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Computer\Documents\August Projections\"/>
    </mc:Choice>
  </mc:AlternateContent>
  <xr:revisionPtr revIDLastSave="0" documentId="13_ncr:1_{01C3B535-B970-4D4D-93F6-97A1FCCC4574}" xr6:coauthVersionLast="47" xr6:coauthVersionMax="47" xr10:uidLastSave="{00000000-0000-0000-0000-000000000000}"/>
  <bookViews>
    <workbookView xWindow="-28920" yWindow="-1380" windowWidth="29040" windowHeight="15720" firstSheet="33" activeTab="39" xr2:uid="{00000000-000D-0000-FFFF-FFFF00000000}"/>
  </bookViews>
  <sheets>
    <sheet name="Scoring Format" sheetId="45" r:id="rId1"/>
    <sheet name="ARI" sheetId="1" r:id="rId2"/>
    <sheet name="ATL" sheetId="2" r:id="rId3"/>
    <sheet name="BALT" sheetId="3" r:id="rId4"/>
    <sheet name="BUF" sheetId="4" r:id="rId5"/>
    <sheet name="CAR" sheetId="5" r:id="rId6"/>
    <sheet name="CHI" sheetId="6" r:id="rId7"/>
    <sheet name="CIN" sheetId="7" r:id="rId8"/>
    <sheet name="CLE" sheetId="8" r:id="rId9"/>
    <sheet name="DAL" sheetId="9" r:id="rId10"/>
    <sheet name="DEN" sheetId="10" r:id="rId11"/>
    <sheet name="DET" sheetId="11" r:id="rId12"/>
    <sheet name="GB" sheetId="12" r:id="rId13"/>
    <sheet name="HOU" sheetId="13" r:id="rId14"/>
    <sheet name="IND" sheetId="14" r:id="rId15"/>
    <sheet name="JAX" sheetId="15" r:id="rId16"/>
    <sheet name="KC" sheetId="16" r:id="rId17"/>
    <sheet name="LV" sheetId="19" r:id="rId18"/>
    <sheet name="LAC" sheetId="17" r:id="rId19"/>
    <sheet name="LAR" sheetId="18" r:id="rId20"/>
    <sheet name="MIA" sheetId="20" r:id="rId21"/>
    <sheet name="MIN" sheetId="34" r:id="rId22"/>
    <sheet name="NE" sheetId="21" r:id="rId23"/>
    <sheet name="NO" sheetId="22" r:id="rId24"/>
    <sheet name="NYG" sheetId="23" r:id="rId25"/>
    <sheet name="NYJ" sheetId="24" r:id="rId26"/>
    <sheet name="PHI" sheetId="25" r:id="rId27"/>
    <sheet name="PIT" sheetId="26" r:id="rId28"/>
    <sheet name="SF" sheetId="27" r:id="rId29"/>
    <sheet name="SEA" sheetId="28" r:id="rId30"/>
    <sheet name="TB" sheetId="29" r:id="rId31"/>
    <sheet name="TEN" sheetId="30" r:id="rId32"/>
    <sheet name="WAS" sheetId="31" r:id="rId33"/>
    <sheet name="Projection Sheet" sheetId="35" r:id="rId34"/>
    <sheet name="Disregard" sheetId="32" r:id="rId35"/>
    <sheet name="FBG" sheetId="44" state="hidden" r:id="rId36"/>
    <sheet name="Win-Now PPR Cheatsheet" sheetId="39" r:id="rId37"/>
    <sheet name="Win-Now Commentary" sheetId="41" r:id="rId38"/>
    <sheet name="Long Build PPR Cheatsheet" sheetId="40" r:id="rId39"/>
    <sheet name="Long Build Commentary" sheetId="42" r:id="rId40"/>
  </sheets>
  <definedNames>
    <definedName name="_xlnm._FilterDatabase" localSheetId="33" hidden="1">'Projection Sheet'!$A$1:$E$574</definedName>
    <definedName name="_xlnm.Print_Area" localSheetId="1">ARI!$A$1:$Y$176</definedName>
    <definedName name="_xlnm.Print_Area" localSheetId="39">'Long Build Commentary'!#REF!</definedName>
    <definedName name="_xlnm.Print_Area" localSheetId="0">'Scoring Format'!#REF!</definedName>
    <definedName name="_xlnm.Print_Area" localSheetId="37">'Win-Now Commentary'!$D$1:$D$466</definedName>
    <definedName name="_xlnm.Print_Area" localSheetId="36">'Win-Now PPR Cheatsheet'!$A$1:$U$196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V15" i="29" l="1"/>
  <c r="AW15" i="29"/>
  <c r="AX15" i="29"/>
  <c r="AV16" i="29"/>
  <c r="AW16" i="29"/>
  <c r="AX16" i="29"/>
  <c r="E98" i="29"/>
  <c r="R29" i="31"/>
  <c r="D34" i="27"/>
  <c r="D44" i="13"/>
  <c r="J14" i="29"/>
  <c r="P32" i="20"/>
  <c r="N32" i="20"/>
  <c r="J32" i="20"/>
  <c r="H32" i="20"/>
  <c r="D32" i="20"/>
  <c r="B3" i="35" l="1"/>
  <c r="B10" i="35"/>
  <c r="B11" i="35"/>
  <c r="B16" i="35"/>
  <c r="B14" i="35"/>
  <c r="B22" i="35"/>
  <c r="B26" i="35"/>
  <c r="B9" i="35"/>
  <c r="B6" i="35"/>
  <c r="B17" i="35"/>
  <c r="B27" i="35"/>
  <c r="B7" i="35"/>
  <c r="B36" i="35"/>
  <c r="B449" i="35"/>
  <c r="B23" i="35"/>
  <c r="B8" i="35"/>
  <c r="B41" i="35"/>
  <c r="B29" i="35"/>
  <c r="B4" i="35"/>
  <c r="B28" i="35"/>
  <c r="B5" i="35"/>
  <c r="B46" i="35"/>
  <c r="B25" i="35"/>
  <c r="B12" i="35"/>
  <c r="B33" i="35"/>
  <c r="B35" i="35"/>
  <c r="B135" i="35"/>
  <c r="B166" i="35"/>
  <c r="B450" i="35"/>
  <c r="B24" i="35"/>
  <c r="B55" i="35"/>
  <c r="B62" i="35"/>
  <c r="B13" i="35"/>
  <c r="B20" i="35"/>
  <c r="B253" i="35"/>
  <c r="B85" i="35"/>
  <c r="B153" i="35"/>
  <c r="B78" i="35"/>
  <c r="B15" i="35"/>
  <c r="B48" i="35"/>
  <c r="B47" i="35"/>
  <c r="B39" i="35"/>
  <c r="B32" i="35"/>
  <c r="B364" i="35"/>
  <c r="B177" i="35"/>
  <c r="B160" i="35"/>
  <c r="B30" i="35"/>
  <c r="B118" i="35"/>
  <c r="B93" i="35"/>
  <c r="B81" i="35"/>
  <c r="B38" i="35"/>
  <c r="B162" i="35"/>
  <c r="B65" i="35"/>
  <c r="B127" i="35"/>
  <c r="B37" i="35"/>
  <c r="B315" i="35"/>
  <c r="B168" i="35"/>
  <c r="B328" i="35"/>
  <c r="B173" i="35"/>
  <c r="B188" i="35"/>
  <c r="B80" i="35"/>
  <c r="B34" i="35"/>
  <c r="B451" i="35"/>
  <c r="B89" i="35"/>
  <c r="B68" i="35"/>
  <c r="B19" i="35"/>
  <c r="B43" i="35"/>
  <c r="B151" i="35"/>
  <c r="B314" i="35"/>
  <c r="B58" i="35"/>
  <c r="B79" i="35"/>
  <c r="B59" i="35"/>
  <c r="B49" i="35"/>
  <c r="B44" i="35"/>
  <c r="B31" i="35"/>
  <c r="B92" i="35"/>
  <c r="B176" i="35"/>
  <c r="B91" i="35"/>
  <c r="B90" i="35"/>
  <c r="B75" i="35"/>
  <c r="B119" i="35"/>
  <c r="B290" i="35"/>
  <c r="B123" i="35"/>
  <c r="B126" i="35"/>
  <c r="B107" i="35"/>
  <c r="B398" i="35"/>
  <c r="B215" i="35"/>
  <c r="B98" i="35"/>
  <c r="B73" i="35"/>
  <c r="B309" i="35"/>
  <c r="B69" i="35"/>
  <c r="B95" i="35"/>
  <c r="B54" i="35"/>
  <c r="B381" i="35"/>
  <c r="B106" i="35"/>
  <c r="B63" i="35"/>
  <c r="B244" i="35"/>
  <c r="B103" i="35"/>
  <c r="B64" i="35"/>
  <c r="B152" i="35"/>
  <c r="B52" i="35"/>
  <c r="B117" i="35"/>
  <c r="B82" i="35"/>
  <c r="B108" i="35"/>
  <c r="B191" i="35"/>
  <c r="B211" i="35"/>
  <c r="B143" i="35"/>
  <c r="B96" i="35"/>
  <c r="B45" i="35"/>
  <c r="B265" i="35"/>
  <c r="B183" i="35"/>
  <c r="B42" i="35"/>
  <c r="B120" i="35"/>
  <c r="B227" i="35"/>
  <c r="B323" i="35"/>
  <c r="B113" i="35"/>
  <c r="B200" i="35"/>
  <c r="B111" i="35"/>
  <c r="B88" i="35"/>
  <c r="B397" i="35"/>
  <c r="B140" i="35"/>
  <c r="B297" i="35"/>
  <c r="B144" i="35"/>
  <c r="B146" i="35"/>
  <c r="B131" i="35"/>
  <c r="B57" i="35"/>
  <c r="B97" i="35"/>
  <c r="B72" i="35"/>
  <c r="B94" i="35"/>
  <c r="B21" i="35"/>
  <c r="B263" i="35"/>
  <c r="B454" i="35"/>
  <c r="B320" i="35"/>
  <c r="B452" i="35"/>
  <c r="B461" i="35"/>
  <c r="B74" i="35"/>
  <c r="B201" i="35"/>
  <c r="B101" i="35"/>
  <c r="B198" i="35"/>
  <c r="B280" i="35"/>
  <c r="B76" i="35"/>
  <c r="B156" i="35"/>
  <c r="B232" i="35"/>
  <c r="B277" i="35"/>
  <c r="B434" i="35"/>
  <c r="B116" i="35"/>
  <c r="B334" i="35"/>
  <c r="B453" i="35"/>
  <c r="B77" i="35"/>
  <c r="B114" i="35"/>
  <c r="B175" i="35"/>
  <c r="B235" i="35"/>
  <c r="B121" i="35"/>
  <c r="B51" i="35"/>
  <c r="B50" i="35"/>
  <c r="B388" i="35"/>
  <c r="B105" i="35"/>
  <c r="B256" i="35"/>
  <c r="B247" i="35"/>
  <c r="B228" i="35"/>
  <c r="B154" i="35"/>
  <c r="B134" i="35"/>
  <c r="B196" i="35"/>
  <c r="B70" i="35"/>
  <c r="B181" i="35"/>
  <c r="B124" i="35"/>
  <c r="B142" i="35"/>
  <c r="B394" i="35"/>
  <c r="B300" i="35"/>
  <c r="B137" i="35"/>
  <c r="B239" i="35"/>
  <c r="B155" i="35"/>
  <c r="B305" i="35"/>
  <c r="B231" i="35"/>
  <c r="B86" i="35"/>
  <c r="B257" i="35"/>
  <c r="B368" i="35"/>
  <c r="B455" i="35"/>
  <c r="B205" i="35"/>
  <c r="B171" i="35"/>
  <c r="B104" i="35"/>
  <c r="B330" i="35"/>
  <c r="B40" i="35"/>
  <c r="B138" i="35"/>
  <c r="B139" i="35"/>
  <c r="B221" i="35"/>
  <c r="B158" i="35"/>
  <c r="B435" i="35"/>
  <c r="B258" i="35"/>
  <c r="B224" i="35"/>
  <c r="B367" i="35"/>
  <c r="B219" i="35"/>
  <c r="B361" i="35"/>
  <c r="B150" i="35"/>
  <c r="B270" i="35"/>
  <c r="B197" i="35"/>
  <c r="B383" i="35"/>
  <c r="B204" i="35"/>
  <c r="B185" i="35"/>
  <c r="B333" i="35"/>
  <c r="B170" i="35"/>
  <c r="B180" i="35"/>
  <c r="B456" i="35"/>
  <c r="B363" i="35"/>
  <c r="B141" i="35"/>
  <c r="B322" i="35"/>
  <c r="B203" i="35"/>
  <c r="B133" i="35"/>
  <c r="B273" i="35"/>
  <c r="B164" i="35"/>
  <c r="B209" i="35"/>
  <c r="B254" i="35"/>
  <c r="B208" i="35"/>
  <c r="B447" i="35"/>
  <c r="B458" i="35"/>
  <c r="B132" i="35"/>
  <c r="B249" i="35"/>
  <c r="B66" i="35"/>
  <c r="B301" i="35"/>
  <c r="B99" i="35"/>
  <c r="B269" i="35"/>
  <c r="B459" i="35"/>
  <c r="B377" i="35"/>
  <c r="B172" i="35"/>
  <c r="B125" i="35"/>
  <c r="B260" i="35"/>
  <c r="B84" i="35"/>
  <c r="B122" i="35"/>
  <c r="B395" i="35"/>
  <c r="B148" i="35"/>
  <c r="B159" i="35"/>
  <c r="B319" i="35"/>
  <c r="B345" i="35"/>
  <c r="B356" i="35"/>
  <c r="B174" i="35"/>
  <c r="B223" i="35"/>
  <c r="B233" i="35"/>
  <c r="B457" i="35"/>
  <c r="B218" i="35"/>
  <c r="B252" i="35"/>
  <c r="B302" i="35"/>
  <c r="B236" i="35"/>
  <c r="B341" i="35"/>
  <c r="B167" i="35"/>
  <c r="B115" i="35"/>
  <c r="B308" i="35"/>
  <c r="B110" i="35"/>
  <c r="B214" i="35"/>
  <c r="B327" i="35"/>
  <c r="B161" i="35"/>
  <c r="B229" i="35"/>
  <c r="B460" i="35"/>
  <c r="B375" i="35"/>
  <c r="B246" i="35"/>
  <c r="B287" i="35"/>
  <c r="B408" i="35"/>
  <c r="B282" i="35"/>
  <c r="B216" i="35"/>
  <c r="B337" i="35"/>
  <c r="B100" i="35"/>
  <c r="B430" i="35"/>
  <c r="B422" i="35"/>
  <c r="B426" i="35"/>
  <c r="B306" i="35"/>
  <c r="B462" i="35"/>
  <c r="B266" i="35"/>
  <c r="B312" i="35"/>
  <c r="B288" i="35"/>
  <c r="B499" i="35"/>
  <c r="B56" i="35"/>
  <c r="B303" i="35"/>
  <c r="B178" i="35"/>
  <c r="B365" i="35"/>
  <c r="B238" i="35"/>
  <c r="B393" i="35"/>
  <c r="B340" i="35"/>
  <c r="B295" i="35"/>
  <c r="B463" i="35"/>
  <c r="B145" i="35"/>
  <c r="B102" i="35"/>
  <c r="B343" i="35"/>
  <c r="B206" i="35"/>
  <c r="B192" i="35"/>
  <c r="B87" i="35"/>
  <c r="B350" i="35"/>
  <c r="B207" i="35"/>
  <c r="B331" i="35"/>
  <c r="B220" i="35"/>
  <c r="B391" i="35"/>
  <c r="B165" i="35"/>
  <c r="B276" i="35"/>
  <c r="B109" i="35"/>
  <c r="B448" i="35"/>
  <c r="B268" i="35"/>
  <c r="B376" i="35"/>
  <c r="B464" i="35"/>
  <c r="B202" i="35"/>
  <c r="B187" i="35"/>
  <c r="B352" i="35"/>
  <c r="B347" i="35"/>
  <c r="B384" i="35"/>
  <c r="B404" i="35"/>
  <c r="B465" i="35"/>
  <c r="B427" i="35"/>
  <c r="B396" i="35"/>
  <c r="B420" i="35"/>
  <c r="B195" i="35"/>
  <c r="B272" i="35"/>
  <c r="B283" i="35"/>
  <c r="B421" i="35"/>
  <c r="B261" i="35"/>
  <c r="B466" i="35"/>
  <c r="B318" i="35"/>
  <c r="B190" i="35"/>
  <c r="B212" i="35"/>
  <c r="B360" i="35"/>
  <c r="B311" i="35"/>
  <c r="B251" i="35"/>
  <c r="B307" i="35"/>
  <c r="B316" i="35"/>
  <c r="B255" i="35"/>
  <c r="B281" i="35"/>
  <c r="B467" i="35"/>
  <c r="B83" i="35"/>
  <c r="B403" i="35"/>
  <c r="B293" i="35"/>
  <c r="B357" i="35"/>
  <c r="B210" i="35"/>
  <c r="B193" i="35"/>
  <c r="B243" i="35"/>
  <c r="B329" i="35"/>
  <c r="B405" i="35"/>
  <c r="B354" i="35"/>
  <c r="B237" i="35"/>
  <c r="B468" i="35"/>
  <c r="B390" i="35"/>
  <c r="B226" i="35"/>
  <c r="B469" i="35"/>
  <c r="B182" i="35"/>
  <c r="B471" i="35"/>
  <c r="B326" i="35"/>
  <c r="B442" i="35"/>
  <c r="B438" i="35"/>
  <c r="B242" i="35"/>
  <c r="B378" i="35"/>
  <c r="B335" i="35"/>
  <c r="B470" i="35"/>
  <c r="B358" i="35"/>
  <c r="B317" i="35"/>
  <c r="B400" i="35"/>
  <c r="B112" i="35"/>
  <c r="B385" i="35"/>
  <c r="B371" i="35"/>
  <c r="B194" i="35"/>
  <c r="B415" i="35"/>
  <c r="B370" i="35"/>
  <c r="B344" i="35"/>
  <c r="B413" i="35"/>
  <c r="B342" i="35"/>
  <c r="B313" i="35"/>
  <c r="B472" i="35"/>
  <c r="B324" i="35"/>
  <c r="B289" i="35"/>
  <c r="B436" i="35"/>
  <c r="B362" i="35"/>
  <c r="B474" i="35"/>
  <c r="B130" i="35"/>
  <c r="B264" i="35"/>
  <c r="B475" i="35"/>
  <c r="B476" i="35"/>
  <c r="B477" i="35"/>
  <c r="B217" i="35"/>
  <c r="B392" i="35"/>
  <c r="B294" i="35"/>
  <c r="B179" i="35"/>
  <c r="B60" i="35"/>
  <c r="B374" i="35"/>
  <c r="B339" i="35"/>
  <c r="B380" i="35"/>
  <c r="B71" i="35"/>
  <c r="B186" i="35"/>
  <c r="B372" i="35"/>
  <c r="B222" i="35"/>
  <c r="B500" i="35"/>
  <c r="B369" i="35"/>
  <c r="B428" i="35"/>
  <c r="B291" i="35"/>
  <c r="B473" i="35"/>
  <c r="B279" i="35"/>
  <c r="B411" i="35"/>
  <c r="B478" i="35"/>
  <c r="B310" i="35"/>
  <c r="B230" i="35"/>
  <c r="B271" i="35"/>
  <c r="B285" i="35"/>
  <c r="B184" i="35"/>
  <c r="B399" i="35"/>
  <c r="B444" i="35"/>
  <c r="B479" i="35"/>
  <c r="B386" i="35"/>
  <c r="B353" i="35"/>
  <c r="B346" i="35"/>
  <c r="B157" i="35"/>
  <c r="B296" i="35"/>
  <c r="B349" i="35"/>
  <c r="B149" i="35"/>
  <c r="B410" i="35"/>
  <c r="B412" i="35"/>
  <c r="B351" i="35"/>
  <c r="B481" i="35"/>
  <c r="B304" i="35"/>
  <c r="B486" i="35"/>
  <c r="B483" i="35"/>
  <c r="B501" i="35"/>
  <c r="B338" i="35"/>
  <c r="B485" i="35"/>
  <c r="B402" i="35"/>
  <c r="B482" i="35"/>
  <c r="B487" i="35"/>
  <c r="B480" i="35"/>
  <c r="B373" i="35"/>
  <c r="B484" i="35"/>
  <c r="B488" i="35"/>
  <c r="B431" i="35"/>
  <c r="B489" i="35"/>
  <c r="B490" i="35"/>
  <c r="B189" i="35"/>
  <c r="B286" i="35"/>
  <c r="B298" i="35"/>
  <c r="B416" i="35"/>
  <c r="B414" i="35"/>
  <c r="B440" i="35"/>
  <c r="B389" i="35"/>
  <c r="B417" i="35"/>
  <c r="B248" i="35"/>
  <c r="B491" i="35"/>
  <c r="B409" i="35"/>
  <c r="B424" i="35"/>
  <c r="B418" i="35"/>
  <c r="B199" i="35"/>
  <c r="B234" i="35"/>
  <c r="B259" i="35"/>
  <c r="B432" i="35"/>
  <c r="B382" i="35"/>
  <c r="B241" i="35"/>
  <c r="B267" i="35"/>
  <c r="B406" i="35"/>
  <c r="B496" i="35"/>
  <c r="B497" i="35"/>
  <c r="B492" i="35"/>
  <c r="B494" i="35"/>
  <c r="B128" i="35"/>
  <c r="B419" i="35"/>
  <c r="B429" i="35"/>
  <c r="B274" i="35"/>
  <c r="B278" i="35"/>
  <c r="B136" i="35"/>
  <c r="B495" i="35"/>
  <c r="B336" i="35"/>
  <c r="B437" i="35"/>
  <c r="B493" i="35"/>
  <c r="B225" i="35"/>
  <c r="B366" i="35"/>
  <c r="B498" i="35"/>
  <c r="B423" i="35"/>
  <c r="B502" i="35"/>
  <c r="B503" i="35"/>
  <c r="B504" i="35"/>
  <c r="B505" i="35"/>
  <c r="B506" i="35"/>
  <c r="B507" i="35"/>
  <c r="B240" i="35"/>
  <c r="B18" i="35"/>
  <c r="B508" i="35"/>
  <c r="B509" i="35"/>
  <c r="B510" i="35"/>
  <c r="B511" i="35"/>
  <c r="B512" i="35"/>
  <c r="B513" i="35"/>
  <c r="B245" i="35"/>
  <c r="B250" i="35"/>
  <c r="B129" i="35"/>
  <c r="B514" i="35"/>
  <c r="B515" i="35"/>
  <c r="B299" i="35"/>
  <c r="B516" i="35"/>
  <c r="B407" i="35"/>
  <c r="B517" i="35"/>
  <c r="B348" i="35"/>
  <c r="B518" i="35"/>
  <c r="B519" i="35"/>
  <c r="B387" i="35"/>
  <c r="B147" i="35"/>
  <c r="B359" i="35"/>
  <c r="B520" i="35"/>
  <c r="B433" i="35"/>
  <c r="B213" i="35"/>
  <c r="B292" i="35"/>
  <c r="B275" i="35"/>
  <c r="B169" i="35"/>
  <c r="B61" i="35"/>
  <c r="B521" i="35"/>
  <c r="B163" i="35"/>
  <c r="B522" i="35"/>
  <c r="B523" i="35"/>
  <c r="B524" i="35"/>
  <c r="B525" i="35"/>
  <c r="B526" i="35"/>
  <c r="B527" i="35"/>
  <c r="B528" i="35"/>
  <c r="B67" i="35"/>
  <c r="B529" i="35"/>
  <c r="B262" i="35"/>
  <c r="B401" i="35"/>
  <c r="B530" i="35"/>
  <c r="B531" i="35"/>
  <c r="B532" i="35"/>
  <c r="B533" i="35"/>
  <c r="B534" i="35"/>
  <c r="B284" i="35"/>
  <c r="B535" i="35"/>
  <c r="B536" i="35"/>
  <c r="B332" i="35"/>
  <c r="B537" i="35"/>
  <c r="B538" i="35"/>
  <c r="B539" i="35"/>
  <c r="B540" i="35"/>
  <c r="B541" i="35"/>
  <c r="B445" i="35"/>
  <c r="B542" i="35"/>
  <c r="B439" i="35"/>
  <c r="B543" i="35"/>
  <c r="B544" i="35"/>
  <c r="B441" i="35"/>
  <c r="B545" i="35"/>
  <c r="B443" i="35"/>
  <c r="B446" i="35"/>
  <c r="B546" i="35"/>
  <c r="B547" i="35"/>
  <c r="B548" i="35"/>
  <c r="B549" i="35"/>
  <c r="B53" i="35"/>
  <c r="B550" i="35"/>
  <c r="B425" i="35"/>
  <c r="B379" i="35"/>
  <c r="B551" i="35"/>
  <c r="B552" i="35"/>
  <c r="B553" i="35"/>
  <c r="B554" i="35"/>
  <c r="B325" i="35"/>
  <c r="B355" i="35"/>
  <c r="B321" i="35"/>
  <c r="B555" i="35"/>
  <c r="B556" i="35"/>
  <c r="B557" i="35"/>
  <c r="B558" i="35"/>
  <c r="B559" i="35"/>
  <c r="B560" i="35"/>
  <c r="B561" i="35"/>
  <c r="B562" i="35"/>
  <c r="B563" i="35"/>
  <c r="B564" i="35"/>
  <c r="B565" i="35"/>
  <c r="B566" i="35"/>
  <c r="B567" i="35"/>
  <c r="B568" i="35"/>
  <c r="B569" i="35"/>
  <c r="B570" i="35"/>
  <c r="B571" i="35"/>
  <c r="B572" i="35"/>
  <c r="B573" i="35"/>
  <c r="B574" i="35"/>
  <c r="B2" i="35"/>
  <c r="A3" i="35"/>
  <c r="N46" i="14"/>
  <c r="K150" i="7"/>
  <c r="G17" i="29"/>
  <c r="F14" i="11"/>
  <c r="H14" i="11"/>
  <c r="J14" i="11"/>
  <c r="L14" i="11"/>
  <c r="P14" i="11"/>
  <c r="R14" i="11"/>
  <c r="X14" i="11"/>
  <c r="Y14" i="11"/>
  <c r="F15" i="11"/>
  <c r="H15" i="11"/>
  <c r="J15" i="11"/>
  <c r="L15" i="11"/>
  <c r="P15" i="11"/>
  <c r="R15" i="11"/>
  <c r="X15" i="11"/>
  <c r="C553" i="35" s="1"/>
  <c r="Y15" i="11"/>
  <c r="F16" i="11"/>
  <c r="H16" i="11"/>
  <c r="J16" i="11"/>
  <c r="L16" i="11"/>
  <c r="P16" i="11"/>
  <c r="R16" i="11"/>
  <c r="X16" i="11"/>
  <c r="C497" i="35" s="1"/>
  <c r="Y16" i="11"/>
  <c r="D17" i="11"/>
  <c r="E17" i="11"/>
  <c r="U33" i="11" s="1"/>
  <c r="G17" i="11"/>
  <c r="D53" i="11" s="1"/>
  <c r="I17" i="11"/>
  <c r="E53" i="11" s="1"/>
  <c r="K17" i="11"/>
  <c r="N17" i="11"/>
  <c r="V14" i="11" s="1"/>
  <c r="O17" i="11"/>
  <c r="Q17" i="11"/>
  <c r="F22" i="11"/>
  <c r="H22" i="11"/>
  <c r="J22" i="11"/>
  <c r="N22" i="11"/>
  <c r="P22" i="11"/>
  <c r="X22" i="11"/>
  <c r="C15" i="35" s="1"/>
  <c r="Y22" i="11"/>
  <c r="D15" i="35" s="1"/>
  <c r="Z22" i="11"/>
  <c r="E15" i="35" s="1"/>
  <c r="F23" i="11"/>
  <c r="H23" i="11"/>
  <c r="J23" i="11"/>
  <c r="N23" i="11"/>
  <c r="P23" i="11"/>
  <c r="X23" i="11"/>
  <c r="Y23" i="11"/>
  <c r="Z23" i="11"/>
  <c r="E220" i="35" s="1"/>
  <c r="F24" i="11"/>
  <c r="H24" i="11"/>
  <c r="J24" i="11"/>
  <c r="N24" i="11"/>
  <c r="P24" i="11"/>
  <c r="X24" i="11"/>
  <c r="C328" i="35" s="1"/>
  <c r="Y24" i="11"/>
  <c r="D328" i="35" s="1"/>
  <c r="Z24" i="11"/>
  <c r="E328" i="35" s="1"/>
  <c r="F25" i="11"/>
  <c r="H25" i="11"/>
  <c r="J25" i="11"/>
  <c r="N25" i="11"/>
  <c r="P25" i="11"/>
  <c r="X25" i="11"/>
  <c r="C532" i="35" s="1"/>
  <c r="Y25" i="11"/>
  <c r="D532" i="35" s="1"/>
  <c r="Z25" i="11"/>
  <c r="F26" i="11"/>
  <c r="H26" i="11"/>
  <c r="J26" i="11"/>
  <c r="N26" i="11"/>
  <c r="P26" i="11"/>
  <c r="X26" i="11"/>
  <c r="C339" i="35" s="1"/>
  <c r="Y26" i="11"/>
  <c r="D339" i="35" s="1"/>
  <c r="Z26" i="11"/>
  <c r="E339" i="35" s="1"/>
  <c r="D27" i="11"/>
  <c r="E27" i="11"/>
  <c r="G27" i="11"/>
  <c r="K27" i="11"/>
  <c r="L27" i="11"/>
  <c r="M27" i="11"/>
  <c r="O27" i="11"/>
  <c r="D32" i="11"/>
  <c r="H32" i="11"/>
  <c r="J32" i="11"/>
  <c r="N32" i="11"/>
  <c r="P32" i="11"/>
  <c r="X32" i="11"/>
  <c r="Y32" i="11"/>
  <c r="Z32" i="11"/>
  <c r="E37" i="35" s="1"/>
  <c r="D33" i="11"/>
  <c r="H33" i="11"/>
  <c r="J33" i="11"/>
  <c r="N33" i="11"/>
  <c r="P33" i="11"/>
  <c r="X33" i="11"/>
  <c r="C193" i="35" s="1"/>
  <c r="Y33" i="11"/>
  <c r="D193" i="35" s="1"/>
  <c r="Z33" i="11"/>
  <c r="E193" i="35" s="1"/>
  <c r="D34" i="11"/>
  <c r="H34" i="11"/>
  <c r="J34" i="11"/>
  <c r="N34" i="11"/>
  <c r="P34" i="11"/>
  <c r="X34" i="11"/>
  <c r="C269" i="35" s="1"/>
  <c r="Y34" i="11"/>
  <c r="D269" i="35" s="1"/>
  <c r="Z34" i="11"/>
  <c r="E269" i="35" s="1"/>
  <c r="D35" i="11"/>
  <c r="H35" i="11"/>
  <c r="J35" i="11"/>
  <c r="N35" i="11"/>
  <c r="P35" i="11"/>
  <c r="X35" i="11"/>
  <c r="C457" i="35" s="1"/>
  <c r="Y35" i="11"/>
  <c r="Z35" i="11"/>
  <c r="D36" i="11"/>
  <c r="H36" i="11"/>
  <c r="J36" i="11"/>
  <c r="N36" i="11"/>
  <c r="P36" i="11"/>
  <c r="X36" i="11"/>
  <c r="Y36" i="11"/>
  <c r="D54" i="35" s="1"/>
  <c r="Z36" i="11"/>
  <c r="E54" i="35" s="1"/>
  <c r="D37" i="11"/>
  <c r="H37" i="11"/>
  <c r="J37" i="11"/>
  <c r="N37" i="11"/>
  <c r="P37" i="11"/>
  <c r="X37" i="11"/>
  <c r="C526" i="35" s="1"/>
  <c r="Y37" i="11"/>
  <c r="Z37" i="11"/>
  <c r="E38" i="11"/>
  <c r="F38" i="11"/>
  <c r="G38" i="11"/>
  <c r="I38" i="11"/>
  <c r="L38" i="11"/>
  <c r="M38" i="11"/>
  <c r="O38" i="11"/>
  <c r="D43" i="11"/>
  <c r="H43" i="11"/>
  <c r="J43" i="11"/>
  <c r="N43" i="11"/>
  <c r="P43" i="11"/>
  <c r="X43" i="11"/>
  <c r="C143" i="35" s="1"/>
  <c r="Y43" i="11"/>
  <c r="D143" i="35" s="1"/>
  <c r="Z43" i="11"/>
  <c r="E143" i="35" s="1"/>
  <c r="D44" i="11"/>
  <c r="H44" i="11"/>
  <c r="J44" i="11"/>
  <c r="N44" i="11"/>
  <c r="P44" i="11"/>
  <c r="X44" i="11"/>
  <c r="Y44" i="11"/>
  <c r="D329" i="35" s="1"/>
  <c r="Z44" i="11"/>
  <c r="E329" i="35" s="1"/>
  <c r="D45" i="11"/>
  <c r="H45" i="11"/>
  <c r="J45" i="11"/>
  <c r="N45" i="11"/>
  <c r="P45" i="11"/>
  <c r="X45" i="11"/>
  <c r="C332" i="35" s="1"/>
  <c r="Y45" i="11"/>
  <c r="D332" i="35" s="1"/>
  <c r="Z45" i="11"/>
  <c r="E332" i="35" s="1"/>
  <c r="D46" i="11"/>
  <c r="H46" i="11"/>
  <c r="J46" i="11"/>
  <c r="N46" i="11"/>
  <c r="P46" i="11"/>
  <c r="X46" i="11"/>
  <c r="C534" i="35" s="1"/>
  <c r="Y46" i="11"/>
  <c r="D534" i="35" s="1"/>
  <c r="Z46" i="11"/>
  <c r="E47" i="11"/>
  <c r="F47" i="11"/>
  <c r="G47" i="11"/>
  <c r="I47" i="11"/>
  <c r="L47" i="11"/>
  <c r="M47" i="11"/>
  <c r="O47" i="11"/>
  <c r="B52" i="11"/>
  <c r="C52" i="11"/>
  <c r="D52" i="11"/>
  <c r="E52" i="11"/>
  <c r="B53" i="11"/>
  <c r="B57" i="11"/>
  <c r="C57" i="11"/>
  <c r="D57" i="11"/>
  <c r="E84" i="11"/>
  <c r="G84" i="11"/>
  <c r="I84" i="11"/>
  <c r="K84" i="11"/>
  <c r="O84" i="11"/>
  <c r="Q84" i="11"/>
  <c r="W84" i="11"/>
  <c r="X84" i="11"/>
  <c r="E85" i="11"/>
  <c r="G85" i="11"/>
  <c r="I85" i="11"/>
  <c r="K85" i="11"/>
  <c r="O85" i="11"/>
  <c r="Q85" i="11"/>
  <c r="W85" i="11"/>
  <c r="X85" i="11"/>
  <c r="E86" i="11"/>
  <c r="G86" i="11"/>
  <c r="I86" i="11"/>
  <c r="K86" i="11"/>
  <c r="O86" i="11"/>
  <c r="Q86" i="11"/>
  <c r="W86" i="11"/>
  <c r="X86" i="11"/>
  <c r="C87" i="11"/>
  <c r="D87" i="11"/>
  <c r="C123" i="11" s="1"/>
  <c r="F87" i="11"/>
  <c r="H87" i="11"/>
  <c r="E123" i="11" s="1"/>
  <c r="J87" i="11"/>
  <c r="M87" i="11"/>
  <c r="T87" i="11" s="1"/>
  <c r="N87" i="11"/>
  <c r="P87" i="11"/>
  <c r="E92" i="11"/>
  <c r="G92" i="11"/>
  <c r="I92" i="11"/>
  <c r="M92" i="11"/>
  <c r="O92" i="11"/>
  <c r="W92" i="11"/>
  <c r="X92" i="11"/>
  <c r="Y92" i="11"/>
  <c r="E93" i="11"/>
  <c r="G93" i="11"/>
  <c r="I93" i="11"/>
  <c r="O93" i="11"/>
  <c r="W93" i="11"/>
  <c r="X93" i="11"/>
  <c r="Y93" i="11"/>
  <c r="E94" i="11"/>
  <c r="G94" i="11"/>
  <c r="I94" i="11"/>
  <c r="M94" i="11"/>
  <c r="O94" i="11"/>
  <c r="W94" i="11"/>
  <c r="X94" i="11"/>
  <c r="Y94" i="11"/>
  <c r="E95" i="11"/>
  <c r="G95" i="11"/>
  <c r="I95" i="11"/>
  <c r="M95" i="11"/>
  <c r="O95" i="11"/>
  <c r="W95" i="11"/>
  <c r="X95" i="11"/>
  <c r="Y95" i="11"/>
  <c r="E96" i="11"/>
  <c r="G96" i="11"/>
  <c r="I96" i="11"/>
  <c r="M96" i="11"/>
  <c r="O96" i="11"/>
  <c r="W96" i="11"/>
  <c r="X96" i="11"/>
  <c r="Y96" i="11"/>
  <c r="C97" i="11"/>
  <c r="D97" i="11"/>
  <c r="F97" i="11"/>
  <c r="J97" i="11"/>
  <c r="K97" i="11"/>
  <c r="L97" i="11"/>
  <c r="N97" i="11"/>
  <c r="C102" i="11"/>
  <c r="G102" i="11"/>
  <c r="I102" i="11"/>
  <c r="M102" i="11"/>
  <c r="O102" i="11"/>
  <c r="W102" i="11"/>
  <c r="X102" i="11"/>
  <c r="Y102" i="11"/>
  <c r="C103" i="11"/>
  <c r="G103" i="11"/>
  <c r="I103" i="11"/>
  <c r="M103" i="11"/>
  <c r="O103" i="11"/>
  <c r="W103" i="11"/>
  <c r="X103" i="11"/>
  <c r="Y103" i="11"/>
  <c r="C104" i="11"/>
  <c r="G104" i="11"/>
  <c r="I104" i="11"/>
  <c r="M104" i="11"/>
  <c r="O104" i="11"/>
  <c r="W104" i="11"/>
  <c r="X104" i="11"/>
  <c r="Y104" i="11"/>
  <c r="C105" i="11"/>
  <c r="G105" i="11"/>
  <c r="I105" i="11"/>
  <c r="M105" i="11"/>
  <c r="O105" i="11"/>
  <c r="W105" i="11"/>
  <c r="X105" i="11"/>
  <c r="Y105" i="11"/>
  <c r="C106" i="11"/>
  <c r="G106" i="11"/>
  <c r="I106" i="11"/>
  <c r="M106" i="11"/>
  <c r="O106" i="11"/>
  <c r="W106" i="11"/>
  <c r="X106" i="11"/>
  <c r="Y106" i="11"/>
  <c r="C107" i="11"/>
  <c r="G107" i="11"/>
  <c r="I107" i="11"/>
  <c r="M107" i="11"/>
  <c r="O107" i="11"/>
  <c r="W107" i="11"/>
  <c r="X107" i="11"/>
  <c r="Y107" i="11"/>
  <c r="D108" i="11"/>
  <c r="E108" i="11"/>
  <c r="F108" i="11"/>
  <c r="H108" i="11"/>
  <c r="K108" i="11"/>
  <c r="L108" i="11"/>
  <c r="N108" i="11"/>
  <c r="C113" i="11"/>
  <c r="G113" i="11"/>
  <c r="I113" i="11"/>
  <c r="M113" i="11"/>
  <c r="O113" i="11"/>
  <c r="W113" i="11"/>
  <c r="X113" i="11"/>
  <c r="Y113" i="11"/>
  <c r="C114" i="11"/>
  <c r="G114" i="11"/>
  <c r="I114" i="11"/>
  <c r="M114" i="11"/>
  <c r="O114" i="11"/>
  <c r="W114" i="11"/>
  <c r="X114" i="11"/>
  <c r="Y114" i="11"/>
  <c r="C115" i="11"/>
  <c r="G115" i="11"/>
  <c r="I115" i="11"/>
  <c r="M115" i="11"/>
  <c r="O115" i="11"/>
  <c r="W115" i="11"/>
  <c r="X115" i="11"/>
  <c r="Y115" i="11"/>
  <c r="C116" i="11"/>
  <c r="G116" i="11"/>
  <c r="I116" i="11"/>
  <c r="M116" i="11"/>
  <c r="O116" i="11"/>
  <c r="W116" i="11"/>
  <c r="X116" i="11"/>
  <c r="Y116" i="11"/>
  <c r="D117" i="11"/>
  <c r="E117" i="11"/>
  <c r="F117" i="11"/>
  <c r="H117" i="11"/>
  <c r="K117" i="11"/>
  <c r="L117" i="11"/>
  <c r="N117" i="11"/>
  <c r="B122" i="11"/>
  <c r="C122" i="11"/>
  <c r="D122" i="11"/>
  <c r="E122" i="11"/>
  <c r="B123" i="11"/>
  <c r="D123" i="11"/>
  <c r="B127" i="11"/>
  <c r="C127" i="11"/>
  <c r="D127" i="11"/>
  <c r="B150" i="11"/>
  <c r="C150" i="11"/>
  <c r="E150" i="11"/>
  <c r="F150" i="11"/>
  <c r="G150" i="11"/>
  <c r="H150" i="11"/>
  <c r="I150" i="11"/>
  <c r="K150" i="11"/>
  <c r="B152" i="11"/>
  <c r="C152" i="11"/>
  <c r="E152" i="11"/>
  <c r="F152" i="11"/>
  <c r="G152" i="11"/>
  <c r="H152" i="11"/>
  <c r="J152" i="11"/>
  <c r="B154" i="11"/>
  <c r="C154" i="11"/>
  <c r="E154" i="11"/>
  <c r="F154" i="11"/>
  <c r="G154" i="11"/>
  <c r="H154" i="11"/>
  <c r="J154" i="11"/>
  <c r="B156" i="11"/>
  <c r="C156" i="11"/>
  <c r="E156" i="11"/>
  <c r="F156" i="11"/>
  <c r="G156" i="11"/>
  <c r="H156" i="11"/>
  <c r="J156" i="11"/>
  <c r="D160" i="11"/>
  <c r="J160" i="11"/>
  <c r="L160" i="11"/>
  <c r="O160" i="11"/>
  <c r="P160" i="11"/>
  <c r="Q160" i="11"/>
  <c r="S160" i="11"/>
  <c r="T160" i="11"/>
  <c r="D162" i="11"/>
  <c r="I162" i="11"/>
  <c r="K162" i="11"/>
  <c r="L162" i="11"/>
  <c r="O162" i="11"/>
  <c r="P162" i="11"/>
  <c r="Q162" i="11"/>
  <c r="D164" i="11"/>
  <c r="I164" i="11"/>
  <c r="K164" i="11"/>
  <c r="L164" i="11"/>
  <c r="O164" i="11"/>
  <c r="P164" i="11"/>
  <c r="Q164" i="11"/>
  <c r="D166" i="11"/>
  <c r="I166" i="11"/>
  <c r="K166" i="11"/>
  <c r="L166" i="11"/>
  <c r="O166" i="11"/>
  <c r="P166" i="11"/>
  <c r="Q166" i="11"/>
  <c r="J170" i="11"/>
  <c r="L170" i="11"/>
  <c r="O170" i="11"/>
  <c r="P170" i="11"/>
  <c r="Q170" i="11"/>
  <c r="S170" i="11"/>
  <c r="T170" i="11"/>
  <c r="D172" i="11"/>
  <c r="I172" i="11"/>
  <c r="K172" i="11"/>
  <c r="L172" i="11"/>
  <c r="O172" i="11"/>
  <c r="P172" i="11"/>
  <c r="Q172" i="11"/>
  <c r="D174" i="11"/>
  <c r="I174" i="11"/>
  <c r="K174" i="11"/>
  <c r="L174" i="11"/>
  <c r="O174" i="11"/>
  <c r="P174" i="11"/>
  <c r="Q174" i="11"/>
  <c r="D176" i="11"/>
  <c r="I176" i="11"/>
  <c r="K176" i="11"/>
  <c r="L176" i="11"/>
  <c r="O176" i="11"/>
  <c r="P176" i="11"/>
  <c r="Q176" i="11"/>
  <c r="N24" i="30"/>
  <c r="N25" i="30"/>
  <c r="N26" i="30"/>
  <c r="H36" i="30"/>
  <c r="F14" i="1"/>
  <c r="H14" i="1"/>
  <c r="J14" i="1"/>
  <c r="L14" i="1"/>
  <c r="P14" i="1"/>
  <c r="R14" i="1"/>
  <c r="X14" i="1"/>
  <c r="C23" i="35" s="1"/>
  <c r="Y14" i="1"/>
  <c r="F15" i="1"/>
  <c r="H15" i="1"/>
  <c r="J15" i="1"/>
  <c r="L15" i="1"/>
  <c r="P15" i="1"/>
  <c r="R15" i="1"/>
  <c r="X15" i="1"/>
  <c r="Y15" i="1"/>
  <c r="F16" i="1"/>
  <c r="H16" i="1"/>
  <c r="J16" i="1"/>
  <c r="L16" i="1"/>
  <c r="P16" i="1"/>
  <c r="R16" i="1"/>
  <c r="X16" i="1"/>
  <c r="C474" i="35" s="1"/>
  <c r="Y16" i="1"/>
  <c r="D17" i="1"/>
  <c r="U85" i="1" s="1"/>
  <c r="E17" i="1"/>
  <c r="U32" i="1" s="1"/>
  <c r="G17" i="1"/>
  <c r="D53" i="1" s="1"/>
  <c r="I17" i="1"/>
  <c r="E53" i="1" s="1"/>
  <c r="K17" i="1"/>
  <c r="N17" i="1"/>
  <c r="V86" i="1" s="1"/>
  <c r="O17" i="1"/>
  <c r="Q17" i="1"/>
  <c r="F22" i="1"/>
  <c r="H22" i="1"/>
  <c r="J22" i="1"/>
  <c r="N22" i="1"/>
  <c r="P22" i="1"/>
  <c r="X22" i="1"/>
  <c r="C451" i="35" s="1"/>
  <c r="Y22" i="1"/>
  <c r="D451" i="35" s="1"/>
  <c r="Z22" i="1"/>
  <c r="E451" i="35" s="1"/>
  <c r="F23" i="1"/>
  <c r="H23" i="1"/>
  <c r="J23" i="1"/>
  <c r="N23" i="1"/>
  <c r="P23" i="1"/>
  <c r="X23" i="1"/>
  <c r="C456" i="35" s="1"/>
  <c r="Y23" i="1"/>
  <c r="D456" i="35" s="1"/>
  <c r="Z23" i="1"/>
  <c r="E456" i="35" s="1"/>
  <c r="F24" i="1"/>
  <c r="H24" i="1"/>
  <c r="J24" i="1"/>
  <c r="N24" i="1"/>
  <c r="P24" i="1"/>
  <c r="X24" i="1"/>
  <c r="C61" i="35" s="1"/>
  <c r="Y24" i="1"/>
  <c r="Z24" i="1"/>
  <c r="E61" i="35" s="1"/>
  <c r="F25" i="1"/>
  <c r="H25" i="1"/>
  <c r="J25" i="1"/>
  <c r="N25" i="1"/>
  <c r="P25" i="1"/>
  <c r="X25" i="1"/>
  <c r="C206" i="35" s="1"/>
  <c r="Y25" i="1"/>
  <c r="D206" i="35" s="1"/>
  <c r="Z25" i="1"/>
  <c r="E206" i="35" s="1"/>
  <c r="F26" i="1"/>
  <c r="H26" i="1"/>
  <c r="J26" i="1"/>
  <c r="N26" i="1"/>
  <c r="P26" i="1"/>
  <c r="X26" i="1"/>
  <c r="C282" i="35" s="1"/>
  <c r="Y26" i="1"/>
  <c r="D282" i="35" s="1"/>
  <c r="Z26" i="1"/>
  <c r="E282" i="35" s="1"/>
  <c r="D27" i="1"/>
  <c r="E27" i="1"/>
  <c r="G27" i="1"/>
  <c r="K27" i="1"/>
  <c r="L27" i="1"/>
  <c r="M27" i="1"/>
  <c r="O27" i="1"/>
  <c r="D32" i="1"/>
  <c r="H32" i="1"/>
  <c r="J32" i="1"/>
  <c r="N32" i="1"/>
  <c r="P32" i="1"/>
  <c r="X32" i="1"/>
  <c r="C119" i="35" s="1"/>
  <c r="Y32" i="1"/>
  <c r="D119" i="35" s="1"/>
  <c r="Z32" i="1"/>
  <c r="E119" i="35" s="1"/>
  <c r="D33" i="1"/>
  <c r="H33" i="1"/>
  <c r="J33" i="1"/>
  <c r="N33" i="1"/>
  <c r="P33" i="1"/>
  <c r="X33" i="1"/>
  <c r="C50" i="35" s="1"/>
  <c r="Y33" i="1"/>
  <c r="Z33" i="1"/>
  <c r="D34" i="1"/>
  <c r="H34" i="1"/>
  <c r="J34" i="1"/>
  <c r="N34" i="1"/>
  <c r="P34" i="1"/>
  <c r="X34" i="1"/>
  <c r="C210" i="35" s="1"/>
  <c r="Y34" i="1"/>
  <c r="D210" i="35" s="1"/>
  <c r="Z34" i="1"/>
  <c r="E210" i="35" s="1"/>
  <c r="D35" i="1"/>
  <c r="H35" i="1"/>
  <c r="J35" i="1"/>
  <c r="N35" i="1"/>
  <c r="P35" i="1"/>
  <c r="X35" i="1"/>
  <c r="C341" i="35" s="1"/>
  <c r="Y35" i="1"/>
  <c r="D341" i="35" s="1"/>
  <c r="Z35" i="1"/>
  <c r="E341" i="35" s="1"/>
  <c r="D36" i="1"/>
  <c r="H36" i="1"/>
  <c r="J36" i="1"/>
  <c r="N36" i="1"/>
  <c r="P36" i="1"/>
  <c r="X36" i="1"/>
  <c r="C481" i="35" s="1"/>
  <c r="Y36" i="1"/>
  <c r="D481" i="35" s="1"/>
  <c r="Z36" i="1"/>
  <c r="E481" i="35" s="1"/>
  <c r="D37" i="1"/>
  <c r="H37" i="1"/>
  <c r="J37" i="1"/>
  <c r="N37" i="1"/>
  <c r="P37" i="1"/>
  <c r="X37" i="1"/>
  <c r="Y37" i="1"/>
  <c r="D523" i="35" s="1"/>
  <c r="Z37" i="1"/>
  <c r="E38" i="1"/>
  <c r="F38" i="1"/>
  <c r="G38" i="1"/>
  <c r="I38" i="1"/>
  <c r="L38" i="1"/>
  <c r="M38" i="1"/>
  <c r="O38" i="1"/>
  <c r="D43" i="1"/>
  <c r="H43" i="1"/>
  <c r="J43" i="1"/>
  <c r="P43" i="1"/>
  <c r="X43" i="1"/>
  <c r="C42" i="35" s="1"/>
  <c r="Y43" i="1"/>
  <c r="D42" i="35" s="1"/>
  <c r="Z43" i="1"/>
  <c r="E42" i="35" s="1"/>
  <c r="D44" i="1"/>
  <c r="H44" i="1"/>
  <c r="J44" i="1"/>
  <c r="P44" i="1"/>
  <c r="X44" i="1"/>
  <c r="Y44" i="1"/>
  <c r="D354" i="35" s="1"/>
  <c r="Z44" i="1"/>
  <c r="E354" i="35" s="1"/>
  <c r="D45" i="1"/>
  <c r="H45" i="1"/>
  <c r="J45" i="1"/>
  <c r="P45" i="1"/>
  <c r="X45" i="1"/>
  <c r="Y45" i="1"/>
  <c r="D353" i="35" s="1"/>
  <c r="Z45" i="1"/>
  <c r="E353" i="35" s="1"/>
  <c r="D46" i="1"/>
  <c r="H46" i="1"/>
  <c r="J46" i="1"/>
  <c r="P46" i="1"/>
  <c r="X46" i="1"/>
  <c r="Y46" i="1"/>
  <c r="Z46" i="1"/>
  <c r="E47" i="1"/>
  <c r="F47" i="1"/>
  <c r="G47" i="1"/>
  <c r="I47" i="1"/>
  <c r="L47" i="1"/>
  <c r="M47" i="1"/>
  <c r="O47" i="1"/>
  <c r="B52" i="1"/>
  <c r="C52" i="1"/>
  <c r="D52" i="1"/>
  <c r="E52" i="1"/>
  <c r="B57" i="1"/>
  <c r="C57" i="1"/>
  <c r="D57" i="1"/>
  <c r="F84" i="1"/>
  <c r="H84" i="1"/>
  <c r="J84" i="1"/>
  <c r="L84" i="1"/>
  <c r="P84" i="1"/>
  <c r="R84" i="1"/>
  <c r="X84" i="1"/>
  <c r="Y84" i="1"/>
  <c r="F85" i="1"/>
  <c r="H85" i="1"/>
  <c r="J85" i="1"/>
  <c r="L85" i="1"/>
  <c r="P85" i="1"/>
  <c r="R85" i="1"/>
  <c r="X85" i="1"/>
  <c r="Y85" i="1"/>
  <c r="F86" i="1"/>
  <c r="H86" i="1"/>
  <c r="J86" i="1"/>
  <c r="L86" i="1"/>
  <c r="P86" i="1"/>
  <c r="R86" i="1"/>
  <c r="X86" i="1"/>
  <c r="Y86" i="1"/>
  <c r="D87" i="1"/>
  <c r="B123" i="1" s="1"/>
  <c r="E87" i="1"/>
  <c r="C123" i="1" s="1"/>
  <c r="G87" i="1"/>
  <c r="D123" i="1" s="1"/>
  <c r="I87" i="1"/>
  <c r="E123" i="1" s="1"/>
  <c r="K87" i="1"/>
  <c r="N87" i="1"/>
  <c r="O87" i="1"/>
  <c r="Q87" i="1"/>
  <c r="F92" i="1"/>
  <c r="H92" i="1"/>
  <c r="J92" i="1"/>
  <c r="N92" i="1"/>
  <c r="P92" i="1"/>
  <c r="X92" i="1"/>
  <c r="Y92" i="1"/>
  <c r="Z92" i="1"/>
  <c r="F93" i="1"/>
  <c r="H93" i="1"/>
  <c r="J93" i="1"/>
  <c r="N93" i="1"/>
  <c r="P93" i="1"/>
  <c r="X93" i="1"/>
  <c r="Y93" i="1"/>
  <c r="Z93" i="1"/>
  <c r="F94" i="1"/>
  <c r="H94" i="1"/>
  <c r="J94" i="1"/>
  <c r="N94" i="1"/>
  <c r="P94" i="1"/>
  <c r="X94" i="1"/>
  <c r="Y94" i="1"/>
  <c r="Z94" i="1"/>
  <c r="F95" i="1"/>
  <c r="H95" i="1"/>
  <c r="J95" i="1"/>
  <c r="N95" i="1"/>
  <c r="P95" i="1"/>
  <c r="X95" i="1"/>
  <c r="Y95" i="1"/>
  <c r="Z95" i="1"/>
  <c r="F96" i="1"/>
  <c r="H96" i="1"/>
  <c r="J96" i="1"/>
  <c r="N96" i="1"/>
  <c r="P96" i="1"/>
  <c r="X96" i="1"/>
  <c r="Y96" i="1"/>
  <c r="Z96" i="1"/>
  <c r="D97" i="1"/>
  <c r="E97" i="1"/>
  <c r="G97" i="1"/>
  <c r="K97" i="1"/>
  <c r="L97" i="1"/>
  <c r="M97" i="1"/>
  <c r="O97" i="1"/>
  <c r="D102" i="1"/>
  <c r="H102" i="1"/>
  <c r="J102" i="1"/>
  <c r="N102" i="1"/>
  <c r="P102" i="1"/>
  <c r="X102" i="1"/>
  <c r="Y102" i="1"/>
  <c r="Z102" i="1"/>
  <c r="D103" i="1"/>
  <c r="H103" i="1"/>
  <c r="J103" i="1"/>
  <c r="N103" i="1"/>
  <c r="P103" i="1"/>
  <c r="X103" i="1"/>
  <c r="Y103" i="1"/>
  <c r="Z103" i="1"/>
  <c r="D104" i="1"/>
  <c r="H104" i="1"/>
  <c r="J104" i="1"/>
  <c r="N104" i="1"/>
  <c r="P104" i="1"/>
  <c r="X104" i="1"/>
  <c r="Y104" i="1"/>
  <c r="Z104" i="1"/>
  <c r="D105" i="1"/>
  <c r="H105" i="1"/>
  <c r="J105" i="1"/>
  <c r="N105" i="1"/>
  <c r="P105" i="1"/>
  <c r="X105" i="1"/>
  <c r="Y105" i="1"/>
  <c r="Z105" i="1"/>
  <c r="D106" i="1"/>
  <c r="H106" i="1"/>
  <c r="J106" i="1"/>
  <c r="N106" i="1"/>
  <c r="P106" i="1"/>
  <c r="X106" i="1"/>
  <c r="Y106" i="1"/>
  <c r="Z106" i="1"/>
  <c r="D107" i="1"/>
  <c r="H107" i="1"/>
  <c r="J107" i="1"/>
  <c r="N107" i="1"/>
  <c r="P107" i="1"/>
  <c r="X107" i="1"/>
  <c r="Y107" i="1"/>
  <c r="Z107" i="1"/>
  <c r="E108" i="1"/>
  <c r="F108" i="1"/>
  <c r="G108" i="1"/>
  <c r="I108" i="1"/>
  <c r="L108" i="1"/>
  <c r="M108" i="1"/>
  <c r="O108" i="1"/>
  <c r="D113" i="1"/>
  <c r="H113" i="1"/>
  <c r="J113" i="1"/>
  <c r="P113" i="1"/>
  <c r="X113" i="1"/>
  <c r="Y113" i="1"/>
  <c r="Z113" i="1"/>
  <c r="D114" i="1"/>
  <c r="H114" i="1"/>
  <c r="J114" i="1"/>
  <c r="P114" i="1"/>
  <c r="X114" i="1"/>
  <c r="Y114" i="1"/>
  <c r="Z114" i="1"/>
  <c r="D115" i="1"/>
  <c r="H115" i="1"/>
  <c r="J115" i="1"/>
  <c r="P115" i="1"/>
  <c r="X115" i="1"/>
  <c r="Y115" i="1"/>
  <c r="Z115" i="1"/>
  <c r="D116" i="1"/>
  <c r="H116" i="1"/>
  <c r="J116" i="1"/>
  <c r="P116" i="1"/>
  <c r="X116" i="1"/>
  <c r="Y116" i="1"/>
  <c r="Z116" i="1"/>
  <c r="E117" i="1"/>
  <c r="F117" i="1"/>
  <c r="G117" i="1"/>
  <c r="I117" i="1"/>
  <c r="L117" i="1"/>
  <c r="M117" i="1"/>
  <c r="O117" i="1"/>
  <c r="B122" i="1"/>
  <c r="C122" i="1"/>
  <c r="D122" i="1"/>
  <c r="E122" i="1"/>
  <c r="B127" i="1"/>
  <c r="C127" i="1"/>
  <c r="D127" i="1"/>
  <c r="B150" i="1"/>
  <c r="C150" i="1"/>
  <c r="E150" i="1"/>
  <c r="F150" i="1"/>
  <c r="G150" i="1"/>
  <c r="H150" i="1"/>
  <c r="I150" i="1"/>
  <c r="K150" i="1"/>
  <c r="B152" i="1"/>
  <c r="C152" i="1"/>
  <c r="E152" i="1"/>
  <c r="F152" i="1"/>
  <c r="G152" i="1"/>
  <c r="H152" i="1"/>
  <c r="J152" i="1"/>
  <c r="B154" i="1"/>
  <c r="C154" i="1"/>
  <c r="E154" i="1"/>
  <c r="F154" i="1"/>
  <c r="G154" i="1"/>
  <c r="H154" i="1"/>
  <c r="J154" i="1"/>
  <c r="B156" i="1"/>
  <c r="C156" i="1"/>
  <c r="E156" i="1"/>
  <c r="F156" i="1"/>
  <c r="G156" i="1"/>
  <c r="H156" i="1"/>
  <c r="J156" i="1"/>
  <c r="D160" i="1"/>
  <c r="J160" i="1"/>
  <c r="L160" i="1"/>
  <c r="O160" i="1"/>
  <c r="P160" i="1"/>
  <c r="Q160" i="1"/>
  <c r="S160" i="1"/>
  <c r="T160" i="1"/>
  <c r="D162" i="1"/>
  <c r="I162" i="1"/>
  <c r="K162" i="1"/>
  <c r="L162" i="1"/>
  <c r="O162" i="1"/>
  <c r="P162" i="1"/>
  <c r="Q162" i="1"/>
  <c r="D164" i="1"/>
  <c r="I164" i="1"/>
  <c r="K164" i="1"/>
  <c r="L164" i="1"/>
  <c r="O164" i="1"/>
  <c r="P164" i="1"/>
  <c r="Q164" i="1"/>
  <c r="D166" i="1"/>
  <c r="I166" i="1"/>
  <c r="K166" i="1"/>
  <c r="L166" i="1"/>
  <c r="O166" i="1"/>
  <c r="P166" i="1"/>
  <c r="Q166" i="1"/>
  <c r="D170" i="1"/>
  <c r="J170" i="1"/>
  <c r="L170" i="1"/>
  <c r="O170" i="1"/>
  <c r="P170" i="1"/>
  <c r="Q170" i="1"/>
  <c r="S170" i="1"/>
  <c r="T170" i="1"/>
  <c r="D172" i="1"/>
  <c r="I172" i="1"/>
  <c r="K172" i="1"/>
  <c r="L172" i="1"/>
  <c r="O172" i="1"/>
  <c r="P172" i="1"/>
  <c r="Q172" i="1"/>
  <c r="D174" i="1"/>
  <c r="I174" i="1"/>
  <c r="K174" i="1"/>
  <c r="L174" i="1"/>
  <c r="O174" i="1"/>
  <c r="P174" i="1"/>
  <c r="Q174" i="1"/>
  <c r="D176" i="1"/>
  <c r="I176" i="1"/>
  <c r="K176" i="1"/>
  <c r="L176" i="1"/>
  <c r="O176" i="1"/>
  <c r="P176" i="1"/>
  <c r="Q176" i="1"/>
  <c r="D37" i="28"/>
  <c r="X16" i="31"/>
  <c r="C556" i="35" s="1"/>
  <c r="X15" i="31"/>
  <c r="X14" i="31"/>
  <c r="C11" i="35" s="1"/>
  <c r="X16" i="30"/>
  <c r="C504" i="35" s="1"/>
  <c r="X15" i="30"/>
  <c r="X14" i="30"/>
  <c r="C35" i="35" s="1"/>
  <c r="X16" i="29"/>
  <c r="X15" i="29"/>
  <c r="C569" i="35" s="1"/>
  <c r="X14" i="29"/>
  <c r="C14" i="35" s="1"/>
  <c r="X16" i="28"/>
  <c r="X15" i="28"/>
  <c r="D467" i="35" s="1"/>
  <c r="X14" i="28"/>
  <c r="D25" i="35" s="1"/>
  <c r="X16" i="27"/>
  <c r="C515" i="35" s="1"/>
  <c r="X15" i="27"/>
  <c r="C562" i="35" s="1"/>
  <c r="X14" i="27"/>
  <c r="D6" i="35" s="1"/>
  <c r="X16" i="26"/>
  <c r="X15" i="26"/>
  <c r="X14" i="26"/>
  <c r="C28" i="35" s="1"/>
  <c r="X16" i="25"/>
  <c r="C321" i="35" s="1"/>
  <c r="X15" i="25"/>
  <c r="C514" i="35" s="1"/>
  <c r="X14" i="25"/>
  <c r="C16" i="35" s="1"/>
  <c r="X16" i="24"/>
  <c r="X15" i="24"/>
  <c r="C478" i="35" s="1"/>
  <c r="X14" i="24"/>
  <c r="C46" i="35" s="1"/>
  <c r="X16" i="23"/>
  <c r="C299" i="35" s="1"/>
  <c r="X15" i="23"/>
  <c r="C18" i="35" s="1"/>
  <c r="X14" i="23"/>
  <c r="C449" i="35" s="1"/>
  <c r="X16" i="22"/>
  <c r="C39" i="35" s="1"/>
  <c r="X15" i="22"/>
  <c r="C490" i="35" s="1"/>
  <c r="X14" i="22"/>
  <c r="C458" i="35" s="1"/>
  <c r="X16" i="21"/>
  <c r="C503" i="35" s="1"/>
  <c r="X15" i="21"/>
  <c r="X14" i="21"/>
  <c r="X16" i="34"/>
  <c r="X15" i="34"/>
  <c r="X14" i="34"/>
  <c r="C450" i="35" s="1"/>
  <c r="X16" i="20"/>
  <c r="C513" i="35" s="1"/>
  <c r="X15" i="20"/>
  <c r="X14" i="20"/>
  <c r="C27" i="35" s="1"/>
  <c r="X16" i="18"/>
  <c r="X15" i="18"/>
  <c r="X14" i="18"/>
  <c r="C5" i="35" s="1"/>
  <c r="X16" i="17"/>
  <c r="C355" i="35" s="1"/>
  <c r="X15" i="17"/>
  <c r="C519" i="35" s="1"/>
  <c r="X14" i="17"/>
  <c r="C12" i="35" s="1"/>
  <c r="X16" i="19"/>
  <c r="C508" i="35" s="1"/>
  <c r="X15" i="19"/>
  <c r="C129" i="35" s="1"/>
  <c r="X14" i="19"/>
  <c r="C166" i="35" s="1"/>
  <c r="X16" i="16"/>
  <c r="X15" i="16"/>
  <c r="E325" i="35" s="1"/>
  <c r="X14" i="16"/>
  <c r="C26" i="35" s="1"/>
  <c r="X16" i="15"/>
  <c r="X15" i="15"/>
  <c r="C557" i="35" s="1"/>
  <c r="X14" i="15"/>
  <c r="C8" i="35" s="1"/>
  <c r="X16" i="14"/>
  <c r="X15" i="14"/>
  <c r="C57" i="35" s="1"/>
  <c r="X14" i="14"/>
  <c r="D253" i="35" s="1"/>
  <c r="X16" i="13"/>
  <c r="X15" i="13"/>
  <c r="C567" i="35" s="1"/>
  <c r="X14" i="13"/>
  <c r="C29" i="35" s="1"/>
  <c r="X16" i="12"/>
  <c r="X15" i="12"/>
  <c r="C295" i="35" s="1"/>
  <c r="X14" i="12"/>
  <c r="C41" i="35" s="1"/>
  <c r="X16" i="10"/>
  <c r="X15" i="10"/>
  <c r="C521" i="35" s="1"/>
  <c r="X14" i="10"/>
  <c r="C22" i="35" s="1"/>
  <c r="X16" i="9"/>
  <c r="X15" i="9"/>
  <c r="C475" i="35" s="1"/>
  <c r="X14" i="9"/>
  <c r="C9" i="35" s="1"/>
  <c r="X16" i="8"/>
  <c r="X15" i="8"/>
  <c r="C461" i="35" s="1"/>
  <c r="X14" i="8"/>
  <c r="C44" i="35" s="1"/>
  <c r="X16" i="7"/>
  <c r="X15" i="7"/>
  <c r="C559" i="35" s="1"/>
  <c r="X14" i="7"/>
  <c r="C10" i="35" s="1"/>
  <c r="X16" i="6"/>
  <c r="X15" i="6"/>
  <c r="C573" i="35" s="1"/>
  <c r="X14" i="6"/>
  <c r="X16" i="5"/>
  <c r="C471" i="35" s="1"/>
  <c r="X15" i="5"/>
  <c r="C551" i="35" s="1"/>
  <c r="X14" i="5"/>
  <c r="C36" i="35" s="1"/>
  <c r="X16" i="4"/>
  <c r="X15" i="4"/>
  <c r="C358" i="35" s="1"/>
  <c r="X14" i="4"/>
  <c r="C3" i="35" s="1"/>
  <c r="X16" i="3"/>
  <c r="X15" i="3"/>
  <c r="X14" i="3"/>
  <c r="X16" i="2"/>
  <c r="C135" i="35" s="1"/>
  <c r="X15" i="2"/>
  <c r="D529" i="35" s="1"/>
  <c r="X14" i="2"/>
  <c r="C147" i="35" s="1"/>
  <c r="C570" i="35"/>
  <c r="Z46" i="16"/>
  <c r="Y46" i="16"/>
  <c r="Y43" i="16"/>
  <c r="D98" i="35" s="1"/>
  <c r="X43" i="16"/>
  <c r="C98" i="35" s="1"/>
  <c r="Z26" i="31"/>
  <c r="E53" i="35" s="1"/>
  <c r="Y26" i="31"/>
  <c r="D53" i="35" s="1"/>
  <c r="X26" i="31"/>
  <c r="C53" i="35" s="1"/>
  <c r="Z25" i="31"/>
  <c r="E281" i="35" s="1"/>
  <c r="Y25" i="31"/>
  <c r="D281" i="35" s="1"/>
  <c r="X25" i="31"/>
  <c r="C281" i="35" s="1"/>
  <c r="Z24" i="31"/>
  <c r="E122" i="35" s="1"/>
  <c r="Y24" i="31"/>
  <c r="D122" i="35" s="1"/>
  <c r="X24" i="31"/>
  <c r="C122" i="35" s="1"/>
  <c r="Z23" i="31"/>
  <c r="E397" i="35" s="1"/>
  <c r="Y23" i="31"/>
  <c r="D397" i="35" s="1"/>
  <c r="X23" i="31"/>
  <c r="C397" i="35" s="1"/>
  <c r="Z22" i="31"/>
  <c r="E398" i="35" s="1"/>
  <c r="Y22" i="31"/>
  <c r="D398" i="35" s="1"/>
  <c r="X22" i="31"/>
  <c r="C398" i="35" s="1"/>
  <c r="Z26" i="30"/>
  <c r="E245" i="35" s="1"/>
  <c r="Y26" i="30"/>
  <c r="D245" i="35" s="1"/>
  <c r="X26" i="30"/>
  <c r="C245" i="35" s="1"/>
  <c r="Z25" i="30"/>
  <c r="Y25" i="30"/>
  <c r="D378" i="35" s="1"/>
  <c r="X25" i="30"/>
  <c r="C378" i="35" s="1"/>
  <c r="Z24" i="30"/>
  <c r="E430" i="35" s="1"/>
  <c r="Y24" i="30"/>
  <c r="D430" i="35" s="1"/>
  <c r="X24" i="30"/>
  <c r="C430" i="35" s="1"/>
  <c r="Z23" i="30"/>
  <c r="E183" i="35" s="1"/>
  <c r="Y23" i="30"/>
  <c r="D183" i="35" s="1"/>
  <c r="X23" i="30"/>
  <c r="C183" i="35" s="1"/>
  <c r="Z22" i="30"/>
  <c r="E103" i="35" s="1"/>
  <c r="Y22" i="30"/>
  <c r="D103" i="35" s="1"/>
  <c r="X22" i="30"/>
  <c r="C103" i="35" s="1"/>
  <c r="Z26" i="29"/>
  <c r="Y26" i="29"/>
  <c r="X26" i="29"/>
  <c r="C548" i="35" s="1"/>
  <c r="Z25" i="29"/>
  <c r="E505" i="35" s="1"/>
  <c r="Y25" i="29"/>
  <c r="X25" i="29"/>
  <c r="Z24" i="29"/>
  <c r="E198" i="35" s="1"/>
  <c r="Y24" i="29"/>
  <c r="D198" i="35" s="1"/>
  <c r="X24" i="29"/>
  <c r="C198" i="35" s="1"/>
  <c r="Z23" i="29"/>
  <c r="E74" i="35" s="1"/>
  <c r="Y23" i="29"/>
  <c r="D74" i="35" s="1"/>
  <c r="X23" i="29"/>
  <c r="C74" i="35" s="1"/>
  <c r="Z22" i="29"/>
  <c r="E162" i="35" s="1"/>
  <c r="Y22" i="29"/>
  <c r="D162" i="35" s="1"/>
  <c r="X22" i="29"/>
  <c r="C162" i="35" s="1"/>
  <c r="Z26" i="28"/>
  <c r="Y26" i="28"/>
  <c r="X26" i="28"/>
  <c r="C436" i="35" s="1"/>
  <c r="Z25" i="28"/>
  <c r="E483" i="35" s="1"/>
  <c r="Y25" i="28"/>
  <c r="D483" i="35" s="1"/>
  <c r="X25" i="28"/>
  <c r="C483" i="35" s="1"/>
  <c r="Z24" i="28"/>
  <c r="E255" i="35" s="1"/>
  <c r="Y24" i="28"/>
  <c r="D255" i="35" s="1"/>
  <c r="X24" i="28"/>
  <c r="C255" i="35" s="1"/>
  <c r="Z23" i="28"/>
  <c r="E174" i="35" s="1"/>
  <c r="Y23" i="28"/>
  <c r="D174" i="35" s="1"/>
  <c r="X23" i="28"/>
  <c r="C174" i="35" s="1"/>
  <c r="Z22" i="28"/>
  <c r="E160" i="35" s="1"/>
  <c r="Y22" i="28"/>
  <c r="D160" i="35" s="1"/>
  <c r="X22" i="28"/>
  <c r="C160" i="35" s="1"/>
  <c r="Z26" i="27"/>
  <c r="E448" i="35" s="1"/>
  <c r="Y26" i="27"/>
  <c r="D448" i="35" s="1"/>
  <c r="X26" i="27"/>
  <c r="C448" i="35" s="1"/>
  <c r="Z25" i="27"/>
  <c r="E489" i="35" s="1"/>
  <c r="Y25" i="27"/>
  <c r="D489" i="35" s="1"/>
  <c r="X25" i="27"/>
  <c r="C489" i="35" s="1"/>
  <c r="Z24" i="27"/>
  <c r="E249" i="35" s="1"/>
  <c r="Y24" i="27"/>
  <c r="D249" i="35" s="1"/>
  <c r="X24" i="27"/>
  <c r="C249" i="35" s="1"/>
  <c r="Z23" i="27"/>
  <c r="E178" i="35" s="1"/>
  <c r="Y23" i="27"/>
  <c r="D178" i="35" s="1"/>
  <c r="X23" i="27"/>
  <c r="C178" i="35" s="1"/>
  <c r="Z22" i="27"/>
  <c r="E24" i="35" s="1"/>
  <c r="Y22" i="27"/>
  <c r="D24" i="35" s="1"/>
  <c r="X22" i="27"/>
  <c r="C24" i="35" s="1"/>
  <c r="Z26" i="26"/>
  <c r="E486" i="35" s="1"/>
  <c r="Y26" i="26"/>
  <c r="D486" i="35" s="1"/>
  <c r="X26" i="26"/>
  <c r="C486" i="35" s="1"/>
  <c r="Z25" i="26"/>
  <c r="E462" i="35" s="1"/>
  <c r="Y25" i="26"/>
  <c r="D462" i="35" s="1"/>
  <c r="X25" i="26"/>
  <c r="C462" i="35" s="1"/>
  <c r="Z24" i="26"/>
  <c r="E83" i="35" s="1"/>
  <c r="Y24" i="26"/>
  <c r="D83" i="35" s="1"/>
  <c r="X24" i="26"/>
  <c r="C83" i="35" s="1"/>
  <c r="Z23" i="26"/>
  <c r="E101" i="35" s="1"/>
  <c r="Y23" i="26"/>
  <c r="D101" i="35" s="1"/>
  <c r="X23" i="26"/>
  <c r="C101" i="35" s="1"/>
  <c r="Z22" i="26"/>
  <c r="E314" i="35" s="1"/>
  <c r="Y22" i="26"/>
  <c r="D314" i="35" s="1"/>
  <c r="X22" i="26"/>
  <c r="C314" i="35" s="1"/>
  <c r="Z26" i="25"/>
  <c r="Y26" i="25"/>
  <c r="X26" i="25"/>
  <c r="C547" i="35" s="1"/>
  <c r="Z25" i="25"/>
  <c r="E379" i="35" s="1"/>
  <c r="Y25" i="25"/>
  <c r="D379" i="35" s="1"/>
  <c r="X25" i="25"/>
  <c r="C379" i="35" s="1"/>
  <c r="Z24" i="25"/>
  <c r="E375" i="35" s="1"/>
  <c r="Y24" i="25"/>
  <c r="D375" i="35" s="1"/>
  <c r="X24" i="25"/>
  <c r="Z23" i="25"/>
  <c r="E266" i="35" s="1"/>
  <c r="Y23" i="25"/>
  <c r="D266" i="35" s="1"/>
  <c r="X23" i="25"/>
  <c r="C266" i="35" s="1"/>
  <c r="Z22" i="25"/>
  <c r="E62" i="35" s="1"/>
  <c r="Y22" i="25"/>
  <c r="D62" i="35" s="1"/>
  <c r="X22" i="25"/>
  <c r="C62" i="35" s="1"/>
  <c r="Z26" i="24"/>
  <c r="E525" i="35" s="1"/>
  <c r="Y26" i="24"/>
  <c r="X26" i="24"/>
  <c r="Z25" i="24"/>
  <c r="E524" i="35" s="1"/>
  <c r="Y25" i="24"/>
  <c r="X25" i="24"/>
  <c r="C524" i="35" s="1"/>
  <c r="Z24" i="24"/>
  <c r="E261" i="35" s="1"/>
  <c r="Y24" i="24"/>
  <c r="D261" i="35" s="1"/>
  <c r="X24" i="24"/>
  <c r="C261" i="35" s="1"/>
  <c r="Z23" i="24"/>
  <c r="E257" i="35" s="1"/>
  <c r="Y23" i="24"/>
  <c r="D257" i="35" s="1"/>
  <c r="X23" i="24"/>
  <c r="C257" i="35" s="1"/>
  <c r="Z22" i="24"/>
  <c r="E59" i="35" s="1"/>
  <c r="Y22" i="24"/>
  <c r="D59" i="35" s="1"/>
  <c r="X22" i="24"/>
  <c r="C59" i="35" s="1"/>
  <c r="Z26" i="23"/>
  <c r="Y26" i="23"/>
  <c r="X26" i="23"/>
  <c r="Z25" i="23"/>
  <c r="E58" i="35" s="1"/>
  <c r="Y25" i="23"/>
  <c r="D58" i="35" s="1"/>
  <c r="X25" i="23"/>
  <c r="C58" i="35" s="1"/>
  <c r="Z24" i="23"/>
  <c r="E258" i="35" s="1"/>
  <c r="Y24" i="23"/>
  <c r="D258" i="35" s="1"/>
  <c r="X24" i="23"/>
  <c r="C258" i="35" s="1"/>
  <c r="Z23" i="23"/>
  <c r="E488" i="35" s="1"/>
  <c r="Y23" i="23"/>
  <c r="D488" i="35" s="1"/>
  <c r="X23" i="23"/>
  <c r="C488" i="35" s="1"/>
  <c r="Z22" i="23"/>
  <c r="E312" i="35" s="1"/>
  <c r="Y22" i="23"/>
  <c r="D312" i="35" s="1"/>
  <c r="X22" i="23"/>
  <c r="C312" i="35" s="1"/>
  <c r="Z26" i="22"/>
  <c r="E418" i="35" s="1"/>
  <c r="Y26" i="22"/>
  <c r="D418" i="35" s="1"/>
  <c r="X26" i="22"/>
  <c r="C418" i="35" s="1"/>
  <c r="Z25" i="22"/>
  <c r="E112" i="35" s="1"/>
  <c r="Y25" i="22"/>
  <c r="D112" i="35" s="1"/>
  <c r="X25" i="22"/>
  <c r="C112" i="35" s="1"/>
  <c r="Z24" i="22"/>
  <c r="E395" i="35" s="1"/>
  <c r="Y24" i="22"/>
  <c r="D395" i="35" s="1"/>
  <c r="X24" i="22"/>
  <c r="C395" i="35" s="1"/>
  <c r="Z23" i="22"/>
  <c r="E376" i="35" s="1"/>
  <c r="Y23" i="22"/>
  <c r="D376" i="35" s="1"/>
  <c r="X23" i="22"/>
  <c r="C376" i="35" s="1"/>
  <c r="Z22" i="22"/>
  <c r="E173" i="35" s="1"/>
  <c r="Y22" i="22"/>
  <c r="D173" i="35" s="1"/>
  <c r="X22" i="22"/>
  <c r="C173" i="35" s="1"/>
  <c r="Z26" i="21"/>
  <c r="Y26" i="21"/>
  <c r="X26" i="21"/>
  <c r="C443" i="35" s="1"/>
  <c r="Z25" i="21"/>
  <c r="E402" i="35" s="1"/>
  <c r="Y25" i="21"/>
  <c r="D402" i="35" s="1"/>
  <c r="X25" i="21"/>
  <c r="C402" i="35" s="1"/>
  <c r="Z24" i="21"/>
  <c r="E108" i="35" s="1"/>
  <c r="Y24" i="21"/>
  <c r="D108" i="35" s="1"/>
  <c r="X24" i="21"/>
  <c r="Z23" i="21"/>
  <c r="E316" i="35" s="1"/>
  <c r="Y23" i="21"/>
  <c r="D316" i="35" s="1"/>
  <c r="X23" i="21"/>
  <c r="C316" i="35" s="1"/>
  <c r="Z22" i="21"/>
  <c r="E95" i="35" s="1"/>
  <c r="Y22" i="21"/>
  <c r="D95" i="35" s="1"/>
  <c r="X22" i="21"/>
  <c r="C95" i="35" s="1"/>
  <c r="Z26" i="34"/>
  <c r="Y26" i="34"/>
  <c r="X26" i="34"/>
  <c r="Z25" i="34"/>
  <c r="E389" i="35" s="1"/>
  <c r="Y25" i="34"/>
  <c r="D389" i="35" s="1"/>
  <c r="X25" i="34"/>
  <c r="C389" i="35" s="1"/>
  <c r="Z24" i="34"/>
  <c r="E134" i="35" s="1"/>
  <c r="Y24" i="34"/>
  <c r="D134" i="35" s="1"/>
  <c r="X24" i="34"/>
  <c r="C134" i="35" s="1"/>
  <c r="Z23" i="34"/>
  <c r="E226" i="35" s="1"/>
  <c r="Y23" i="34"/>
  <c r="D226" i="35" s="1"/>
  <c r="X23" i="34"/>
  <c r="C226" i="35" s="1"/>
  <c r="Z22" i="34"/>
  <c r="E177" i="35" s="1"/>
  <c r="Y22" i="34"/>
  <c r="D177" i="35" s="1"/>
  <c r="X22" i="34"/>
  <c r="C177" i="35" s="1"/>
  <c r="Z26" i="20"/>
  <c r="E511" i="35" s="1"/>
  <c r="Y26" i="20"/>
  <c r="X26" i="20"/>
  <c r="C511" i="35" s="1"/>
  <c r="Z25" i="20"/>
  <c r="E291" i="35" s="1"/>
  <c r="Y25" i="20"/>
  <c r="D291" i="35" s="1"/>
  <c r="X25" i="20"/>
  <c r="C291" i="35" s="1"/>
  <c r="Z24" i="20"/>
  <c r="E322" i="35" s="1"/>
  <c r="Y24" i="20"/>
  <c r="D322" i="35" s="1"/>
  <c r="X24" i="20"/>
  <c r="C322" i="35" s="1"/>
  <c r="Z23" i="20"/>
  <c r="E280" i="35" s="1"/>
  <c r="Y23" i="20"/>
  <c r="D280" i="35" s="1"/>
  <c r="X23" i="20"/>
  <c r="C280" i="35" s="1"/>
  <c r="Z22" i="20"/>
  <c r="E85" i="35" s="1"/>
  <c r="Y22" i="20"/>
  <c r="D85" i="35" s="1"/>
  <c r="X22" i="20"/>
  <c r="C85" i="35" s="1"/>
  <c r="Z26" i="18"/>
  <c r="E411" i="35" s="1"/>
  <c r="Y26" i="18"/>
  <c r="X26" i="18"/>
  <c r="Z25" i="18"/>
  <c r="E502" i="35" s="1"/>
  <c r="Y25" i="18"/>
  <c r="D502" i="35" s="1"/>
  <c r="X25" i="18"/>
  <c r="C502" i="35" s="1"/>
  <c r="Z24" i="18"/>
  <c r="E469" i="35" s="1"/>
  <c r="Y24" i="18"/>
  <c r="D469" i="35" s="1"/>
  <c r="X24" i="18"/>
  <c r="C469" i="35" s="1"/>
  <c r="Z23" i="18"/>
  <c r="E133" i="35" s="1"/>
  <c r="Y23" i="18"/>
  <c r="D133" i="35" s="1"/>
  <c r="X23" i="18"/>
  <c r="C133" i="35" s="1"/>
  <c r="Z22" i="18"/>
  <c r="E78" i="35" s="1"/>
  <c r="Y22" i="18"/>
  <c r="D78" i="35" s="1"/>
  <c r="X22" i="18"/>
  <c r="C78" i="35" s="1"/>
  <c r="Z26" i="17"/>
  <c r="E477" i="35" s="1"/>
  <c r="Y26" i="17"/>
  <c r="D477" i="35" s="1"/>
  <c r="X26" i="17"/>
  <c r="C477" i="35" s="1"/>
  <c r="Z25" i="17"/>
  <c r="E496" i="35" s="1"/>
  <c r="Y25" i="17"/>
  <c r="X25" i="17"/>
  <c r="Z24" i="17"/>
  <c r="E237" i="35" s="1"/>
  <c r="Y24" i="17"/>
  <c r="D237" i="35" s="1"/>
  <c r="X24" i="17"/>
  <c r="C237" i="35" s="1"/>
  <c r="Z23" i="17"/>
  <c r="E123" i="35" s="1"/>
  <c r="Y23" i="17"/>
  <c r="D123" i="35" s="1"/>
  <c r="X23" i="17"/>
  <c r="C123" i="35" s="1"/>
  <c r="Z22" i="17"/>
  <c r="E88" i="35" s="1"/>
  <c r="Y22" i="17"/>
  <c r="D88" i="35" s="1"/>
  <c r="X22" i="17"/>
  <c r="C88" i="35" s="1"/>
  <c r="Z26" i="19"/>
  <c r="E454" i="35" s="1"/>
  <c r="Y26" i="19"/>
  <c r="D454" i="35" s="1"/>
  <c r="X26" i="19"/>
  <c r="C454" i="35" s="1"/>
  <c r="Z25" i="19"/>
  <c r="E391" i="35" s="1"/>
  <c r="Y25" i="19"/>
  <c r="X25" i="19"/>
  <c r="C391" i="35" s="1"/>
  <c r="Z24" i="19"/>
  <c r="E30" i="35" s="1"/>
  <c r="Y24" i="19"/>
  <c r="D30" i="35" s="1"/>
  <c r="X24" i="19"/>
  <c r="C30" i="35" s="1"/>
  <c r="Z23" i="19"/>
  <c r="E416" i="35" s="1"/>
  <c r="Y23" i="19"/>
  <c r="D416" i="35" s="1"/>
  <c r="X23" i="19"/>
  <c r="Z22" i="19"/>
  <c r="Y22" i="19"/>
  <c r="D222" i="35" s="1"/>
  <c r="X22" i="19"/>
  <c r="C222" i="35" s="1"/>
  <c r="Z26" i="16"/>
  <c r="Y26" i="16"/>
  <c r="X26" i="16"/>
  <c r="C500" i="35" s="1"/>
  <c r="Z25" i="16"/>
  <c r="E232" i="35" s="1"/>
  <c r="Y25" i="16"/>
  <c r="D232" i="35" s="1"/>
  <c r="X25" i="16"/>
  <c r="C232" i="35" s="1"/>
  <c r="Z24" i="16"/>
  <c r="E243" i="35" s="1"/>
  <c r="Y24" i="16"/>
  <c r="D243" i="35" s="1"/>
  <c r="X24" i="16"/>
  <c r="C243" i="35" s="1"/>
  <c r="Z23" i="16"/>
  <c r="E91" i="35" s="1"/>
  <c r="Y23" i="16"/>
  <c r="D91" i="35" s="1"/>
  <c r="X23" i="16"/>
  <c r="C91" i="35" s="1"/>
  <c r="Z22" i="16"/>
  <c r="E331" i="35" s="1"/>
  <c r="Y22" i="16"/>
  <c r="X22" i="16"/>
  <c r="C331" i="35" s="1"/>
  <c r="Z26" i="15"/>
  <c r="E415" i="35" s="1"/>
  <c r="Y26" i="15"/>
  <c r="D415" i="35" s="1"/>
  <c r="X26" i="15"/>
  <c r="C415" i="35" s="1"/>
  <c r="Z25" i="15"/>
  <c r="Y25" i="15"/>
  <c r="D138" i="35" s="1"/>
  <c r="X25" i="15"/>
  <c r="C138" i="35" s="1"/>
  <c r="Z24" i="15"/>
  <c r="Y24" i="15"/>
  <c r="X24" i="15"/>
  <c r="C438" i="35" s="1"/>
  <c r="Z23" i="15"/>
  <c r="E163" i="35" s="1"/>
  <c r="Y23" i="15"/>
  <c r="D163" i="35" s="1"/>
  <c r="X23" i="15"/>
  <c r="C163" i="35" s="1"/>
  <c r="Z22" i="15"/>
  <c r="E323" i="35" s="1"/>
  <c r="Y22" i="15"/>
  <c r="D323" i="35" s="1"/>
  <c r="X22" i="15"/>
  <c r="C323" i="35" s="1"/>
  <c r="Z26" i="14"/>
  <c r="E491" i="35" s="1"/>
  <c r="Y26" i="14"/>
  <c r="D491" i="35" s="1"/>
  <c r="X26" i="14"/>
  <c r="C491" i="35" s="1"/>
  <c r="Z25" i="14"/>
  <c r="E408" i="35" s="1"/>
  <c r="Y25" i="14"/>
  <c r="D408" i="35" s="1"/>
  <c r="X25" i="14"/>
  <c r="C408" i="35" s="1"/>
  <c r="Z24" i="14"/>
  <c r="E310" i="35" s="1"/>
  <c r="Y24" i="14"/>
  <c r="D310" i="35" s="1"/>
  <c r="X24" i="14"/>
  <c r="C310" i="35" s="1"/>
  <c r="Z23" i="14"/>
  <c r="E337" i="35" s="1"/>
  <c r="Y23" i="14"/>
  <c r="D337" i="35" s="1"/>
  <c r="X23" i="14"/>
  <c r="C337" i="35" s="1"/>
  <c r="Z22" i="14"/>
  <c r="E47" i="35" s="1"/>
  <c r="Y22" i="14"/>
  <c r="D47" i="35" s="1"/>
  <c r="X22" i="14"/>
  <c r="C47" i="35" s="1"/>
  <c r="Z26" i="13"/>
  <c r="Y26" i="13"/>
  <c r="X26" i="13"/>
  <c r="C499" i="35" s="1"/>
  <c r="Z25" i="13"/>
  <c r="E423" i="35" s="1"/>
  <c r="Y25" i="13"/>
  <c r="D423" i="35" s="1"/>
  <c r="X25" i="13"/>
  <c r="C423" i="35" s="1"/>
  <c r="Z24" i="13"/>
  <c r="E364" i="35" s="1"/>
  <c r="Y24" i="13"/>
  <c r="D364" i="35" s="1"/>
  <c r="X24" i="13"/>
  <c r="C364" i="35" s="1"/>
  <c r="Z23" i="13"/>
  <c r="E182" i="35" s="1"/>
  <c r="Y23" i="13"/>
  <c r="D182" i="35" s="1"/>
  <c r="X23" i="13"/>
  <c r="C182" i="35" s="1"/>
  <c r="Z22" i="13"/>
  <c r="E87" i="35" s="1"/>
  <c r="Y22" i="13"/>
  <c r="D87" i="35" s="1"/>
  <c r="X22" i="13"/>
  <c r="C87" i="35" s="1"/>
  <c r="Z26" i="12"/>
  <c r="Y26" i="12"/>
  <c r="X26" i="12"/>
  <c r="C543" i="35" s="1"/>
  <c r="Z25" i="12"/>
  <c r="E465" i="35" s="1"/>
  <c r="Y25" i="12"/>
  <c r="D465" i="35" s="1"/>
  <c r="X25" i="12"/>
  <c r="C465" i="35" s="1"/>
  <c r="Z24" i="12"/>
  <c r="E459" i="35" s="1"/>
  <c r="Y24" i="12"/>
  <c r="D459" i="35" s="1"/>
  <c r="X24" i="12"/>
  <c r="C459" i="35" s="1"/>
  <c r="Z23" i="12"/>
  <c r="E145" i="35" s="1"/>
  <c r="Y23" i="12"/>
  <c r="D145" i="35" s="1"/>
  <c r="X23" i="12"/>
  <c r="C145" i="35" s="1"/>
  <c r="Z22" i="12"/>
  <c r="E55" i="35" s="1"/>
  <c r="Y22" i="12"/>
  <c r="D55" i="35" s="1"/>
  <c r="X22" i="12"/>
  <c r="C55" i="35" s="1"/>
  <c r="E532" i="35"/>
  <c r="C220" i="35"/>
  <c r="Z26" i="10"/>
  <c r="E136" i="35" s="1"/>
  <c r="Y26" i="10"/>
  <c r="D136" i="35" s="1"/>
  <c r="X26" i="10"/>
  <c r="C136" i="35" s="1"/>
  <c r="Z25" i="10"/>
  <c r="E388" i="35" s="1"/>
  <c r="Y25" i="10"/>
  <c r="D388" i="35" s="1"/>
  <c r="X25" i="10"/>
  <c r="C388" i="35" s="1"/>
  <c r="Z24" i="10"/>
  <c r="E187" i="35" s="1"/>
  <c r="Y24" i="10"/>
  <c r="D187" i="35" s="1"/>
  <c r="X24" i="10"/>
  <c r="C187" i="35" s="1"/>
  <c r="Z23" i="10"/>
  <c r="E340" i="35" s="1"/>
  <c r="Y23" i="10"/>
  <c r="D340" i="35" s="1"/>
  <c r="X23" i="10"/>
  <c r="C340" i="35" s="1"/>
  <c r="Z22" i="10"/>
  <c r="E151" i="35" s="1"/>
  <c r="Y22" i="10"/>
  <c r="D151" i="35" s="1"/>
  <c r="X22" i="10"/>
  <c r="C151" i="35" s="1"/>
  <c r="Z26" i="9"/>
  <c r="E304" i="35" s="1"/>
  <c r="Y26" i="9"/>
  <c r="D304" i="35" s="1"/>
  <c r="X26" i="9"/>
  <c r="C304" i="35" s="1"/>
  <c r="Z25" i="9"/>
  <c r="Y25" i="9"/>
  <c r="X25" i="9"/>
  <c r="C335" i="35" s="1"/>
  <c r="Z24" i="9"/>
  <c r="E343" i="35" s="1"/>
  <c r="Y24" i="9"/>
  <c r="D343" i="35" s="1"/>
  <c r="X24" i="9"/>
  <c r="C343" i="35" s="1"/>
  <c r="Z23" i="9"/>
  <c r="E228" i="35" s="1"/>
  <c r="Y23" i="9"/>
  <c r="D228" i="35" s="1"/>
  <c r="X23" i="9"/>
  <c r="C228" i="35" s="1"/>
  <c r="Z22" i="9"/>
  <c r="E72" i="35" s="1"/>
  <c r="Y22" i="9"/>
  <c r="D72" i="35" s="1"/>
  <c r="X22" i="9"/>
  <c r="C72" i="35" s="1"/>
  <c r="Z26" i="8"/>
  <c r="E406" i="35" s="1"/>
  <c r="Y26" i="8"/>
  <c r="D406" i="35" s="1"/>
  <c r="X26" i="8"/>
  <c r="C406" i="35" s="1"/>
  <c r="Z25" i="8"/>
  <c r="E433" i="35" s="1"/>
  <c r="Y25" i="8"/>
  <c r="D433" i="35" s="1"/>
  <c r="X25" i="8"/>
  <c r="C433" i="35" s="1"/>
  <c r="Z24" i="8"/>
  <c r="E170" i="35" s="1"/>
  <c r="Y24" i="8"/>
  <c r="D170" i="35" s="1"/>
  <c r="X24" i="8"/>
  <c r="C170" i="35" s="1"/>
  <c r="Z23" i="8"/>
  <c r="E361" i="35" s="1"/>
  <c r="Y23" i="8"/>
  <c r="X23" i="8"/>
  <c r="C361" i="35" s="1"/>
  <c r="Z22" i="8"/>
  <c r="E65" i="35" s="1"/>
  <c r="Y22" i="8"/>
  <c r="D65" i="35" s="1"/>
  <c r="X22" i="8"/>
  <c r="C65" i="35" s="1"/>
  <c r="Z26" i="7"/>
  <c r="Y26" i="7"/>
  <c r="X26" i="7"/>
  <c r="Z25" i="7"/>
  <c r="E268" i="35" s="1"/>
  <c r="Y25" i="7"/>
  <c r="D268" i="35" s="1"/>
  <c r="X25" i="7"/>
  <c r="C268" i="35" s="1"/>
  <c r="Z24" i="7"/>
  <c r="E239" i="35" s="1"/>
  <c r="Y24" i="7"/>
  <c r="D239" i="35" s="1"/>
  <c r="X24" i="7"/>
  <c r="C239" i="35" s="1"/>
  <c r="Z23" i="7"/>
  <c r="E49" i="35" s="1"/>
  <c r="Y23" i="7"/>
  <c r="D49" i="35" s="1"/>
  <c r="X23" i="7"/>
  <c r="C49" i="35" s="1"/>
  <c r="Z22" i="7"/>
  <c r="E468" i="35" s="1"/>
  <c r="Y22" i="7"/>
  <c r="D468" i="35" s="1"/>
  <c r="X22" i="7"/>
  <c r="C468" i="35" s="1"/>
  <c r="Z26" i="6"/>
  <c r="E431" i="35" s="1"/>
  <c r="Y26" i="6"/>
  <c r="D431" i="35" s="1"/>
  <c r="X26" i="6"/>
  <c r="C431" i="35" s="1"/>
  <c r="Z25" i="6"/>
  <c r="Y25" i="6"/>
  <c r="X25" i="6"/>
  <c r="C445" i="35" s="1"/>
  <c r="Z24" i="6"/>
  <c r="E420" i="35" s="1"/>
  <c r="Y24" i="6"/>
  <c r="D420" i="35" s="1"/>
  <c r="X24" i="6"/>
  <c r="C420" i="35" s="1"/>
  <c r="Z23" i="6"/>
  <c r="E106" i="35" s="1"/>
  <c r="Y23" i="6"/>
  <c r="D106" i="35" s="1"/>
  <c r="X23" i="6"/>
  <c r="C106" i="35" s="1"/>
  <c r="Z22" i="6"/>
  <c r="E90" i="35" s="1"/>
  <c r="Y22" i="6"/>
  <c r="D90" i="35" s="1"/>
  <c r="X22" i="6"/>
  <c r="C90" i="35" s="1"/>
  <c r="Z26" i="5"/>
  <c r="Y26" i="5"/>
  <c r="D530" i="35" s="1"/>
  <c r="X26" i="5"/>
  <c r="C530" i="35" s="1"/>
  <c r="Z25" i="5"/>
  <c r="E417" i="35" s="1"/>
  <c r="Y25" i="5"/>
  <c r="X25" i="5"/>
  <c r="Z24" i="5"/>
  <c r="Y24" i="5"/>
  <c r="X24" i="5"/>
  <c r="C293" i="35" s="1"/>
  <c r="Z23" i="5"/>
  <c r="E168" i="35" s="1"/>
  <c r="Y23" i="5"/>
  <c r="D168" i="35" s="1"/>
  <c r="X23" i="5"/>
  <c r="C168" i="35" s="1"/>
  <c r="Z22" i="5"/>
  <c r="E111" i="35" s="1"/>
  <c r="Y22" i="5"/>
  <c r="D111" i="35" s="1"/>
  <c r="X22" i="5"/>
  <c r="C111" i="35" s="1"/>
  <c r="Z26" i="4"/>
  <c r="Y26" i="4"/>
  <c r="X26" i="4"/>
  <c r="Z25" i="4"/>
  <c r="Y25" i="4"/>
  <c r="X25" i="4"/>
  <c r="C539" i="35" s="1"/>
  <c r="Z24" i="4"/>
  <c r="E224" i="35" s="1"/>
  <c r="Y24" i="4"/>
  <c r="D224" i="35" s="1"/>
  <c r="X24" i="4"/>
  <c r="C224" i="35" s="1"/>
  <c r="Z23" i="4"/>
  <c r="E211" i="35" s="1"/>
  <c r="Y23" i="4"/>
  <c r="D211" i="35" s="1"/>
  <c r="X23" i="4"/>
  <c r="C211" i="35" s="1"/>
  <c r="Z22" i="4"/>
  <c r="E32" i="35" s="1"/>
  <c r="Y22" i="4"/>
  <c r="D32" i="35" s="1"/>
  <c r="X22" i="4"/>
  <c r="C32" i="35" s="1"/>
  <c r="Z26" i="3"/>
  <c r="Y26" i="3"/>
  <c r="X26" i="3"/>
  <c r="Z25" i="3"/>
  <c r="E384" i="35" s="1"/>
  <c r="Y25" i="3"/>
  <c r="D384" i="35" s="1"/>
  <c r="X25" i="3"/>
  <c r="C384" i="35" s="1"/>
  <c r="Z24" i="3"/>
  <c r="E197" i="35" s="1"/>
  <c r="Y24" i="3"/>
  <c r="D197" i="35" s="1"/>
  <c r="X24" i="3"/>
  <c r="C197" i="35" s="1"/>
  <c r="Z23" i="3"/>
  <c r="E349" i="35" s="1"/>
  <c r="Y23" i="3"/>
  <c r="D349" i="35" s="1"/>
  <c r="X23" i="3"/>
  <c r="C349" i="35" s="1"/>
  <c r="Z22" i="3"/>
  <c r="E33" i="35" s="1"/>
  <c r="Y22" i="3"/>
  <c r="D33" i="35" s="1"/>
  <c r="X22" i="3"/>
  <c r="C33" i="35" s="1"/>
  <c r="Z26" i="2"/>
  <c r="Y26" i="2"/>
  <c r="D531" i="35" s="1"/>
  <c r="X26" i="2"/>
  <c r="Z25" i="2"/>
  <c r="Y25" i="2"/>
  <c r="X25" i="2"/>
  <c r="C522" i="35" s="1"/>
  <c r="Z24" i="2"/>
  <c r="E334" i="35" s="1"/>
  <c r="Y24" i="2"/>
  <c r="D334" i="35" s="1"/>
  <c r="X24" i="2"/>
  <c r="C334" i="35" s="1"/>
  <c r="Z23" i="2"/>
  <c r="E184" i="35" s="1"/>
  <c r="Y23" i="2"/>
  <c r="D184" i="35" s="1"/>
  <c r="X23" i="2"/>
  <c r="C184" i="35" s="1"/>
  <c r="Z22" i="2"/>
  <c r="E20" i="35" s="1"/>
  <c r="Y22" i="2"/>
  <c r="D20" i="35" s="1"/>
  <c r="X22" i="2"/>
  <c r="C20" i="35" s="1"/>
  <c r="C574" i="35"/>
  <c r="Y16" i="2"/>
  <c r="Y15" i="2"/>
  <c r="Y14" i="2"/>
  <c r="Y16" i="3"/>
  <c r="C564" i="35"/>
  <c r="Y15" i="3"/>
  <c r="C566" i="35"/>
  <c r="Y14" i="3"/>
  <c r="C2" i="35"/>
  <c r="Y16" i="4"/>
  <c r="D560" i="35"/>
  <c r="Y15" i="4"/>
  <c r="Y14" i="4"/>
  <c r="Y16" i="5"/>
  <c r="Y15" i="5"/>
  <c r="Y14" i="5"/>
  <c r="Y16" i="6"/>
  <c r="C568" i="35"/>
  <c r="Y15" i="6"/>
  <c r="Y14" i="6"/>
  <c r="E7" i="35"/>
  <c r="Y16" i="7"/>
  <c r="C552" i="35"/>
  <c r="Y15" i="7"/>
  <c r="Y14" i="7"/>
  <c r="Y16" i="8"/>
  <c r="Y15" i="8"/>
  <c r="Y14" i="8"/>
  <c r="Y16" i="9"/>
  <c r="C527" i="35"/>
  <c r="Y15" i="9"/>
  <c r="Y14" i="9"/>
  <c r="Y16" i="10"/>
  <c r="E572" i="35"/>
  <c r="Y15" i="10"/>
  <c r="Y14" i="10"/>
  <c r="C17" i="35"/>
  <c r="Y16" i="12"/>
  <c r="D561" i="35"/>
  <c r="Y15" i="12"/>
  <c r="Y14" i="12"/>
  <c r="Y16" i="13"/>
  <c r="C565" i="35"/>
  <c r="Y15" i="13"/>
  <c r="Y14" i="13"/>
  <c r="Y16" i="14"/>
  <c r="C554" i="35"/>
  <c r="Y15" i="14"/>
  <c r="Y14" i="14"/>
  <c r="Y16" i="15"/>
  <c r="E466" i="35"/>
  <c r="Y15" i="15"/>
  <c r="Y14" i="15"/>
  <c r="Y16" i="16"/>
  <c r="C528" i="35"/>
  <c r="Y15" i="16"/>
  <c r="Y14" i="16"/>
  <c r="Y16" i="19"/>
  <c r="Y15" i="19"/>
  <c r="Y14" i="19"/>
  <c r="Y16" i="17"/>
  <c r="Y15" i="17"/>
  <c r="Y14" i="17"/>
  <c r="Y16" i="18"/>
  <c r="C563" i="35"/>
  <c r="Y15" i="18"/>
  <c r="C558" i="35"/>
  <c r="Y14" i="18"/>
  <c r="Y16" i="20"/>
  <c r="Y15" i="20"/>
  <c r="C517" i="35"/>
  <c r="Y14" i="20"/>
  <c r="Y16" i="34"/>
  <c r="C516" i="35"/>
  <c r="Y15" i="34"/>
  <c r="C21" i="35"/>
  <c r="Y14" i="34"/>
  <c r="Y16" i="31"/>
  <c r="Y15" i="31"/>
  <c r="C510" i="35"/>
  <c r="Y14" i="31"/>
  <c r="Y16" i="30"/>
  <c r="Y15" i="30"/>
  <c r="C571" i="35"/>
  <c r="Y14" i="30"/>
  <c r="Y16" i="29"/>
  <c r="C555" i="35"/>
  <c r="Y15" i="29"/>
  <c r="Y14" i="29"/>
  <c r="Y16" i="28"/>
  <c r="Y15" i="28"/>
  <c r="Y14" i="28"/>
  <c r="Y16" i="27"/>
  <c r="Y15" i="27"/>
  <c r="Y14" i="27"/>
  <c r="Y16" i="26"/>
  <c r="C387" i="35"/>
  <c r="Y15" i="26"/>
  <c r="C507" i="35"/>
  <c r="Y14" i="26"/>
  <c r="Y16" i="25"/>
  <c r="Y15" i="25"/>
  <c r="Y14" i="25"/>
  <c r="Y16" i="24"/>
  <c r="C476" i="35"/>
  <c r="Y15" i="24"/>
  <c r="Y14" i="24"/>
  <c r="Y16" i="23"/>
  <c r="Y15" i="23"/>
  <c r="Y14" i="23"/>
  <c r="Y16" i="22"/>
  <c r="Y15" i="22"/>
  <c r="Y14" i="22"/>
  <c r="D509" i="35"/>
  <c r="D539" i="35"/>
  <c r="E539" i="35"/>
  <c r="D540" i="35"/>
  <c r="E540" i="35"/>
  <c r="D541" i="35"/>
  <c r="E541" i="35"/>
  <c r="D445" i="35"/>
  <c r="E445" i="35"/>
  <c r="D542" i="35"/>
  <c r="E542" i="35"/>
  <c r="D435" i="35"/>
  <c r="E435" i="35"/>
  <c r="D439" i="35"/>
  <c r="E439" i="35"/>
  <c r="D440" i="35"/>
  <c r="E440" i="35"/>
  <c r="D543" i="35"/>
  <c r="E543" i="35"/>
  <c r="D544" i="35"/>
  <c r="E544" i="35"/>
  <c r="D499" i="35"/>
  <c r="E499" i="35"/>
  <c r="D438" i="35"/>
  <c r="E438" i="35"/>
  <c r="D441" i="35"/>
  <c r="E441" i="35"/>
  <c r="D500" i="35"/>
  <c r="E500" i="35"/>
  <c r="D444" i="35"/>
  <c r="E444" i="35"/>
  <c r="D442" i="35"/>
  <c r="E442" i="35"/>
  <c r="D437" i="35"/>
  <c r="E437" i="35"/>
  <c r="D545" i="35"/>
  <c r="E545" i="35"/>
  <c r="D443" i="35"/>
  <c r="E443" i="35"/>
  <c r="D446" i="35"/>
  <c r="E446" i="35"/>
  <c r="D546" i="35"/>
  <c r="E546" i="35"/>
  <c r="D547" i="35"/>
  <c r="E547" i="35"/>
  <c r="D436" i="35"/>
  <c r="E436" i="35"/>
  <c r="D501" i="35"/>
  <c r="E501" i="35"/>
  <c r="D548" i="35"/>
  <c r="E548" i="35"/>
  <c r="D549" i="35"/>
  <c r="E549" i="35"/>
  <c r="A574" i="35"/>
  <c r="A474" i="35"/>
  <c r="C561" i="35"/>
  <c r="C560" i="35"/>
  <c r="A506" i="35"/>
  <c r="A351" i="35"/>
  <c r="A154" i="35"/>
  <c r="A307" i="35"/>
  <c r="A71" i="35"/>
  <c r="A318" i="35"/>
  <c r="A287" i="35"/>
  <c r="A309" i="35"/>
  <c r="A345" i="35"/>
  <c r="A68" i="35"/>
  <c r="A53" i="35"/>
  <c r="A281" i="35"/>
  <c r="A122" i="35"/>
  <c r="A397" i="35"/>
  <c r="A398" i="35"/>
  <c r="A556" i="35"/>
  <c r="A510" i="35"/>
  <c r="A11" i="35"/>
  <c r="A549" i="35"/>
  <c r="A363" i="35"/>
  <c r="A190" i="35"/>
  <c r="A319" i="35"/>
  <c r="A311" i="35"/>
  <c r="A308" i="35"/>
  <c r="A347" i="35"/>
  <c r="A104" i="35"/>
  <c r="A60" i="35"/>
  <c r="A215" i="35"/>
  <c r="A245" i="35"/>
  <c r="A378" i="35"/>
  <c r="A430" i="35"/>
  <c r="A183" i="35"/>
  <c r="A103" i="35"/>
  <c r="A504" i="35"/>
  <c r="A571" i="35"/>
  <c r="A35" i="35"/>
  <c r="A512" i="35"/>
  <c r="A485" i="35"/>
  <c r="A385" i="35"/>
  <c r="A180" i="35"/>
  <c r="A479" i="35"/>
  <c r="A230" i="35"/>
  <c r="A216" i="35"/>
  <c r="A66" i="35"/>
  <c r="A80" i="35"/>
  <c r="A188" i="35"/>
  <c r="A548" i="35"/>
  <c r="A505" i="35"/>
  <c r="A198" i="35"/>
  <c r="A74" i="35"/>
  <c r="A162" i="35"/>
  <c r="A555" i="35"/>
  <c r="A569" i="35"/>
  <c r="A14" i="35"/>
  <c r="A501" i="35"/>
  <c r="A165" i="35"/>
  <c r="A233" i="35"/>
  <c r="A455" i="35"/>
  <c r="A413" i="35"/>
  <c r="A217" i="35"/>
  <c r="A360" i="35"/>
  <c r="A155" i="35"/>
  <c r="A146" i="35"/>
  <c r="A31" i="35"/>
  <c r="A436" i="35"/>
  <c r="A483" i="35"/>
  <c r="A255" i="35"/>
  <c r="A174" i="35"/>
  <c r="A160" i="35"/>
  <c r="A570" i="35"/>
  <c r="A467" i="35"/>
  <c r="A25" i="35"/>
  <c r="A535" i="35"/>
  <c r="A264" i="35"/>
  <c r="A495" i="35"/>
  <c r="A126" i="35"/>
  <c r="A109" i="35"/>
  <c r="A407" i="35"/>
  <c r="A381" i="35"/>
  <c r="A121" i="35"/>
  <c r="A159" i="35"/>
  <c r="A229" i="35"/>
  <c r="A448" i="35"/>
  <c r="A489" i="35"/>
  <c r="A249" i="35"/>
  <c r="A178" i="35"/>
  <c r="A24" i="35"/>
  <c r="A515" i="35"/>
  <c r="A562" i="35"/>
  <c r="A6" i="35"/>
  <c r="A374" i="35"/>
  <c r="A480" i="35"/>
  <c r="A140" i="35"/>
  <c r="A202" i="35"/>
  <c r="A386" i="35"/>
  <c r="A487" i="35"/>
  <c r="A383" i="35"/>
  <c r="A144" i="35"/>
  <c r="A110" i="35"/>
  <c r="A107" i="35"/>
  <c r="A486" i="35"/>
  <c r="A462" i="35"/>
  <c r="A83" i="35"/>
  <c r="A101" i="35"/>
  <c r="A314" i="35"/>
  <c r="A387" i="35"/>
  <c r="A507" i="35"/>
  <c r="A28" i="35"/>
  <c r="A234" i="35"/>
  <c r="A494" i="35"/>
  <c r="A405" i="35"/>
  <c r="A158" i="35"/>
  <c r="A250" i="35"/>
  <c r="A472" i="35"/>
  <c r="A195" i="35"/>
  <c r="A100" i="35"/>
  <c r="A73" i="35"/>
  <c r="A315" i="35"/>
  <c r="A547" i="35"/>
  <c r="A379" i="35"/>
  <c r="A375" i="35"/>
  <c r="A266" i="35"/>
  <c r="A62" i="35"/>
  <c r="A321" i="35"/>
  <c r="A514" i="35"/>
  <c r="A16" i="35"/>
  <c r="A550" i="35"/>
  <c r="A362" i="35"/>
  <c r="A199" i="35"/>
  <c r="A171" i="35"/>
  <c r="A390" i="35"/>
  <c r="A382" i="35"/>
  <c r="A149" i="35"/>
  <c r="A214" i="35"/>
  <c r="A377" i="35"/>
  <c r="A63" i="35"/>
  <c r="A525" i="35"/>
  <c r="A524" i="35"/>
  <c r="A261" i="35"/>
  <c r="A257" i="35"/>
  <c r="A59" i="35"/>
  <c r="A476" i="35"/>
  <c r="A478" i="35"/>
  <c r="A46" i="35"/>
  <c r="A428" i="35"/>
  <c r="A130" i="35"/>
  <c r="A172" i="35"/>
  <c r="A336" i="35"/>
  <c r="A153" i="35"/>
  <c r="A201" i="35"/>
  <c r="A194" i="35"/>
  <c r="A256" i="35"/>
  <c r="A186" i="35"/>
  <c r="A317" i="35"/>
  <c r="A546" i="35"/>
  <c r="A58" i="35"/>
  <c r="A258" i="35"/>
  <c r="A488" i="35"/>
  <c r="A312" i="35"/>
  <c r="A299" i="35"/>
  <c r="A18" i="35"/>
  <c r="A449" i="35"/>
  <c r="A538" i="35"/>
  <c r="A125" i="35"/>
  <c r="A320" i="35"/>
  <c r="A303" i="35"/>
  <c r="A346" i="35"/>
  <c r="A365" i="35"/>
  <c r="A324" i="35"/>
  <c r="A235" i="35"/>
  <c r="A219" i="35"/>
  <c r="A45" i="35"/>
  <c r="A418" i="35"/>
  <c r="A112" i="35"/>
  <c r="A395" i="35"/>
  <c r="A376" i="35"/>
  <c r="A173" i="35"/>
  <c r="A39" i="35"/>
  <c r="A490" i="35"/>
  <c r="A458" i="35"/>
  <c r="A446" i="35"/>
  <c r="A278" i="35"/>
  <c r="A447" i="35"/>
  <c r="A141" i="35"/>
  <c r="A161" i="35"/>
  <c r="A276" i="35"/>
  <c r="A246" i="35"/>
  <c r="A56" i="35"/>
  <c r="A209" i="35"/>
  <c r="A156" i="35"/>
  <c r="A443" i="35"/>
  <c r="A402" i="35"/>
  <c r="A108" i="35"/>
  <c r="A316" i="35"/>
  <c r="A95" i="35"/>
  <c r="A503" i="35"/>
  <c r="A509" i="35"/>
  <c r="A4" i="35"/>
  <c r="A404" i="35"/>
  <c r="A327" i="35"/>
  <c r="A131" i="35"/>
  <c r="A545" i="35"/>
  <c r="A289" i="35"/>
  <c r="A464" i="35"/>
  <c r="A185" i="35"/>
  <c r="A117" i="35"/>
  <c r="A38" i="35"/>
  <c r="A389" i="35"/>
  <c r="A134" i="35"/>
  <c r="A226" i="35"/>
  <c r="A177" i="35"/>
  <c r="A516" i="35"/>
  <c r="A21" i="35"/>
  <c r="A450" i="35"/>
  <c r="A473" i="35"/>
  <c r="A368" i="35"/>
  <c r="A342" i="35"/>
  <c r="A437" i="35"/>
  <c r="A279" i="35"/>
  <c r="A286" i="35"/>
  <c r="A393" i="35"/>
  <c r="A208" i="35"/>
  <c r="A191" i="35"/>
  <c r="A118" i="35"/>
  <c r="A511" i="35"/>
  <c r="A291" i="35"/>
  <c r="A322" i="35"/>
  <c r="A280" i="35"/>
  <c r="A85" i="35"/>
  <c r="A513" i="35"/>
  <c r="A517" i="35"/>
  <c r="A27" i="35"/>
  <c r="A274" i="35"/>
  <c r="A207" i="35"/>
  <c r="A179" i="35"/>
  <c r="A218" i="35"/>
  <c r="A240" i="35"/>
  <c r="A442" i="35"/>
  <c r="A283" i="35"/>
  <c r="A247" i="35"/>
  <c r="A81" i="35"/>
  <c r="A19" i="35"/>
  <c r="A411" i="35"/>
  <c r="A502" i="35"/>
  <c r="A469" i="35"/>
  <c r="A133" i="35"/>
  <c r="A78" i="35"/>
  <c r="A563" i="35"/>
  <c r="A558" i="35"/>
  <c r="A5" i="35"/>
  <c r="A348" i="35"/>
  <c r="A492" i="35"/>
  <c r="A231" i="35"/>
  <c r="A167" i="35"/>
  <c r="A394" i="35"/>
  <c r="A427" i="35"/>
  <c r="A192" i="35"/>
  <c r="A84" i="35"/>
  <c r="A296" i="35"/>
  <c r="A34" i="35"/>
  <c r="A477" i="35"/>
  <c r="A496" i="35"/>
  <c r="A237" i="35"/>
  <c r="A123" i="35"/>
  <c r="A88" i="35"/>
  <c r="A355" i="35"/>
  <c r="A519" i="35"/>
  <c r="A12" i="35"/>
  <c r="A518" i="35"/>
  <c r="A380" i="35"/>
  <c r="A238" i="35"/>
  <c r="A79" i="35"/>
  <c r="A444" i="35"/>
  <c r="A298" i="35"/>
  <c r="A139" i="35"/>
  <c r="A152" i="35"/>
  <c r="A350" i="35"/>
  <c r="A301" i="35"/>
  <c r="A454" i="35"/>
  <c r="A391" i="35"/>
  <c r="A30" i="35"/>
  <c r="A416" i="35"/>
  <c r="A222" i="35"/>
  <c r="A508" i="35"/>
  <c r="A129" i="35"/>
  <c r="A166" i="35"/>
  <c r="A498" i="35"/>
  <c r="A424" i="35"/>
  <c r="A270" i="35"/>
  <c r="A98" i="35"/>
  <c r="A463" i="35"/>
  <c r="A40" i="35"/>
  <c r="A302" i="35"/>
  <c r="A333" i="35"/>
  <c r="A169" i="35"/>
  <c r="A127" i="35"/>
  <c r="A500" i="35"/>
  <c r="A232" i="35"/>
  <c r="A243" i="35"/>
  <c r="A91" i="35"/>
  <c r="A331" i="35"/>
  <c r="A528" i="35"/>
  <c r="A325" i="35"/>
  <c r="A26" i="35"/>
  <c r="A441" i="35"/>
  <c r="A181" i="35"/>
  <c r="A338" i="35"/>
  <c r="A357" i="35"/>
  <c r="A482" i="35"/>
  <c r="A484" i="35"/>
  <c r="A51" i="35"/>
  <c r="A89" i="35"/>
  <c r="A99" i="35"/>
  <c r="A227" i="35"/>
  <c r="A415" i="35"/>
  <c r="A138" i="35"/>
  <c r="A438" i="35"/>
  <c r="A163" i="35"/>
  <c r="A323" i="35"/>
  <c r="A466" i="35"/>
  <c r="A557" i="35"/>
  <c r="A8" i="35"/>
  <c r="A419" i="35"/>
  <c r="A137" i="35"/>
  <c r="A313" i="35"/>
  <c r="A369" i="35"/>
  <c r="A410" i="35"/>
  <c r="A262" i="35"/>
  <c r="A96" i="35"/>
  <c r="A105" i="35"/>
  <c r="A356" i="35"/>
  <c r="A196" i="35"/>
  <c r="A491" i="35"/>
  <c r="A408" i="35"/>
  <c r="A310" i="35"/>
  <c r="A337" i="35"/>
  <c r="A47" i="35"/>
  <c r="A554" i="35"/>
  <c r="A57" i="35"/>
  <c r="A253" i="35"/>
  <c r="A352" i="35"/>
  <c r="A164" i="35"/>
  <c r="A284" i="35"/>
  <c r="A493" i="35"/>
  <c r="A400" i="35"/>
  <c r="A115" i="35"/>
  <c r="A132" i="35"/>
  <c r="A271" i="35"/>
  <c r="A93" i="35"/>
  <c r="A263" i="35"/>
  <c r="A499" i="35"/>
  <c r="A423" i="35"/>
  <c r="A364" i="35"/>
  <c r="A182" i="35"/>
  <c r="A87" i="35"/>
  <c r="A565" i="35"/>
  <c r="A567" i="35"/>
  <c r="A29" i="35"/>
  <c r="A544" i="35"/>
  <c r="A366" i="35"/>
  <c r="A142" i="35"/>
  <c r="A426" i="35"/>
  <c r="A460" i="35"/>
  <c r="A203" i="35"/>
  <c r="A116" i="35"/>
  <c r="A69" i="35"/>
  <c r="A452" i="35"/>
  <c r="A148" i="35"/>
  <c r="A543" i="35"/>
  <c r="A465" i="35"/>
  <c r="A459" i="35"/>
  <c r="A145" i="35"/>
  <c r="A55" i="35"/>
  <c r="A561" i="35"/>
  <c r="A295" i="35"/>
  <c r="A41" i="35"/>
  <c r="A534" i="35"/>
  <c r="A332" i="35"/>
  <c r="A329" i="35"/>
  <c r="A143" i="35"/>
  <c r="A526" i="35"/>
  <c r="A54" i="35"/>
  <c r="A457" i="35"/>
  <c r="A269" i="35"/>
  <c r="A193" i="35"/>
  <c r="A37" i="35"/>
  <c r="A339" i="35"/>
  <c r="A532" i="35"/>
  <c r="A328" i="35"/>
  <c r="A220" i="35"/>
  <c r="A15" i="35"/>
  <c r="A497" i="35"/>
  <c r="A553" i="35"/>
  <c r="A17" i="35"/>
  <c r="A294" i="35"/>
  <c r="A440" i="35"/>
  <c r="A414" i="35"/>
  <c r="A150" i="35"/>
  <c r="A277" i="35"/>
  <c r="A453" i="35"/>
  <c r="A236" i="35"/>
  <c r="A67" i="35"/>
  <c r="A260" i="35"/>
  <c r="A92" i="35"/>
  <c r="A136" i="35"/>
  <c r="A388" i="35"/>
  <c r="A187" i="35"/>
  <c r="A340" i="35"/>
  <c r="A151" i="35"/>
  <c r="A572" i="35"/>
  <c r="A521" i="35"/>
  <c r="A22" i="35"/>
  <c r="A439" i="35"/>
  <c r="A412" i="35"/>
  <c r="A422" i="35"/>
  <c r="A114" i="35"/>
  <c r="A470" i="35"/>
  <c r="A330" i="35"/>
  <c r="A204" i="35"/>
  <c r="A157" i="35"/>
  <c r="A52" i="35"/>
  <c r="A48" i="35"/>
  <c r="A304" i="35"/>
  <c r="A335" i="35"/>
  <c r="A343" i="35"/>
  <c r="A228" i="35"/>
  <c r="A72" i="35"/>
  <c r="A527" i="35"/>
  <c r="A475" i="35"/>
  <c r="A9" i="35"/>
  <c r="A371" i="35"/>
  <c r="A292" i="35"/>
  <c r="A297" i="35"/>
  <c r="A435" i="35"/>
  <c r="A305" i="35"/>
  <c r="A432" i="35"/>
  <c r="A176" i="35"/>
  <c r="A212" i="35"/>
  <c r="A189" i="35"/>
  <c r="A128" i="35"/>
  <c r="A406" i="35"/>
  <c r="A433" i="35"/>
  <c r="A170" i="35"/>
  <c r="A361" i="35"/>
  <c r="A65" i="35"/>
  <c r="A461" i="35"/>
  <c r="A44" i="35"/>
  <c r="A213" i="35"/>
  <c r="A370" i="35"/>
  <c r="A326" i="35"/>
  <c r="A205" i="35"/>
  <c r="A429" i="35"/>
  <c r="A175" i="35"/>
  <c r="A409" i="35"/>
  <c r="A82" i="35"/>
  <c r="A273" i="35"/>
  <c r="A13" i="35"/>
  <c r="A542" i="35"/>
  <c r="A268" i="35"/>
  <c r="A239" i="35"/>
  <c r="A49" i="35"/>
  <c r="A468" i="35"/>
  <c r="A552" i="35"/>
  <c r="A559" i="35"/>
  <c r="A10" i="35"/>
  <c r="A399" i="35"/>
  <c r="A259" i="35"/>
  <c r="A76" i="35"/>
  <c r="A306" i="35"/>
  <c r="A403" i="35"/>
  <c r="A396" i="35"/>
  <c r="A290" i="35"/>
  <c r="A94" i="35"/>
  <c r="A225" i="35"/>
  <c r="A75" i="35"/>
  <c r="A431" i="35"/>
  <c r="A445" i="35"/>
  <c r="A420" i="35"/>
  <c r="A106" i="35"/>
  <c r="A90" i="35"/>
  <c r="A568" i="35"/>
  <c r="A573" i="35"/>
  <c r="A7" i="35"/>
  <c r="A425" i="35"/>
  <c r="A251" i="35"/>
  <c r="A275" i="35"/>
  <c r="A254" i="35"/>
  <c r="A421" i="35"/>
  <c r="A86" i="35"/>
  <c r="A223" i="35"/>
  <c r="A252" i="35"/>
  <c r="A70" i="35"/>
  <c r="A434" i="35"/>
  <c r="A530" i="35"/>
  <c r="A417" i="35"/>
  <c r="A293" i="35"/>
  <c r="A168" i="35"/>
  <c r="A111" i="35"/>
  <c r="A471" i="35"/>
  <c r="A551" i="35"/>
  <c r="A36" i="35"/>
  <c r="A533" i="35"/>
  <c r="A267" i="35"/>
  <c r="A373" i="35"/>
  <c r="A77" i="35"/>
  <c r="A401" i="35"/>
  <c r="A242" i="35"/>
  <c r="A300" i="35"/>
  <c r="A392" i="35"/>
  <c r="A244" i="35"/>
  <c r="A43" i="35"/>
  <c r="A531" i="35"/>
  <c r="A522" i="35"/>
  <c r="A334" i="35"/>
  <c r="A184" i="35"/>
  <c r="A20" i="35"/>
  <c r="A135" i="35"/>
  <c r="A529" i="35"/>
  <c r="A147" i="35"/>
  <c r="A541" i="35"/>
  <c r="A248" i="35"/>
  <c r="A124" i="35"/>
  <c r="A288" i="35"/>
  <c r="A359" i="35"/>
  <c r="A272" i="35"/>
  <c r="A367" i="35"/>
  <c r="A102" i="35"/>
  <c r="A120" i="35"/>
  <c r="A200" i="35"/>
  <c r="A540" i="35"/>
  <c r="A539" i="35"/>
  <c r="A224" i="35"/>
  <c r="A211" i="35"/>
  <c r="A32" i="35"/>
  <c r="A560" i="35"/>
  <c r="A358" i="35"/>
  <c r="A344" i="35"/>
  <c r="A221" i="35"/>
  <c r="A372" i="35"/>
  <c r="A97" i="35"/>
  <c r="A520" i="35"/>
  <c r="A241" i="35"/>
  <c r="A285" i="35"/>
  <c r="A64" i="35"/>
  <c r="A265" i="35"/>
  <c r="A113" i="35"/>
  <c r="A537" i="35"/>
  <c r="A384" i="35"/>
  <c r="A197" i="35"/>
  <c r="A349" i="35"/>
  <c r="A33" i="35"/>
  <c r="A564" i="35"/>
  <c r="A566" i="35"/>
  <c r="A2" i="35"/>
  <c r="A536" i="35"/>
  <c r="A353" i="35"/>
  <c r="A354" i="35"/>
  <c r="A42" i="35"/>
  <c r="A523" i="35"/>
  <c r="A481" i="35"/>
  <c r="A341" i="35"/>
  <c r="A210" i="35"/>
  <c r="A50" i="35"/>
  <c r="A119" i="35"/>
  <c r="A282" i="35"/>
  <c r="A206" i="35"/>
  <c r="A61" i="35"/>
  <c r="A456" i="35"/>
  <c r="A451" i="35"/>
  <c r="A23" i="35"/>
  <c r="Y116" i="31"/>
  <c r="X116" i="31"/>
  <c r="Y115" i="31"/>
  <c r="X115" i="31"/>
  <c r="Y114" i="31"/>
  <c r="X114" i="31"/>
  <c r="Y113" i="31"/>
  <c r="X113" i="31"/>
  <c r="Y107" i="31"/>
  <c r="X107" i="31"/>
  <c r="Y106" i="31"/>
  <c r="X106" i="31"/>
  <c r="Y105" i="31"/>
  <c r="X105" i="31"/>
  <c r="Y104" i="31"/>
  <c r="X104" i="31"/>
  <c r="Y103" i="31"/>
  <c r="X103" i="31"/>
  <c r="Y102" i="31"/>
  <c r="X102" i="31"/>
  <c r="Y96" i="31"/>
  <c r="X96" i="31"/>
  <c r="Y95" i="31"/>
  <c r="X95" i="31"/>
  <c r="Y94" i="31"/>
  <c r="X94" i="31"/>
  <c r="Y93" i="31"/>
  <c r="X93" i="31"/>
  <c r="Y92" i="31"/>
  <c r="X92" i="31"/>
  <c r="X86" i="31"/>
  <c r="X85" i="31"/>
  <c r="X84" i="31"/>
  <c r="Z46" i="31"/>
  <c r="E506" i="35" s="1"/>
  <c r="Y46" i="31"/>
  <c r="D506" i="35" s="1"/>
  <c r="X46" i="31"/>
  <c r="C506" i="35" s="1"/>
  <c r="Z45" i="31"/>
  <c r="E351" i="35" s="1"/>
  <c r="Y45" i="31"/>
  <c r="D351" i="35" s="1"/>
  <c r="X45" i="31"/>
  <c r="C351" i="35" s="1"/>
  <c r="Z44" i="31"/>
  <c r="E154" i="35" s="1"/>
  <c r="Y44" i="31"/>
  <c r="D154" i="35" s="1"/>
  <c r="X44" i="31"/>
  <c r="C154" i="35" s="1"/>
  <c r="Z43" i="31"/>
  <c r="E307" i="35" s="1"/>
  <c r="Y43" i="31"/>
  <c r="D307" i="35" s="1"/>
  <c r="X43" i="31"/>
  <c r="C307" i="35" s="1"/>
  <c r="Z37" i="31"/>
  <c r="E71" i="35" s="1"/>
  <c r="Y37" i="31"/>
  <c r="D71" i="35" s="1"/>
  <c r="X37" i="31"/>
  <c r="C71" i="35" s="1"/>
  <c r="Z36" i="31"/>
  <c r="E318" i="35" s="1"/>
  <c r="Y36" i="31"/>
  <c r="D318" i="35" s="1"/>
  <c r="X36" i="31"/>
  <c r="C318" i="35" s="1"/>
  <c r="Z35" i="31"/>
  <c r="E287" i="35" s="1"/>
  <c r="Y35" i="31"/>
  <c r="D287" i="35" s="1"/>
  <c r="X35" i="31"/>
  <c r="C287" i="35" s="1"/>
  <c r="Z34" i="31"/>
  <c r="E309" i="35" s="1"/>
  <c r="Y34" i="31"/>
  <c r="D309" i="35" s="1"/>
  <c r="X34" i="31"/>
  <c r="C309" i="35" s="1"/>
  <c r="Z33" i="31"/>
  <c r="E345" i="35" s="1"/>
  <c r="Y33" i="31"/>
  <c r="D345" i="35" s="1"/>
  <c r="X33" i="31"/>
  <c r="C345" i="35" s="1"/>
  <c r="Z32" i="31"/>
  <c r="E68" i="35" s="1"/>
  <c r="Y32" i="31"/>
  <c r="D68" i="35" s="1"/>
  <c r="X32" i="31"/>
  <c r="C68" i="35" s="1"/>
  <c r="Y116" i="30"/>
  <c r="X116" i="30"/>
  <c r="Y115" i="30"/>
  <c r="X115" i="30"/>
  <c r="Y114" i="30"/>
  <c r="X114" i="30"/>
  <c r="Y113" i="30"/>
  <c r="X113" i="30"/>
  <c r="Y107" i="30"/>
  <c r="X107" i="30"/>
  <c r="Y106" i="30"/>
  <c r="X106" i="30"/>
  <c r="Y105" i="30"/>
  <c r="X105" i="30"/>
  <c r="Y104" i="30"/>
  <c r="X104" i="30"/>
  <c r="Y103" i="30"/>
  <c r="X103" i="30"/>
  <c r="Y102" i="30"/>
  <c r="X102" i="30"/>
  <c r="Y96" i="30"/>
  <c r="X96" i="30"/>
  <c r="Y95" i="30"/>
  <c r="X95" i="30"/>
  <c r="Y94" i="30"/>
  <c r="X94" i="30"/>
  <c r="Y93" i="30"/>
  <c r="X93" i="30"/>
  <c r="Y92" i="30"/>
  <c r="X92" i="30"/>
  <c r="X86" i="30"/>
  <c r="X85" i="30"/>
  <c r="X84" i="30"/>
  <c r="Z46" i="30"/>
  <c r="Y46" i="30"/>
  <c r="X46" i="30"/>
  <c r="C549" i="35" s="1"/>
  <c r="Z45" i="30"/>
  <c r="E363" i="35" s="1"/>
  <c r="Y45" i="30"/>
  <c r="D363" i="35" s="1"/>
  <c r="X45" i="30"/>
  <c r="C363" i="35" s="1"/>
  <c r="Z44" i="30"/>
  <c r="E190" i="35" s="1"/>
  <c r="Y44" i="30"/>
  <c r="D190" i="35" s="1"/>
  <c r="X44" i="30"/>
  <c r="C190" i="35" s="1"/>
  <c r="Z43" i="30"/>
  <c r="E319" i="35" s="1"/>
  <c r="Y43" i="30"/>
  <c r="D319" i="35" s="1"/>
  <c r="X43" i="30"/>
  <c r="C319" i="35" s="1"/>
  <c r="Z37" i="30"/>
  <c r="E311" i="35" s="1"/>
  <c r="Y37" i="30"/>
  <c r="D311" i="35" s="1"/>
  <c r="X37" i="30"/>
  <c r="C311" i="35" s="1"/>
  <c r="Z36" i="30"/>
  <c r="E308" i="35" s="1"/>
  <c r="Y36" i="30"/>
  <c r="D308" i="35" s="1"/>
  <c r="X36" i="30"/>
  <c r="C308" i="35" s="1"/>
  <c r="Z35" i="30"/>
  <c r="E347" i="35" s="1"/>
  <c r="Y35" i="30"/>
  <c r="D347" i="35" s="1"/>
  <c r="X35" i="30"/>
  <c r="C347" i="35" s="1"/>
  <c r="Z34" i="30"/>
  <c r="E104" i="35" s="1"/>
  <c r="Y34" i="30"/>
  <c r="D104" i="35" s="1"/>
  <c r="X34" i="30"/>
  <c r="C104" i="35" s="1"/>
  <c r="Z33" i="30"/>
  <c r="E60" i="35" s="1"/>
  <c r="Y33" i="30"/>
  <c r="D60" i="35" s="1"/>
  <c r="X33" i="30"/>
  <c r="C60" i="35" s="1"/>
  <c r="Z32" i="30"/>
  <c r="E215" i="35" s="1"/>
  <c r="Y32" i="30"/>
  <c r="D215" i="35" s="1"/>
  <c r="X32" i="30"/>
  <c r="C215" i="35" s="1"/>
  <c r="E378" i="35"/>
  <c r="Y116" i="29"/>
  <c r="X116" i="29"/>
  <c r="Y115" i="29"/>
  <c r="X115" i="29"/>
  <c r="Y114" i="29"/>
  <c r="X114" i="29"/>
  <c r="Y113" i="29"/>
  <c r="X113" i="29"/>
  <c r="Y107" i="29"/>
  <c r="X107" i="29"/>
  <c r="Y106" i="29"/>
  <c r="X106" i="29"/>
  <c r="Y105" i="29"/>
  <c r="X105" i="29"/>
  <c r="Y104" i="29"/>
  <c r="X104" i="29"/>
  <c r="Y103" i="29"/>
  <c r="X103" i="29"/>
  <c r="Y102" i="29"/>
  <c r="X102" i="29"/>
  <c r="Y96" i="29"/>
  <c r="X96" i="29"/>
  <c r="Y95" i="29"/>
  <c r="X95" i="29"/>
  <c r="Y94" i="29"/>
  <c r="X94" i="29"/>
  <c r="Y93" i="29"/>
  <c r="X93" i="29"/>
  <c r="Y92" i="29"/>
  <c r="X92" i="29"/>
  <c r="X86" i="29"/>
  <c r="X85" i="29"/>
  <c r="X84" i="29"/>
  <c r="Z46" i="29"/>
  <c r="E512" i="35" s="1"/>
  <c r="Y46" i="29"/>
  <c r="D512" i="35" s="1"/>
  <c r="X46" i="29"/>
  <c r="C512" i="35" s="1"/>
  <c r="Z45" i="29"/>
  <c r="E485" i="35" s="1"/>
  <c r="Y45" i="29"/>
  <c r="D485" i="35" s="1"/>
  <c r="X45" i="29"/>
  <c r="C485" i="35" s="1"/>
  <c r="Z44" i="29"/>
  <c r="E385" i="35" s="1"/>
  <c r="Y44" i="29"/>
  <c r="D385" i="35" s="1"/>
  <c r="X44" i="29"/>
  <c r="C385" i="35" s="1"/>
  <c r="Z43" i="29"/>
  <c r="E180" i="35" s="1"/>
  <c r="Y43" i="29"/>
  <c r="D180" i="35" s="1"/>
  <c r="X43" i="29"/>
  <c r="C180" i="35" s="1"/>
  <c r="Z37" i="29"/>
  <c r="E479" i="35" s="1"/>
  <c r="Y37" i="29"/>
  <c r="D479" i="35" s="1"/>
  <c r="X37" i="29"/>
  <c r="C479" i="35" s="1"/>
  <c r="Z36" i="29"/>
  <c r="E230" i="35" s="1"/>
  <c r="Y36" i="29"/>
  <c r="D230" i="35" s="1"/>
  <c r="X36" i="29"/>
  <c r="C230" i="35" s="1"/>
  <c r="Z35" i="29"/>
  <c r="E216" i="35" s="1"/>
  <c r="Y35" i="29"/>
  <c r="D216" i="35" s="1"/>
  <c r="X35" i="29"/>
  <c r="C216" i="35" s="1"/>
  <c r="Z34" i="29"/>
  <c r="E66" i="35" s="1"/>
  <c r="Y34" i="29"/>
  <c r="D66" i="35" s="1"/>
  <c r="X34" i="29"/>
  <c r="C66" i="35" s="1"/>
  <c r="Z33" i="29"/>
  <c r="E80" i="35" s="1"/>
  <c r="Y33" i="29"/>
  <c r="D80" i="35" s="1"/>
  <c r="X33" i="29"/>
  <c r="C80" i="35" s="1"/>
  <c r="Z32" i="29"/>
  <c r="E188" i="35" s="1"/>
  <c r="Y32" i="29"/>
  <c r="D188" i="35" s="1"/>
  <c r="X32" i="29"/>
  <c r="C188" i="35" s="1"/>
  <c r="Y116" i="28"/>
  <c r="X116" i="28"/>
  <c r="Y115" i="28"/>
  <c r="X115" i="28"/>
  <c r="Y114" i="28"/>
  <c r="X114" i="28"/>
  <c r="Y113" i="28"/>
  <c r="X113" i="28"/>
  <c r="Y107" i="28"/>
  <c r="X107" i="28"/>
  <c r="Y106" i="28"/>
  <c r="X106" i="28"/>
  <c r="Y105" i="28"/>
  <c r="X105" i="28"/>
  <c r="Y104" i="28"/>
  <c r="X104" i="28"/>
  <c r="Y103" i="28"/>
  <c r="X103" i="28"/>
  <c r="Y102" i="28"/>
  <c r="X102" i="28"/>
  <c r="Y96" i="28"/>
  <c r="X96" i="28"/>
  <c r="Y95" i="28"/>
  <c r="X95" i="28"/>
  <c r="Y94" i="28"/>
  <c r="X94" i="28"/>
  <c r="Y93" i="28"/>
  <c r="X93" i="28"/>
  <c r="Y92" i="28"/>
  <c r="X92" i="28"/>
  <c r="X86" i="28"/>
  <c r="X85" i="28"/>
  <c r="X84" i="28"/>
  <c r="Z46" i="28"/>
  <c r="Y46" i="28"/>
  <c r="X46" i="28"/>
  <c r="C501" i="35" s="1"/>
  <c r="Z45" i="28"/>
  <c r="E165" i="35" s="1"/>
  <c r="Y45" i="28"/>
  <c r="D165" i="35" s="1"/>
  <c r="X45" i="28"/>
  <c r="C165" i="35" s="1"/>
  <c r="Z44" i="28"/>
  <c r="E233" i="35" s="1"/>
  <c r="Y44" i="28"/>
  <c r="D233" i="35" s="1"/>
  <c r="X44" i="28"/>
  <c r="C233" i="35" s="1"/>
  <c r="Z43" i="28"/>
  <c r="E455" i="35" s="1"/>
  <c r="Y43" i="28"/>
  <c r="D455" i="35" s="1"/>
  <c r="X43" i="28"/>
  <c r="C455" i="35" s="1"/>
  <c r="Z37" i="28"/>
  <c r="E413" i="35" s="1"/>
  <c r="Y37" i="28"/>
  <c r="D413" i="35" s="1"/>
  <c r="X37" i="28"/>
  <c r="C413" i="35" s="1"/>
  <c r="Z36" i="28"/>
  <c r="E217" i="35" s="1"/>
  <c r="Y36" i="28"/>
  <c r="D217" i="35" s="1"/>
  <c r="X36" i="28"/>
  <c r="C217" i="35" s="1"/>
  <c r="Z35" i="28"/>
  <c r="E360" i="35" s="1"/>
  <c r="Y35" i="28"/>
  <c r="D360" i="35" s="1"/>
  <c r="X35" i="28"/>
  <c r="C360" i="35" s="1"/>
  <c r="Z34" i="28"/>
  <c r="E155" i="35" s="1"/>
  <c r="Y34" i="28"/>
  <c r="D155" i="35" s="1"/>
  <c r="X34" i="28"/>
  <c r="C155" i="35" s="1"/>
  <c r="Z33" i="28"/>
  <c r="E146" i="35" s="1"/>
  <c r="Y33" i="28"/>
  <c r="D146" i="35" s="1"/>
  <c r="X33" i="28"/>
  <c r="C146" i="35" s="1"/>
  <c r="Z32" i="28"/>
  <c r="E31" i="35" s="1"/>
  <c r="Y32" i="28"/>
  <c r="D31" i="35" s="1"/>
  <c r="X32" i="28"/>
  <c r="C31" i="35" s="1"/>
  <c r="Y116" i="27"/>
  <c r="X116" i="27"/>
  <c r="Y115" i="27"/>
  <c r="X115" i="27"/>
  <c r="Y114" i="27"/>
  <c r="X114" i="27"/>
  <c r="Y113" i="27"/>
  <c r="X113" i="27"/>
  <c r="Y107" i="27"/>
  <c r="X107" i="27"/>
  <c r="Y106" i="27"/>
  <c r="X106" i="27"/>
  <c r="Y105" i="27"/>
  <c r="X105" i="27"/>
  <c r="Y104" i="27"/>
  <c r="X104" i="27"/>
  <c r="Y103" i="27"/>
  <c r="X103" i="27"/>
  <c r="Y102" i="27"/>
  <c r="X102" i="27"/>
  <c r="Y96" i="27"/>
  <c r="X96" i="27"/>
  <c r="Y95" i="27"/>
  <c r="X95" i="27"/>
  <c r="Y94" i="27"/>
  <c r="X94" i="27"/>
  <c r="Y93" i="27"/>
  <c r="X93" i="27"/>
  <c r="Y92" i="27"/>
  <c r="X92" i="27"/>
  <c r="X86" i="27"/>
  <c r="X85" i="27"/>
  <c r="X84" i="27"/>
  <c r="Z46" i="27"/>
  <c r="E535" i="35" s="1"/>
  <c r="Y46" i="27"/>
  <c r="D535" i="35" s="1"/>
  <c r="X46" i="27"/>
  <c r="C535" i="35" s="1"/>
  <c r="Z45" i="27"/>
  <c r="E264" i="35" s="1"/>
  <c r="Y45" i="27"/>
  <c r="D264" i="35" s="1"/>
  <c r="X45" i="27"/>
  <c r="C264" i="35" s="1"/>
  <c r="Z44" i="27"/>
  <c r="E495" i="35" s="1"/>
  <c r="Y44" i="27"/>
  <c r="D495" i="35" s="1"/>
  <c r="X44" i="27"/>
  <c r="C495" i="35" s="1"/>
  <c r="Z43" i="27"/>
  <c r="E126" i="35" s="1"/>
  <c r="Y43" i="27"/>
  <c r="D126" i="35" s="1"/>
  <c r="X43" i="27"/>
  <c r="C126" i="35" s="1"/>
  <c r="Z37" i="27"/>
  <c r="E109" i="35" s="1"/>
  <c r="Y37" i="27"/>
  <c r="D109" i="35" s="1"/>
  <c r="X37" i="27"/>
  <c r="C109" i="35" s="1"/>
  <c r="Z36" i="27"/>
  <c r="E407" i="35" s="1"/>
  <c r="Y36" i="27"/>
  <c r="D407" i="35" s="1"/>
  <c r="X36" i="27"/>
  <c r="C407" i="35" s="1"/>
  <c r="Z35" i="27"/>
  <c r="E381" i="35" s="1"/>
  <c r="Y35" i="27"/>
  <c r="D381" i="35" s="1"/>
  <c r="X35" i="27"/>
  <c r="C381" i="35" s="1"/>
  <c r="Z34" i="27"/>
  <c r="E121" i="35" s="1"/>
  <c r="Y34" i="27"/>
  <c r="D121" i="35" s="1"/>
  <c r="X34" i="27"/>
  <c r="C121" i="35" s="1"/>
  <c r="Z33" i="27"/>
  <c r="E159" i="35" s="1"/>
  <c r="Y33" i="27"/>
  <c r="D159" i="35" s="1"/>
  <c r="X33" i="27"/>
  <c r="C159" i="35" s="1"/>
  <c r="Z32" i="27"/>
  <c r="E229" i="35" s="1"/>
  <c r="Y32" i="27"/>
  <c r="D229" i="35" s="1"/>
  <c r="X32" i="27"/>
  <c r="C229" i="35" s="1"/>
  <c r="Y116" i="26"/>
  <c r="X116" i="26"/>
  <c r="Y115" i="26"/>
  <c r="X115" i="26"/>
  <c r="Y114" i="26"/>
  <c r="X114" i="26"/>
  <c r="Y113" i="26"/>
  <c r="X113" i="26"/>
  <c r="Y107" i="26"/>
  <c r="X107" i="26"/>
  <c r="Y106" i="26"/>
  <c r="X106" i="26"/>
  <c r="Y105" i="26"/>
  <c r="X105" i="26"/>
  <c r="Y104" i="26"/>
  <c r="X104" i="26"/>
  <c r="Y103" i="26"/>
  <c r="X103" i="26"/>
  <c r="Y102" i="26"/>
  <c r="X102" i="26"/>
  <c r="Y96" i="26"/>
  <c r="X96" i="26"/>
  <c r="Y95" i="26"/>
  <c r="X95" i="26"/>
  <c r="Y94" i="26"/>
  <c r="X94" i="26"/>
  <c r="Y93" i="26"/>
  <c r="X93" i="26"/>
  <c r="Y92" i="26"/>
  <c r="X92" i="26"/>
  <c r="X86" i="26"/>
  <c r="X85" i="26"/>
  <c r="X84" i="26"/>
  <c r="Z46" i="26"/>
  <c r="E374" i="35" s="1"/>
  <c r="Y46" i="26"/>
  <c r="D374" i="35" s="1"/>
  <c r="X46" i="26"/>
  <c r="C374" i="35" s="1"/>
  <c r="Z45" i="26"/>
  <c r="E480" i="35" s="1"/>
  <c r="Y45" i="26"/>
  <c r="D480" i="35" s="1"/>
  <c r="X45" i="26"/>
  <c r="C480" i="35" s="1"/>
  <c r="Z44" i="26"/>
  <c r="E140" i="35" s="1"/>
  <c r="Y44" i="26"/>
  <c r="D140" i="35" s="1"/>
  <c r="X44" i="26"/>
  <c r="C140" i="35" s="1"/>
  <c r="Z43" i="26"/>
  <c r="E202" i="35" s="1"/>
  <c r="Y43" i="26"/>
  <c r="D202" i="35" s="1"/>
  <c r="X43" i="26"/>
  <c r="C202" i="35" s="1"/>
  <c r="Z37" i="26"/>
  <c r="E386" i="35" s="1"/>
  <c r="Y37" i="26"/>
  <c r="D386" i="35" s="1"/>
  <c r="X37" i="26"/>
  <c r="C386" i="35" s="1"/>
  <c r="Z36" i="26"/>
  <c r="E487" i="35" s="1"/>
  <c r="Y36" i="26"/>
  <c r="D487" i="35" s="1"/>
  <c r="X36" i="26"/>
  <c r="C487" i="35" s="1"/>
  <c r="Z35" i="26"/>
  <c r="E383" i="35" s="1"/>
  <c r="Y35" i="26"/>
  <c r="D383" i="35" s="1"/>
  <c r="X35" i="26"/>
  <c r="C383" i="35" s="1"/>
  <c r="Z34" i="26"/>
  <c r="E144" i="35" s="1"/>
  <c r="Y34" i="26"/>
  <c r="D144" i="35" s="1"/>
  <c r="X34" i="26"/>
  <c r="C144" i="35" s="1"/>
  <c r="Z33" i="26"/>
  <c r="E110" i="35" s="1"/>
  <c r="Y33" i="26"/>
  <c r="D110" i="35" s="1"/>
  <c r="X33" i="26"/>
  <c r="C110" i="35" s="1"/>
  <c r="Z32" i="26"/>
  <c r="E107" i="35" s="1"/>
  <c r="Y32" i="26"/>
  <c r="D107" i="35" s="1"/>
  <c r="X32" i="26"/>
  <c r="C107" i="35" s="1"/>
  <c r="Y116" i="25"/>
  <c r="X116" i="25"/>
  <c r="Y115" i="25"/>
  <c r="X115" i="25"/>
  <c r="Y114" i="25"/>
  <c r="X114" i="25"/>
  <c r="Y113" i="25"/>
  <c r="X113" i="25"/>
  <c r="Y107" i="25"/>
  <c r="X107" i="25"/>
  <c r="Y106" i="25"/>
  <c r="X106" i="25"/>
  <c r="Y105" i="25"/>
  <c r="X105" i="25"/>
  <c r="Y104" i="25"/>
  <c r="X104" i="25"/>
  <c r="Y103" i="25"/>
  <c r="X103" i="25"/>
  <c r="Y102" i="25"/>
  <c r="X102" i="25"/>
  <c r="Y96" i="25"/>
  <c r="X96" i="25"/>
  <c r="Y95" i="25"/>
  <c r="X95" i="25"/>
  <c r="Y94" i="25"/>
  <c r="X94" i="25"/>
  <c r="Y93" i="25"/>
  <c r="X93" i="25"/>
  <c r="Y92" i="25"/>
  <c r="X92" i="25"/>
  <c r="X86" i="25"/>
  <c r="X85" i="25"/>
  <c r="X84" i="25"/>
  <c r="Z46" i="25"/>
  <c r="E234" i="35" s="1"/>
  <c r="Y46" i="25"/>
  <c r="D234" i="35" s="1"/>
  <c r="X46" i="25"/>
  <c r="C234" i="35" s="1"/>
  <c r="Z45" i="25"/>
  <c r="E494" i="35" s="1"/>
  <c r="Y45" i="25"/>
  <c r="D494" i="35" s="1"/>
  <c r="X45" i="25"/>
  <c r="C494" i="35" s="1"/>
  <c r="Z44" i="25"/>
  <c r="E405" i="35" s="1"/>
  <c r="Y44" i="25"/>
  <c r="D405" i="35" s="1"/>
  <c r="X44" i="25"/>
  <c r="C405" i="35" s="1"/>
  <c r="Z43" i="25"/>
  <c r="E158" i="35" s="1"/>
  <c r="Y43" i="25"/>
  <c r="D158" i="35" s="1"/>
  <c r="X43" i="25"/>
  <c r="C158" i="35" s="1"/>
  <c r="Z37" i="25"/>
  <c r="E250" i="35" s="1"/>
  <c r="Y37" i="25"/>
  <c r="D250" i="35" s="1"/>
  <c r="X37" i="25"/>
  <c r="C250" i="35" s="1"/>
  <c r="Z36" i="25"/>
  <c r="E472" i="35" s="1"/>
  <c r="Y36" i="25"/>
  <c r="D472" i="35" s="1"/>
  <c r="X36" i="25"/>
  <c r="C472" i="35" s="1"/>
  <c r="Z35" i="25"/>
  <c r="E195" i="35" s="1"/>
  <c r="Y35" i="25"/>
  <c r="D195" i="35" s="1"/>
  <c r="X35" i="25"/>
  <c r="C195" i="35" s="1"/>
  <c r="Z34" i="25"/>
  <c r="E100" i="35" s="1"/>
  <c r="Y34" i="25"/>
  <c r="D100" i="35" s="1"/>
  <c r="X34" i="25"/>
  <c r="C100" i="35" s="1"/>
  <c r="Z33" i="25"/>
  <c r="E73" i="35" s="1"/>
  <c r="Y33" i="25"/>
  <c r="D73" i="35" s="1"/>
  <c r="X33" i="25"/>
  <c r="C73" i="35" s="1"/>
  <c r="Z32" i="25"/>
  <c r="E315" i="35" s="1"/>
  <c r="Y32" i="25"/>
  <c r="D315" i="35" s="1"/>
  <c r="X32" i="25"/>
  <c r="C315" i="35" s="1"/>
  <c r="C375" i="35"/>
  <c r="Y115" i="24"/>
  <c r="X115" i="24"/>
  <c r="Y114" i="24"/>
  <c r="X114" i="24"/>
  <c r="Y113" i="24"/>
  <c r="X113" i="24"/>
  <c r="Y106" i="24"/>
  <c r="X106" i="24"/>
  <c r="Y105" i="24"/>
  <c r="X105" i="24"/>
  <c r="Y104" i="24"/>
  <c r="X104" i="24"/>
  <c r="Y103" i="24"/>
  <c r="X103" i="24"/>
  <c r="Y102" i="24"/>
  <c r="X102" i="24"/>
  <c r="Y95" i="24"/>
  <c r="X95" i="24"/>
  <c r="Y94" i="24"/>
  <c r="X94" i="24"/>
  <c r="Y93" i="24"/>
  <c r="X93" i="24"/>
  <c r="Y92" i="24"/>
  <c r="X92" i="24"/>
  <c r="X85" i="24"/>
  <c r="X84" i="24"/>
  <c r="Z46" i="24"/>
  <c r="E550" i="35" s="1"/>
  <c r="Y46" i="24"/>
  <c r="D550" i="35" s="1"/>
  <c r="X46" i="24"/>
  <c r="C550" i="35" s="1"/>
  <c r="Z45" i="24"/>
  <c r="E362" i="35" s="1"/>
  <c r="Y45" i="24"/>
  <c r="D362" i="35" s="1"/>
  <c r="X45" i="24"/>
  <c r="C362" i="35" s="1"/>
  <c r="Z44" i="24"/>
  <c r="E199" i="35" s="1"/>
  <c r="Y44" i="24"/>
  <c r="D199" i="35" s="1"/>
  <c r="X44" i="24"/>
  <c r="C199" i="35" s="1"/>
  <c r="Z43" i="24"/>
  <c r="E171" i="35" s="1"/>
  <c r="Y43" i="24"/>
  <c r="D171" i="35" s="1"/>
  <c r="X43" i="24"/>
  <c r="C171" i="35" s="1"/>
  <c r="Z37" i="24"/>
  <c r="E390" i="35" s="1"/>
  <c r="Y37" i="24"/>
  <c r="D390" i="35" s="1"/>
  <c r="X37" i="24"/>
  <c r="C390" i="35" s="1"/>
  <c r="Z36" i="24"/>
  <c r="E382" i="35" s="1"/>
  <c r="Y36" i="24"/>
  <c r="D382" i="35" s="1"/>
  <c r="X36" i="24"/>
  <c r="C382" i="35" s="1"/>
  <c r="Z35" i="24"/>
  <c r="E149" i="35" s="1"/>
  <c r="Y35" i="24"/>
  <c r="D149" i="35" s="1"/>
  <c r="X35" i="24"/>
  <c r="C149" i="35" s="1"/>
  <c r="Z34" i="24"/>
  <c r="E214" i="35" s="1"/>
  <c r="Y34" i="24"/>
  <c r="D214" i="35" s="1"/>
  <c r="X34" i="24"/>
  <c r="C214" i="35" s="1"/>
  <c r="Z33" i="24"/>
  <c r="E377" i="35" s="1"/>
  <c r="Y33" i="24"/>
  <c r="D377" i="35" s="1"/>
  <c r="X33" i="24"/>
  <c r="C377" i="35" s="1"/>
  <c r="Z32" i="24"/>
  <c r="E63" i="35" s="1"/>
  <c r="Y32" i="24"/>
  <c r="D63" i="35" s="1"/>
  <c r="X32" i="24"/>
  <c r="C63" i="35" s="1"/>
  <c r="D525" i="35"/>
  <c r="C525" i="35"/>
  <c r="D524" i="35"/>
  <c r="Y116" i="23"/>
  <c r="X116" i="23"/>
  <c r="Y115" i="23"/>
  <c r="X115" i="23"/>
  <c r="Y114" i="23"/>
  <c r="X114" i="23"/>
  <c r="Y113" i="23"/>
  <c r="X113" i="23"/>
  <c r="Y107" i="23"/>
  <c r="X107" i="23"/>
  <c r="Y106" i="23"/>
  <c r="X106" i="23"/>
  <c r="Y105" i="23"/>
  <c r="X105" i="23"/>
  <c r="Y104" i="23"/>
  <c r="X104" i="23"/>
  <c r="Y103" i="23"/>
  <c r="X103" i="23"/>
  <c r="Y102" i="23"/>
  <c r="X102" i="23"/>
  <c r="Y96" i="23"/>
  <c r="X96" i="23"/>
  <c r="Y95" i="23"/>
  <c r="X95" i="23"/>
  <c r="Y94" i="23"/>
  <c r="X94" i="23"/>
  <c r="Y93" i="23"/>
  <c r="X93" i="23"/>
  <c r="Y92" i="23"/>
  <c r="X92" i="23"/>
  <c r="X86" i="23"/>
  <c r="X85" i="23"/>
  <c r="X84" i="23"/>
  <c r="Z46" i="23"/>
  <c r="E428" i="35" s="1"/>
  <c r="Y46" i="23"/>
  <c r="D428" i="35" s="1"/>
  <c r="X46" i="23"/>
  <c r="C428" i="35" s="1"/>
  <c r="Z45" i="23"/>
  <c r="E130" i="35" s="1"/>
  <c r="Y45" i="23"/>
  <c r="D130" i="35" s="1"/>
  <c r="X45" i="23"/>
  <c r="C130" i="35" s="1"/>
  <c r="Z44" i="23"/>
  <c r="E172" i="35" s="1"/>
  <c r="Y44" i="23"/>
  <c r="D172" i="35" s="1"/>
  <c r="X44" i="23"/>
  <c r="C172" i="35" s="1"/>
  <c r="Z43" i="23"/>
  <c r="E336" i="35" s="1"/>
  <c r="Y43" i="23"/>
  <c r="D336" i="35" s="1"/>
  <c r="X43" i="23"/>
  <c r="C336" i="35" s="1"/>
  <c r="Z37" i="23"/>
  <c r="E153" i="35" s="1"/>
  <c r="Y37" i="23"/>
  <c r="D153" i="35" s="1"/>
  <c r="X37" i="23"/>
  <c r="C153" i="35" s="1"/>
  <c r="Z36" i="23"/>
  <c r="E201" i="35" s="1"/>
  <c r="Y36" i="23"/>
  <c r="D201" i="35" s="1"/>
  <c r="X36" i="23"/>
  <c r="C201" i="35" s="1"/>
  <c r="Z35" i="23"/>
  <c r="E194" i="35" s="1"/>
  <c r="Y35" i="23"/>
  <c r="D194" i="35" s="1"/>
  <c r="X35" i="23"/>
  <c r="C194" i="35" s="1"/>
  <c r="Z34" i="23"/>
  <c r="E256" i="35" s="1"/>
  <c r="Y34" i="23"/>
  <c r="D256" i="35" s="1"/>
  <c r="X34" i="23"/>
  <c r="C256" i="35" s="1"/>
  <c r="Z33" i="23"/>
  <c r="E186" i="35" s="1"/>
  <c r="Y33" i="23"/>
  <c r="D186" i="35" s="1"/>
  <c r="X33" i="23"/>
  <c r="C186" i="35" s="1"/>
  <c r="Z32" i="23"/>
  <c r="E317" i="35" s="1"/>
  <c r="Y32" i="23"/>
  <c r="D317" i="35" s="1"/>
  <c r="X32" i="23"/>
  <c r="C317" i="35" s="1"/>
  <c r="C546" i="35"/>
  <c r="Y116" i="22"/>
  <c r="X116" i="22"/>
  <c r="Y115" i="22"/>
  <c r="X115" i="22"/>
  <c r="Y114" i="22"/>
  <c r="X114" i="22"/>
  <c r="Y113" i="22"/>
  <c r="X113" i="22"/>
  <c r="Y107" i="22"/>
  <c r="X107" i="22"/>
  <c r="Y106" i="22"/>
  <c r="X106" i="22"/>
  <c r="Y105" i="22"/>
  <c r="X105" i="22"/>
  <c r="Y104" i="22"/>
  <c r="X104" i="22"/>
  <c r="Y103" i="22"/>
  <c r="X103" i="22"/>
  <c r="Y102" i="22"/>
  <c r="X102" i="22"/>
  <c r="Y96" i="22"/>
  <c r="X96" i="22"/>
  <c r="Y95" i="22"/>
  <c r="X95" i="22"/>
  <c r="Y94" i="22"/>
  <c r="X94" i="22"/>
  <c r="Y93" i="22"/>
  <c r="X93" i="22"/>
  <c r="Y92" i="22"/>
  <c r="X92" i="22"/>
  <c r="X86" i="22"/>
  <c r="X85" i="22"/>
  <c r="X84" i="22"/>
  <c r="Z46" i="22"/>
  <c r="E538" i="35" s="1"/>
  <c r="Y46" i="22"/>
  <c r="D538" i="35" s="1"/>
  <c r="X46" i="22"/>
  <c r="C538" i="35" s="1"/>
  <c r="Z45" i="22"/>
  <c r="E125" i="35" s="1"/>
  <c r="Y45" i="22"/>
  <c r="D125" i="35" s="1"/>
  <c r="X45" i="22"/>
  <c r="C125" i="35" s="1"/>
  <c r="Z44" i="22"/>
  <c r="E320" i="35" s="1"/>
  <c r="Y44" i="22"/>
  <c r="D320" i="35" s="1"/>
  <c r="X44" i="22"/>
  <c r="C320" i="35" s="1"/>
  <c r="Z43" i="22"/>
  <c r="E303" i="35" s="1"/>
  <c r="Y43" i="22"/>
  <c r="D303" i="35" s="1"/>
  <c r="X43" i="22"/>
  <c r="C303" i="35" s="1"/>
  <c r="Z37" i="22"/>
  <c r="E346" i="35" s="1"/>
  <c r="Y37" i="22"/>
  <c r="D346" i="35" s="1"/>
  <c r="X37" i="22"/>
  <c r="C346" i="35" s="1"/>
  <c r="Z36" i="22"/>
  <c r="E365" i="35" s="1"/>
  <c r="Y36" i="22"/>
  <c r="D365" i="35" s="1"/>
  <c r="X36" i="22"/>
  <c r="C365" i="35" s="1"/>
  <c r="Z35" i="22"/>
  <c r="E324" i="35" s="1"/>
  <c r="Y35" i="22"/>
  <c r="D324" i="35" s="1"/>
  <c r="X35" i="22"/>
  <c r="C324" i="35" s="1"/>
  <c r="Z34" i="22"/>
  <c r="E235" i="35" s="1"/>
  <c r="Y34" i="22"/>
  <c r="D235" i="35" s="1"/>
  <c r="X34" i="22"/>
  <c r="C235" i="35" s="1"/>
  <c r="Z33" i="22"/>
  <c r="E219" i="35" s="1"/>
  <c r="Y33" i="22"/>
  <c r="D219" i="35" s="1"/>
  <c r="X33" i="22"/>
  <c r="C219" i="35" s="1"/>
  <c r="Z32" i="22"/>
  <c r="E45" i="35" s="1"/>
  <c r="Y32" i="22"/>
  <c r="D45" i="35" s="1"/>
  <c r="X32" i="22"/>
  <c r="C45" i="35" s="1"/>
  <c r="Y116" i="21"/>
  <c r="X116" i="21"/>
  <c r="Y115" i="21"/>
  <c r="X115" i="21"/>
  <c r="Y114" i="21"/>
  <c r="X114" i="21"/>
  <c r="Y113" i="21"/>
  <c r="X113" i="21"/>
  <c r="Y107" i="21"/>
  <c r="X107" i="21"/>
  <c r="Y106" i="21"/>
  <c r="X106" i="21"/>
  <c r="Y105" i="21"/>
  <c r="X105" i="21"/>
  <c r="Y104" i="21"/>
  <c r="X104" i="21"/>
  <c r="Y103" i="21"/>
  <c r="X103" i="21"/>
  <c r="Y102" i="21"/>
  <c r="X102" i="21"/>
  <c r="Y96" i="21"/>
  <c r="X96" i="21"/>
  <c r="Y95" i="21"/>
  <c r="X95" i="21"/>
  <c r="Y94" i="21"/>
  <c r="X94" i="21"/>
  <c r="Y93" i="21"/>
  <c r="X93" i="21"/>
  <c r="Y92" i="21"/>
  <c r="X92" i="21"/>
  <c r="X86" i="21"/>
  <c r="X85" i="21"/>
  <c r="X84" i="21"/>
  <c r="Z46" i="21"/>
  <c r="Y46" i="21"/>
  <c r="X46" i="21"/>
  <c r="C446" i="35" s="1"/>
  <c r="Z45" i="21"/>
  <c r="E278" i="35" s="1"/>
  <c r="Y45" i="21"/>
  <c r="D278" i="35" s="1"/>
  <c r="X45" i="21"/>
  <c r="C278" i="35" s="1"/>
  <c r="Z44" i="21"/>
  <c r="E447" i="35" s="1"/>
  <c r="Y44" i="21"/>
  <c r="D447" i="35" s="1"/>
  <c r="X44" i="21"/>
  <c r="C447" i="35" s="1"/>
  <c r="Z43" i="21"/>
  <c r="E141" i="35" s="1"/>
  <c r="Y43" i="21"/>
  <c r="D141" i="35" s="1"/>
  <c r="X43" i="21"/>
  <c r="C141" i="35" s="1"/>
  <c r="Z37" i="21"/>
  <c r="E161" i="35" s="1"/>
  <c r="Y37" i="21"/>
  <c r="D161" i="35" s="1"/>
  <c r="X37" i="21"/>
  <c r="C161" i="35" s="1"/>
  <c r="Z36" i="21"/>
  <c r="E276" i="35" s="1"/>
  <c r="Y36" i="21"/>
  <c r="D276" i="35" s="1"/>
  <c r="X36" i="21"/>
  <c r="C276" i="35" s="1"/>
  <c r="Z35" i="21"/>
  <c r="E246" i="35" s="1"/>
  <c r="Y35" i="21"/>
  <c r="D246" i="35" s="1"/>
  <c r="X35" i="21"/>
  <c r="C246" i="35" s="1"/>
  <c r="Z34" i="21"/>
  <c r="E56" i="35" s="1"/>
  <c r="Y34" i="21"/>
  <c r="D56" i="35" s="1"/>
  <c r="X34" i="21"/>
  <c r="C56" i="35" s="1"/>
  <c r="Z33" i="21"/>
  <c r="E209" i="35" s="1"/>
  <c r="Y33" i="21"/>
  <c r="D209" i="35" s="1"/>
  <c r="X33" i="21"/>
  <c r="C209" i="35" s="1"/>
  <c r="Z32" i="21"/>
  <c r="E156" i="35" s="1"/>
  <c r="Y32" i="21"/>
  <c r="D156" i="35" s="1"/>
  <c r="X32" i="21"/>
  <c r="C156" i="35" s="1"/>
  <c r="C108" i="35"/>
  <c r="Y16" i="21"/>
  <c r="Y15" i="21"/>
  <c r="Y14" i="21"/>
  <c r="C4" i="35"/>
  <c r="Y116" i="34"/>
  <c r="X116" i="34"/>
  <c r="Y115" i="34"/>
  <c r="X115" i="34"/>
  <c r="Y114" i="34"/>
  <c r="X114" i="34"/>
  <c r="Y113" i="34"/>
  <c r="X113" i="34"/>
  <c r="Y107" i="34"/>
  <c r="X107" i="34"/>
  <c r="Y106" i="34"/>
  <c r="X106" i="34"/>
  <c r="Y105" i="34"/>
  <c r="X105" i="34"/>
  <c r="Y104" i="34"/>
  <c r="X104" i="34"/>
  <c r="Y103" i="34"/>
  <c r="X103" i="34"/>
  <c r="Y102" i="34"/>
  <c r="X102" i="34"/>
  <c r="Y96" i="34"/>
  <c r="X96" i="34"/>
  <c r="Y95" i="34"/>
  <c r="X95" i="34"/>
  <c r="Y94" i="34"/>
  <c r="X94" i="34"/>
  <c r="Y93" i="34"/>
  <c r="X93" i="34"/>
  <c r="Y92" i="34"/>
  <c r="X92" i="34"/>
  <c r="X86" i="34"/>
  <c r="X85" i="34"/>
  <c r="X84" i="34"/>
  <c r="Z46" i="34"/>
  <c r="Y46" i="34"/>
  <c r="X46" i="34"/>
  <c r="Z45" i="34"/>
  <c r="E404" i="35" s="1"/>
  <c r="Y45" i="34"/>
  <c r="D404" i="35" s="1"/>
  <c r="X45" i="34"/>
  <c r="C404" i="35" s="1"/>
  <c r="Z44" i="34"/>
  <c r="E327" i="35" s="1"/>
  <c r="Y44" i="34"/>
  <c r="D327" i="35" s="1"/>
  <c r="X44" i="34"/>
  <c r="C327" i="35" s="1"/>
  <c r="Z43" i="34"/>
  <c r="E131" i="35" s="1"/>
  <c r="Y43" i="34"/>
  <c r="D131" i="35" s="1"/>
  <c r="X43" i="34"/>
  <c r="C131" i="35" s="1"/>
  <c r="Z37" i="34"/>
  <c r="Y37" i="34"/>
  <c r="X37" i="34"/>
  <c r="C545" i="35" s="1"/>
  <c r="Z36" i="34"/>
  <c r="E289" i="35" s="1"/>
  <c r="Y36" i="34"/>
  <c r="D289" i="35" s="1"/>
  <c r="X36" i="34"/>
  <c r="C289" i="35" s="1"/>
  <c r="Z35" i="34"/>
  <c r="E464" i="35" s="1"/>
  <c r="Y35" i="34"/>
  <c r="D464" i="35" s="1"/>
  <c r="X35" i="34"/>
  <c r="C464" i="35" s="1"/>
  <c r="Z34" i="34"/>
  <c r="E185" i="35" s="1"/>
  <c r="Y34" i="34"/>
  <c r="D185" i="35" s="1"/>
  <c r="X34" i="34"/>
  <c r="C185" i="35" s="1"/>
  <c r="Z33" i="34"/>
  <c r="E117" i="35" s="1"/>
  <c r="Y33" i="34"/>
  <c r="D117" i="35" s="1"/>
  <c r="X33" i="34"/>
  <c r="C117" i="35" s="1"/>
  <c r="Z32" i="34"/>
  <c r="E38" i="35" s="1"/>
  <c r="Y32" i="34"/>
  <c r="D38" i="35" s="1"/>
  <c r="X32" i="34"/>
  <c r="C38" i="35" s="1"/>
  <c r="Y116" i="20"/>
  <c r="X116" i="20"/>
  <c r="Y115" i="20"/>
  <c r="X115" i="20"/>
  <c r="Y114" i="20"/>
  <c r="X114" i="20"/>
  <c r="Y113" i="20"/>
  <c r="X113" i="20"/>
  <c r="Y107" i="20"/>
  <c r="X107" i="20"/>
  <c r="Y106" i="20"/>
  <c r="X106" i="20"/>
  <c r="Y105" i="20"/>
  <c r="X105" i="20"/>
  <c r="Y104" i="20"/>
  <c r="X104" i="20"/>
  <c r="Y103" i="20"/>
  <c r="X103" i="20"/>
  <c r="Y102" i="20"/>
  <c r="X102" i="20"/>
  <c r="Y96" i="20"/>
  <c r="X96" i="20"/>
  <c r="Y95" i="20"/>
  <c r="X95" i="20"/>
  <c r="Y94" i="20"/>
  <c r="X94" i="20"/>
  <c r="Y93" i="20"/>
  <c r="X93" i="20"/>
  <c r="Y92" i="20"/>
  <c r="X92" i="20"/>
  <c r="X86" i="20"/>
  <c r="X85" i="20"/>
  <c r="X84" i="20"/>
  <c r="Z46" i="20"/>
  <c r="E473" i="35" s="1"/>
  <c r="Y46" i="20"/>
  <c r="D473" i="35" s="1"/>
  <c r="X46" i="20"/>
  <c r="C473" i="35" s="1"/>
  <c r="Z45" i="20"/>
  <c r="E368" i="35" s="1"/>
  <c r="Y45" i="20"/>
  <c r="D368" i="35" s="1"/>
  <c r="X45" i="20"/>
  <c r="C368" i="35" s="1"/>
  <c r="Z44" i="20"/>
  <c r="E342" i="35" s="1"/>
  <c r="Y44" i="20"/>
  <c r="D342" i="35" s="1"/>
  <c r="X44" i="20"/>
  <c r="C342" i="35" s="1"/>
  <c r="Z43" i="20"/>
  <c r="Y43" i="20"/>
  <c r="X43" i="20"/>
  <c r="C437" i="35" s="1"/>
  <c r="Z37" i="20"/>
  <c r="E279" i="35" s="1"/>
  <c r="Y37" i="20"/>
  <c r="D279" i="35" s="1"/>
  <c r="X37" i="20"/>
  <c r="C279" i="35" s="1"/>
  <c r="Z36" i="20"/>
  <c r="E286" i="35" s="1"/>
  <c r="Y36" i="20"/>
  <c r="D286" i="35" s="1"/>
  <c r="X36" i="20"/>
  <c r="C286" i="35" s="1"/>
  <c r="Z35" i="20"/>
  <c r="E393" i="35" s="1"/>
  <c r="Y35" i="20"/>
  <c r="D393" i="35" s="1"/>
  <c r="X35" i="20"/>
  <c r="C393" i="35" s="1"/>
  <c r="Z34" i="20"/>
  <c r="E208" i="35" s="1"/>
  <c r="Y34" i="20"/>
  <c r="D208" i="35" s="1"/>
  <c r="X34" i="20"/>
  <c r="C208" i="35" s="1"/>
  <c r="Z33" i="20"/>
  <c r="E191" i="35" s="1"/>
  <c r="Y33" i="20"/>
  <c r="D191" i="35" s="1"/>
  <c r="X33" i="20"/>
  <c r="C191" i="35" s="1"/>
  <c r="Z32" i="20"/>
  <c r="E118" i="35" s="1"/>
  <c r="Y32" i="20"/>
  <c r="D118" i="35" s="1"/>
  <c r="X32" i="20"/>
  <c r="C118" i="35" s="1"/>
  <c r="D511" i="35"/>
  <c r="Y116" i="18"/>
  <c r="X116" i="18"/>
  <c r="Y115" i="18"/>
  <c r="X115" i="18"/>
  <c r="Y114" i="18"/>
  <c r="X114" i="18"/>
  <c r="Y113" i="18"/>
  <c r="X113" i="18"/>
  <c r="Y107" i="18"/>
  <c r="X107" i="18"/>
  <c r="Y106" i="18"/>
  <c r="X106" i="18"/>
  <c r="Y105" i="18"/>
  <c r="X105" i="18"/>
  <c r="Y104" i="18"/>
  <c r="X104" i="18"/>
  <c r="Y103" i="18"/>
  <c r="X103" i="18"/>
  <c r="Y102" i="18"/>
  <c r="X102" i="18"/>
  <c r="Y96" i="18"/>
  <c r="X96" i="18"/>
  <c r="Y95" i="18"/>
  <c r="X95" i="18"/>
  <c r="Y94" i="18"/>
  <c r="X94" i="18"/>
  <c r="Y93" i="18"/>
  <c r="X93" i="18"/>
  <c r="Y92" i="18"/>
  <c r="X92" i="18"/>
  <c r="X86" i="18"/>
  <c r="X85" i="18"/>
  <c r="X84" i="18"/>
  <c r="Z46" i="18"/>
  <c r="E274" i="35" s="1"/>
  <c r="Y46" i="18"/>
  <c r="D274" i="35" s="1"/>
  <c r="X46" i="18"/>
  <c r="C274" i="35" s="1"/>
  <c r="Z45" i="18"/>
  <c r="E207" i="35" s="1"/>
  <c r="Y45" i="18"/>
  <c r="D207" i="35" s="1"/>
  <c r="X45" i="18"/>
  <c r="C207" i="35" s="1"/>
  <c r="Z44" i="18"/>
  <c r="E179" i="35" s="1"/>
  <c r="Y44" i="18"/>
  <c r="D179" i="35" s="1"/>
  <c r="X44" i="18"/>
  <c r="C179" i="35" s="1"/>
  <c r="Z43" i="18"/>
  <c r="E218" i="35" s="1"/>
  <c r="Y43" i="18"/>
  <c r="D218" i="35" s="1"/>
  <c r="X43" i="18"/>
  <c r="C218" i="35" s="1"/>
  <c r="Z37" i="18"/>
  <c r="E240" i="35" s="1"/>
  <c r="Y37" i="18"/>
  <c r="D240" i="35" s="1"/>
  <c r="X37" i="18"/>
  <c r="C240" i="35" s="1"/>
  <c r="Z36" i="18"/>
  <c r="Y36" i="18"/>
  <c r="X36" i="18"/>
  <c r="C442" i="35" s="1"/>
  <c r="Z35" i="18"/>
  <c r="E283" i="35" s="1"/>
  <c r="Y35" i="18"/>
  <c r="D283" i="35" s="1"/>
  <c r="X35" i="18"/>
  <c r="C283" i="35" s="1"/>
  <c r="Z34" i="18"/>
  <c r="E247" i="35" s="1"/>
  <c r="Y34" i="18"/>
  <c r="D247" i="35" s="1"/>
  <c r="X34" i="18"/>
  <c r="C247" i="35" s="1"/>
  <c r="Z33" i="18"/>
  <c r="E81" i="35" s="1"/>
  <c r="Y33" i="18"/>
  <c r="D81" i="35" s="1"/>
  <c r="X33" i="18"/>
  <c r="C81" i="35" s="1"/>
  <c r="Z32" i="18"/>
  <c r="E19" i="35" s="1"/>
  <c r="Y32" i="18"/>
  <c r="D19" i="35" s="1"/>
  <c r="X32" i="18"/>
  <c r="C19" i="35" s="1"/>
  <c r="D411" i="35"/>
  <c r="C411" i="35"/>
  <c r="Y116" i="17"/>
  <c r="X116" i="17"/>
  <c r="Y115" i="17"/>
  <c r="X115" i="17"/>
  <c r="Y114" i="17"/>
  <c r="X114" i="17"/>
  <c r="Y113" i="17"/>
  <c r="X113" i="17"/>
  <c r="Y107" i="17"/>
  <c r="X107" i="17"/>
  <c r="Y106" i="17"/>
  <c r="X106" i="17"/>
  <c r="Y105" i="17"/>
  <c r="X105" i="17"/>
  <c r="Y104" i="17"/>
  <c r="X104" i="17"/>
  <c r="Y103" i="17"/>
  <c r="X103" i="17"/>
  <c r="Y102" i="17"/>
  <c r="X102" i="17"/>
  <c r="Y96" i="17"/>
  <c r="X96" i="17"/>
  <c r="Y95" i="17"/>
  <c r="X95" i="17"/>
  <c r="Y94" i="17"/>
  <c r="X94" i="17"/>
  <c r="Y93" i="17"/>
  <c r="X93" i="17"/>
  <c r="Y92" i="17"/>
  <c r="X92" i="17"/>
  <c r="X86" i="17"/>
  <c r="X85" i="17"/>
  <c r="X84" i="17"/>
  <c r="Z46" i="17"/>
  <c r="E348" i="35" s="1"/>
  <c r="Y46" i="17"/>
  <c r="D348" i="35" s="1"/>
  <c r="X46" i="17"/>
  <c r="C348" i="35" s="1"/>
  <c r="Z45" i="17"/>
  <c r="E492" i="35" s="1"/>
  <c r="Y45" i="17"/>
  <c r="D492" i="35" s="1"/>
  <c r="X45" i="17"/>
  <c r="C492" i="35" s="1"/>
  <c r="Z44" i="17"/>
  <c r="E231" i="35" s="1"/>
  <c r="Y44" i="17"/>
  <c r="D231" i="35" s="1"/>
  <c r="X44" i="17"/>
  <c r="C231" i="35" s="1"/>
  <c r="Z43" i="17"/>
  <c r="E167" i="35" s="1"/>
  <c r="Y43" i="17"/>
  <c r="D167" i="35" s="1"/>
  <c r="X43" i="17"/>
  <c r="C167" i="35" s="1"/>
  <c r="Z37" i="17"/>
  <c r="E394" i="35" s="1"/>
  <c r="Y37" i="17"/>
  <c r="D394" i="35" s="1"/>
  <c r="X37" i="17"/>
  <c r="C394" i="35" s="1"/>
  <c r="Z36" i="17"/>
  <c r="E427" i="35" s="1"/>
  <c r="Y36" i="17"/>
  <c r="D427" i="35" s="1"/>
  <c r="X36" i="17"/>
  <c r="C427" i="35" s="1"/>
  <c r="Z35" i="17"/>
  <c r="E192" i="35" s="1"/>
  <c r="Y35" i="17"/>
  <c r="D192" i="35" s="1"/>
  <c r="X35" i="17"/>
  <c r="C192" i="35" s="1"/>
  <c r="Z34" i="17"/>
  <c r="E84" i="35" s="1"/>
  <c r="Y34" i="17"/>
  <c r="D84" i="35" s="1"/>
  <c r="X34" i="17"/>
  <c r="C84" i="35" s="1"/>
  <c r="Z33" i="17"/>
  <c r="E296" i="35" s="1"/>
  <c r="Y33" i="17"/>
  <c r="D296" i="35" s="1"/>
  <c r="X33" i="17"/>
  <c r="C296" i="35" s="1"/>
  <c r="Z32" i="17"/>
  <c r="E34" i="35" s="1"/>
  <c r="Y32" i="17"/>
  <c r="D34" i="35" s="1"/>
  <c r="X32" i="17"/>
  <c r="C34" i="35" s="1"/>
  <c r="D496" i="35"/>
  <c r="C496" i="35"/>
  <c r="Y116" i="19"/>
  <c r="X116" i="19"/>
  <c r="Y115" i="19"/>
  <c r="X115" i="19"/>
  <c r="Y114" i="19"/>
  <c r="X114" i="19"/>
  <c r="Y113" i="19"/>
  <c r="X113" i="19"/>
  <c r="Y107" i="19"/>
  <c r="X107" i="19"/>
  <c r="Y106" i="19"/>
  <c r="X106" i="19"/>
  <c r="Y105" i="19"/>
  <c r="X105" i="19"/>
  <c r="Y104" i="19"/>
  <c r="X104" i="19"/>
  <c r="Y103" i="19"/>
  <c r="X103" i="19"/>
  <c r="Y102" i="19"/>
  <c r="X102" i="19"/>
  <c r="Y96" i="19"/>
  <c r="X96" i="19"/>
  <c r="Y95" i="19"/>
  <c r="X95" i="19"/>
  <c r="Y94" i="19"/>
  <c r="X94" i="19"/>
  <c r="Y93" i="19"/>
  <c r="X93" i="19"/>
  <c r="Y92" i="19"/>
  <c r="X92" i="19"/>
  <c r="X86" i="19"/>
  <c r="X85" i="19"/>
  <c r="X84" i="19"/>
  <c r="Z46" i="19"/>
  <c r="E518" i="35" s="1"/>
  <c r="Y46" i="19"/>
  <c r="D518" i="35" s="1"/>
  <c r="X46" i="19"/>
  <c r="C518" i="35" s="1"/>
  <c r="Z45" i="19"/>
  <c r="E380" i="35" s="1"/>
  <c r="Y45" i="19"/>
  <c r="D380" i="35" s="1"/>
  <c r="X45" i="19"/>
  <c r="C380" i="35" s="1"/>
  <c r="Z44" i="19"/>
  <c r="E238" i="35" s="1"/>
  <c r="Y44" i="19"/>
  <c r="D238" i="35" s="1"/>
  <c r="X44" i="19"/>
  <c r="C238" i="35" s="1"/>
  <c r="Z43" i="19"/>
  <c r="E79" i="35" s="1"/>
  <c r="Y43" i="19"/>
  <c r="D79" i="35" s="1"/>
  <c r="X43" i="19"/>
  <c r="C79" i="35" s="1"/>
  <c r="Z37" i="19"/>
  <c r="Y37" i="19"/>
  <c r="X37" i="19"/>
  <c r="C444" i="35" s="1"/>
  <c r="Z36" i="19"/>
  <c r="E298" i="35" s="1"/>
  <c r="Y36" i="19"/>
  <c r="D298" i="35" s="1"/>
  <c r="X36" i="19"/>
  <c r="C298" i="35" s="1"/>
  <c r="Z35" i="19"/>
  <c r="E139" i="35" s="1"/>
  <c r="Y35" i="19"/>
  <c r="D139" i="35" s="1"/>
  <c r="X35" i="19"/>
  <c r="C139" i="35" s="1"/>
  <c r="Z34" i="19"/>
  <c r="E152" i="35" s="1"/>
  <c r="Y34" i="19"/>
  <c r="D152" i="35" s="1"/>
  <c r="X34" i="19"/>
  <c r="C152" i="35" s="1"/>
  <c r="Z33" i="19"/>
  <c r="E350" i="35" s="1"/>
  <c r="Y33" i="19"/>
  <c r="D350" i="35" s="1"/>
  <c r="X33" i="19"/>
  <c r="C350" i="35" s="1"/>
  <c r="Z32" i="19"/>
  <c r="E301" i="35" s="1"/>
  <c r="Y32" i="19"/>
  <c r="D301" i="35" s="1"/>
  <c r="X32" i="19"/>
  <c r="C301" i="35" s="1"/>
  <c r="D391" i="35"/>
  <c r="C416" i="35"/>
  <c r="E222" i="35"/>
  <c r="Y116" i="16"/>
  <c r="X116" i="16"/>
  <c r="Y115" i="16"/>
  <c r="X115" i="16"/>
  <c r="Y114" i="16"/>
  <c r="X114" i="16"/>
  <c r="Y113" i="16"/>
  <c r="X113" i="16"/>
  <c r="Y107" i="16"/>
  <c r="X107" i="16"/>
  <c r="Y106" i="16"/>
  <c r="X106" i="16"/>
  <c r="Y105" i="16"/>
  <c r="X105" i="16"/>
  <c r="Y104" i="16"/>
  <c r="X104" i="16"/>
  <c r="Y103" i="16"/>
  <c r="X103" i="16"/>
  <c r="Y102" i="16"/>
  <c r="X102" i="16"/>
  <c r="Y96" i="16"/>
  <c r="X96" i="16"/>
  <c r="Y95" i="16"/>
  <c r="X95" i="16"/>
  <c r="Y94" i="16"/>
  <c r="X94" i="16"/>
  <c r="Y93" i="16"/>
  <c r="X93" i="16"/>
  <c r="Y92" i="16"/>
  <c r="X92" i="16"/>
  <c r="X86" i="16"/>
  <c r="X85" i="16"/>
  <c r="X84" i="16"/>
  <c r="E498" i="35"/>
  <c r="D498" i="35"/>
  <c r="X46" i="16"/>
  <c r="C498" i="35" s="1"/>
  <c r="Z45" i="16"/>
  <c r="E424" i="35" s="1"/>
  <c r="Y45" i="16"/>
  <c r="D424" i="35" s="1"/>
  <c r="X45" i="16"/>
  <c r="C424" i="35" s="1"/>
  <c r="Z44" i="16"/>
  <c r="E270" i="35" s="1"/>
  <c r="Y44" i="16"/>
  <c r="D270" i="35" s="1"/>
  <c r="X44" i="16"/>
  <c r="C270" i="35" s="1"/>
  <c r="Z43" i="16"/>
  <c r="E98" i="35" s="1"/>
  <c r="Z37" i="16"/>
  <c r="E463" i="35" s="1"/>
  <c r="Y37" i="16"/>
  <c r="D463" i="35" s="1"/>
  <c r="X37" i="16"/>
  <c r="C463" i="35" s="1"/>
  <c r="Z36" i="16"/>
  <c r="E40" i="35" s="1"/>
  <c r="Y36" i="16"/>
  <c r="D40" i="35" s="1"/>
  <c r="X36" i="16"/>
  <c r="C40" i="35" s="1"/>
  <c r="Z35" i="16"/>
  <c r="E302" i="35" s="1"/>
  <c r="Y35" i="16"/>
  <c r="D302" i="35" s="1"/>
  <c r="X35" i="16"/>
  <c r="C302" i="35" s="1"/>
  <c r="Z34" i="16"/>
  <c r="E333" i="35" s="1"/>
  <c r="Y34" i="16"/>
  <c r="D333" i="35" s="1"/>
  <c r="X34" i="16"/>
  <c r="C333" i="35" s="1"/>
  <c r="Z33" i="16"/>
  <c r="E169" i="35" s="1"/>
  <c r="Y33" i="16"/>
  <c r="D169" i="35" s="1"/>
  <c r="X33" i="16"/>
  <c r="C169" i="35" s="1"/>
  <c r="Z32" i="16"/>
  <c r="E127" i="35" s="1"/>
  <c r="Y32" i="16"/>
  <c r="D127" i="35" s="1"/>
  <c r="X32" i="16"/>
  <c r="C127" i="35" s="1"/>
  <c r="D331" i="35"/>
  <c r="Y116" i="15"/>
  <c r="X116" i="15"/>
  <c r="Y115" i="15"/>
  <c r="X115" i="15"/>
  <c r="Y114" i="15"/>
  <c r="X114" i="15"/>
  <c r="Y113" i="15"/>
  <c r="X113" i="15"/>
  <c r="Y107" i="15"/>
  <c r="X107" i="15"/>
  <c r="Y106" i="15"/>
  <c r="X106" i="15"/>
  <c r="Y105" i="15"/>
  <c r="X105" i="15"/>
  <c r="Y104" i="15"/>
  <c r="X104" i="15"/>
  <c r="Y103" i="15"/>
  <c r="X103" i="15"/>
  <c r="Y102" i="15"/>
  <c r="X102" i="15"/>
  <c r="Y96" i="15"/>
  <c r="X96" i="15"/>
  <c r="Y95" i="15"/>
  <c r="X95" i="15"/>
  <c r="Y94" i="15"/>
  <c r="X94" i="15"/>
  <c r="Y93" i="15"/>
  <c r="X93" i="15"/>
  <c r="Y92" i="15"/>
  <c r="X92" i="15"/>
  <c r="X86" i="15"/>
  <c r="X85" i="15"/>
  <c r="X84" i="15"/>
  <c r="Z46" i="15"/>
  <c r="Y46" i="15"/>
  <c r="X46" i="15"/>
  <c r="C441" i="35" s="1"/>
  <c r="Z45" i="15"/>
  <c r="E181" i="35" s="1"/>
  <c r="Y45" i="15"/>
  <c r="D181" i="35" s="1"/>
  <c r="X45" i="15"/>
  <c r="C181" i="35" s="1"/>
  <c r="Z44" i="15"/>
  <c r="E338" i="35" s="1"/>
  <c r="Y44" i="15"/>
  <c r="D338" i="35" s="1"/>
  <c r="X44" i="15"/>
  <c r="C338" i="35" s="1"/>
  <c r="Z43" i="15"/>
  <c r="E357" i="35" s="1"/>
  <c r="Y43" i="15"/>
  <c r="D357" i="35" s="1"/>
  <c r="X43" i="15"/>
  <c r="C357" i="35" s="1"/>
  <c r="Z37" i="15"/>
  <c r="E482" i="35" s="1"/>
  <c r="Y37" i="15"/>
  <c r="D482" i="35" s="1"/>
  <c r="X37" i="15"/>
  <c r="C482" i="35" s="1"/>
  <c r="Z36" i="15"/>
  <c r="E484" i="35" s="1"/>
  <c r="Y36" i="15"/>
  <c r="D484" i="35" s="1"/>
  <c r="X36" i="15"/>
  <c r="C484" i="35" s="1"/>
  <c r="Z35" i="15"/>
  <c r="E51" i="35" s="1"/>
  <c r="Y35" i="15"/>
  <c r="D51" i="35" s="1"/>
  <c r="X35" i="15"/>
  <c r="C51" i="35" s="1"/>
  <c r="Z34" i="15"/>
  <c r="E89" i="35" s="1"/>
  <c r="Y34" i="15"/>
  <c r="D89" i="35" s="1"/>
  <c r="X34" i="15"/>
  <c r="C89" i="35" s="1"/>
  <c r="Z33" i="15"/>
  <c r="E99" i="35" s="1"/>
  <c r="Y33" i="15"/>
  <c r="D99" i="35" s="1"/>
  <c r="X33" i="15"/>
  <c r="C99" i="35" s="1"/>
  <c r="Z32" i="15"/>
  <c r="E227" i="35" s="1"/>
  <c r="Y32" i="15"/>
  <c r="D227" i="35" s="1"/>
  <c r="X32" i="15"/>
  <c r="C227" i="35" s="1"/>
  <c r="E138" i="35"/>
  <c r="Y116" i="14"/>
  <c r="X116" i="14"/>
  <c r="Y115" i="14"/>
  <c r="X115" i="14"/>
  <c r="Y114" i="14"/>
  <c r="X114" i="14"/>
  <c r="Y113" i="14"/>
  <c r="X113" i="14"/>
  <c r="Y107" i="14"/>
  <c r="X107" i="14"/>
  <c r="Y106" i="14"/>
  <c r="X106" i="14"/>
  <c r="Y105" i="14"/>
  <c r="X105" i="14"/>
  <c r="Y104" i="14"/>
  <c r="X104" i="14"/>
  <c r="Y103" i="14"/>
  <c r="X103" i="14"/>
  <c r="Y102" i="14"/>
  <c r="X102" i="14"/>
  <c r="Y96" i="14"/>
  <c r="X96" i="14"/>
  <c r="Y95" i="14"/>
  <c r="X95" i="14"/>
  <c r="Y94" i="14"/>
  <c r="X94" i="14"/>
  <c r="Y93" i="14"/>
  <c r="X93" i="14"/>
  <c r="Y92" i="14"/>
  <c r="X92" i="14"/>
  <c r="X86" i="14"/>
  <c r="X85" i="14"/>
  <c r="X84" i="14"/>
  <c r="Z46" i="14"/>
  <c r="E419" i="35" s="1"/>
  <c r="Y46" i="14"/>
  <c r="D419" i="35" s="1"/>
  <c r="X46" i="14"/>
  <c r="C419" i="35" s="1"/>
  <c r="Z45" i="14"/>
  <c r="E137" i="35" s="1"/>
  <c r="Y45" i="14"/>
  <c r="D137" i="35" s="1"/>
  <c r="X45" i="14"/>
  <c r="C137" i="35" s="1"/>
  <c r="Z44" i="14"/>
  <c r="E313" i="35" s="1"/>
  <c r="Y44" i="14"/>
  <c r="D313" i="35" s="1"/>
  <c r="X44" i="14"/>
  <c r="C313" i="35" s="1"/>
  <c r="Z43" i="14"/>
  <c r="E369" i="35" s="1"/>
  <c r="Y43" i="14"/>
  <c r="D369" i="35" s="1"/>
  <c r="X43" i="14"/>
  <c r="C369" i="35" s="1"/>
  <c r="Z37" i="14"/>
  <c r="E410" i="35" s="1"/>
  <c r="Y37" i="14"/>
  <c r="D410" i="35" s="1"/>
  <c r="X37" i="14"/>
  <c r="C410" i="35" s="1"/>
  <c r="Z36" i="14"/>
  <c r="E262" i="35" s="1"/>
  <c r="Y36" i="14"/>
  <c r="D262" i="35" s="1"/>
  <c r="X36" i="14"/>
  <c r="C262" i="35" s="1"/>
  <c r="Z35" i="14"/>
  <c r="E96" i="35" s="1"/>
  <c r="Y35" i="14"/>
  <c r="D96" i="35" s="1"/>
  <c r="X35" i="14"/>
  <c r="C96" i="35" s="1"/>
  <c r="Z34" i="14"/>
  <c r="E105" i="35" s="1"/>
  <c r="Y34" i="14"/>
  <c r="D105" i="35" s="1"/>
  <c r="X34" i="14"/>
  <c r="C105" i="35" s="1"/>
  <c r="Z33" i="14"/>
  <c r="E356" i="35" s="1"/>
  <c r="Y33" i="14"/>
  <c r="D356" i="35" s="1"/>
  <c r="X33" i="14"/>
  <c r="C356" i="35" s="1"/>
  <c r="Z32" i="14"/>
  <c r="E196" i="35" s="1"/>
  <c r="Y32" i="14"/>
  <c r="D196" i="35" s="1"/>
  <c r="X32" i="14"/>
  <c r="C196" i="35" s="1"/>
  <c r="Y115" i="13"/>
  <c r="X115" i="13"/>
  <c r="Y114" i="13"/>
  <c r="X114" i="13"/>
  <c r="Y113" i="13"/>
  <c r="X113" i="13"/>
  <c r="Y106" i="13"/>
  <c r="X106" i="13"/>
  <c r="Y105" i="13"/>
  <c r="X105" i="13"/>
  <c r="Y104" i="13"/>
  <c r="X104" i="13"/>
  <c r="Y103" i="13"/>
  <c r="X103" i="13"/>
  <c r="Y102" i="13"/>
  <c r="X102" i="13"/>
  <c r="Y95" i="13"/>
  <c r="X95" i="13"/>
  <c r="Y94" i="13"/>
  <c r="X94" i="13"/>
  <c r="Y93" i="13"/>
  <c r="X93" i="13"/>
  <c r="Y92" i="13"/>
  <c r="X92" i="13"/>
  <c r="X85" i="13"/>
  <c r="X84" i="13"/>
  <c r="Z46" i="13"/>
  <c r="E352" i="35" s="1"/>
  <c r="Y46" i="13"/>
  <c r="D352" i="35" s="1"/>
  <c r="X46" i="13"/>
  <c r="C352" i="35" s="1"/>
  <c r="Z45" i="13"/>
  <c r="E164" i="35" s="1"/>
  <c r="Y45" i="13"/>
  <c r="D164" i="35" s="1"/>
  <c r="X45" i="13"/>
  <c r="C164" i="35" s="1"/>
  <c r="Z44" i="13"/>
  <c r="E284" i="35" s="1"/>
  <c r="Y44" i="13"/>
  <c r="D284" i="35" s="1"/>
  <c r="X44" i="13"/>
  <c r="C284" i="35" s="1"/>
  <c r="Z43" i="13"/>
  <c r="E493" i="35" s="1"/>
  <c r="Y43" i="13"/>
  <c r="D493" i="35" s="1"/>
  <c r="X43" i="13"/>
  <c r="C493" i="35" s="1"/>
  <c r="Z37" i="13"/>
  <c r="E400" i="35" s="1"/>
  <c r="Y37" i="13"/>
  <c r="D400" i="35" s="1"/>
  <c r="X37" i="13"/>
  <c r="C400" i="35" s="1"/>
  <c r="Z36" i="13"/>
  <c r="E115" i="35" s="1"/>
  <c r="Y36" i="13"/>
  <c r="D115" i="35" s="1"/>
  <c r="X36" i="13"/>
  <c r="C115" i="35" s="1"/>
  <c r="Z35" i="13"/>
  <c r="E132" i="35" s="1"/>
  <c r="Y35" i="13"/>
  <c r="D132" i="35" s="1"/>
  <c r="X35" i="13"/>
  <c r="C132" i="35" s="1"/>
  <c r="Z34" i="13"/>
  <c r="E271" i="35" s="1"/>
  <c r="Y34" i="13"/>
  <c r="D271" i="35" s="1"/>
  <c r="X34" i="13"/>
  <c r="C271" i="35" s="1"/>
  <c r="Z33" i="13"/>
  <c r="E93" i="35" s="1"/>
  <c r="Y33" i="13"/>
  <c r="D93" i="35" s="1"/>
  <c r="X33" i="13"/>
  <c r="C93" i="35" s="1"/>
  <c r="Z32" i="13"/>
  <c r="E263" i="35" s="1"/>
  <c r="Y32" i="13"/>
  <c r="D263" i="35" s="1"/>
  <c r="X32" i="13"/>
  <c r="C263" i="35" s="1"/>
  <c r="Y116" i="12"/>
  <c r="X116" i="12"/>
  <c r="Y115" i="12"/>
  <c r="X115" i="12"/>
  <c r="Y114" i="12"/>
  <c r="X114" i="12"/>
  <c r="Y113" i="12"/>
  <c r="X113" i="12"/>
  <c r="Y107" i="12"/>
  <c r="X107" i="12"/>
  <c r="Y106" i="12"/>
  <c r="X106" i="12"/>
  <c r="Y105" i="12"/>
  <c r="X105" i="12"/>
  <c r="Y104" i="12"/>
  <c r="X104" i="12"/>
  <c r="Y103" i="12"/>
  <c r="X103" i="12"/>
  <c r="Y102" i="12"/>
  <c r="X102" i="12"/>
  <c r="Y96" i="12"/>
  <c r="X96" i="12"/>
  <c r="Y95" i="12"/>
  <c r="X95" i="12"/>
  <c r="Y94" i="12"/>
  <c r="X94" i="12"/>
  <c r="Y93" i="12"/>
  <c r="X93" i="12"/>
  <c r="Y92" i="12"/>
  <c r="X92" i="12"/>
  <c r="X86" i="12"/>
  <c r="X85" i="12"/>
  <c r="X84" i="12"/>
  <c r="Z46" i="12"/>
  <c r="Y46" i="12"/>
  <c r="X46" i="12"/>
  <c r="C544" i="35" s="1"/>
  <c r="Z45" i="12"/>
  <c r="E366" i="35" s="1"/>
  <c r="Y45" i="12"/>
  <c r="D366" i="35" s="1"/>
  <c r="X45" i="12"/>
  <c r="C366" i="35" s="1"/>
  <c r="Z44" i="12"/>
  <c r="E142" i="35" s="1"/>
  <c r="Y44" i="12"/>
  <c r="D142" i="35" s="1"/>
  <c r="X44" i="12"/>
  <c r="C142" i="35" s="1"/>
  <c r="Z43" i="12"/>
  <c r="E426" i="35" s="1"/>
  <c r="Y43" i="12"/>
  <c r="D426" i="35" s="1"/>
  <c r="X43" i="12"/>
  <c r="C426" i="35" s="1"/>
  <c r="Z37" i="12"/>
  <c r="E460" i="35" s="1"/>
  <c r="Y37" i="12"/>
  <c r="D460" i="35" s="1"/>
  <c r="X37" i="12"/>
  <c r="C460" i="35" s="1"/>
  <c r="Z36" i="12"/>
  <c r="E203" i="35" s="1"/>
  <c r="Y36" i="12"/>
  <c r="D203" i="35" s="1"/>
  <c r="X36" i="12"/>
  <c r="C203" i="35" s="1"/>
  <c r="Z35" i="12"/>
  <c r="E116" i="35" s="1"/>
  <c r="Y35" i="12"/>
  <c r="D116" i="35" s="1"/>
  <c r="X35" i="12"/>
  <c r="C116" i="35" s="1"/>
  <c r="Z34" i="12"/>
  <c r="E69" i="35" s="1"/>
  <c r="Y34" i="12"/>
  <c r="D69" i="35" s="1"/>
  <c r="X34" i="12"/>
  <c r="C69" i="35" s="1"/>
  <c r="Z33" i="12"/>
  <c r="E452" i="35" s="1"/>
  <c r="Y33" i="12"/>
  <c r="D452" i="35" s="1"/>
  <c r="X33" i="12"/>
  <c r="C452" i="35" s="1"/>
  <c r="Z32" i="12"/>
  <c r="E148" i="35" s="1"/>
  <c r="Y32" i="12"/>
  <c r="D148" i="35" s="1"/>
  <c r="X32" i="12"/>
  <c r="C148" i="35" s="1"/>
  <c r="E534" i="35"/>
  <c r="C329" i="35"/>
  <c r="E526" i="35"/>
  <c r="D526" i="35"/>
  <c r="C54" i="35"/>
  <c r="E457" i="35"/>
  <c r="D457" i="35"/>
  <c r="D37" i="35"/>
  <c r="C37" i="35"/>
  <c r="D220" i="35"/>
  <c r="Y116" i="10"/>
  <c r="X116" i="10"/>
  <c r="Y115" i="10"/>
  <c r="X115" i="10"/>
  <c r="Y114" i="10"/>
  <c r="X114" i="10"/>
  <c r="Y113" i="10"/>
  <c r="X113" i="10"/>
  <c r="Y107" i="10"/>
  <c r="X107" i="10"/>
  <c r="Y106" i="10"/>
  <c r="X106" i="10"/>
  <c r="Y105" i="10"/>
  <c r="X105" i="10"/>
  <c r="Y104" i="10"/>
  <c r="X104" i="10"/>
  <c r="Y103" i="10"/>
  <c r="X103" i="10"/>
  <c r="Y102" i="10"/>
  <c r="X102" i="10"/>
  <c r="Y96" i="10"/>
  <c r="X96" i="10"/>
  <c r="Y95" i="10"/>
  <c r="X95" i="10"/>
  <c r="Y94" i="10"/>
  <c r="X94" i="10"/>
  <c r="Y93" i="10"/>
  <c r="X93" i="10"/>
  <c r="Y92" i="10"/>
  <c r="X92" i="10"/>
  <c r="X86" i="10"/>
  <c r="X85" i="10"/>
  <c r="X84" i="10"/>
  <c r="Z46" i="10"/>
  <c r="E294" i="35" s="1"/>
  <c r="Y46" i="10"/>
  <c r="D294" i="35" s="1"/>
  <c r="X46" i="10"/>
  <c r="C294" i="35" s="1"/>
  <c r="Z45" i="10"/>
  <c r="Y45" i="10"/>
  <c r="X45" i="10"/>
  <c r="C440" i="35" s="1"/>
  <c r="Z44" i="10"/>
  <c r="E414" i="35" s="1"/>
  <c r="Y44" i="10"/>
  <c r="D414" i="35" s="1"/>
  <c r="X44" i="10"/>
  <c r="C414" i="35" s="1"/>
  <c r="Z43" i="10"/>
  <c r="E150" i="35" s="1"/>
  <c r="Y43" i="10"/>
  <c r="D150" i="35" s="1"/>
  <c r="X43" i="10"/>
  <c r="C150" i="35" s="1"/>
  <c r="Z37" i="10"/>
  <c r="E277" i="35" s="1"/>
  <c r="Y37" i="10"/>
  <c r="D277" i="35" s="1"/>
  <c r="X37" i="10"/>
  <c r="C277" i="35" s="1"/>
  <c r="Z36" i="10"/>
  <c r="E453" i="35" s="1"/>
  <c r="Y36" i="10"/>
  <c r="D453" i="35" s="1"/>
  <c r="X36" i="10"/>
  <c r="C453" i="35" s="1"/>
  <c r="Z35" i="10"/>
  <c r="E236" i="35" s="1"/>
  <c r="Y35" i="10"/>
  <c r="D236" i="35" s="1"/>
  <c r="X35" i="10"/>
  <c r="C236" i="35" s="1"/>
  <c r="Z34" i="10"/>
  <c r="E67" i="35" s="1"/>
  <c r="Y34" i="10"/>
  <c r="D67" i="35" s="1"/>
  <c r="X34" i="10"/>
  <c r="C67" i="35" s="1"/>
  <c r="Z33" i="10"/>
  <c r="E260" i="35" s="1"/>
  <c r="Y33" i="10"/>
  <c r="D260" i="35" s="1"/>
  <c r="X33" i="10"/>
  <c r="C260" i="35" s="1"/>
  <c r="Z32" i="10"/>
  <c r="E92" i="35" s="1"/>
  <c r="Y32" i="10"/>
  <c r="D92" i="35" s="1"/>
  <c r="X32" i="10"/>
  <c r="C92" i="35" s="1"/>
  <c r="Y116" i="9"/>
  <c r="X116" i="9"/>
  <c r="Y115" i="9"/>
  <c r="X115" i="9"/>
  <c r="Y114" i="9"/>
  <c r="X114" i="9"/>
  <c r="Y113" i="9"/>
  <c r="X113" i="9"/>
  <c r="Y107" i="9"/>
  <c r="X107" i="9"/>
  <c r="Y106" i="9"/>
  <c r="X106" i="9"/>
  <c r="Y105" i="9"/>
  <c r="X105" i="9"/>
  <c r="Y104" i="9"/>
  <c r="X104" i="9"/>
  <c r="Y103" i="9"/>
  <c r="X103" i="9"/>
  <c r="Y102" i="9"/>
  <c r="X102" i="9"/>
  <c r="Y96" i="9"/>
  <c r="X96" i="9"/>
  <c r="Y95" i="9"/>
  <c r="X95" i="9"/>
  <c r="Y94" i="9"/>
  <c r="X94" i="9"/>
  <c r="Y93" i="9"/>
  <c r="X93" i="9"/>
  <c r="Y92" i="9"/>
  <c r="X92" i="9"/>
  <c r="X86" i="9"/>
  <c r="X85" i="9"/>
  <c r="X84" i="9"/>
  <c r="Z46" i="9"/>
  <c r="Y46" i="9"/>
  <c r="X46" i="9"/>
  <c r="C439" i="35" s="1"/>
  <c r="Z45" i="9"/>
  <c r="E412" i="35" s="1"/>
  <c r="Y45" i="9"/>
  <c r="D412" i="35" s="1"/>
  <c r="X45" i="9"/>
  <c r="C412" i="35" s="1"/>
  <c r="Z44" i="9"/>
  <c r="E422" i="35" s="1"/>
  <c r="Y44" i="9"/>
  <c r="D422" i="35" s="1"/>
  <c r="X44" i="9"/>
  <c r="C422" i="35" s="1"/>
  <c r="Z43" i="9"/>
  <c r="E114" i="35" s="1"/>
  <c r="Y43" i="9"/>
  <c r="D114" i="35" s="1"/>
  <c r="X43" i="9"/>
  <c r="C114" i="35" s="1"/>
  <c r="Z37" i="9"/>
  <c r="E470" i="35" s="1"/>
  <c r="Y37" i="9"/>
  <c r="D470" i="35" s="1"/>
  <c r="X37" i="9"/>
  <c r="C470" i="35" s="1"/>
  <c r="Z36" i="9"/>
  <c r="E330" i="35" s="1"/>
  <c r="Y36" i="9"/>
  <c r="D330" i="35" s="1"/>
  <c r="X36" i="9"/>
  <c r="C330" i="35" s="1"/>
  <c r="Z35" i="9"/>
  <c r="E204" i="35" s="1"/>
  <c r="Y35" i="9"/>
  <c r="D204" i="35" s="1"/>
  <c r="X35" i="9"/>
  <c r="C204" i="35" s="1"/>
  <c r="Z34" i="9"/>
  <c r="E157" i="35" s="1"/>
  <c r="Y34" i="9"/>
  <c r="D157" i="35" s="1"/>
  <c r="X34" i="9"/>
  <c r="C157" i="35" s="1"/>
  <c r="Z33" i="9"/>
  <c r="E52" i="35" s="1"/>
  <c r="Y33" i="9"/>
  <c r="D52" i="35" s="1"/>
  <c r="X33" i="9"/>
  <c r="C52" i="35" s="1"/>
  <c r="Z32" i="9"/>
  <c r="E48" i="35" s="1"/>
  <c r="Y32" i="9"/>
  <c r="D48" i="35" s="1"/>
  <c r="X32" i="9"/>
  <c r="C48" i="35" s="1"/>
  <c r="E335" i="35"/>
  <c r="D335" i="35"/>
  <c r="Y116" i="8"/>
  <c r="X116" i="8"/>
  <c r="Y115" i="8"/>
  <c r="X115" i="8"/>
  <c r="Y114" i="8"/>
  <c r="X114" i="8"/>
  <c r="Y113" i="8"/>
  <c r="X113" i="8"/>
  <c r="Y107" i="8"/>
  <c r="X107" i="8"/>
  <c r="Y106" i="8"/>
  <c r="X106" i="8"/>
  <c r="Y105" i="8"/>
  <c r="X105" i="8"/>
  <c r="Y104" i="8"/>
  <c r="X104" i="8"/>
  <c r="Y103" i="8"/>
  <c r="X103" i="8"/>
  <c r="Y102" i="8"/>
  <c r="X102" i="8"/>
  <c r="Y96" i="8"/>
  <c r="X96" i="8"/>
  <c r="Y95" i="8"/>
  <c r="X95" i="8"/>
  <c r="Y94" i="8"/>
  <c r="X94" i="8"/>
  <c r="Y93" i="8"/>
  <c r="X93" i="8"/>
  <c r="Y92" i="8"/>
  <c r="X92" i="8"/>
  <c r="X86" i="8"/>
  <c r="X85" i="8"/>
  <c r="X84" i="8"/>
  <c r="Z46" i="8"/>
  <c r="E371" i="35" s="1"/>
  <c r="Y46" i="8"/>
  <c r="D371" i="35" s="1"/>
  <c r="X46" i="8"/>
  <c r="C371" i="35" s="1"/>
  <c r="Z45" i="8"/>
  <c r="E292" i="35" s="1"/>
  <c r="Y45" i="8"/>
  <c r="D292" i="35" s="1"/>
  <c r="X45" i="8"/>
  <c r="C292" i="35" s="1"/>
  <c r="Z44" i="8"/>
  <c r="E297" i="35" s="1"/>
  <c r="Y44" i="8"/>
  <c r="D297" i="35" s="1"/>
  <c r="X44" i="8"/>
  <c r="C297" i="35" s="1"/>
  <c r="Z43" i="8"/>
  <c r="Y43" i="8"/>
  <c r="X43" i="8"/>
  <c r="C435" i="35" s="1"/>
  <c r="Z37" i="8"/>
  <c r="E305" i="35" s="1"/>
  <c r="Y37" i="8"/>
  <c r="D305" i="35" s="1"/>
  <c r="X37" i="8"/>
  <c r="C305" i="35" s="1"/>
  <c r="Z36" i="8"/>
  <c r="E432" i="35" s="1"/>
  <c r="Y36" i="8"/>
  <c r="D432" i="35" s="1"/>
  <c r="X36" i="8"/>
  <c r="C432" i="35" s="1"/>
  <c r="Z35" i="8"/>
  <c r="E176" i="35" s="1"/>
  <c r="Y35" i="8"/>
  <c r="D176" i="35" s="1"/>
  <c r="X35" i="8"/>
  <c r="C176" i="35" s="1"/>
  <c r="Z34" i="8"/>
  <c r="E212" i="35" s="1"/>
  <c r="Y34" i="8"/>
  <c r="D212" i="35" s="1"/>
  <c r="X34" i="8"/>
  <c r="C212" i="35" s="1"/>
  <c r="Z33" i="8"/>
  <c r="E189" i="35" s="1"/>
  <c r="Y33" i="8"/>
  <c r="D189" i="35" s="1"/>
  <c r="X33" i="8"/>
  <c r="C189" i="35" s="1"/>
  <c r="Z32" i="8"/>
  <c r="E128" i="35" s="1"/>
  <c r="Y32" i="8"/>
  <c r="D128" i="35" s="1"/>
  <c r="X32" i="8"/>
  <c r="C128" i="35" s="1"/>
  <c r="D361" i="35"/>
  <c r="Y116" i="7"/>
  <c r="X116" i="7"/>
  <c r="Y115" i="7"/>
  <c r="X115" i="7"/>
  <c r="Y114" i="7"/>
  <c r="X114" i="7"/>
  <c r="Y113" i="7"/>
  <c r="X113" i="7"/>
  <c r="Y107" i="7"/>
  <c r="X107" i="7"/>
  <c r="Y106" i="7"/>
  <c r="X106" i="7"/>
  <c r="Y105" i="7"/>
  <c r="X105" i="7"/>
  <c r="Y104" i="7"/>
  <c r="X104" i="7"/>
  <c r="Y103" i="7"/>
  <c r="X103" i="7"/>
  <c r="Y102" i="7"/>
  <c r="X102" i="7"/>
  <c r="Y96" i="7"/>
  <c r="X96" i="7"/>
  <c r="Y95" i="7"/>
  <c r="X95" i="7"/>
  <c r="Y94" i="7"/>
  <c r="X94" i="7"/>
  <c r="Y93" i="7"/>
  <c r="X93" i="7"/>
  <c r="Y92" i="7"/>
  <c r="X92" i="7"/>
  <c r="X86" i="7"/>
  <c r="X85" i="7"/>
  <c r="X84" i="7"/>
  <c r="Z46" i="7"/>
  <c r="E213" i="35" s="1"/>
  <c r="Y46" i="7"/>
  <c r="D213" i="35" s="1"/>
  <c r="X46" i="7"/>
  <c r="C213" i="35" s="1"/>
  <c r="Z45" i="7"/>
  <c r="E370" i="35" s="1"/>
  <c r="Y45" i="7"/>
  <c r="D370" i="35" s="1"/>
  <c r="X45" i="7"/>
  <c r="C370" i="35" s="1"/>
  <c r="Z44" i="7"/>
  <c r="E326" i="35" s="1"/>
  <c r="Y44" i="7"/>
  <c r="D326" i="35" s="1"/>
  <c r="X44" i="7"/>
  <c r="C326" i="35" s="1"/>
  <c r="Z43" i="7"/>
  <c r="E205" i="35" s="1"/>
  <c r="Y43" i="7"/>
  <c r="D205" i="35" s="1"/>
  <c r="X43" i="7"/>
  <c r="C205" i="35" s="1"/>
  <c r="Z37" i="7"/>
  <c r="E429" i="35" s="1"/>
  <c r="Y37" i="7"/>
  <c r="D429" i="35" s="1"/>
  <c r="X37" i="7"/>
  <c r="C429" i="35" s="1"/>
  <c r="Z36" i="7"/>
  <c r="E175" i="35" s="1"/>
  <c r="Y36" i="7"/>
  <c r="D175" i="35" s="1"/>
  <c r="X36" i="7"/>
  <c r="C175" i="35" s="1"/>
  <c r="Z35" i="7"/>
  <c r="E409" i="35" s="1"/>
  <c r="Y35" i="7"/>
  <c r="D409" i="35" s="1"/>
  <c r="X35" i="7"/>
  <c r="C409" i="35" s="1"/>
  <c r="Z34" i="7"/>
  <c r="E82" i="35" s="1"/>
  <c r="Y34" i="7"/>
  <c r="D82" i="35" s="1"/>
  <c r="X34" i="7"/>
  <c r="C82" i="35" s="1"/>
  <c r="Z33" i="7"/>
  <c r="E273" i="35" s="1"/>
  <c r="Y33" i="7"/>
  <c r="D273" i="35" s="1"/>
  <c r="X33" i="7"/>
  <c r="C273" i="35" s="1"/>
  <c r="Z32" i="7"/>
  <c r="E13" i="35" s="1"/>
  <c r="Y32" i="7"/>
  <c r="D13" i="35" s="1"/>
  <c r="X32" i="7"/>
  <c r="C13" i="35" s="1"/>
  <c r="C542" i="35"/>
  <c r="Y116" i="6"/>
  <c r="X116" i="6"/>
  <c r="Y115" i="6"/>
  <c r="X115" i="6"/>
  <c r="Y114" i="6"/>
  <c r="X114" i="6"/>
  <c r="Y113" i="6"/>
  <c r="X113" i="6"/>
  <c r="Y107" i="6"/>
  <c r="X107" i="6"/>
  <c r="Y106" i="6"/>
  <c r="X106" i="6"/>
  <c r="Y105" i="6"/>
  <c r="X105" i="6"/>
  <c r="Y104" i="6"/>
  <c r="X104" i="6"/>
  <c r="Y103" i="6"/>
  <c r="X103" i="6"/>
  <c r="Y102" i="6"/>
  <c r="X102" i="6"/>
  <c r="Y96" i="6"/>
  <c r="X96" i="6"/>
  <c r="Y95" i="6"/>
  <c r="X95" i="6"/>
  <c r="Y94" i="6"/>
  <c r="X94" i="6"/>
  <c r="Y93" i="6"/>
  <c r="X93" i="6"/>
  <c r="Y92" i="6"/>
  <c r="X92" i="6"/>
  <c r="X86" i="6"/>
  <c r="X85" i="6"/>
  <c r="X84" i="6"/>
  <c r="Z46" i="6"/>
  <c r="E399" i="35" s="1"/>
  <c r="Y46" i="6"/>
  <c r="D399" i="35" s="1"/>
  <c r="X46" i="6"/>
  <c r="C399" i="35" s="1"/>
  <c r="Z45" i="6"/>
  <c r="E259" i="35" s="1"/>
  <c r="Y45" i="6"/>
  <c r="D259" i="35" s="1"/>
  <c r="X45" i="6"/>
  <c r="C259" i="35" s="1"/>
  <c r="Z44" i="6"/>
  <c r="E76" i="35" s="1"/>
  <c r="Y44" i="6"/>
  <c r="D76" i="35" s="1"/>
  <c r="X44" i="6"/>
  <c r="C76" i="35" s="1"/>
  <c r="Z43" i="6"/>
  <c r="E306" i="35" s="1"/>
  <c r="Y43" i="6"/>
  <c r="D306" i="35" s="1"/>
  <c r="X43" i="6"/>
  <c r="C306" i="35" s="1"/>
  <c r="Z37" i="6"/>
  <c r="E403" i="35" s="1"/>
  <c r="Y37" i="6"/>
  <c r="D403" i="35" s="1"/>
  <c r="X37" i="6"/>
  <c r="C403" i="35" s="1"/>
  <c r="Z36" i="6"/>
  <c r="E396" i="35" s="1"/>
  <c r="Y36" i="6"/>
  <c r="D396" i="35" s="1"/>
  <c r="X36" i="6"/>
  <c r="C396" i="35" s="1"/>
  <c r="Z35" i="6"/>
  <c r="E290" i="35" s="1"/>
  <c r="Y35" i="6"/>
  <c r="D290" i="35" s="1"/>
  <c r="X35" i="6"/>
  <c r="C290" i="35" s="1"/>
  <c r="Z34" i="6"/>
  <c r="E94" i="35" s="1"/>
  <c r="Y34" i="6"/>
  <c r="D94" i="35" s="1"/>
  <c r="X34" i="6"/>
  <c r="C94" i="35" s="1"/>
  <c r="Z33" i="6"/>
  <c r="E225" i="35" s="1"/>
  <c r="Y33" i="6"/>
  <c r="D225" i="35" s="1"/>
  <c r="X33" i="6"/>
  <c r="C225" i="35" s="1"/>
  <c r="Z32" i="6"/>
  <c r="E75" i="35" s="1"/>
  <c r="Y32" i="6"/>
  <c r="D75" i="35" s="1"/>
  <c r="X32" i="6"/>
  <c r="C75" i="35" s="1"/>
  <c r="Y116" i="5"/>
  <c r="X116" i="5"/>
  <c r="Y115" i="5"/>
  <c r="X115" i="5"/>
  <c r="Y114" i="5"/>
  <c r="X114" i="5"/>
  <c r="Y113" i="5"/>
  <c r="X113" i="5"/>
  <c r="Y107" i="5"/>
  <c r="X107" i="5"/>
  <c r="Y106" i="5"/>
  <c r="X106" i="5"/>
  <c r="Y105" i="5"/>
  <c r="X105" i="5"/>
  <c r="Y104" i="5"/>
  <c r="X104" i="5"/>
  <c r="Y103" i="5"/>
  <c r="X103" i="5"/>
  <c r="Y102" i="5"/>
  <c r="X102" i="5"/>
  <c r="Y96" i="5"/>
  <c r="X96" i="5"/>
  <c r="Y95" i="5"/>
  <c r="X95" i="5"/>
  <c r="Y94" i="5"/>
  <c r="X94" i="5"/>
  <c r="Y93" i="5"/>
  <c r="X93" i="5"/>
  <c r="Y92" i="5"/>
  <c r="X92" i="5"/>
  <c r="X86" i="5"/>
  <c r="X85" i="5"/>
  <c r="X84" i="5"/>
  <c r="Z46" i="5"/>
  <c r="E425" i="35" s="1"/>
  <c r="Y46" i="5"/>
  <c r="D425" i="35" s="1"/>
  <c r="X46" i="5"/>
  <c r="C425" i="35" s="1"/>
  <c r="Z45" i="5"/>
  <c r="E251" i="35" s="1"/>
  <c r="Y45" i="5"/>
  <c r="D251" i="35" s="1"/>
  <c r="X45" i="5"/>
  <c r="C251" i="35" s="1"/>
  <c r="Z44" i="5"/>
  <c r="E275" i="35" s="1"/>
  <c r="Y44" i="5"/>
  <c r="D275" i="35" s="1"/>
  <c r="X44" i="5"/>
  <c r="C275" i="35" s="1"/>
  <c r="Z43" i="5"/>
  <c r="E254" i="35" s="1"/>
  <c r="Y43" i="5"/>
  <c r="D254" i="35" s="1"/>
  <c r="X43" i="5"/>
  <c r="C254" i="35" s="1"/>
  <c r="Z37" i="5"/>
  <c r="E421" i="35" s="1"/>
  <c r="Y37" i="5"/>
  <c r="D421" i="35" s="1"/>
  <c r="X37" i="5"/>
  <c r="C421" i="35" s="1"/>
  <c r="Z36" i="5"/>
  <c r="E86" i="35" s="1"/>
  <c r="Y36" i="5"/>
  <c r="D86" i="35" s="1"/>
  <c r="X36" i="5"/>
  <c r="C86" i="35" s="1"/>
  <c r="Z35" i="5"/>
  <c r="E223" i="35" s="1"/>
  <c r="Y35" i="5"/>
  <c r="D223" i="35" s="1"/>
  <c r="X35" i="5"/>
  <c r="C223" i="35" s="1"/>
  <c r="Z34" i="5"/>
  <c r="E252" i="35" s="1"/>
  <c r="Y34" i="5"/>
  <c r="D252" i="35" s="1"/>
  <c r="X34" i="5"/>
  <c r="C252" i="35" s="1"/>
  <c r="Z33" i="5"/>
  <c r="E70" i="35" s="1"/>
  <c r="Y33" i="5"/>
  <c r="D70" i="35" s="1"/>
  <c r="X33" i="5"/>
  <c r="C70" i="35" s="1"/>
  <c r="Z32" i="5"/>
  <c r="E434" i="35" s="1"/>
  <c r="Y32" i="5"/>
  <c r="D434" i="35" s="1"/>
  <c r="X32" i="5"/>
  <c r="C434" i="35" s="1"/>
  <c r="E530" i="35"/>
  <c r="D417" i="35"/>
  <c r="C417" i="35"/>
  <c r="E293" i="35"/>
  <c r="D293" i="35"/>
  <c r="Y115" i="4"/>
  <c r="X115" i="4"/>
  <c r="Y114" i="4"/>
  <c r="X114" i="4"/>
  <c r="Y113" i="4"/>
  <c r="X113" i="4"/>
  <c r="Y106" i="4"/>
  <c r="X106" i="4"/>
  <c r="Y105" i="4"/>
  <c r="X105" i="4"/>
  <c r="Y104" i="4"/>
  <c r="X104" i="4"/>
  <c r="Y103" i="4"/>
  <c r="X103" i="4"/>
  <c r="Y102" i="4"/>
  <c r="X102" i="4"/>
  <c r="Y95" i="4"/>
  <c r="X95" i="4"/>
  <c r="Y94" i="4"/>
  <c r="X94" i="4"/>
  <c r="Y93" i="4"/>
  <c r="X93" i="4"/>
  <c r="Y92" i="4"/>
  <c r="X92" i="4"/>
  <c r="X85" i="4"/>
  <c r="X84" i="4"/>
  <c r="Z46" i="4"/>
  <c r="Y46" i="4"/>
  <c r="X46" i="4"/>
  <c r="C541" i="35" s="1"/>
  <c r="Z45" i="4"/>
  <c r="E248" i="35" s="1"/>
  <c r="Y45" i="4"/>
  <c r="D248" i="35" s="1"/>
  <c r="X45" i="4"/>
  <c r="C248" i="35" s="1"/>
  <c r="Z44" i="4"/>
  <c r="E124" i="35" s="1"/>
  <c r="Y44" i="4"/>
  <c r="D124" i="35" s="1"/>
  <c r="X44" i="4"/>
  <c r="C124" i="35" s="1"/>
  <c r="Z43" i="4"/>
  <c r="E288" i="35" s="1"/>
  <c r="Y43" i="4"/>
  <c r="D288" i="35" s="1"/>
  <c r="X43" i="4"/>
  <c r="C288" i="35" s="1"/>
  <c r="Z37" i="4"/>
  <c r="E359" i="35" s="1"/>
  <c r="Y37" i="4"/>
  <c r="D359" i="35" s="1"/>
  <c r="X37" i="4"/>
  <c r="C359" i="35" s="1"/>
  <c r="Z36" i="4"/>
  <c r="E272" i="35" s="1"/>
  <c r="Y36" i="4"/>
  <c r="D272" i="35" s="1"/>
  <c r="X36" i="4"/>
  <c r="C272" i="35" s="1"/>
  <c r="Z35" i="4"/>
  <c r="E367" i="35" s="1"/>
  <c r="Y35" i="4"/>
  <c r="D367" i="35" s="1"/>
  <c r="X35" i="4"/>
  <c r="C367" i="35" s="1"/>
  <c r="Z34" i="4"/>
  <c r="E102" i="35" s="1"/>
  <c r="Y34" i="4"/>
  <c r="D102" i="35" s="1"/>
  <c r="X34" i="4"/>
  <c r="C102" i="35" s="1"/>
  <c r="Z33" i="4"/>
  <c r="E120" i="35" s="1"/>
  <c r="Y33" i="4"/>
  <c r="D120" i="35" s="1"/>
  <c r="X33" i="4"/>
  <c r="C120" i="35" s="1"/>
  <c r="Z32" i="4"/>
  <c r="E200" i="35" s="1"/>
  <c r="Y32" i="4"/>
  <c r="D200" i="35" s="1"/>
  <c r="X32" i="4"/>
  <c r="C200" i="35" s="1"/>
  <c r="C540" i="35"/>
  <c r="Z46" i="3"/>
  <c r="E344" i="35" s="1"/>
  <c r="Y46" i="3"/>
  <c r="D344" i="35" s="1"/>
  <c r="X46" i="3"/>
  <c r="C344" i="35" s="1"/>
  <c r="Z45" i="3"/>
  <c r="E221" i="35" s="1"/>
  <c r="Y45" i="3"/>
  <c r="D221" i="35" s="1"/>
  <c r="X45" i="3"/>
  <c r="C221" i="35" s="1"/>
  <c r="Z44" i="3"/>
  <c r="E372" i="35" s="1"/>
  <c r="Y44" i="3"/>
  <c r="D372" i="35" s="1"/>
  <c r="X44" i="3"/>
  <c r="C372" i="35" s="1"/>
  <c r="Z43" i="3"/>
  <c r="E97" i="35" s="1"/>
  <c r="Y43" i="3"/>
  <c r="D97" i="35" s="1"/>
  <c r="X43" i="3"/>
  <c r="C97" i="35" s="1"/>
  <c r="Z37" i="3"/>
  <c r="E520" i="35" s="1"/>
  <c r="Y37" i="3"/>
  <c r="D520" i="35" s="1"/>
  <c r="X37" i="3"/>
  <c r="C520" i="35" s="1"/>
  <c r="Z36" i="3"/>
  <c r="E241" i="35" s="1"/>
  <c r="Y36" i="3"/>
  <c r="D241" i="35" s="1"/>
  <c r="X36" i="3"/>
  <c r="C241" i="35" s="1"/>
  <c r="Z35" i="3"/>
  <c r="E285" i="35" s="1"/>
  <c r="Y35" i="3"/>
  <c r="D285" i="35" s="1"/>
  <c r="X35" i="3"/>
  <c r="C285" i="35" s="1"/>
  <c r="Z34" i="3"/>
  <c r="E64" i="35" s="1"/>
  <c r="Y34" i="3"/>
  <c r="D64" i="35" s="1"/>
  <c r="X34" i="3"/>
  <c r="C64" i="35" s="1"/>
  <c r="Z33" i="3"/>
  <c r="E265" i="35" s="1"/>
  <c r="Y33" i="3"/>
  <c r="D265" i="35" s="1"/>
  <c r="X33" i="3"/>
  <c r="C265" i="35" s="1"/>
  <c r="Z32" i="3"/>
  <c r="E113" i="35" s="1"/>
  <c r="Y32" i="3"/>
  <c r="D113" i="35" s="1"/>
  <c r="X32" i="3"/>
  <c r="C113" i="35" s="1"/>
  <c r="E537" i="35"/>
  <c r="D537" i="35"/>
  <c r="C537" i="35"/>
  <c r="Z46" i="2"/>
  <c r="E533" i="35" s="1"/>
  <c r="Y46" i="2"/>
  <c r="D533" i="35" s="1"/>
  <c r="X46" i="2"/>
  <c r="C533" i="35" s="1"/>
  <c r="Z45" i="2"/>
  <c r="E267" i="35" s="1"/>
  <c r="Y45" i="2"/>
  <c r="D267" i="35" s="1"/>
  <c r="X45" i="2"/>
  <c r="C267" i="35" s="1"/>
  <c r="Z44" i="2"/>
  <c r="E373" i="35" s="1"/>
  <c r="Y44" i="2"/>
  <c r="D373" i="35" s="1"/>
  <c r="X44" i="2"/>
  <c r="C373" i="35" s="1"/>
  <c r="Z43" i="2"/>
  <c r="E77" i="35" s="1"/>
  <c r="Y43" i="2"/>
  <c r="D77" i="35" s="1"/>
  <c r="X43" i="2"/>
  <c r="C77" i="35" s="1"/>
  <c r="Z37" i="2"/>
  <c r="E401" i="35" s="1"/>
  <c r="Y37" i="2"/>
  <c r="D401" i="35" s="1"/>
  <c r="X37" i="2"/>
  <c r="C401" i="35" s="1"/>
  <c r="Z36" i="2"/>
  <c r="E242" i="35" s="1"/>
  <c r="Y36" i="2"/>
  <c r="D242" i="35" s="1"/>
  <c r="X36" i="2"/>
  <c r="C242" i="35" s="1"/>
  <c r="Z35" i="2"/>
  <c r="E300" i="35" s="1"/>
  <c r="Y35" i="2"/>
  <c r="D300" i="35" s="1"/>
  <c r="X35" i="2"/>
  <c r="C300" i="35" s="1"/>
  <c r="Z34" i="2"/>
  <c r="E392" i="35" s="1"/>
  <c r="Y34" i="2"/>
  <c r="D392" i="35" s="1"/>
  <c r="X34" i="2"/>
  <c r="C392" i="35" s="1"/>
  <c r="Z33" i="2"/>
  <c r="E244" i="35" s="1"/>
  <c r="Y33" i="2"/>
  <c r="D244" i="35" s="1"/>
  <c r="X33" i="2"/>
  <c r="C244" i="35" s="1"/>
  <c r="Z32" i="2"/>
  <c r="E43" i="35" s="1"/>
  <c r="Y32" i="2"/>
  <c r="D43" i="35" s="1"/>
  <c r="X32" i="2"/>
  <c r="C43" i="35" s="1"/>
  <c r="E531" i="35"/>
  <c r="C531" i="35"/>
  <c r="E522" i="35"/>
  <c r="D522" i="35"/>
  <c r="C354" i="35"/>
  <c r="C353" i="35"/>
  <c r="C536" i="35"/>
  <c r="D536" i="35"/>
  <c r="E536" i="35"/>
  <c r="D50" i="35"/>
  <c r="E50" i="35"/>
  <c r="C523" i="35"/>
  <c r="E523" i="35"/>
  <c r="D61" i="35"/>
  <c r="D11" i="35" l="1"/>
  <c r="C505" i="35"/>
  <c r="X27" i="29"/>
  <c r="D505" i="35"/>
  <c r="Y27" i="29"/>
  <c r="V87" i="1"/>
  <c r="U87" i="1"/>
  <c r="B131" i="1"/>
  <c r="D156" i="1"/>
  <c r="U77" i="1"/>
  <c r="U85" i="11"/>
  <c r="C131" i="1"/>
  <c r="D156" i="11"/>
  <c r="D150" i="11"/>
  <c r="T77" i="11"/>
  <c r="U84" i="11"/>
  <c r="U86" i="11"/>
  <c r="I156" i="1"/>
  <c r="U105" i="1"/>
  <c r="B131" i="11"/>
  <c r="J150" i="1"/>
  <c r="T77" i="1"/>
  <c r="V23" i="11"/>
  <c r="V33" i="11"/>
  <c r="S104" i="11"/>
  <c r="U115" i="11"/>
  <c r="U113" i="11"/>
  <c r="U107" i="11"/>
  <c r="U103" i="11"/>
  <c r="U95" i="11"/>
  <c r="U93" i="11"/>
  <c r="U116" i="11"/>
  <c r="U114" i="11"/>
  <c r="U104" i="11"/>
  <c r="U92" i="11"/>
  <c r="T36" i="11"/>
  <c r="S106" i="11"/>
  <c r="T7" i="11"/>
  <c r="S107" i="11"/>
  <c r="U102" i="11"/>
  <c r="V46" i="11"/>
  <c r="S102" i="11"/>
  <c r="U96" i="11"/>
  <c r="V26" i="11"/>
  <c r="V36" i="11"/>
  <c r="U105" i="11"/>
  <c r="U94" i="11"/>
  <c r="S103" i="11"/>
  <c r="V45" i="11"/>
  <c r="U106" i="11"/>
  <c r="V43" i="11"/>
  <c r="V37" i="11"/>
  <c r="T105" i="11"/>
  <c r="U36" i="11"/>
  <c r="U34" i="11"/>
  <c r="S95" i="11"/>
  <c r="S93" i="11"/>
  <c r="U35" i="11"/>
  <c r="T102" i="11"/>
  <c r="T23" i="11"/>
  <c r="T86" i="11"/>
  <c r="T84" i="11"/>
  <c r="S85" i="11"/>
  <c r="K156" i="11"/>
  <c r="I156" i="11"/>
  <c r="L156" i="11"/>
  <c r="I154" i="11"/>
  <c r="K154" i="11"/>
  <c r="L154" i="11"/>
  <c r="K152" i="11"/>
  <c r="I152" i="11"/>
  <c r="Q156" i="11"/>
  <c r="J150" i="11"/>
  <c r="O156" i="11"/>
  <c r="O154" i="11"/>
  <c r="O152" i="11"/>
  <c r="L150" i="11"/>
  <c r="V84" i="1"/>
  <c r="V85" i="1"/>
  <c r="T85" i="1"/>
  <c r="U36" i="1"/>
  <c r="U37" i="1"/>
  <c r="V23" i="1"/>
  <c r="U106" i="1"/>
  <c r="U34" i="1"/>
  <c r="U104" i="1"/>
  <c r="C53" i="1"/>
  <c r="U102" i="1"/>
  <c r="U107" i="1"/>
  <c r="U35" i="1"/>
  <c r="U33" i="1"/>
  <c r="U103" i="1"/>
  <c r="U86" i="1"/>
  <c r="T86" i="1"/>
  <c r="U16" i="1"/>
  <c r="B53" i="1"/>
  <c r="B61" i="1" s="1"/>
  <c r="T16" i="1"/>
  <c r="U84" i="1"/>
  <c r="V17" i="1"/>
  <c r="T84" i="1"/>
  <c r="U17" i="1"/>
  <c r="Q154" i="1"/>
  <c r="I154" i="1"/>
  <c r="Q152" i="1"/>
  <c r="K154" i="1"/>
  <c r="D154" i="1"/>
  <c r="I152" i="1"/>
  <c r="Q150" i="1"/>
  <c r="D152" i="1"/>
  <c r="T150" i="1"/>
  <c r="L150" i="1"/>
  <c r="S150" i="1"/>
  <c r="D150" i="1"/>
  <c r="O156" i="1"/>
  <c r="P150" i="1"/>
  <c r="O154" i="1"/>
  <c r="S96" i="11"/>
  <c r="U32" i="11"/>
  <c r="T26" i="11"/>
  <c r="U37" i="11"/>
  <c r="T106" i="11"/>
  <c r="T103" i="11"/>
  <c r="S94" i="11"/>
  <c r="S92" i="11"/>
  <c r="T107" i="11"/>
  <c r="T104" i="11"/>
  <c r="C53" i="11"/>
  <c r="T85" i="11"/>
  <c r="U16" i="11"/>
  <c r="B61" i="11"/>
  <c r="T16" i="11"/>
  <c r="S86" i="11"/>
  <c r="V17" i="11"/>
  <c r="U17" i="11"/>
  <c r="S84" i="11"/>
  <c r="T93" i="11"/>
  <c r="T113" i="11"/>
  <c r="S116" i="11"/>
  <c r="T33" i="11"/>
  <c r="S105" i="11"/>
  <c r="T116" i="11"/>
  <c r="U26" i="11"/>
  <c r="S113" i="11"/>
  <c r="T45" i="11"/>
  <c r="C61" i="11"/>
  <c r="S7" i="11"/>
  <c r="U23" i="11"/>
  <c r="U46" i="11"/>
  <c r="T94" i="11"/>
  <c r="D152" i="11"/>
  <c r="T46" i="11"/>
  <c r="U43" i="11"/>
  <c r="V24" i="11"/>
  <c r="T114" i="11"/>
  <c r="T43" i="11"/>
  <c r="U24" i="11"/>
  <c r="D154" i="11"/>
  <c r="S114" i="11"/>
  <c r="T95" i="11"/>
  <c r="T92" i="11"/>
  <c r="V34" i="11"/>
  <c r="T24" i="11"/>
  <c r="U14" i="11"/>
  <c r="T150" i="11"/>
  <c r="C131" i="11"/>
  <c r="T37" i="11"/>
  <c r="T14" i="11"/>
  <c r="S150" i="11"/>
  <c r="V44" i="11"/>
  <c r="T34" i="11"/>
  <c r="Q152" i="11"/>
  <c r="Q150" i="11"/>
  <c r="U44" i="11"/>
  <c r="V25" i="11"/>
  <c r="P152" i="11"/>
  <c r="P150" i="11"/>
  <c r="T115" i="11"/>
  <c r="S77" i="11"/>
  <c r="T44" i="11"/>
  <c r="U25" i="11"/>
  <c r="V22" i="11"/>
  <c r="V15" i="11"/>
  <c r="Q154" i="11"/>
  <c r="O150" i="11"/>
  <c r="S115" i="11"/>
  <c r="T96" i="11"/>
  <c r="V35" i="11"/>
  <c r="T25" i="11"/>
  <c r="U22" i="11"/>
  <c r="U15" i="11"/>
  <c r="P154" i="11"/>
  <c r="L152" i="11"/>
  <c r="V32" i="11"/>
  <c r="T22" i="11"/>
  <c r="T15" i="11"/>
  <c r="U87" i="11"/>
  <c r="T35" i="11"/>
  <c r="P156" i="11"/>
  <c r="U45" i="11"/>
  <c r="T32" i="11"/>
  <c r="V16" i="11"/>
  <c r="U45" i="1"/>
  <c r="U113" i="1"/>
  <c r="U115" i="1"/>
  <c r="T115" i="1"/>
  <c r="V34" i="1"/>
  <c r="V104" i="1"/>
  <c r="V45" i="1"/>
  <c r="V113" i="1"/>
  <c r="V92" i="1"/>
  <c r="V107" i="1"/>
  <c r="T92" i="1"/>
  <c r="T113" i="1"/>
  <c r="V37" i="1"/>
  <c r="T107" i="1"/>
  <c r="V95" i="1"/>
  <c r="V43" i="1"/>
  <c r="T104" i="1"/>
  <c r="T95" i="1"/>
  <c r="V32" i="1"/>
  <c r="T26" i="1"/>
  <c r="U7" i="1"/>
  <c r="T102" i="1"/>
  <c r="V35" i="1"/>
  <c r="V116" i="1"/>
  <c r="V105" i="1"/>
  <c r="V93" i="1"/>
  <c r="V114" i="1"/>
  <c r="V102" i="1"/>
  <c r="T93" i="1"/>
  <c r="T105" i="1"/>
  <c r="V96" i="1"/>
  <c r="V46" i="1"/>
  <c r="T96" i="1"/>
  <c r="V44" i="1"/>
  <c r="V33" i="1"/>
  <c r="T44" i="1"/>
  <c r="V106" i="1"/>
  <c r="V36" i="1"/>
  <c r="V103" i="1"/>
  <c r="V94" i="1"/>
  <c r="T23" i="1"/>
  <c r="T106" i="1"/>
  <c r="T94" i="1"/>
  <c r="V115" i="1"/>
  <c r="T103" i="1"/>
  <c r="T7" i="1"/>
  <c r="U93" i="1"/>
  <c r="U26" i="1"/>
  <c r="U116" i="1"/>
  <c r="T116" i="1"/>
  <c r="U114" i="1"/>
  <c r="T114" i="1"/>
  <c r="P152" i="1"/>
  <c r="O152" i="1"/>
  <c r="O150" i="1"/>
  <c r="T45" i="1"/>
  <c r="T36" i="1"/>
  <c r="P154" i="1"/>
  <c r="L152" i="1"/>
  <c r="T33" i="1"/>
  <c r="Q156" i="1"/>
  <c r="K152" i="1"/>
  <c r="U94" i="1"/>
  <c r="V24" i="1"/>
  <c r="P156" i="1"/>
  <c r="L154" i="1"/>
  <c r="U43" i="1"/>
  <c r="U24" i="1"/>
  <c r="V14" i="1"/>
  <c r="T43" i="1"/>
  <c r="T24" i="1"/>
  <c r="U14" i="1"/>
  <c r="U23" i="1"/>
  <c r="L156" i="1"/>
  <c r="U46" i="1"/>
  <c r="T37" i="1"/>
  <c r="T14" i="1"/>
  <c r="K156" i="1"/>
  <c r="T46" i="1"/>
  <c r="T34" i="1"/>
  <c r="U95" i="1"/>
  <c r="V25" i="1"/>
  <c r="U92" i="1"/>
  <c r="U25" i="1"/>
  <c r="V22" i="1"/>
  <c r="V15" i="1"/>
  <c r="U44" i="1"/>
  <c r="T25" i="1"/>
  <c r="U22" i="1"/>
  <c r="U15" i="1"/>
  <c r="T22" i="1"/>
  <c r="T15" i="1"/>
  <c r="T35" i="1"/>
  <c r="U96" i="1"/>
  <c r="T32" i="1"/>
  <c r="V26" i="1"/>
  <c r="V16" i="1"/>
  <c r="D475" i="35"/>
  <c r="C572" i="35"/>
  <c r="E561" i="35"/>
  <c r="C467" i="35"/>
  <c r="D574" i="35"/>
  <c r="D570" i="35"/>
  <c r="D9" i="35"/>
  <c r="D387" i="35"/>
  <c r="E39" i="35"/>
  <c r="D3" i="35"/>
  <c r="D44" i="35"/>
  <c r="D325" i="35"/>
  <c r="D490" i="35"/>
  <c r="E12" i="35"/>
  <c r="E450" i="35"/>
  <c r="E559" i="35"/>
  <c r="E253" i="35"/>
  <c r="D29" i="35"/>
  <c r="D557" i="35"/>
  <c r="D572" i="35"/>
  <c r="E23" i="35"/>
  <c r="E527" i="35"/>
  <c r="E299" i="35"/>
  <c r="D461" i="35"/>
  <c r="E461" i="35"/>
  <c r="C25" i="35"/>
  <c r="D23" i="35"/>
  <c r="D476" i="35"/>
  <c r="D558" i="35"/>
  <c r="D4" i="35"/>
  <c r="E14" i="35"/>
  <c r="E528" i="35"/>
  <c r="E475" i="35"/>
  <c r="D14" i="35"/>
  <c r="D527" i="35"/>
  <c r="D129" i="35"/>
  <c r="D517" i="35"/>
  <c r="E36" i="35"/>
  <c r="E358" i="35"/>
  <c r="E566" i="35"/>
  <c r="D46" i="35"/>
  <c r="D358" i="35"/>
  <c r="D559" i="35"/>
  <c r="E9" i="35"/>
  <c r="E449" i="35"/>
  <c r="E551" i="35"/>
  <c r="E474" i="35"/>
  <c r="D36" i="35"/>
  <c r="D552" i="35"/>
  <c r="D563" i="35"/>
  <c r="E29" i="35"/>
  <c r="E44" i="35"/>
  <c r="E355" i="35"/>
  <c r="E568" i="35"/>
  <c r="D26" i="35"/>
  <c r="D7" i="35"/>
  <c r="D554" i="35"/>
  <c r="D295" i="35"/>
  <c r="E41" i="35"/>
  <c r="E166" i="35"/>
  <c r="E321" i="35"/>
  <c r="E517" i="35"/>
  <c r="D564" i="35"/>
  <c r="D471" i="35"/>
  <c r="D466" i="35"/>
  <c r="D556" i="35"/>
  <c r="D299" i="35"/>
  <c r="D568" i="35"/>
  <c r="E508" i="35"/>
  <c r="E513" i="35"/>
  <c r="E554" i="35"/>
  <c r="E560" i="35"/>
  <c r="E516" i="35"/>
  <c r="C466" i="35"/>
  <c r="D513" i="35"/>
  <c r="D565" i="35"/>
  <c r="E135" i="35"/>
  <c r="E497" i="35"/>
  <c r="E515" i="35"/>
  <c r="E563" i="35"/>
  <c r="E570" i="35"/>
  <c r="D39" i="35"/>
  <c r="D508" i="35"/>
  <c r="D355" i="35"/>
  <c r="D516" i="35"/>
  <c r="E504" i="35"/>
  <c r="E503" i="35"/>
  <c r="E555" i="35"/>
  <c r="E564" i="35"/>
  <c r="D135" i="35"/>
  <c r="D528" i="35"/>
  <c r="D321" i="35"/>
  <c r="E556" i="35"/>
  <c r="E565" i="35"/>
  <c r="D503" i="35"/>
  <c r="D497" i="35"/>
  <c r="D515" i="35"/>
  <c r="E471" i="35"/>
  <c r="E387" i="35"/>
  <c r="D504" i="35"/>
  <c r="D555" i="35"/>
  <c r="D474" i="35"/>
  <c r="E476" i="35"/>
  <c r="E552" i="35"/>
  <c r="C253" i="35"/>
  <c r="D41" i="35"/>
  <c r="D5" i="35"/>
  <c r="D28" i="35"/>
  <c r="D166" i="35"/>
  <c r="D521" i="35"/>
  <c r="E10" i="35"/>
  <c r="E27" i="35"/>
  <c r="E11" i="35"/>
  <c r="E21" i="35"/>
  <c r="E458" i="35"/>
  <c r="E57" i="35"/>
  <c r="E18" i="35"/>
  <c r="E569" i="35"/>
  <c r="E17" i="35"/>
  <c r="D16" i="35"/>
  <c r="D12" i="35"/>
  <c r="D17" i="35"/>
  <c r="D449" i="35"/>
  <c r="D450" i="35"/>
  <c r="D35" i="35"/>
  <c r="D573" i="35"/>
  <c r="D551" i="35"/>
  <c r="D566" i="35"/>
  <c r="D519" i="35"/>
  <c r="E2" i="35"/>
  <c r="E8" i="35"/>
  <c r="E25" i="35"/>
  <c r="E22" i="35"/>
  <c r="E478" i="35"/>
  <c r="E553" i="35"/>
  <c r="E562" i="35"/>
  <c r="E567" i="35"/>
  <c r="E35" i="35"/>
  <c r="C529" i="35"/>
  <c r="C325" i="35"/>
  <c r="E16" i="35"/>
  <c r="D10" i="35"/>
  <c r="D27" i="35"/>
  <c r="D21" i="35"/>
  <c r="D458" i="35"/>
  <c r="D57" i="35"/>
  <c r="D18" i="35"/>
  <c r="D569" i="35"/>
  <c r="E26" i="35"/>
  <c r="E509" i="35"/>
  <c r="E507" i="35"/>
  <c r="E514" i="35"/>
  <c r="E557" i="35"/>
  <c r="E571" i="35"/>
  <c r="C7" i="35"/>
  <c r="C509" i="35"/>
  <c r="D2" i="35"/>
  <c r="D8" i="35"/>
  <c r="D22" i="35"/>
  <c r="D478" i="35"/>
  <c r="D553" i="35"/>
  <c r="D562" i="35"/>
  <c r="D567" i="35"/>
  <c r="E3" i="35"/>
  <c r="E6" i="35"/>
  <c r="E46" i="35"/>
  <c r="E147" i="35"/>
  <c r="E510" i="35"/>
  <c r="E529" i="35"/>
  <c r="E558" i="35"/>
  <c r="E467" i="35"/>
  <c r="E295" i="35"/>
  <c r="C6" i="35"/>
  <c r="D507" i="35"/>
  <c r="D514" i="35"/>
  <c r="D571" i="35"/>
  <c r="E129" i="35"/>
  <c r="E490" i="35"/>
  <c r="E4" i="35"/>
  <c r="E573" i="35"/>
  <c r="D147" i="35"/>
  <c r="D510" i="35"/>
  <c r="E574" i="35"/>
  <c r="E519" i="35"/>
  <c r="E5" i="35"/>
  <c r="E28" i="35"/>
  <c r="E521" i="35"/>
  <c r="S87" i="11" l="1"/>
  <c r="T17" i="11"/>
  <c r="C61" i="1"/>
  <c r="T17" i="1"/>
  <c r="T87" i="1"/>
  <c r="N44" i="22"/>
  <c r="N45" i="22"/>
  <c r="N46" i="22"/>
  <c r="N43" i="22"/>
  <c r="H15" i="34"/>
  <c r="F15" i="34"/>
  <c r="P15" i="34"/>
  <c r="H32" i="7"/>
  <c r="H33" i="7"/>
  <c r="R14" i="5"/>
  <c r="P14" i="5"/>
  <c r="L14" i="5"/>
  <c r="J14" i="5"/>
  <c r="H14" i="5"/>
  <c r="F14" i="5"/>
  <c r="O116" i="28"/>
  <c r="I116" i="28"/>
  <c r="G116" i="28"/>
  <c r="C116" i="28"/>
  <c r="O115" i="28"/>
  <c r="I115" i="28"/>
  <c r="G115" i="28"/>
  <c r="C115" i="28"/>
  <c r="O114" i="28"/>
  <c r="I114" i="28"/>
  <c r="G114" i="28"/>
  <c r="C114" i="28"/>
  <c r="O113" i="28"/>
  <c r="I113" i="28"/>
  <c r="G113" i="28"/>
  <c r="C113" i="28"/>
  <c r="N108" i="28"/>
  <c r="L108" i="28"/>
  <c r="K108" i="28"/>
  <c r="H108" i="28"/>
  <c r="F108" i="28"/>
  <c r="E108" i="28"/>
  <c r="D108" i="28"/>
  <c r="O107" i="28"/>
  <c r="M107" i="28"/>
  <c r="I107" i="28"/>
  <c r="G107" i="28"/>
  <c r="C107" i="28"/>
  <c r="O106" i="28"/>
  <c r="M106" i="28"/>
  <c r="I106" i="28"/>
  <c r="G106" i="28"/>
  <c r="C106" i="28"/>
  <c r="O105" i="28"/>
  <c r="M105" i="28"/>
  <c r="I105" i="28"/>
  <c r="G105" i="28"/>
  <c r="C105" i="28"/>
  <c r="O104" i="28"/>
  <c r="M104" i="28"/>
  <c r="I104" i="28"/>
  <c r="G104" i="28"/>
  <c r="C104" i="28"/>
  <c r="O103" i="28"/>
  <c r="M103" i="28"/>
  <c r="I103" i="28"/>
  <c r="G103" i="28"/>
  <c r="C103" i="28"/>
  <c r="O102" i="28"/>
  <c r="M102" i="28"/>
  <c r="I102" i="28"/>
  <c r="G102" i="28"/>
  <c r="C102" i="28"/>
  <c r="N97" i="28"/>
  <c r="L97" i="28"/>
  <c r="K97" i="28"/>
  <c r="J97" i="28"/>
  <c r="F97" i="28"/>
  <c r="D97" i="28"/>
  <c r="C97" i="28"/>
  <c r="O96" i="28"/>
  <c r="M96" i="28"/>
  <c r="I96" i="28"/>
  <c r="G96" i="28"/>
  <c r="E96" i="28"/>
  <c r="O95" i="28"/>
  <c r="M95" i="28"/>
  <c r="I95" i="28"/>
  <c r="G95" i="28"/>
  <c r="E95" i="28"/>
  <c r="O94" i="28"/>
  <c r="M94" i="28"/>
  <c r="I94" i="28"/>
  <c r="G94" i="28"/>
  <c r="E94" i="28"/>
  <c r="O93" i="28"/>
  <c r="M93" i="28"/>
  <c r="I93" i="28"/>
  <c r="G93" i="28"/>
  <c r="E93" i="28"/>
  <c r="O92" i="28"/>
  <c r="M92" i="28"/>
  <c r="I92" i="28"/>
  <c r="G92" i="28"/>
  <c r="E92" i="28"/>
  <c r="Q85" i="28"/>
  <c r="O85" i="28"/>
  <c r="K85" i="28"/>
  <c r="I85" i="28"/>
  <c r="G85" i="28"/>
  <c r="E85" i="28"/>
  <c r="Q84" i="28"/>
  <c r="O84" i="28"/>
  <c r="K84" i="28"/>
  <c r="I84" i="28"/>
  <c r="G84" i="28"/>
  <c r="E84" i="28"/>
  <c r="E52" i="22"/>
  <c r="D52" i="22"/>
  <c r="C52" i="22"/>
  <c r="B52" i="22"/>
  <c r="J14" i="21"/>
  <c r="W103" i="20"/>
  <c r="O103" i="20"/>
  <c r="M103" i="20"/>
  <c r="I103" i="20"/>
  <c r="G103" i="20"/>
  <c r="C103" i="20"/>
  <c r="W102" i="20"/>
  <c r="O102" i="20"/>
  <c r="M102" i="20"/>
  <c r="I102" i="20"/>
  <c r="G102" i="20"/>
  <c r="C102" i="20"/>
  <c r="W86" i="20"/>
  <c r="Q86" i="20"/>
  <c r="O86" i="20"/>
  <c r="K86" i="20"/>
  <c r="I86" i="20"/>
  <c r="G86" i="20"/>
  <c r="E86" i="20"/>
  <c r="W85" i="20"/>
  <c r="Q85" i="20"/>
  <c r="O85" i="20"/>
  <c r="K85" i="20"/>
  <c r="I85" i="20"/>
  <c r="G85" i="20"/>
  <c r="E85" i="20"/>
  <c r="W84" i="20"/>
  <c r="Q84" i="20"/>
  <c r="O84" i="20"/>
  <c r="K84" i="20"/>
  <c r="I84" i="20"/>
  <c r="G84" i="20"/>
  <c r="E84" i="20"/>
  <c r="W96" i="20"/>
  <c r="O96" i="20"/>
  <c r="M96" i="20"/>
  <c r="I96" i="20"/>
  <c r="G96" i="20"/>
  <c r="E96" i="20"/>
  <c r="W95" i="20"/>
  <c r="O95" i="20"/>
  <c r="M95" i="20"/>
  <c r="I95" i="20"/>
  <c r="G95" i="20"/>
  <c r="E95" i="20"/>
  <c r="W94" i="20"/>
  <c r="O94" i="20"/>
  <c r="M94" i="20"/>
  <c r="I94" i="20"/>
  <c r="G94" i="20"/>
  <c r="E94" i="20"/>
  <c r="W93" i="20"/>
  <c r="O93" i="20"/>
  <c r="M93" i="20"/>
  <c r="I93" i="20"/>
  <c r="G93" i="20"/>
  <c r="E93" i="20"/>
  <c r="W92" i="20"/>
  <c r="O92" i="20"/>
  <c r="M92" i="20"/>
  <c r="I92" i="20"/>
  <c r="G92" i="20"/>
  <c r="E92" i="20"/>
  <c r="E86" i="14"/>
  <c r="G86" i="14"/>
  <c r="I86" i="14"/>
  <c r="K86" i="14"/>
  <c r="O86" i="14"/>
  <c r="Q86" i="14"/>
  <c r="W86" i="14"/>
  <c r="E87" i="14"/>
  <c r="G87" i="14"/>
  <c r="I87" i="14"/>
  <c r="K87" i="14"/>
  <c r="O87" i="14"/>
  <c r="Q87" i="14"/>
  <c r="W87" i="14"/>
  <c r="C88" i="14"/>
  <c r="T88" i="14" s="1"/>
  <c r="D88" i="14"/>
  <c r="C124" i="14" s="1"/>
  <c r="F88" i="14"/>
  <c r="D124" i="14" s="1"/>
  <c r="H88" i="14"/>
  <c r="J88" i="14"/>
  <c r="M88" i="14"/>
  <c r="N88" i="14"/>
  <c r="P88" i="14"/>
  <c r="E93" i="14"/>
  <c r="G93" i="14"/>
  <c r="I93" i="14"/>
  <c r="M93" i="14"/>
  <c r="O93" i="14"/>
  <c r="W93" i="14"/>
  <c r="E94" i="14"/>
  <c r="G94" i="14"/>
  <c r="I94" i="14"/>
  <c r="M94" i="14"/>
  <c r="O94" i="14"/>
  <c r="W94" i="14"/>
  <c r="E95" i="14"/>
  <c r="G95" i="14"/>
  <c r="I95" i="14"/>
  <c r="M95" i="14"/>
  <c r="O95" i="14"/>
  <c r="W95" i="14"/>
  <c r="E96" i="14"/>
  <c r="G96" i="14"/>
  <c r="I96" i="14"/>
  <c r="M96" i="14"/>
  <c r="O96" i="14"/>
  <c r="W96" i="14"/>
  <c r="E97" i="14"/>
  <c r="G97" i="14"/>
  <c r="I97" i="14"/>
  <c r="M97" i="14"/>
  <c r="O97" i="14"/>
  <c r="W97" i="14"/>
  <c r="C98" i="14"/>
  <c r="D98" i="14"/>
  <c r="F98" i="14"/>
  <c r="J98" i="14"/>
  <c r="K98" i="14"/>
  <c r="L98" i="14"/>
  <c r="N98" i="14"/>
  <c r="C103" i="14"/>
  <c r="G103" i="14"/>
  <c r="I103" i="14"/>
  <c r="M103" i="14"/>
  <c r="O103" i="14"/>
  <c r="W103" i="14"/>
  <c r="C104" i="14"/>
  <c r="G104" i="14"/>
  <c r="I104" i="14"/>
  <c r="M104" i="14"/>
  <c r="O104" i="14"/>
  <c r="W104" i="14"/>
  <c r="C105" i="14"/>
  <c r="G105" i="14"/>
  <c r="I105" i="14"/>
  <c r="M105" i="14"/>
  <c r="O105" i="14"/>
  <c r="W105" i="14"/>
  <c r="C106" i="14"/>
  <c r="G106" i="14"/>
  <c r="I106" i="14"/>
  <c r="M106" i="14"/>
  <c r="O106" i="14"/>
  <c r="W106" i="14"/>
  <c r="C107" i="14"/>
  <c r="G107" i="14"/>
  <c r="I107" i="14"/>
  <c r="M107" i="14"/>
  <c r="O107" i="14"/>
  <c r="W107" i="14"/>
  <c r="C108" i="14"/>
  <c r="G108" i="14"/>
  <c r="I108" i="14"/>
  <c r="M108" i="14"/>
  <c r="O108" i="14"/>
  <c r="W108" i="14"/>
  <c r="D109" i="14"/>
  <c r="E109" i="14"/>
  <c r="F109" i="14"/>
  <c r="H109" i="14"/>
  <c r="K109" i="14"/>
  <c r="L109" i="14"/>
  <c r="N109" i="14"/>
  <c r="C114" i="14"/>
  <c r="G114" i="14"/>
  <c r="I114" i="14"/>
  <c r="M114" i="14"/>
  <c r="O114" i="14"/>
  <c r="W114" i="14"/>
  <c r="C115" i="14"/>
  <c r="G115" i="14"/>
  <c r="I115" i="14"/>
  <c r="M115" i="14"/>
  <c r="O115" i="14"/>
  <c r="W115" i="14"/>
  <c r="C116" i="14"/>
  <c r="G116" i="14"/>
  <c r="I116" i="14"/>
  <c r="M116" i="14"/>
  <c r="O116" i="14"/>
  <c r="W116" i="14"/>
  <c r="C117" i="14"/>
  <c r="G117" i="14"/>
  <c r="I117" i="14"/>
  <c r="O117" i="14"/>
  <c r="W117" i="14"/>
  <c r="D118" i="14"/>
  <c r="E118" i="14"/>
  <c r="F118" i="14"/>
  <c r="H118" i="14"/>
  <c r="K118" i="14"/>
  <c r="L118" i="14"/>
  <c r="N118" i="14"/>
  <c r="B123" i="14"/>
  <c r="C123" i="14"/>
  <c r="D123" i="14"/>
  <c r="E123" i="14"/>
  <c r="E124" i="14"/>
  <c r="B128" i="14"/>
  <c r="C128" i="14"/>
  <c r="D128" i="14"/>
  <c r="D126" i="13"/>
  <c r="C126" i="13"/>
  <c r="B126" i="13"/>
  <c r="E121" i="13"/>
  <c r="D121" i="13"/>
  <c r="C121" i="13"/>
  <c r="B121" i="13"/>
  <c r="N116" i="13"/>
  <c r="L116" i="13"/>
  <c r="K116" i="13"/>
  <c r="H116" i="13"/>
  <c r="F116" i="13"/>
  <c r="E116" i="13"/>
  <c r="D116" i="13"/>
  <c r="W115" i="13"/>
  <c r="O115" i="13"/>
  <c r="M115" i="13"/>
  <c r="I115" i="13"/>
  <c r="G115" i="13"/>
  <c r="C115" i="13"/>
  <c r="W114" i="13"/>
  <c r="O114" i="13"/>
  <c r="M114" i="13"/>
  <c r="I114" i="13"/>
  <c r="G114" i="13"/>
  <c r="C114" i="13"/>
  <c r="W113" i="13"/>
  <c r="O113" i="13"/>
  <c r="M113" i="13"/>
  <c r="I113" i="13"/>
  <c r="G113" i="13"/>
  <c r="W112" i="13"/>
  <c r="O112" i="13"/>
  <c r="M112" i="13"/>
  <c r="I112" i="13"/>
  <c r="G112" i="13"/>
  <c r="C112" i="13"/>
  <c r="N107" i="13"/>
  <c r="L107" i="13"/>
  <c r="K107" i="13"/>
  <c r="H107" i="13"/>
  <c r="F107" i="13"/>
  <c r="E107" i="13"/>
  <c r="D107" i="13"/>
  <c r="W106" i="13"/>
  <c r="O106" i="13"/>
  <c r="M106" i="13"/>
  <c r="I106" i="13"/>
  <c r="G106" i="13"/>
  <c r="C106" i="13"/>
  <c r="W105" i="13"/>
  <c r="O105" i="13"/>
  <c r="M105" i="13"/>
  <c r="I105" i="13"/>
  <c r="G105" i="13"/>
  <c r="C105" i="13"/>
  <c r="W104" i="13"/>
  <c r="O104" i="13"/>
  <c r="M104" i="13"/>
  <c r="I104" i="13"/>
  <c r="G104" i="13"/>
  <c r="C104" i="13"/>
  <c r="W103" i="13"/>
  <c r="O103" i="13"/>
  <c r="M103" i="13"/>
  <c r="I103" i="13"/>
  <c r="G103" i="13"/>
  <c r="C103" i="13"/>
  <c r="W102" i="13"/>
  <c r="O102" i="13"/>
  <c r="M102" i="13"/>
  <c r="I102" i="13"/>
  <c r="G102" i="13"/>
  <c r="C102" i="13"/>
  <c r="W101" i="13"/>
  <c r="O101" i="13"/>
  <c r="M101" i="13"/>
  <c r="I101" i="13"/>
  <c r="G101" i="13"/>
  <c r="C101" i="13"/>
  <c r="N96" i="13"/>
  <c r="L96" i="13"/>
  <c r="K96" i="13"/>
  <c r="J96" i="13"/>
  <c r="F96" i="13"/>
  <c r="D96" i="13"/>
  <c r="C96" i="13"/>
  <c r="W95" i="13"/>
  <c r="O95" i="13"/>
  <c r="M95" i="13"/>
  <c r="I95" i="13"/>
  <c r="G95" i="13"/>
  <c r="E95" i="13"/>
  <c r="W94" i="13"/>
  <c r="O94" i="13"/>
  <c r="M94" i="13"/>
  <c r="I94" i="13"/>
  <c r="G94" i="13"/>
  <c r="E94" i="13"/>
  <c r="W93" i="13"/>
  <c r="O93" i="13"/>
  <c r="M93" i="13"/>
  <c r="I93" i="13"/>
  <c r="G93" i="13"/>
  <c r="E93" i="13"/>
  <c r="W92" i="13"/>
  <c r="O92" i="13"/>
  <c r="M92" i="13"/>
  <c r="I92" i="13"/>
  <c r="G92" i="13"/>
  <c r="E92" i="13"/>
  <c r="W91" i="13"/>
  <c r="O91" i="13"/>
  <c r="M91" i="13"/>
  <c r="I91" i="13"/>
  <c r="G91" i="13"/>
  <c r="E91" i="13"/>
  <c r="P86" i="13"/>
  <c r="N86" i="13"/>
  <c r="M86" i="13"/>
  <c r="J86" i="13"/>
  <c r="H86" i="13"/>
  <c r="E122" i="13" s="1"/>
  <c r="F86" i="13"/>
  <c r="D86" i="13"/>
  <c r="C122" i="13" s="1"/>
  <c r="C86" i="13"/>
  <c r="W85" i="13"/>
  <c r="Q85" i="13"/>
  <c r="O85" i="13"/>
  <c r="K85" i="13"/>
  <c r="I85" i="13"/>
  <c r="G85" i="13"/>
  <c r="E85" i="13"/>
  <c r="W84" i="13"/>
  <c r="Q84" i="13"/>
  <c r="O84" i="13"/>
  <c r="K84" i="13"/>
  <c r="I84" i="13"/>
  <c r="G84" i="13"/>
  <c r="E84" i="13"/>
  <c r="W83" i="13"/>
  <c r="Q83" i="13"/>
  <c r="O83" i="13"/>
  <c r="K83" i="13"/>
  <c r="I83" i="13"/>
  <c r="G83" i="13"/>
  <c r="E83" i="13"/>
  <c r="H32" i="6"/>
  <c r="W106" i="24"/>
  <c r="O106" i="24"/>
  <c r="M106" i="24"/>
  <c r="I106" i="24"/>
  <c r="G106" i="24"/>
  <c r="C106" i="24"/>
  <c r="W105" i="24"/>
  <c r="O105" i="24"/>
  <c r="M105" i="24"/>
  <c r="I105" i="24"/>
  <c r="G105" i="24"/>
  <c r="C105" i="24"/>
  <c r="W104" i="24"/>
  <c r="O104" i="24"/>
  <c r="M104" i="24"/>
  <c r="I104" i="24"/>
  <c r="G104" i="24"/>
  <c r="C104" i="24"/>
  <c r="W103" i="24"/>
  <c r="O103" i="24"/>
  <c r="M103" i="24"/>
  <c r="I103" i="24"/>
  <c r="G103" i="24"/>
  <c r="C103" i="24"/>
  <c r="W102" i="24"/>
  <c r="O102" i="24"/>
  <c r="M102" i="24"/>
  <c r="I102" i="24"/>
  <c r="G102" i="24"/>
  <c r="C102" i="24"/>
  <c r="W101" i="24"/>
  <c r="O101" i="24"/>
  <c r="M101" i="24"/>
  <c r="I101" i="24"/>
  <c r="G101" i="24"/>
  <c r="C101" i="24"/>
  <c r="D128" i="31"/>
  <c r="C128" i="31"/>
  <c r="B128" i="31"/>
  <c r="E123" i="31"/>
  <c r="D123" i="31"/>
  <c r="C123" i="31"/>
  <c r="B123" i="31"/>
  <c r="N118" i="31"/>
  <c r="L118" i="31"/>
  <c r="K118" i="31"/>
  <c r="H118" i="31"/>
  <c r="F118" i="31"/>
  <c r="E118" i="31"/>
  <c r="D118" i="31"/>
  <c r="W117" i="31"/>
  <c r="O117" i="31"/>
  <c r="I117" i="31"/>
  <c r="G117" i="31"/>
  <c r="C117" i="31"/>
  <c r="W116" i="31"/>
  <c r="O116" i="31"/>
  <c r="I116" i="31"/>
  <c r="G116" i="31"/>
  <c r="C116" i="31"/>
  <c r="W115" i="31"/>
  <c r="O115" i="31"/>
  <c r="I115" i="31"/>
  <c r="G115" i="31"/>
  <c r="C115" i="31"/>
  <c r="W114" i="31"/>
  <c r="O114" i="31"/>
  <c r="I114" i="31"/>
  <c r="G114" i="31"/>
  <c r="C114" i="31"/>
  <c r="N109" i="31"/>
  <c r="L109" i="31"/>
  <c r="K109" i="31"/>
  <c r="H109" i="31"/>
  <c r="F109" i="31"/>
  <c r="E109" i="31"/>
  <c r="D109" i="31"/>
  <c r="W108" i="31"/>
  <c r="O108" i="31"/>
  <c r="M108" i="31"/>
  <c r="I108" i="31"/>
  <c r="G108" i="31"/>
  <c r="C108" i="31"/>
  <c r="W107" i="31"/>
  <c r="O107" i="31"/>
  <c r="M107" i="31"/>
  <c r="I107" i="31"/>
  <c r="G107" i="31"/>
  <c r="C107" i="31"/>
  <c r="W106" i="31"/>
  <c r="O106" i="31"/>
  <c r="M106" i="31"/>
  <c r="I106" i="31"/>
  <c r="G106" i="31"/>
  <c r="C106" i="31"/>
  <c r="W105" i="31"/>
  <c r="O105" i="31"/>
  <c r="M105" i="31"/>
  <c r="I105" i="31"/>
  <c r="G105" i="31"/>
  <c r="C105" i="31"/>
  <c r="W104" i="31"/>
  <c r="O104" i="31"/>
  <c r="M104" i="31"/>
  <c r="I104" i="31"/>
  <c r="G104" i="31"/>
  <c r="C104" i="31"/>
  <c r="W103" i="31"/>
  <c r="O103" i="31"/>
  <c r="M103" i="31"/>
  <c r="I103" i="31"/>
  <c r="G103" i="31"/>
  <c r="C103" i="31"/>
  <c r="N98" i="31"/>
  <c r="L98" i="31"/>
  <c r="K98" i="31"/>
  <c r="J98" i="31"/>
  <c r="F98" i="31"/>
  <c r="D98" i="31"/>
  <c r="C98" i="31"/>
  <c r="W97" i="31"/>
  <c r="O97" i="31"/>
  <c r="M97" i="31"/>
  <c r="I97" i="31"/>
  <c r="G97" i="31"/>
  <c r="E97" i="31"/>
  <c r="W96" i="31"/>
  <c r="O96" i="31"/>
  <c r="M96" i="31"/>
  <c r="I96" i="31"/>
  <c r="G96" i="31"/>
  <c r="E96" i="31"/>
  <c r="W95" i="31"/>
  <c r="O95" i="31"/>
  <c r="M95" i="31"/>
  <c r="I95" i="31"/>
  <c r="G95" i="31"/>
  <c r="E95" i="31"/>
  <c r="W94" i="31"/>
  <c r="O94" i="31"/>
  <c r="M94" i="31"/>
  <c r="I94" i="31"/>
  <c r="G94" i="31"/>
  <c r="E94" i="31"/>
  <c r="W93" i="31"/>
  <c r="O93" i="31"/>
  <c r="M93" i="31"/>
  <c r="I93" i="31"/>
  <c r="G93" i="31"/>
  <c r="E93" i="31"/>
  <c r="P88" i="31"/>
  <c r="N88" i="31"/>
  <c r="M88" i="31"/>
  <c r="J88" i="31"/>
  <c r="H88" i="31"/>
  <c r="E124" i="31" s="1"/>
  <c r="F88" i="31"/>
  <c r="D124" i="31" s="1"/>
  <c r="D88" i="31"/>
  <c r="C124" i="31" s="1"/>
  <c r="C88" i="31"/>
  <c r="W87" i="31"/>
  <c r="Q87" i="31"/>
  <c r="O87" i="31"/>
  <c r="K87" i="31"/>
  <c r="I87" i="31"/>
  <c r="G87" i="31"/>
  <c r="E87" i="31"/>
  <c r="W86" i="31"/>
  <c r="Q86" i="31"/>
  <c r="O86" i="31"/>
  <c r="K86" i="31"/>
  <c r="I86" i="31"/>
  <c r="G86" i="31"/>
  <c r="E86" i="31"/>
  <c r="W85" i="31"/>
  <c r="Q85" i="31"/>
  <c r="O85" i="31"/>
  <c r="K85" i="31"/>
  <c r="I85" i="31"/>
  <c r="G85" i="31"/>
  <c r="E85" i="31"/>
  <c r="D127" i="30"/>
  <c r="C127" i="30"/>
  <c r="B127" i="30"/>
  <c r="E122" i="30"/>
  <c r="D122" i="30"/>
  <c r="C122" i="30"/>
  <c r="B122" i="30"/>
  <c r="N117" i="30"/>
  <c r="L117" i="30"/>
  <c r="K117" i="30"/>
  <c r="H117" i="30"/>
  <c r="F117" i="30"/>
  <c r="E117" i="30"/>
  <c r="D117" i="30"/>
  <c r="W116" i="30"/>
  <c r="O116" i="30"/>
  <c r="I116" i="30"/>
  <c r="G116" i="30"/>
  <c r="C116" i="30"/>
  <c r="W115" i="30"/>
  <c r="O115" i="30"/>
  <c r="I115" i="30"/>
  <c r="G115" i="30"/>
  <c r="C115" i="30"/>
  <c r="W114" i="30"/>
  <c r="O114" i="30"/>
  <c r="I114" i="30"/>
  <c r="G114" i="30"/>
  <c r="C114" i="30"/>
  <c r="W113" i="30"/>
  <c r="O113" i="30"/>
  <c r="I113" i="30"/>
  <c r="G113" i="30"/>
  <c r="C113" i="30"/>
  <c r="N108" i="30"/>
  <c r="L108" i="30"/>
  <c r="K108" i="30"/>
  <c r="H108" i="30"/>
  <c r="F108" i="30"/>
  <c r="E108" i="30"/>
  <c r="D108" i="30"/>
  <c r="W107" i="30"/>
  <c r="O107" i="30"/>
  <c r="M107" i="30"/>
  <c r="I107" i="30"/>
  <c r="G107" i="30"/>
  <c r="C107" i="30"/>
  <c r="W106" i="30"/>
  <c r="O106" i="30"/>
  <c r="M106" i="30"/>
  <c r="I106" i="30"/>
  <c r="G106" i="30"/>
  <c r="C106" i="30"/>
  <c r="W105" i="30"/>
  <c r="O105" i="30"/>
  <c r="M105" i="30"/>
  <c r="I105" i="30"/>
  <c r="G105" i="30"/>
  <c r="C105" i="30"/>
  <c r="W104" i="30"/>
  <c r="O104" i="30"/>
  <c r="M104" i="30"/>
  <c r="I104" i="30"/>
  <c r="G104" i="30"/>
  <c r="C104" i="30"/>
  <c r="W103" i="30"/>
  <c r="O103" i="30"/>
  <c r="M103" i="30"/>
  <c r="I103" i="30"/>
  <c r="G103" i="30"/>
  <c r="C103" i="30"/>
  <c r="W102" i="30"/>
  <c r="O102" i="30"/>
  <c r="M102" i="30"/>
  <c r="I102" i="30"/>
  <c r="G102" i="30"/>
  <c r="C102" i="30"/>
  <c r="N97" i="30"/>
  <c r="L97" i="30"/>
  <c r="K97" i="30"/>
  <c r="J97" i="30"/>
  <c r="F97" i="30"/>
  <c r="D97" i="30"/>
  <c r="C97" i="30"/>
  <c r="W96" i="30"/>
  <c r="O96" i="30"/>
  <c r="M96" i="30"/>
  <c r="I96" i="30"/>
  <c r="G96" i="30"/>
  <c r="E96" i="30"/>
  <c r="W95" i="30"/>
  <c r="O95" i="30"/>
  <c r="M95" i="30"/>
  <c r="I95" i="30"/>
  <c r="G95" i="30"/>
  <c r="E95" i="30"/>
  <c r="W94" i="30"/>
  <c r="O94" i="30"/>
  <c r="M94" i="30"/>
  <c r="I94" i="30"/>
  <c r="G94" i="30"/>
  <c r="E94" i="30"/>
  <c r="W93" i="30"/>
  <c r="O93" i="30"/>
  <c r="M93" i="30"/>
  <c r="I93" i="30"/>
  <c r="G93" i="30"/>
  <c r="E93" i="30"/>
  <c r="W92" i="30"/>
  <c r="O92" i="30"/>
  <c r="M92" i="30"/>
  <c r="I92" i="30"/>
  <c r="G92" i="30"/>
  <c r="E92" i="30"/>
  <c r="P87" i="30"/>
  <c r="N87" i="30"/>
  <c r="M87" i="30"/>
  <c r="J87" i="30"/>
  <c r="H87" i="30"/>
  <c r="E123" i="30" s="1"/>
  <c r="F87" i="30"/>
  <c r="D123" i="30" s="1"/>
  <c r="D87" i="30"/>
  <c r="C123" i="30" s="1"/>
  <c r="C87" i="30"/>
  <c r="W86" i="30"/>
  <c r="Q86" i="30"/>
  <c r="O86" i="30"/>
  <c r="K86" i="30"/>
  <c r="I86" i="30"/>
  <c r="G86" i="30"/>
  <c r="E86" i="30"/>
  <c r="W85" i="30"/>
  <c r="Q85" i="30"/>
  <c r="O85" i="30"/>
  <c r="K85" i="30"/>
  <c r="I85" i="30"/>
  <c r="G85" i="30"/>
  <c r="E85" i="30"/>
  <c r="W84" i="30"/>
  <c r="Q84" i="30"/>
  <c r="O84" i="30"/>
  <c r="K84" i="30"/>
  <c r="I84" i="30"/>
  <c r="G84" i="30"/>
  <c r="E84" i="30"/>
  <c r="D128" i="29"/>
  <c r="C128" i="29"/>
  <c r="B128" i="29"/>
  <c r="E123" i="29"/>
  <c r="D123" i="29"/>
  <c r="C123" i="29"/>
  <c r="B123" i="29"/>
  <c r="N118" i="29"/>
  <c r="L118" i="29"/>
  <c r="K118" i="29"/>
  <c r="H118" i="29"/>
  <c r="F118" i="29"/>
  <c r="E118" i="29"/>
  <c r="D118" i="29"/>
  <c r="W117" i="29"/>
  <c r="O117" i="29"/>
  <c r="I117" i="29"/>
  <c r="G117" i="29"/>
  <c r="C117" i="29"/>
  <c r="W116" i="29"/>
  <c r="O116" i="29"/>
  <c r="I116" i="29"/>
  <c r="G116" i="29"/>
  <c r="C116" i="29"/>
  <c r="W115" i="29"/>
  <c r="O115" i="29"/>
  <c r="I115" i="29"/>
  <c r="G115" i="29"/>
  <c r="C115" i="29"/>
  <c r="W114" i="29"/>
  <c r="O114" i="29"/>
  <c r="I114" i="29"/>
  <c r="G114" i="29"/>
  <c r="C114" i="29"/>
  <c r="N109" i="29"/>
  <c r="L109" i="29"/>
  <c r="K109" i="29"/>
  <c r="H109" i="29"/>
  <c r="F109" i="29"/>
  <c r="E109" i="29"/>
  <c r="D109" i="29"/>
  <c r="W108" i="29"/>
  <c r="O108" i="29"/>
  <c r="M108" i="29"/>
  <c r="I108" i="29"/>
  <c r="G108" i="29"/>
  <c r="C108" i="29"/>
  <c r="W107" i="29"/>
  <c r="O107" i="29"/>
  <c r="M107" i="29"/>
  <c r="I107" i="29"/>
  <c r="G107" i="29"/>
  <c r="C107" i="29"/>
  <c r="W106" i="29"/>
  <c r="O106" i="29"/>
  <c r="M106" i="29"/>
  <c r="I106" i="29"/>
  <c r="G106" i="29"/>
  <c r="C106" i="29"/>
  <c r="W105" i="29"/>
  <c r="O105" i="29"/>
  <c r="M105" i="29"/>
  <c r="I105" i="29"/>
  <c r="G105" i="29"/>
  <c r="C105" i="29"/>
  <c r="W104" i="29"/>
  <c r="O104" i="29"/>
  <c r="M104" i="29"/>
  <c r="I104" i="29"/>
  <c r="G104" i="29"/>
  <c r="C104" i="29"/>
  <c r="W103" i="29"/>
  <c r="O103" i="29"/>
  <c r="M103" i="29"/>
  <c r="I103" i="29"/>
  <c r="G103" i="29"/>
  <c r="C103" i="29"/>
  <c r="N98" i="29"/>
  <c r="L98" i="29"/>
  <c r="K98" i="29"/>
  <c r="J98" i="29"/>
  <c r="F98" i="29"/>
  <c r="D98" i="29"/>
  <c r="C98" i="29"/>
  <c r="W97" i="29"/>
  <c r="O97" i="29"/>
  <c r="M97" i="29"/>
  <c r="I97" i="29"/>
  <c r="G97" i="29"/>
  <c r="E97" i="29"/>
  <c r="W96" i="29"/>
  <c r="O96" i="29"/>
  <c r="M96" i="29"/>
  <c r="I96" i="29"/>
  <c r="G96" i="29"/>
  <c r="E96" i="29"/>
  <c r="W95" i="29"/>
  <c r="O95" i="29"/>
  <c r="M95" i="29"/>
  <c r="I95" i="29"/>
  <c r="G95" i="29"/>
  <c r="E95" i="29"/>
  <c r="W94" i="29"/>
  <c r="O94" i="29"/>
  <c r="M94" i="29"/>
  <c r="I94" i="29"/>
  <c r="G94" i="29"/>
  <c r="E94" i="29"/>
  <c r="W93" i="29"/>
  <c r="O93" i="29"/>
  <c r="M93" i="29"/>
  <c r="I93" i="29"/>
  <c r="G93" i="29"/>
  <c r="E93" i="29"/>
  <c r="P88" i="29"/>
  <c r="N88" i="29"/>
  <c r="M88" i="29"/>
  <c r="J88" i="29"/>
  <c r="H88" i="29"/>
  <c r="E124" i="29" s="1"/>
  <c r="F88" i="29"/>
  <c r="D124" i="29" s="1"/>
  <c r="D88" i="29"/>
  <c r="C124" i="29" s="1"/>
  <c r="C88" i="29"/>
  <c r="W87" i="29"/>
  <c r="Q87" i="29"/>
  <c r="O87" i="29"/>
  <c r="K87" i="29"/>
  <c r="I87" i="29"/>
  <c r="G87" i="29"/>
  <c r="E87" i="29"/>
  <c r="W86" i="29"/>
  <c r="Q86" i="29"/>
  <c r="O86" i="29"/>
  <c r="K86" i="29"/>
  <c r="I86" i="29"/>
  <c r="G86" i="29"/>
  <c r="E86" i="29"/>
  <c r="W85" i="29"/>
  <c r="Q85" i="29"/>
  <c r="O85" i="29"/>
  <c r="K85" i="29"/>
  <c r="I85" i="29"/>
  <c r="G85" i="29"/>
  <c r="E85" i="29"/>
  <c r="D127" i="28"/>
  <c r="C127" i="28"/>
  <c r="B127" i="28"/>
  <c r="E122" i="28"/>
  <c r="D122" i="28"/>
  <c r="C122" i="28"/>
  <c r="B122" i="28"/>
  <c r="N117" i="28"/>
  <c r="L117" i="28"/>
  <c r="K117" i="28"/>
  <c r="H117" i="28"/>
  <c r="F117" i="28"/>
  <c r="E117" i="28"/>
  <c r="D117" i="28"/>
  <c r="W116" i="28"/>
  <c r="W115" i="28"/>
  <c r="W114" i="28"/>
  <c r="W113" i="28"/>
  <c r="W107" i="28"/>
  <c r="W106" i="28"/>
  <c r="W105" i="28"/>
  <c r="W104" i="28"/>
  <c r="W103" i="28"/>
  <c r="W102" i="28"/>
  <c r="W96" i="28"/>
  <c r="W95" i="28"/>
  <c r="W94" i="28"/>
  <c r="W93" i="28"/>
  <c r="W92" i="28"/>
  <c r="P87" i="28"/>
  <c r="N87" i="28"/>
  <c r="M87" i="28"/>
  <c r="J87" i="28"/>
  <c r="H87" i="28"/>
  <c r="E123" i="28" s="1"/>
  <c r="F87" i="28"/>
  <c r="D123" i="28" s="1"/>
  <c r="D87" i="28"/>
  <c r="C123" i="28" s="1"/>
  <c r="C87" i="28"/>
  <c r="W86" i="28"/>
  <c r="Q86" i="28"/>
  <c r="O86" i="28"/>
  <c r="K86" i="28"/>
  <c r="I86" i="28"/>
  <c r="G86" i="28"/>
  <c r="E86" i="28"/>
  <c r="W85" i="28"/>
  <c r="W84" i="28"/>
  <c r="D127" i="27"/>
  <c r="C127" i="27"/>
  <c r="B127" i="27"/>
  <c r="E122" i="27"/>
  <c r="D122" i="27"/>
  <c r="C122" i="27"/>
  <c r="B122" i="27"/>
  <c r="N117" i="27"/>
  <c r="L117" i="27"/>
  <c r="K117" i="27"/>
  <c r="H117" i="27"/>
  <c r="F117" i="27"/>
  <c r="E117" i="27"/>
  <c r="D117" i="27"/>
  <c r="W116" i="27"/>
  <c r="O116" i="27"/>
  <c r="M116" i="27"/>
  <c r="I116" i="27"/>
  <c r="G116" i="27"/>
  <c r="C116" i="27"/>
  <c r="W115" i="27"/>
  <c r="O115" i="27"/>
  <c r="M115" i="27"/>
  <c r="I115" i="27"/>
  <c r="G115" i="27"/>
  <c r="C115" i="27"/>
  <c r="W114" i="27"/>
  <c r="O114" i="27"/>
  <c r="M114" i="27"/>
  <c r="I114" i="27"/>
  <c r="G114" i="27"/>
  <c r="C114" i="27"/>
  <c r="W113" i="27"/>
  <c r="O113" i="27"/>
  <c r="M113" i="27"/>
  <c r="I113" i="27"/>
  <c r="G113" i="27"/>
  <c r="C113" i="27"/>
  <c r="N108" i="27"/>
  <c r="L108" i="27"/>
  <c r="K108" i="27"/>
  <c r="H108" i="27"/>
  <c r="F108" i="27"/>
  <c r="E108" i="27"/>
  <c r="D108" i="27"/>
  <c r="W107" i="27"/>
  <c r="O107" i="27"/>
  <c r="M107" i="27"/>
  <c r="I107" i="27"/>
  <c r="G107" i="27"/>
  <c r="C107" i="27"/>
  <c r="W106" i="27"/>
  <c r="O106" i="27"/>
  <c r="M106" i="27"/>
  <c r="I106" i="27"/>
  <c r="G106" i="27"/>
  <c r="C106" i="27"/>
  <c r="W105" i="27"/>
  <c r="O105" i="27"/>
  <c r="M105" i="27"/>
  <c r="I105" i="27"/>
  <c r="G105" i="27"/>
  <c r="C105" i="27"/>
  <c r="W104" i="27"/>
  <c r="O104" i="27"/>
  <c r="M104" i="27"/>
  <c r="I104" i="27"/>
  <c r="G104" i="27"/>
  <c r="C104" i="27"/>
  <c r="W103" i="27"/>
  <c r="O103" i="27"/>
  <c r="M103" i="27"/>
  <c r="I103" i="27"/>
  <c r="G103" i="27"/>
  <c r="C103" i="27"/>
  <c r="W102" i="27"/>
  <c r="O102" i="27"/>
  <c r="M102" i="27"/>
  <c r="I102" i="27"/>
  <c r="G102" i="27"/>
  <c r="C102" i="27"/>
  <c r="N97" i="27"/>
  <c r="L97" i="27"/>
  <c r="K97" i="27"/>
  <c r="J97" i="27"/>
  <c r="F97" i="27"/>
  <c r="D97" i="27"/>
  <c r="C97" i="27"/>
  <c r="W96" i="27"/>
  <c r="O96" i="27"/>
  <c r="M96" i="27"/>
  <c r="I96" i="27"/>
  <c r="G96" i="27"/>
  <c r="E96" i="27"/>
  <c r="W95" i="27"/>
  <c r="O95" i="27"/>
  <c r="M95" i="27"/>
  <c r="I95" i="27"/>
  <c r="G95" i="27"/>
  <c r="E95" i="27"/>
  <c r="W94" i="27"/>
  <c r="O94" i="27"/>
  <c r="M94" i="27"/>
  <c r="I94" i="27"/>
  <c r="G94" i="27"/>
  <c r="E94" i="27"/>
  <c r="W93" i="27"/>
  <c r="O93" i="27"/>
  <c r="M93" i="27"/>
  <c r="I93" i="27"/>
  <c r="G93" i="27"/>
  <c r="E93" i="27"/>
  <c r="W92" i="27"/>
  <c r="O92" i="27"/>
  <c r="M92" i="27"/>
  <c r="I92" i="27"/>
  <c r="G92" i="27"/>
  <c r="E92" i="27"/>
  <c r="P87" i="27"/>
  <c r="N87" i="27"/>
  <c r="M87" i="27"/>
  <c r="J87" i="27"/>
  <c r="H87" i="27"/>
  <c r="E123" i="27" s="1"/>
  <c r="F87" i="27"/>
  <c r="D123" i="27" s="1"/>
  <c r="D87" i="27"/>
  <c r="C123" i="27" s="1"/>
  <c r="C87" i="27"/>
  <c r="B123" i="27" s="1"/>
  <c r="C131" i="27" s="1"/>
  <c r="W86" i="27"/>
  <c r="Q86" i="27"/>
  <c r="O86" i="27"/>
  <c r="K86" i="27"/>
  <c r="I86" i="27"/>
  <c r="G86" i="27"/>
  <c r="E86" i="27"/>
  <c r="W85" i="27"/>
  <c r="Q85" i="27"/>
  <c r="O85" i="27"/>
  <c r="K85" i="27"/>
  <c r="I85" i="27"/>
  <c r="G85" i="27"/>
  <c r="E85" i="27"/>
  <c r="W84" i="27"/>
  <c r="Q84" i="27"/>
  <c r="O84" i="27"/>
  <c r="K84" i="27"/>
  <c r="I84" i="27"/>
  <c r="G84" i="27"/>
  <c r="E84" i="27"/>
  <c r="D127" i="26"/>
  <c r="C127" i="26"/>
  <c r="B127" i="26"/>
  <c r="E122" i="26"/>
  <c r="D122" i="26"/>
  <c r="C122" i="26"/>
  <c r="B122" i="26"/>
  <c r="N117" i="26"/>
  <c r="L117" i="26"/>
  <c r="K117" i="26"/>
  <c r="H117" i="26"/>
  <c r="F117" i="26"/>
  <c r="E117" i="26"/>
  <c r="D117" i="26"/>
  <c r="W116" i="26"/>
  <c r="O116" i="26"/>
  <c r="I116" i="26"/>
  <c r="G116" i="26"/>
  <c r="C116" i="26"/>
  <c r="W115" i="26"/>
  <c r="O115" i="26"/>
  <c r="I115" i="26"/>
  <c r="G115" i="26"/>
  <c r="C115" i="26"/>
  <c r="W114" i="26"/>
  <c r="O114" i="26"/>
  <c r="I114" i="26"/>
  <c r="G114" i="26"/>
  <c r="C114" i="26"/>
  <c r="W113" i="26"/>
  <c r="O113" i="26"/>
  <c r="I113" i="26"/>
  <c r="G113" i="26"/>
  <c r="C113" i="26"/>
  <c r="N108" i="26"/>
  <c r="L108" i="26"/>
  <c r="K108" i="26"/>
  <c r="H108" i="26"/>
  <c r="F108" i="26"/>
  <c r="E108" i="26"/>
  <c r="D108" i="26"/>
  <c r="W107" i="26"/>
  <c r="O107" i="26"/>
  <c r="M107" i="26"/>
  <c r="I107" i="26"/>
  <c r="G107" i="26"/>
  <c r="C107" i="26"/>
  <c r="W106" i="26"/>
  <c r="O106" i="26"/>
  <c r="M106" i="26"/>
  <c r="I106" i="26"/>
  <c r="G106" i="26"/>
  <c r="C106" i="26"/>
  <c r="W105" i="26"/>
  <c r="O105" i="26"/>
  <c r="M105" i="26"/>
  <c r="I105" i="26"/>
  <c r="G105" i="26"/>
  <c r="C105" i="26"/>
  <c r="W104" i="26"/>
  <c r="O104" i="26"/>
  <c r="M104" i="26"/>
  <c r="I104" i="26"/>
  <c r="G104" i="26"/>
  <c r="C104" i="26"/>
  <c r="W103" i="26"/>
  <c r="O103" i="26"/>
  <c r="M103" i="26"/>
  <c r="I103" i="26"/>
  <c r="G103" i="26"/>
  <c r="C103" i="26"/>
  <c r="W102" i="26"/>
  <c r="O102" i="26"/>
  <c r="M102" i="26"/>
  <c r="I102" i="26"/>
  <c r="G102" i="26"/>
  <c r="C102" i="26"/>
  <c r="N97" i="26"/>
  <c r="L97" i="26"/>
  <c r="K97" i="26"/>
  <c r="J97" i="26"/>
  <c r="F97" i="26"/>
  <c r="D97" i="26"/>
  <c r="C97" i="26"/>
  <c r="W96" i="26"/>
  <c r="O96" i="26"/>
  <c r="M96" i="26"/>
  <c r="I96" i="26"/>
  <c r="G96" i="26"/>
  <c r="E96" i="26"/>
  <c r="W95" i="26"/>
  <c r="O95" i="26"/>
  <c r="M95" i="26"/>
  <c r="I95" i="26"/>
  <c r="G95" i="26"/>
  <c r="E95" i="26"/>
  <c r="W94" i="26"/>
  <c r="O94" i="26"/>
  <c r="M94" i="26"/>
  <c r="I94" i="26"/>
  <c r="G94" i="26"/>
  <c r="E94" i="26"/>
  <c r="W93" i="26"/>
  <c r="O93" i="26"/>
  <c r="M93" i="26"/>
  <c r="I93" i="26"/>
  <c r="G93" i="26"/>
  <c r="E93" i="26"/>
  <c r="W92" i="26"/>
  <c r="O92" i="26"/>
  <c r="M92" i="26"/>
  <c r="I92" i="26"/>
  <c r="G92" i="26"/>
  <c r="E92" i="26"/>
  <c r="P87" i="26"/>
  <c r="N87" i="26"/>
  <c r="M87" i="26"/>
  <c r="J87" i="26"/>
  <c r="H87" i="26"/>
  <c r="E123" i="26" s="1"/>
  <c r="F87" i="26"/>
  <c r="D123" i="26" s="1"/>
  <c r="D87" i="26"/>
  <c r="C123" i="26" s="1"/>
  <c r="C87" i="26"/>
  <c r="W86" i="26"/>
  <c r="Q86" i="26"/>
  <c r="O86" i="26"/>
  <c r="K86" i="26"/>
  <c r="I86" i="26"/>
  <c r="G86" i="26"/>
  <c r="E86" i="26"/>
  <c r="W85" i="26"/>
  <c r="Q85" i="26"/>
  <c r="O85" i="26"/>
  <c r="K85" i="26"/>
  <c r="I85" i="26"/>
  <c r="G85" i="26"/>
  <c r="E85" i="26"/>
  <c r="W84" i="26"/>
  <c r="Q84" i="26"/>
  <c r="O84" i="26"/>
  <c r="K84" i="26"/>
  <c r="I84" i="26"/>
  <c r="G84" i="26"/>
  <c r="E84" i="26"/>
  <c r="D128" i="25"/>
  <c r="C128" i="25"/>
  <c r="B128" i="25"/>
  <c r="E123" i="25"/>
  <c r="D123" i="25"/>
  <c r="C123" i="25"/>
  <c r="B123" i="25"/>
  <c r="N118" i="25"/>
  <c r="L118" i="25"/>
  <c r="K118" i="25"/>
  <c r="H118" i="25"/>
  <c r="F118" i="25"/>
  <c r="E118" i="25"/>
  <c r="D118" i="25"/>
  <c r="W117" i="25"/>
  <c r="O117" i="25"/>
  <c r="M117" i="25"/>
  <c r="I117" i="25"/>
  <c r="G117" i="25"/>
  <c r="C117" i="25"/>
  <c r="W116" i="25"/>
  <c r="O116" i="25"/>
  <c r="M116" i="25"/>
  <c r="I116" i="25"/>
  <c r="G116" i="25"/>
  <c r="C116" i="25"/>
  <c r="W115" i="25"/>
  <c r="O115" i="25"/>
  <c r="M115" i="25"/>
  <c r="I115" i="25"/>
  <c r="G115" i="25"/>
  <c r="C115" i="25"/>
  <c r="W114" i="25"/>
  <c r="O114" i="25"/>
  <c r="M114" i="25"/>
  <c r="I114" i="25"/>
  <c r="G114" i="25"/>
  <c r="C114" i="25"/>
  <c r="N109" i="25"/>
  <c r="L109" i="25"/>
  <c r="K109" i="25"/>
  <c r="H109" i="25"/>
  <c r="F109" i="25"/>
  <c r="E109" i="25"/>
  <c r="D109" i="25"/>
  <c r="W108" i="25"/>
  <c r="O108" i="25"/>
  <c r="M108" i="25"/>
  <c r="I108" i="25"/>
  <c r="G108" i="25"/>
  <c r="C108" i="25"/>
  <c r="W107" i="25"/>
  <c r="O107" i="25"/>
  <c r="M107" i="25"/>
  <c r="I107" i="25"/>
  <c r="G107" i="25"/>
  <c r="C107" i="25"/>
  <c r="W106" i="25"/>
  <c r="O106" i="25"/>
  <c r="M106" i="25"/>
  <c r="I106" i="25"/>
  <c r="G106" i="25"/>
  <c r="C106" i="25"/>
  <c r="W105" i="25"/>
  <c r="O105" i="25"/>
  <c r="M105" i="25"/>
  <c r="I105" i="25"/>
  <c r="G105" i="25"/>
  <c r="C105" i="25"/>
  <c r="W104" i="25"/>
  <c r="O104" i="25"/>
  <c r="M104" i="25"/>
  <c r="I104" i="25"/>
  <c r="G104" i="25"/>
  <c r="C104" i="25"/>
  <c r="W103" i="25"/>
  <c r="O103" i="25"/>
  <c r="M103" i="25"/>
  <c r="I103" i="25"/>
  <c r="G103" i="25"/>
  <c r="C103" i="25"/>
  <c r="N98" i="25"/>
  <c r="L98" i="25"/>
  <c r="K98" i="25"/>
  <c r="J98" i="25"/>
  <c r="F98" i="25"/>
  <c r="D98" i="25"/>
  <c r="C98" i="25"/>
  <c r="W97" i="25"/>
  <c r="O97" i="25"/>
  <c r="M97" i="25"/>
  <c r="I97" i="25"/>
  <c r="G97" i="25"/>
  <c r="E97" i="25"/>
  <c r="W96" i="25"/>
  <c r="O96" i="25"/>
  <c r="M96" i="25"/>
  <c r="I96" i="25"/>
  <c r="G96" i="25"/>
  <c r="E96" i="25"/>
  <c r="W95" i="25"/>
  <c r="O95" i="25"/>
  <c r="M95" i="25"/>
  <c r="I95" i="25"/>
  <c r="G95" i="25"/>
  <c r="E95" i="25"/>
  <c r="W94" i="25"/>
  <c r="O94" i="25"/>
  <c r="M94" i="25"/>
  <c r="I94" i="25"/>
  <c r="G94" i="25"/>
  <c r="E94" i="25"/>
  <c r="W93" i="25"/>
  <c r="O93" i="25"/>
  <c r="M93" i="25"/>
  <c r="I93" i="25"/>
  <c r="G93" i="25"/>
  <c r="E93" i="25"/>
  <c r="P88" i="25"/>
  <c r="N88" i="25"/>
  <c r="M88" i="25"/>
  <c r="J88" i="25"/>
  <c r="H88" i="25"/>
  <c r="E124" i="25" s="1"/>
  <c r="F88" i="25"/>
  <c r="D124" i="25" s="1"/>
  <c r="D88" i="25"/>
  <c r="C124" i="25" s="1"/>
  <c r="C88" i="25"/>
  <c r="B124" i="25" s="1"/>
  <c r="W87" i="25"/>
  <c r="Q87" i="25"/>
  <c r="O87" i="25"/>
  <c r="K87" i="25"/>
  <c r="I87" i="25"/>
  <c r="G87" i="25"/>
  <c r="E87" i="25"/>
  <c r="W86" i="25"/>
  <c r="Q86" i="25"/>
  <c r="O86" i="25"/>
  <c r="K86" i="25"/>
  <c r="I86" i="25"/>
  <c r="G86" i="25"/>
  <c r="E86" i="25"/>
  <c r="W85" i="25"/>
  <c r="Q85" i="25"/>
  <c r="O85" i="25"/>
  <c r="K85" i="25"/>
  <c r="I85" i="25"/>
  <c r="G85" i="25"/>
  <c r="E85" i="25"/>
  <c r="D126" i="24"/>
  <c r="C126" i="24"/>
  <c r="B126" i="24"/>
  <c r="E121" i="24"/>
  <c r="D121" i="24"/>
  <c r="C121" i="24"/>
  <c r="B121" i="24"/>
  <c r="N116" i="24"/>
  <c r="L116" i="24"/>
  <c r="K116" i="24"/>
  <c r="H116" i="24"/>
  <c r="F116" i="24"/>
  <c r="E116" i="24"/>
  <c r="D116" i="24"/>
  <c r="W115" i="24"/>
  <c r="O115" i="24"/>
  <c r="M115" i="24"/>
  <c r="I115" i="24"/>
  <c r="G115" i="24"/>
  <c r="C115" i="24"/>
  <c r="W114" i="24"/>
  <c r="O114" i="24"/>
  <c r="I114" i="24"/>
  <c r="G114" i="24"/>
  <c r="C114" i="24"/>
  <c r="W113" i="24"/>
  <c r="O113" i="24"/>
  <c r="I113" i="24"/>
  <c r="G113" i="24"/>
  <c r="C113" i="24"/>
  <c r="W112" i="24"/>
  <c r="O112" i="24"/>
  <c r="I112" i="24"/>
  <c r="G112" i="24"/>
  <c r="C112" i="24"/>
  <c r="N107" i="24"/>
  <c r="L107" i="24"/>
  <c r="K107" i="24"/>
  <c r="H107" i="24"/>
  <c r="F107" i="24"/>
  <c r="E107" i="24"/>
  <c r="D107" i="24"/>
  <c r="N96" i="24"/>
  <c r="L96" i="24"/>
  <c r="K96" i="24"/>
  <c r="J96" i="24"/>
  <c r="F96" i="24"/>
  <c r="D96" i="24"/>
  <c r="C96" i="24"/>
  <c r="W95" i="24"/>
  <c r="O95" i="24"/>
  <c r="M95" i="24"/>
  <c r="I95" i="24"/>
  <c r="G95" i="24"/>
  <c r="E95" i="24"/>
  <c r="W94" i="24"/>
  <c r="O94" i="24"/>
  <c r="M94" i="24"/>
  <c r="I94" i="24"/>
  <c r="G94" i="24"/>
  <c r="E94" i="24"/>
  <c r="W93" i="24"/>
  <c r="O93" i="24"/>
  <c r="M93" i="24"/>
  <c r="I93" i="24"/>
  <c r="G93" i="24"/>
  <c r="E93" i="24"/>
  <c r="W92" i="24"/>
  <c r="O92" i="24"/>
  <c r="M92" i="24"/>
  <c r="I92" i="24"/>
  <c r="G92" i="24"/>
  <c r="E92" i="24"/>
  <c r="W91" i="24"/>
  <c r="O91" i="24"/>
  <c r="M91" i="24"/>
  <c r="I91" i="24"/>
  <c r="G91" i="24"/>
  <c r="E91" i="24"/>
  <c r="P86" i="24"/>
  <c r="N86" i="24"/>
  <c r="M86" i="24"/>
  <c r="J86" i="24"/>
  <c r="H86" i="24"/>
  <c r="E122" i="24" s="1"/>
  <c r="F86" i="24"/>
  <c r="D86" i="24"/>
  <c r="C122" i="24" s="1"/>
  <c r="C86" i="24"/>
  <c r="W85" i="24"/>
  <c r="Q85" i="24"/>
  <c r="O85" i="24"/>
  <c r="K85" i="24"/>
  <c r="I85" i="24"/>
  <c r="G85" i="24"/>
  <c r="E85" i="24"/>
  <c r="W84" i="24"/>
  <c r="Q84" i="24"/>
  <c r="O84" i="24"/>
  <c r="K84" i="24"/>
  <c r="I84" i="24"/>
  <c r="G84" i="24"/>
  <c r="E84" i="24"/>
  <c r="W83" i="24"/>
  <c r="Q83" i="24"/>
  <c r="O83" i="24"/>
  <c r="K83" i="24"/>
  <c r="I83" i="24"/>
  <c r="G83" i="24"/>
  <c r="E83" i="24"/>
  <c r="D128" i="23"/>
  <c r="C128" i="23"/>
  <c r="B128" i="23"/>
  <c r="E123" i="23"/>
  <c r="D123" i="23"/>
  <c r="C123" i="23"/>
  <c r="B123" i="23"/>
  <c r="N118" i="23"/>
  <c r="L118" i="23"/>
  <c r="K118" i="23"/>
  <c r="H118" i="23"/>
  <c r="F118" i="23"/>
  <c r="E118" i="23"/>
  <c r="D118" i="23"/>
  <c r="W117" i="23"/>
  <c r="O117" i="23"/>
  <c r="M117" i="23"/>
  <c r="I117" i="23"/>
  <c r="G117" i="23"/>
  <c r="C117" i="23"/>
  <c r="W116" i="23"/>
  <c r="O116" i="23"/>
  <c r="M116" i="23"/>
  <c r="I116" i="23"/>
  <c r="G116" i="23"/>
  <c r="C116" i="23"/>
  <c r="W115" i="23"/>
  <c r="O115" i="23"/>
  <c r="M115" i="23"/>
  <c r="I115" i="23"/>
  <c r="G115" i="23"/>
  <c r="C115" i="23"/>
  <c r="W114" i="23"/>
  <c r="O114" i="23"/>
  <c r="M114" i="23"/>
  <c r="I114" i="23"/>
  <c r="G114" i="23"/>
  <c r="C114" i="23"/>
  <c r="N109" i="23"/>
  <c r="L109" i="23"/>
  <c r="K109" i="23"/>
  <c r="H109" i="23"/>
  <c r="F109" i="23"/>
  <c r="E109" i="23"/>
  <c r="D109" i="23"/>
  <c r="W108" i="23"/>
  <c r="O108" i="23"/>
  <c r="M108" i="23"/>
  <c r="I108" i="23"/>
  <c r="G108" i="23"/>
  <c r="C108" i="23"/>
  <c r="W107" i="23"/>
  <c r="O107" i="23"/>
  <c r="M107" i="23"/>
  <c r="I107" i="23"/>
  <c r="G107" i="23"/>
  <c r="C107" i="23"/>
  <c r="W106" i="23"/>
  <c r="O106" i="23"/>
  <c r="M106" i="23"/>
  <c r="I106" i="23"/>
  <c r="G106" i="23"/>
  <c r="C106" i="23"/>
  <c r="W105" i="23"/>
  <c r="O105" i="23"/>
  <c r="M105" i="23"/>
  <c r="I105" i="23"/>
  <c r="G105" i="23"/>
  <c r="C105" i="23"/>
  <c r="W104" i="23"/>
  <c r="O104" i="23"/>
  <c r="M104" i="23"/>
  <c r="I104" i="23"/>
  <c r="G104" i="23"/>
  <c r="C104" i="23"/>
  <c r="W103" i="23"/>
  <c r="O103" i="23"/>
  <c r="M103" i="23"/>
  <c r="I103" i="23"/>
  <c r="G103" i="23"/>
  <c r="C103" i="23"/>
  <c r="N98" i="23"/>
  <c r="L98" i="23"/>
  <c r="K98" i="23"/>
  <c r="J98" i="23"/>
  <c r="F98" i="23"/>
  <c r="D98" i="23"/>
  <c r="C98" i="23"/>
  <c r="W97" i="23"/>
  <c r="O97" i="23"/>
  <c r="M97" i="23"/>
  <c r="I97" i="23"/>
  <c r="G97" i="23"/>
  <c r="E97" i="23"/>
  <c r="W96" i="23"/>
  <c r="O96" i="23"/>
  <c r="M96" i="23"/>
  <c r="I96" i="23"/>
  <c r="G96" i="23"/>
  <c r="E96" i="23"/>
  <c r="W95" i="23"/>
  <c r="O95" i="23"/>
  <c r="M95" i="23"/>
  <c r="I95" i="23"/>
  <c r="G95" i="23"/>
  <c r="E95" i="23"/>
  <c r="W94" i="23"/>
  <c r="O94" i="23"/>
  <c r="M94" i="23"/>
  <c r="I94" i="23"/>
  <c r="G94" i="23"/>
  <c r="E94" i="23"/>
  <c r="W93" i="23"/>
  <c r="O93" i="23"/>
  <c r="M93" i="23"/>
  <c r="I93" i="23"/>
  <c r="G93" i="23"/>
  <c r="E93" i="23"/>
  <c r="P88" i="23"/>
  <c r="N88" i="23"/>
  <c r="M88" i="23"/>
  <c r="J88" i="23"/>
  <c r="H88" i="23"/>
  <c r="E124" i="23" s="1"/>
  <c r="F88" i="23"/>
  <c r="D124" i="23" s="1"/>
  <c r="D88" i="23"/>
  <c r="C124" i="23" s="1"/>
  <c r="C88" i="23"/>
  <c r="B124" i="23" s="1"/>
  <c r="W87" i="23"/>
  <c r="Q87" i="23"/>
  <c r="O87" i="23"/>
  <c r="K87" i="23"/>
  <c r="I87" i="23"/>
  <c r="G87" i="23"/>
  <c r="E87" i="23"/>
  <c r="W86" i="23"/>
  <c r="Q86" i="23"/>
  <c r="O86" i="23"/>
  <c r="K86" i="23"/>
  <c r="I86" i="23"/>
  <c r="G86" i="23"/>
  <c r="E86" i="23"/>
  <c r="W85" i="23"/>
  <c r="Q85" i="23"/>
  <c r="O85" i="23"/>
  <c r="K85" i="23"/>
  <c r="I85" i="23"/>
  <c r="G85" i="23"/>
  <c r="E85" i="23"/>
  <c r="D127" i="22"/>
  <c r="C127" i="22"/>
  <c r="B127" i="22"/>
  <c r="E122" i="22"/>
  <c r="D122" i="22"/>
  <c r="C122" i="22"/>
  <c r="B122" i="22"/>
  <c r="N117" i="22"/>
  <c r="L117" i="22"/>
  <c r="K117" i="22"/>
  <c r="H117" i="22"/>
  <c r="F117" i="22"/>
  <c r="E117" i="22"/>
  <c r="D117" i="22"/>
  <c r="W116" i="22"/>
  <c r="O116" i="22"/>
  <c r="I116" i="22"/>
  <c r="G116" i="22"/>
  <c r="C116" i="22"/>
  <c r="W115" i="22"/>
  <c r="O115" i="22"/>
  <c r="I115" i="22"/>
  <c r="G115" i="22"/>
  <c r="C115" i="22"/>
  <c r="W114" i="22"/>
  <c r="O114" i="22"/>
  <c r="I114" i="22"/>
  <c r="G114" i="22"/>
  <c r="C114" i="22"/>
  <c r="W113" i="22"/>
  <c r="O113" i="22"/>
  <c r="I113" i="22"/>
  <c r="G113" i="22"/>
  <c r="C113" i="22"/>
  <c r="N108" i="22"/>
  <c r="L108" i="22"/>
  <c r="K108" i="22"/>
  <c r="H108" i="22"/>
  <c r="F108" i="22"/>
  <c r="E108" i="22"/>
  <c r="D108" i="22"/>
  <c r="W107" i="22"/>
  <c r="O107" i="22"/>
  <c r="M107" i="22"/>
  <c r="I107" i="22"/>
  <c r="G107" i="22"/>
  <c r="C107" i="22"/>
  <c r="W106" i="22"/>
  <c r="O106" i="22"/>
  <c r="M106" i="22"/>
  <c r="I106" i="22"/>
  <c r="G106" i="22"/>
  <c r="C106" i="22"/>
  <c r="W105" i="22"/>
  <c r="O105" i="22"/>
  <c r="M105" i="22"/>
  <c r="I105" i="22"/>
  <c r="G105" i="22"/>
  <c r="C105" i="22"/>
  <c r="W104" i="22"/>
  <c r="O104" i="22"/>
  <c r="M104" i="22"/>
  <c r="I104" i="22"/>
  <c r="G104" i="22"/>
  <c r="C104" i="22"/>
  <c r="W103" i="22"/>
  <c r="O103" i="22"/>
  <c r="M103" i="22"/>
  <c r="I103" i="22"/>
  <c r="G103" i="22"/>
  <c r="C103" i="22"/>
  <c r="W102" i="22"/>
  <c r="O102" i="22"/>
  <c r="M102" i="22"/>
  <c r="I102" i="22"/>
  <c r="G102" i="22"/>
  <c r="C102" i="22"/>
  <c r="N97" i="22"/>
  <c r="L97" i="22"/>
  <c r="K97" i="22"/>
  <c r="J97" i="22"/>
  <c r="F97" i="22"/>
  <c r="D97" i="22"/>
  <c r="C97" i="22"/>
  <c r="W96" i="22"/>
  <c r="O96" i="22"/>
  <c r="M96" i="22"/>
  <c r="I96" i="22"/>
  <c r="G96" i="22"/>
  <c r="E96" i="22"/>
  <c r="W95" i="22"/>
  <c r="O95" i="22"/>
  <c r="M95" i="22"/>
  <c r="I95" i="22"/>
  <c r="G95" i="22"/>
  <c r="E95" i="22"/>
  <c r="W94" i="22"/>
  <c r="O94" i="22"/>
  <c r="M94" i="22"/>
  <c r="I94" i="22"/>
  <c r="G94" i="22"/>
  <c r="E94" i="22"/>
  <c r="W93" i="22"/>
  <c r="O93" i="22"/>
  <c r="M93" i="22"/>
  <c r="I93" i="22"/>
  <c r="G93" i="22"/>
  <c r="E93" i="22"/>
  <c r="W92" i="22"/>
  <c r="O92" i="22"/>
  <c r="M92" i="22"/>
  <c r="I92" i="22"/>
  <c r="G92" i="22"/>
  <c r="E92" i="22"/>
  <c r="P87" i="22"/>
  <c r="N87" i="22"/>
  <c r="M87" i="22"/>
  <c r="J87" i="22"/>
  <c r="H87" i="22"/>
  <c r="E123" i="22" s="1"/>
  <c r="F87" i="22"/>
  <c r="D123" i="22" s="1"/>
  <c r="D87" i="22"/>
  <c r="C123" i="22" s="1"/>
  <c r="C87" i="22"/>
  <c r="W86" i="22"/>
  <c r="Q86" i="22"/>
  <c r="O86" i="22"/>
  <c r="K86" i="22"/>
  <c r="I86" i="22"/>
  <c r="G86" i="22"/>
  <c r="E86" i="22"/>
  <c r="W85" i="22"/>
  <c r="Q85" i="22"/>
  <c r="O85" i="22"/>
  <c r="K85" i="22"/>
  <c r="I85" i="22"/>
  <c r="G85" i="22"/>
  <c r="E85" i="22"/>
  <c r="W84" i="22"/>
  <c r="Q84" i="22"/>
  <c r="O84" i="22"/>
  <c r="K84" i="22"/>
  <c r="I84" i="22"/>
  <c r="G84" i="22"/>
  <c r="E84" i="22"/>
  <c r="D127" i="21"/>
  <c r="C127" i="21"/>
  <c r="B127" i="21"/>
  <c r="E122" i="21"/>
  <c r="D122" i="21"/>
  <c r="C122" i="21"/>
  <c r="B122" i="21"/>
  <c r="N117" i="21"/>
  <c r="L117" i="21"/>
  <c r="K117" i="21"/>
  <c r="H117" i="21"/>
  <c r="F117" i="21"/>
  <c r="E117" i="21"/>
  <c r="D117" i="21"/>
  <c r="W116" i="21"/>
  <c r="O116" i="21"/>
  <c r="M116" i="21"/>
  <c r="I116" i="21"/>
  <c r="G116" i="21"/>
  <c r="C116" i="21"/>
  <c r="W115" i="21"/>
  <c r="O115" i="21"/>
  <c r="M115" i="21"/>
  <c r="I115" i="21"/>
  <c r="G115" i="21"/>
  <c r="C115" i="21"/>
  <c r="W114" i="21"/>
  <c r="O114" i="21"/>
  <c r="M114" i="21"/>
  <c r="I114" i="21"/>
  <c r="G114" i="21"/>
  <c r="C114" i="21"/>
  <c r="W113" i="21"/>
  <c r="O113" i="21"/>
  <c r="M113" i="21"/>
  <c r="I113" i="21"/>
  <c r="G113" i="21"/>
  <c r="C113" i="21"/>
  <c r="N108" i="21"/>
  <c r="L108" i="21"/>
  <c r="K108" i="21"/>
  <c r="H108" i="21"/>
  <c r="F108" i="21"/>
  <c r="E108" i="21"/>
  <c r="D108" i="21"/>
  <c r="W107" i="21"/>
  <c r="O107" i="21"/>
  <c r="M107" i="21"/>
  <c r="I107" i="21"/>
  <c r="G107" i="21"/>
  <c r="C107" i="21"/>
  <c r="W106" i="21"/>
  <c r="O106" i="21"/>
  <c r="M106" i="21"/>
  <c r="I106" i="21"/>
  <c r="G106" i="21"/>
  <c r="C106" i="21"/>
  <c r="W105" i="21"/>
  <c r="O105" i="21"/>
  <c r="M105" i="21"/>
  <c r="I105" i="21"/>
  <c r="G105" i="21"/>
  <c r="C105" i="21"/>
  <c r="W104" i="21"/>
  <c r="O104" i="21"/>
  <c r="M104" i="21"/>
  <c r="I104" i="21"/>
  <c r="G104" i="21"/>
  <c r="C104" i="21"/>
  <c r="W103" i="21"/>
  <c r="O103" i="21"/>
  <c r="M103" i="21"/>
  <c r="I103" i="21"/>
  <c r="G103" i="21"/>
  <c r="C103" i="21"/>
  <c r="W102" i="21"/>
  <c r="O102" i="21"/>
  <c r="M102" i="21"/>
  <c r="I102" i="21"/>
  <c r="G102" i="21"/>
  <c r="C102" i="21"/>
  <c r="N97" i="21"/>
  <c r="L97" i="21"/>
  <c r="K97" i="21"/>
  <c r="J97" i="21"/>
  <c r="F97" i="21"/>
  <c r="D97" i="21"/>
  <c r="C97" i="21"/>
  <c r="W96" i="21"/>
  <c r="O96" i="21"/>
  <c r="M96" i="21"/>
  <c r="I96" i="21"/>
  <c r="G96" i="21"/>
  <c r="E96" i="21"/>
  <c r="W95" i="21"/>
  <c r="O95" i="21"/>
  <c r="M95" i="21"/>
  <c r="I95" i="21"/>
  <c r="G95" i="21"/>
  <c r="E95" i="21"/>
  <c r="W94" i="21"/>
  <c r="O94" i="21"/>
  <c r="M94" i="21"/>
  <c r="I94" i="21"/>
  <c r="G94" i="21"/>
  <c r="E94" i="21"/>
  <c r="W93" i="21"/>
  <c r="O93" i="21"/>
  <c r="M93" i="21"/>
  <c r="I93" i="21"/>
  <c r="G93" i="21"/>
  <c r="E93" i="21"/>
  <c r="W92" i="21"/>
  <c r="O92" i="21"/>
  <c r="M92" i="21"/>
  <c r="I92" i="21"/>
  <c r="G92" i="21"/>
  <c r="E92" i="21"/>
  <c r="P87" i="21"/>
  <c r="N87" i="21"/>
  <c r="M87" i="21"/>
  <c r="J87" i="21"/>
  <c r="H87" i="21"/>
  <c r="E123" i="21" s="1"/>
  <c r="F87" i="21"/>
  <c r="D123" i="21" s="1"/>
  <c r="D87" i="21"/>
  <c r="C123" i="21" s="1"/>
  <c r="C87" i="21"/>
  <c r="B123" i="21" s="1"/>
  <c r="W86" i="21"/>
  <c r="Q86" i="21"/>
  <c r="O86" i="21"/>
  <c r="K86" i="21"/>
  <c r="I86" i="21"/>
  <c r="G86" i="21"/>
  <c r="E86" i="21"/>
  <c r="W85" i="21"/>
  <c r="Q85" i="21"/>
  <c r="O85" i="21"/>
  <c r="K85" i="21"/>
  <c r="I85" i="21"/>
  <c r="G85" i="21"/>
  <c r="E85" i="21"/>
  <c r="W84" i="21"/>
  <c r="Q84" i="21"/>
  <c r="O84" i="21"/>
  <c r="K84" i="21"/>
  <c r="I84" i="21"/>
  <c r="G84" i="21"/>
  <c r="E84" i="21"/>
  <c r="D127" i="34"/>
  <c r="C127" i="34"/>
  <c r="B127" i="34"/>
  <c r="E122" i="34"/>
  <c r="D122" i="34"/>
  <c r="C122" i="34"/>
  <c r="B122" i="34"/>
  <c r="N117" i="34"/>
  <c r="L117" i="34"/>
  <c r="K117" i="34"/>
  <c r="H117" i="34"/>
  <c r="F117" i="34"/>
  <c r="E117" i="34"/>
  <c r="D117" i="34"/>
  <c r="W116" i="34"/>
  <c r="O116" i="34"/>
  <c r="M116" i="34"/>
  <c r="I116" i="34"/>
  <c r="G116" i="34"/>
  <c r="C116" i="34"/>
  <c r="W115" i="34"/>
  <c r="O115" i="34"/>
  <c r="M115" i="34"/>
  <c r="I115" i="34"/>
  <c r="G115" i="34"/>
  <c r="C115" i="34"/>
  <c r="W114" i="34"/>
  <c r="O114" i="34"/>
  <c r="M114" i="34"/>
  <c r="I114" i="34"/>
  <c r="G114" i="34"/>
  <c r="C114" i="34"/>
  <c r="W113" i="34"/>
  <c r="O113" i="34"/>
  <c r="M113" i="34"/>
  <c r="I113" i="34"/>
  <c r="G113" i="34"/>
  <c r="C113" i="34"/>
  <c r="N108" i="34"/>
  <c r="L108" i="34"/>
  <c r="K108" i="34"/>
  <c r="H108" i="34"/>
  <c r="F108" i="34"/>
  <c r="E108" i="34"/>
  <c r="D108" i="34"/>
  <c r="W107" i="34"/>
  <c r="O107" i="34"/>
  <c r="M107" i="34"/>
  <c r="I107" i="34"/>
  <c r="G107" i="34"/>
  <c r="C107" i="34"/>
  <c r="W106" i="34"/>
  <c r="O106" i="34"/>
  <c r="M106" i="34"/>
  <c r="I106" i="34"/>
  <c r="G106" i="34"/>
  <c r="C106" i="34"/>
  <c r="W105" i="34"/>
  <c r="O105" i="34"/>
  <c r="M105" i="34"/>
  <c r="I105" i="34"/>
  <c r="G105" i="34"/>
  <c r="C105" i="34"/>
  <c r="W104" i="34"/>
  <c r="O104" i="34"/>
  <c r="M104" i="34"/>
  <c r="I104" i="34"/>
  <c r="G104" i="34"/>
  <c r="C104" i="34"/>
  <c r="W103" i="34"/>
  <c r="O103" i="34"/>
  <c r="M103" i="34"/>
  <c r="I103" i="34"/>
  <c r="G103" i="34"/>
  <c r="C103" i="34"/>
  <c r="W102" i="34"/>
  <c r="O102" i="34"/>
  <c r="M102" i="34"/>
  <c r="I102" i="34"/>
  <c r="G102" i="34"/>
  <c r="C102" i="34"/>
  <c r="N97" i="34"/>
  <c r="L97" i="34"/>
  <c r="K97" i="34"/>
  <c r="J97" i="34"/>
  <c r="F97" i="34"/>
  <c r="D97" i="34"/>
  <c r="C97" i="34"/>
  <c r="W96" i="34"/>
  <c r="O96" i="34"/>
  <c r="M96" i="34"/>
  <c r="I96" i="34"/>
  <c r="G96" i="34"/>
  <c r="E96" i="34"/>
  <c r="W95" i="34"/>
  <c r="O95" i="34"/>
  <c r="M95" i="34"/>
  <c r="I95" i="34"/>
  <c r="G95" i="34"/>
  <c r="E95" i="34"/>
  <c r="W94" i="34"/>
  <c r="O94" i="34"/>
  <c r="M94" i="34"/>
  <c r="I94" i="34"/>
  <c r="G94" i="34"/>
  <c r="E94" i="34"/>
  <c r="W93" i="34"/>
  <c r="O93" i="34"/>
  <c r="M93" i="34"/>
  <c r="I93" i="34"/>
  <c r="G93" i="34"/>
  <c r="E93" i="34"/>
  <c r="W92" i="34"/>
  <c r="O92" i="34"/>
  <c r="M92" i="34"/>
  <c r="I92" i="34"/>
  <c r="G92" i="34"/>
  <c r="E92" i="34"/>
  <c r="P87" i="34"/>
  <c r="N87" i="34"/>
  <c r="M87" i="34"/>
  <c r="J87" i="34"/>
  <c r="H87" i="34"/>
  <c r="E123" i="34" s="1"/>
  <c r="F87" i="34"/>
  <c r="D123" i="34" s="1"/>
  <c r="D87" i="34"/>
  <c r="C123" i="34" s="1"/>
  <c r="C87" i="34"/>
  <c r="B123" i="34" s="1"/>
  <c r="W86" i="34"/>
  <c r="Q86" i="34"/>
  <c r="O86" i="34"/>
  <c r="K86" i="34"/>
  <c r="I86" i="34"/>
  <c r="G86" i="34"/>
  <c r="E86" i="34"/>
  <c r="W85" i="34"/>
  <c r="Q85" i="34"/>
  <c r="O85" i="34"/>
  <c r="K85" i="34"/>
  <c r="I85" i="34"/>
  <c r="G85" i="34"/>
  <c r="E85" i="34"/>
  <c r="W84" i="34"/>
  <c r="Q84" i="34"/>
  <c r="O84" i="34"/>
  <c r="K84" i="34"/>
  <c r="I84" i="34"/>
  <c r="G84" i="34"/>
  <c r="E84" i="34"/>
  <c r="D127" i="20"/>
  <c r="C127" i="20"/>
  <c r="B127" i="20"/>
  <c r="E122" i="20"/>
  <c r="D122" i="20"/>
  <c r="C122" i="20"/>
  <c r="B122" i="20"/>
  <c r="N117" i="20"/>
  <c r="L117" i="20"/>
  <c r="K117" i="20"/>
  <c r="H117" i="20"/>
  <c r="F117" i="20"/>
  <c r="E117" i="20"/>
  <c r="D117" i="20"/>
  <c r="W116" i="20"/>
  <c r="O116" i="20"/>
  <c r="M116" i="20"/>
  <c r="I116" i="20"/>
  <c r="G116" i="20"/>
  <c r="C116" i="20"/>
  <c r="W115" i="20"/>
  <c r="O115" i="20"/>
  <c r="M115" i="20"/>
  <c r="I115" i="20"/>
  <c r="G115" i="20"/>
  <c r="C115" i="20"/>
  <c r="W114" i="20"/>
  <c r="O114" i="20"/>
  <c r="M114" i="20"/>
  <c r="I114" i="20"/>
  <c r="G114" i="20"/>
  <c r="C114" i="20"/>
  <c r="W113" i="20"/>
  <c r="O113" i="20"/>
  <c r="M113" i="20"/>
  <c r="I113" i="20"/>
  <c r="G113" i="20"/>
  <c r="C113" i="20"/>
  <c r="N108" i="20"/>
  <c r="L108" i="20"/>
  <c r="K108" i="20"/>
  <c r="H108" i="20"/>
  <c r="F108" i="20"/>
  <c r="E108" i="20"/>
  <c r="D108" i="20"/>
  <c r="W107" i="20"/>
  <c r="O107" i="20"/>
  <c r="M107" i="20"/>
  <c r="I107" i="20"/>
  <c r="G107" i="20"/>
  <c r="C107" i="20"/>
  <c r="W106" i="20"/>
  <c r="O106" i="20"/>
  <c r="M106" i="20"/>
  <c r="I106" i="20"/>
  <c r="G106" i="20"/>
  <c r="C106" i="20"/>
  <c r="W105" i="20"/>
  <c r="O105" i="20"/>
  <c r="M105" i="20"/>
  <c r="I105" i="20"/>
  <c r="G105" i="20"/>
  <c r="C105" i="20"/>
  <c r="W104" i="20"/>
  <c r="O104" i="20"/>
  <c r="M104" i="20"/>
  <c r="I104" i="20"/>
  <c r="G104" i="20"/>
  <c r="C104" i="20"/>
  <c r="N97" i="20"/>
  <c r="L97" i="20"/>
  <c r="K97" i="20"/>
  <c r="J97" i="20"/>
  <c r="F97" i="20"/>
  <c r="D97" i="20"/>
  <c r="C97" i="20"/>
  <c r="P87" i="20"/>
  <c r="N87" i="20"/>
  <c r="M87" i="20"/>
  <c r="J87" i="20"/>
  <c r="H87" i="20"/>
  <c r="E123" i="20" s="1"/>
  <c r="F87" i="20"/>
  <c r="D123" i="20" s="1"/>
  <c r="D87" i="20"/>
  <c r="C123" i="20" s="1"/>
  <c r="C87" i="20"/>
  <c r="B123" i="20" s="1"/>
  <c r="D127" i="18"/>
  <c r="C127" i="18"/>
  <c r="B127" i="18"/>
  <c r="E122" i="18"/>
  <c r="D122" i="18"/>
  <c r="C122" i="18"/>
  <c r="B122" i="18"/>
  <c r="N117" i="18"/>
  <c r="L117" i="18"/>
  <c r="K117" i="18"/>
  <c r="H117" i="18"/>
  <c r="F117" i="18"/>
  <c r="E117" i="18"/>
  <c r="D117" i="18"/>
  <c r="W116" i="18"/>
  <c r="O116" i="18"/>
  <c r="I116" i="18"/>
  <c r="G116" i="18"/>
  <c r="C116" i="18"/>
  <c r="W115" i="18"/>
  <c r="O115" i="18"/>
  <c r="I115" i="18"/>
  <c r="G115" i="18"/>
  <c r="C115" i="18"/>
  <c r="W114" i="18"/>
  <c r="O114" i="18"/>
  <c r="I114" i="18"/>
  <c r="G114" i="18"/>
  <c r="C114" i="18"/>
  <c r="W113" i="18"/>
  <c r="O113" i="18"/>
  <c r="I113" i="18"/>
  <c r="G113" i="18"/>
  <c r="C113" i="18"/>
  <c r="N108" i="18"/>
  <c r="L108" i="18"/>
  <c r="K108" i="18"/>
  <c r="H108" i="18"/>
  <c r="F108" i="18"/>
  <c r="E108" i="18"/>
  <c r="D108" i="18"/>
  <c r="W107" i="18"/>
  <c r="O107" i="18"/>
  <c r="M107" i="18"/>
  <c r="I107" i="18"/>
  <c r="G107" i="18"/>
  <c r="C107" i="18"/>
  <c r="W106" i="18"/>
  <c r="O106" i="18"/>
  <c r="M106" i="18"/>
  <c r="I106" i="18"/>
  <c r="G106" i="18"/>
  <c r="C106" i="18"/>
  <c r="W105" i="18"/>
  <c r="O105" i="18"/>
  <c r="M105" i="18"/>
  <c r="I105" i="18"/>
  <c r="G105" i="18"/>
  <c r="C105" i="18"/>
  <c r="W104" i="18"/>
  <c r="O104" i="18"/>
  <c r="M104" i="18"/>
  <c r="I104" i="18"/>
  <c r="G104" i="18"/>
  <c r="C104" i="18"/>
  <c r="W103" i="18"/>
  <c r="O103" i="18"/>
  <c r="M103" i="18"/>
  <c r="I103" i="18"/>
  <c r="G103" i="18"/>
  <c r="C103" i="18"/>
  <c r="W102" i="18"/>
  <c r="O102" i="18"/>
  <c r="M102" i="18"/>
  <c r="I102" i="18"/>
  <c r="G102" i="18"/>
  <c r="C102" i="18"/>
  <c r="N97" i="18"/>
  <c r="L97" i="18"/>
  <c r="K97" i="18"/>
  <c r="J97" i="18"/>
  <c r="F97" i="18"/>
  <c r="D97" i="18"/>
  <c r="C97" i="18"/>
  <c r="W96" i="18"/>
  <c r="O96" i="18"/>
  <c r="M96" i="18"/>
  <c r="I96" i="18"/>
  <c r="G96" i="18"/>
  <c r="E96" i="18"/>
  <c r="W95" i="18"/>
  <c r="O95" i="18"/>
  <c r="M95" i="18"/>
  <c r="I95" i="18"/>
  <c r="G95" i="18"/>
  <c r="E95" i="18"/>
  <c r="W94" i="18"/>
  <c r="O94" i="18"/>
  <c r="M94" i="18"/>
  <c r="I94" i="18"/>
  <c r="G94" i="18"/>
  <c r="E94" i="18"/>
  <c r="W93" i="18"/>
  <c r="O93" i="18"/>
  <c r="M93" i="18"/>
  <c r="I93" i="18"/>
  <c r="G93" i="18"/>
  <c r="E93" i="18"/>
  <c r="W92" i="18"/>
  <c r="O92" i="18"/>
  <c r="M92" i="18"/>
  <c r="I92" i="18"/>
  <c r="G92" i="18"/>
  <c r="E92" i="18"/>
  <c r="P87" i="18"/>
  <c r="N87" i="18"/>
  <c r="M87" i="18"/>
  <c r="J87" i="18"/>
  <c r="H87" i="18"/>
  <c r="E123" i="18" s="1"/>
  <c r="F87" i="18"/>
  <c r="D123" i="18" s="1"/>
  <c r="D87" i="18"/>
  <c r="C123" i="18" s="1"/>
  <c r="C87" i="18"/>
  <c r="W86" i="18"/>
  <c r="Q86" i="18"/>
  <c r="O86" i="18"/>
  <c r="K86" i="18"/>
  <c r="I86" i="18"/>
  <c r="G86" i="18"/>
  <c r="E86" i="18"/>
  <c r="W85" i="18"/>
  <c r="Q85" i="18"/>
  <c r="O85" i="18"/>
  <c r="K85" i="18"/>
  <c r="I85" i="18"/>
  <c r="G85" i="18"/>
  <c r="E85" i="18"/>
  <c r="W84" i="18"/>
  <c r="Q84" i="18"/>
  <c r="O84" i="18"/>
  <c r="K84" i="18"/>
  <c r="I84" i="18"/>
  <c r="G84" i="18"/>
  <c r="E84" i="18"/>
  <c r="D127" i="17"/>
  <c r="C127" i="17"/>
  <c r="B127" i="17"/>
  <c r="E122" i="17"/>
  <c r="D122" i="17"/>
  <c r="C122" i="17"/>
  <c r="B122" i="17"/>
  <c r="N117" i="17"/>
  <c r="L117" i="17"/>
  <c r="K117" i="17"/>
  <c r="H117" i="17"/>
  <c r="F117" i="17"/>
  <c r="E117" i="17"/>
  <c r="D117" i="17"/>
  <c r="W116" i="17"/>
  <c r="O116" i="17"/>
  <c r="I116" i="17"/>
  <c r="G116" i="17"/>
  <c r="C116" i="17"/>
  <c r="W115" i="17"/>
  <c r="O115" i="17"/>
  <c r="I115" i="17"/>
  <c r="G115" i="17"/>
  <c r="C115" i="17"/>
  <c r="W114" i="17"/>
  <c r="O114" i="17"/>
  <c r="I114" i="17"/>
  <c r="G114" i="17"/>
  <c r="C114" i="17"/>
  <c r="W113" i="17"/>
  <c r="O113" i="17"/>
  <c r="I113" i="17"/>
  <c r="G113" i="17"/>
  <c r="C113" i="17"/>
  <c r="N108" i="17"/>
  <c r="L108" i="17"/>
  <c r="K108" i="17"/>
  <c r="H108" i="17"/>
  <c r="F108" i="17"/>
  <c r="E108" i="17"/>
  <c r="D108" i="17"/>
  <c r="W107" i="17"/>
  <c r="O107" i="17"/>
  <c r="M107" i="17"/>
  <c r="I107" i="17"/>
  <c r="G107" i="17"/>
  <c r="C107" i="17"/>
  <c r="W106" i="17"/>
  <c r="O106" i="17"/>
  <c r="M106" i="17"/>
  <c r="I106" i="17"/>
  <c r="G106" i="17"/>
  <c r="C106" i="17"/>
  <c r="W105" i="17"/>
  <c r="O105" i="17"/>
  <c r="M105" i="17"/>
  <c r="I105" i="17"/>
  <c r="G105" i="17"/>
  <c r="C105" i="17"/>
  <c r="W104" i="17"/>
  <c r="O104" i="17"/>
  <c r="M104" i="17"/>
  <c r="I104" i="17"/>
  <c r="G104" i="17"/>
  <c r="C104" i="17"/>
  <c r="W103" i="17"/>
  <c r="O103" i="17"/>
  <c r="M103" i="17"/>
  <c r="I103" i="17"/>
  <c r="G103" i="17"/>
  <c r="C103" i="17"/>
  <c r="W102" i="17"/>
  <c r="O102" i="17"/>
  <c r="M102" i="17"/>
  <c r="I102" i="17"/>
  <c r="G102" i="17"/>
  <c r="C102" i="17"/>
  <c r="N97" i="17"/>
  <c r="L97" i="17"/>
  <c r="K97" i="17"/>
  <c r="J97" i="17"/>
  <c r="F97" i="17"/>
  <c r="D97" i="17"/>
  <c r="C97" i="17"/>
  <c r="W96" i="17"/>
  <c r="O96" i="17"/>
  <c r="M96" i="17"/>
  <c r="I96" i="17"/>
  <c r="G96" i="17"/>
  <c r="E96" i="17"/>
  <c r="W95" i="17"/>
  <c r="O95" i="17"/>
  <c r="M95" i="17"/>
  <c r="I95" i="17"/>
  <c r="G95" i="17"/>
  <c r="E95" i="17"/>
  <c r="W94" i="17"/>
  <c r="O94" i="17"/>
  <c r="M94" i="17"/>
  <c r="I94" i="17"/>
  <c r="G94" i="17"/>
  <c r="E94" i="17"/>
  <c r="W93" i="17"/>
  <c r="O93" i="17"/>
  <c r="M93" i="17"/>
  <c r="I93" i="17"/>
  <c r="G93" i="17"/>
  <c r="E93" i="17"/>
  <c r="W92" i="17"/>
  <c r="O92" i="17"/>
  <c r="M92" i="17"/>
  <c r="I92" i="17"/>
  <c r="G92" i="17"/>
  <c r="E92" i="17"/>
  <c r="P87" i="17"/>
  <c r="N87" i="17"/>
  <c r="M87" i="17"/>
  <c r="J87" i="17"/>
  <c r="H87" i="17"/>
  <c r="E123" i="17" s="1"/>
  <c r="F87" i="17"/>
  <c r="D123" i="17" s="1"/>
  <c r="D87" i="17"/>
  <c r="C123" i="17" s="1"/>
  <c r="C87" i="17"/>
  <c r="W86" i="17"/>
  <c r="Q86" i="17"/>
  <c r="O86" i="17"/>
  <c r="K86" i="17"/>
  <c r="I86" i="17"/>
  <c r="G86" i="17"/>
  <c r="E86" i="17"/>
  <c r="W85" i="17"/>
  <c r="Q85" i="17"/>
  <c r="O85" i="17"/>
  <c r="K85" i="17"/>
  <c r="I85" i="17"/>
  <c r="G85" i="17"/>
  <c r="E85" i="17"/>
  <c r="W84" i="17"/>
  <c r="Q84" i="17"/>
  <c r="O84" i="17"/>
  <c r="K84" i="17"/>
  <c r="I84" i="17"/>
  <c r="G84" i="17"/>
  <c r="E84" i="17"/>
  <c r="D127" i="19"/>
  <c r="C127" i="19"/>
  <c r="B127" i="19"/>
  <c r="E122" i="19"/>
  <c r="D122" i="19"/>
  <c r="C122" i="19"/>
  <c r="B122" i="19"/>
  <c r="N117" i="19"/>
  <c r="L117" i="19"/>
  <c r="K117" i="19"/>
  <c r="H117" i="19"/>
  <c r="F117" i="19"/>
  <c r="E117" i="19"/>
  <c r="D117" i="19"/>
  <c r="W116" i="19"/>
  <c r="O116" i="19"/>
  <c r="I116" i="19"/>
  <c r="G116" i="19"/>
  <c r="C116" i="19"/>
  <c r="W115" i="19"/>
  <c r="O115" i="19"/>
  <c r="I115" i="19"/>
  <c r="G115" i="19"/>
  <c r="C115" i="19"/>
  <c r="W114" i="19"/>
  <c r="O114" i="19"/>
  <c r="I114" i="19"/>
  <c r="G114" i="19"/>
  <c r="C114" i="19"/>
  <c r="W113" i="19"/>
  <c r="O113" i="19"/>
  <c r="I113" i="19"/>
  <c r="G113" i="19"/>
  <c r="C113" i="19"/>
  <c r="N108" i="19"/>
  <c r="L108" i="19"/>
  <c r="K108" i="19"/>
  <c r="H108" i="19"/>
  <c r="F108" i="19"/>
  <c r="E108" i="19"/>
  <c r="D108" i="19"/>
  <c r="W107" i="19"/>
  <c r="O107" i="19"/>
  <c r="M107" i="19"/>
  <c r="I107" i="19"/>
  <c r="G107" i="19"/>
  <c r="C107" i="19"/>
  <c r="W106" i="19"/>
  <c r="O106" i="19"/>
  <c r="M106" i="19"/>
  <c r="I106" i="19"/>
  <c r="G106" i="19"/>
  <c r="C106" i="19"/>
  <c r="W105" i="19"/>
  <c r="O105" i="19"/>
  <c r="M105" i="19"/>
  <c r="I105" i="19"/>
  <c r="G105" i="19"/>
  <c r="C105" i="19"/>
  <c r="W104" i="19"/>
  <c r="O104" i="19"/>
  <c r="M104" i="19"/>
  <c r="I104" i="19"/>
  <c r="G104" i="19"/>
  <c r="C104" i="19"/>
  <c r="W103" i="19"/>
  <c r="O103" i="19"/>
  <c r="M103" i="19"/>
  <c r="I103" i="19"/>
  <c r="G103" i="19"/>
  <c r="C103" i="19"/>
  <c r="W102" i="19"/>
  <c r="O102" i="19"/>
  <c r="M102" i="19"/>
  <c r="I102" i="19"/>
  <c r="G102" i="19"/>
  <c r="C102" i="19"/>
  <c r="N97" i="19"/>
  <c r="L97" i="19"/>
  <c r="K97" i="19"/>
  <c r="J97" i="19"/>
  <c r="F97" i="19"/>
  <c r="D97" i="19"/>
  <c r="C97" i="19"/>
  <c r="W96" i="19"/>
  <c r="O96" i="19"/>
  <c r="M96" i="19"/>
  <c r="I96" i="19"/>
  <c r="G96" i="19"/>
  <c r="E96" i="19"/>
  <c r="W95" i="19"/>
  <c r="O95" i="19"/>
  <c r="M95" i="19"/>
  <c r="I95" i="19"/>
  <c r="G95" i="19"/>
  <c r="E95" i="19"/>
  <c r="W94" i="19"/>
  <c r="O94" i="19"/>
  <c r="M94" i="19"/>
  <c r="I94" i="19"/>
  <c r="G94" i="19"/>
  <c r="E94" i="19"/>
  <c r="W93" i="19"/>
  <c r="O93" i="19"/>
  <c r="M93" i="19"/>
  <c r="I93" i="19"/>
  <c r="G93" i="19"/>
  <c r="E93" i="19"/>
  <c r="W92" i="19"/>
  <c r="O92" i="19"/>
  <c r="M92" i="19"/>
  <c r="I92" i="19"/>
  <c r="G92" i="19"/>
  <c r="E92" i="19"/>
  <c r="P87" i="19"/>
  <c r="N87" i="19"/>
  <c r="M87" i="19"/>
  <c r="J87" i="19"/>
  <c r="H87" i="19"/>
  <c r="E123" i="19" s="1"/>
  <c r="F87" i="19"/>
  <c r="D123" i="19" s="1"/>
  <c r="D87" i="19"/>
  <c r="C123" i="19" s="1"/>
  <c r="C87" i="19"/>
  <c r="W86" i="19"/>
  <c r="Q86" i="19"/>
  <c r="O86" i="19"/>
  <c r="K86" i="19"/>
  <c r="I86" i="19"/>
  <c r="G86" i="19"/>
  <c r="E86" i="19"/>
  <c r="W85" i="19"/>
  <c r="Q85" i="19"/>
  <c r="O85" i="19"/>
  <c r="K85" i="19"/>
  <c r="I85" i="19"/>
  <c r="G85" i="19"/>
  <c r="E85" i="19"/>
  <c r="W84" i="19"/>
  <c r="Q84" i="19"/>
  <c r="O84" i="19"/>
  <c r="K84" i="19"/>
  <c r="I84" i="19"/>
  <c r="G84" i="19"/>
  <c r="E84" i="19"/>
  <c r="D127" i="16"/>
  <c r="C127" i="16"/>
  <c r="B127" i="16"/>
  <c r="E122" i="16"/>
  <c r="D122" i="16"/>
  <c r="C122" i="16"/>
  <c r="B122" i="16"/>
  <c r="N117" i="16"/>
  <c r="L117" i="16"/>
  <c r="K117" i="16"/>
  <c r="H117" i="16"/>
  <c r="F117" i="16"/>
  <c r="E117" i="16"/>
  <c r="D117" i="16"/>
  <c r="W116" i="16"/>
  <c r="O116" i="16"/>
  <c r="I116" i="16"/>
  <c r="G116" i="16"/>
  <c r="C116" i="16"/>
  <c r="W115" i="16"/>
  <c r="O115" i="16"/>
  <c r="I115" i="16"/>
  <c r="G115" i="16"/>
  <c r="C115" i="16"/>
  <c r="W114" i="16"/>
  <c r="O114" i="16"/>
  <c r="I114" i="16"/>
  <c r="G114" i="16"/>
  <c r="C114" i="16"/>
  <c r="W113" i="16"/>
  <c r="O113" i="16"/>
  <c r="I113" i="16"/>
  <c r="G113" i="16"/>
  <c r="C113" i="16"/>
  <c r="N108" i="16"/>
  <c r="L108" i="16"/>
  <c r="K108" i="16"/>
  <c r="H108" i="16"/>
  <c r="F108" i="16"/>
  <c r="E108" i="16"/>
  <c r="D108" i="16"/>
  <c r="W107" i="16"/>
  <c r="O107" i="16"/>
  <c r="M107" i="16"/>
  <c r="I107" i="16"/>
  <c r="G107" i="16"/>
  <c r="C107" i="16"/>
  <c r="W106" i="16"/>
  <c r="O106" i="16"/>
  <c r="M106" i="16"/>
  <c r="I106" i="16"/>
  <c r="G106" i="16"/>
  <c r="C106" i="16"/>
  <c r="W105" i="16"/>
  <c r="O105" i="16"/>
  <c r="M105" i="16"/>
  <c r="I105" i="16"/>
  <c r="G105" i="16"/>
  <c r="C105" i="16"/>
  <c r="W104" i="16"/>
  <c r="O104" i="16"/>
  <c r="M104" i="16"/>
  <c r="I104" i="16"/>
  <c r="G104" i="16"/>
  <c r="C104" i="16"/>
  <c r="W103" i="16"/>
  <c r="O103" i="16"/>
  <c r="M103" i="16"/>
  <c r="I103" i="16"/>
  <c r="G103" i="16"/>
  <c r="C103" i="16"/>
  <c r="W102" i="16"/>
  <c r="O102" i="16"/>
  <c r="M102" i="16"/>
  <c r="I102" i="16"/>
  <c r="G102" i="16"/>
  <c r="C102" i="16"/>
  <c r="N97" i="16"/>
  <c r="L97" i="16"/>
  <c r="K97" i="16"/>
  <c r="J97" i="16"/>
  <c r="F97" i="16"/>
  <c r="D97" i="16"/>
  <c r="C97" i="16"/>
  <c r="W96" i="16"/>
  <c r="O96" i="16"/>
  <c r="M96" i="16"/>
  <c r="I96" i="16"/>
  <c r="G96" i="16"/>
  <c r="E96" i="16"/>
  <c r="W95" i="16"/>
  <c r="O95" i="16"/>
  <c r="M95" i="16"/>
  <c r="I95" i="16"/>
  <c r="G95" i="16"/>
  <c r="E95" i="16"/>
  <c r="W94" i="16"/>
  <c r="O94" i="16"/>
  <c r="M94" i="16"/>
  <c r="I94" i="16"/>
  <c r="G94" i="16"/>
  <c r="E94" i="16"/>
  <c r="W93" i="16"/>
  <c r="O93" i="16"/>
  <c r="M93" i="16"/>
  <c r="I93" i="16"/>
  <c r="G93" i="16"/>
  <c r="E93" i="16"/>
  <c r="W92" i="16"/>
  <c r="O92" i="16"/>
  <c r="M92" i="16"/>
  <c r="I92" i="16"/>
  <c r="G92" i="16"/>
  <c r="E92" i="16"/>
  <c r="P87" i="16"/>
  <c r="N87" i="16"/>
  <c r="M87" i="16"/>
  <c r="J87" i="16"/>
  <c r="H87" i="16"/>
  <c r="E123" i="16" s="1"/>
  <c r="F87" i="16"/>
  <c r="D123" i="16" s="1"/>
  <c r="D87" i="16"/>
  <c r="C123" i="16" s="1"/>
  <c r="C87" i="16"/>
  <c r="B123" i="16" s="1"/>
  <c r="W86" i="16"/>
  <c r="Q86" i="16"/>
  <c r="O86" i="16"/>
  <c r="K86" i="16"/>
  <c r="I86" i="16"/>
  <c r="G86" i="16"/>
  <c r="E86" i="16"/>
  <c r="W85" i="16"/>
  <c r="Q85" i="16"/>
  <c r="O85" i="16"/>
  <c r="K85" i="16"/>
  <c r="I85" i="16"/>
  <c r="G85" i="16"/>
  <c r="E85" i="16"/>
  <c r="W84" i="16"/>
  <c r="Q84" i="16"/>
  <c r="O84" i="16"/>
  <c r="K84" i="16"/>
  <c r="I84" i="16"/>
  <c r="G84" i="16"/>
  <c r="E84" i="16"/>
  <c r="D127" i="15"/>
  <c r="C127" i="15"/>
  <c r="B127" i="15"/>
  <c r="E122" i="15"/>
  <c r="D122" i="15"/>
  <c r="C122" i="15"/>
  <c r="B122" i="15"/>
  <c r="N117" i="15"/>
  <c r="L117" i="15"/>
  <c r="K117" i="15"/>
  <c r="H117" i="15"/>
  <c r="F117" i="15"/>
  <c r="E117" i="15"/>
  <c r="D117" i="15"/>
  <c r="W116" i="15"/>
  <c r="O116" i="15"/>
  <c r="M116" i="15"/>
  <c r="I116" i="15"/>
  <c r="G116" i="15"/>
  <c r="C116" i="15"/>
  <c r="W115" i="15"/>
  <c r="O115" i="15"/>
  <c r="I115" i="15"/>
  <c r="G115" i="15"/>
  <c r="C115" i="15"/>
  <c r="W114" i="15"/>
  <c r="O114" i="15"/>
  <c r="I114" i="15"/>
  <c r="G114" i="15"/>
  <c r="C114" i="15"/>
  <c r="W113" i="15"/>
  <c r="O113" i="15"/>
  <c r="I113" i="15"/>
  <c r="G113" i="15"/>
  <c r="C113" i="15"/>
  <c r="N108" i="15"/>
  <c r="L108" i="15"/>
  <c r="K108" i="15"/>
  <c r="H108" i="15"/>
  <c r="F108" i="15"/>
  <c r="E108" i="15"/>
  <c r="D108" i="15"/>
  <c r="W107" i="15"/>
  <c r="O107" i="15"/>
  <c r="M107" i="15"/>
  <c r="I107" i="15"/>
  <c r="G107" i="15"/>
  <c r="C107" i="15"/>
  <c r="W106" i="15"/>
  <c r="O106" i="15"/>
  <c r="M106" i="15"/>
  <c r="I106" i="15"/>
  <c r="G106" i="15"/>
  <c r="C106" i="15"/>
  <c r="W105" i="15"/>
  <c r="O105" i="15"/>
  <c r="M105" i="15"/>
  <c r="I105" i="15"/>
  <c r="G105" i="15"/>
  <c r="C105" i="15"/>
  <c r="W104" i="15"/>
  <c r="O104" i="15"/>
  <c r="M104" i="15"/>
  <c r="I104" i="15"/>
  <c r="G104" i="15"/>
  <c r="C104" i="15"/>
  <c r="W103" i="15"/>
  <c r="O103" i="15"/>
  <c r="M103" i="15"/>
  <c r="I103" i="15"/>
  <c r="G103" i="15"/>
  <c r="C103" i="15"/>
  <c r="W102" i="15"/>
  <c r="O102" i="15"/>
  <c r="M102" i="15"/>
  <c r="I102" i="15"/>
  <c r="G102" i="15"/>
  <c r="C102" i="15"/>
  <c r="N97" i="15"/>
  <c r="L97" i="15"/>
  <c r="K97" i="15"/>
  <c r="J97" i="15"/>
  <c r="F97" i="15"/>
  <c r="D97" i="15"/>
  <c r="C97" i="15"/>
  <c r="W96" i="15"/>
  <c r="O96" i="15"/>
  <c r="M96" i="15"/>
  <c r="I96" i="15"/>
  <c r="G96" i="15"/>
  <c r="E96" i="15"/>
  <c r="W95" i="15"/>
  <c r="O95" i="15"/>
  <c r="M95" i="15"/>
  <c r="I95" i="15"/>
  <c r="G95" i="15"/>
  <c r="E95" i="15"/>
  <c r="W94" i="15"/>
  <c r="O94" i="15"/>
  <c r="M94" i="15"/>
  <c r="I94" i="15"/>
  <c r="G94" i="15"/>
  <c r="E94" i="15"/>
  <c r="W93" i="15"/>
  <c r="O93" i="15"/>
  <c r="M93" i="15"/>
  <c r="I93" i="15"/>
  <c r="G93" i="15"/>
  <c r="E93" i="15"/>
  <c r="W92" i="15"/>
  <c r="O92" i="15"/>
  <c r="M92" i="15"/>
  <c r="I92" i="15"/>
  <c r="G92" i="15"/>
  <c r="E92" i="15"/>
  <c r="P87" i="15"/>
  <c r="N87" i="15"/>
  <c r="M87" i="15"/>
  <c r="J87" i="15"/>
  <c r="H87" i="15"/>
  <c r="E123" i="15" s="1"/>
  <c r="F87" i="15"/>
  <c r="D123" i="15" s="1"/>
  <c r="D87" i="15"/>
  <c r="C123" i="15" s="1"/>
  <c r="C87" i="15"/>
  <c r="W86" i="15"/>
  <c r="Q86" i="15"/>
  <c r="O86" i="15"/>
  <c r="K86" i="15"/>
  <c r="I86" i="15"/>
  <c r="G86" i="15"/>
  <c r="E86" i="15"/>
  <c r="W85" i="15"/>
  <c r="Q85" i="15"/>
  <c r="O85" i="15"/>
  <c r="K85" i="15"/>
  <c r="I85" i="15"/>
  <c r="G85" i="15"/>
  <c r="E85" i="15"/>
  <c r="W84" i="15"/>
  <c r="Q84" i="15"/>
  <c r="O84" i="15"/>
  <c r="K84" i="15"/>
  <c r="I84" i="15"/>
  <c r="G84" i="15"/>
  <c r="E84" i="15"/>
  <c r="W85" i="14"/>
  <c r="Q85" i="14"/>
  <c r="O85" i="14"/>
  <c r="K85" i="14"/>
  <c r="I85" i="14"/>
  <c r="G85" i="14"/>
  <c r="E85" i="14"/>
  <c r="D128" i="12"/>
  <c r="C128" i="12"/>
  <c r="B128" i="12"/>
  <c r="E123" i="12"/>
  <c r="D123" i="12"/>
  <c r="C123" i="12"/>
  <c r="B123" i="12"/>
  <c r="N118" i="12"/>
  <c r="L118" i="12"/>
  <c r="K118" i="12"/>
  <c r="H118" i="12"/>
  <c r="F118" i="12"/>
  <c r="E118" i="12"/>
  <c r="D118" i="12"/>
  <c r="W117" i="12"/>
  <c r="O117" i="12"/>
  <c r="I117" i="12"/>
  <c r="G117" i="12"/>
  <c r="C117" i="12"/>
  <c r="W116" i="12"/>
  <c r="O116" i="12"/>
  <c r="I116" i="12"/>
  <c r="G116" i="12"/>
  <c r="C116" i="12"/>
  <c r="W115" i="12"/>
  <c r="O115" i="12"/>
  <c r="I115" i="12"/>
  <c r="G115" i="12"/>
  <c r="C115" i="12"/>
  <c r="W114" i="12"/>
  <c r="O114" i="12"/>
  <c r="I114" i="12"/>
  <c r="G114" i="12"/>
  <c r="C114" i="12"/>
  <c r="N109" i="12"/>
  <c r="L109" i="12"/>
  <c r="K109" i="12"/>
  <c r="H109" i="12"/>
  <c r="F109" i="12"/>
  <c r="E109" i="12"/>
  <c r="D109" i="12"/>
  <c r="W108" i="12"/>
  <c r="O108" i="12"/>
  <c r="M108" i="12"/>
  <c r="I108" i="12"/>
  <c r="G108" i="12"/>
  <c r="C108" i="12"/>
  <c r="W107" i="12"/>
  <c r="O107" i="12"/>
  <c r="M107" i="12"/>
  <c r="I107" i="12"/>
  <c r="G107" i="12"/>
  <c r="C107" i="12"/>
  <c r="W106" i="12"/>
  <c r="O106" i="12"/>
  <c r="M106" i="12"/>
  <c r="I106" i="12"/>
  <c r="G106" i="12"/>
  <c r="C106" i="12"/>
  <c r="W105" i="12"/>
  <c r="O105" i="12"/>
  <c r="M105" i="12"/>
  <c r="I105" i="12"/>
  <c r="G105" i="12"/>
  <c r="C105" i="12"/>
  <c r="W104" i="12"/>
  <c r="O104" i="12"/>
  <c r="M104" i="12"/>
  <c r="I104" i="12"/>
  <c r="G104" i="12"/>
  <c r="C104" i="12"/>
  <c r="W103" i="12"/>
  <c r="O103" i="12"/>
  <c r="M103" i="12"/>
  <c r="I103" i="12"/>
  <c r="G103" i="12"/>
  <c r="C103" i="12"/>
  <c r="N98" i="12"/>
  <c r="L98" i="12"/>
  <c r="K98" i="12"/>
  <c r="J98" i="12"/>
  <c r="F98" i="12"/>
  <c r="D98" i="12"/>
  <c r="C98" i="12"/>
  <c r="W97" i="12"/>
  <c r="O97" i="12"/>
  <c r="M97" i="12"/>
  <c r="I97" i="12"/>
  <c r="G97" i="12"/>
  <c r="E97" i="12"/>
  <c r="W96" i="12"/>
  <c r="O96" i="12"/>
  <c r="M96" i="12"/>
  <c r="I96" i="12"/>
  <c r="G96" i="12"/>
  <c r="E96" i="12"/>
  <c r="W95" i="12"/>
  <c r="O95" i="12"/>
  <c r="M95" i="12"/>
  <c r="I95" i="12"/>
  <c r="G95" i="12"/>
  <c r="E95" i="12"/>
  <c r="W94" i="12"/>
  <c r="O94" i="12"/>
  <c r="M94" i="12"/>
  <c r="I94" i="12"/>
  <c r="G94" i="12"/>
  <c r="E94" i="12"/>
  <c r="W93" i="12"/>
  <c r="O93" i="12"/>
  <c r="M93" i="12"/>
  <c r="I93" i="12"/>
  <c r="G93" i="12"/>
  <c r="E93" i="12"/>
  <c r="P88" i="12"/>
  <c r="N88" i="12"/>
  <c r="M88" i="12"/>
  <c r="U88" i="12" s="1"/>
  <c r="J88" i="12"/>
  <c r="H88" i="12"/>
  <c r="E124" i="12" s="1"/>
  <c r="F88" i="12"/>
  <c r="D124" i="12" s="1"/>
  <c r="D88" i="12"/>
  <c r="C124" i="12" s="1"/>
  <c r="C88" i="12"/>
  <c r="W87" i="12"/>
  <c r="Q87" i="12"/>
  <c r="O87" i="12"/>
  <c r="K87" i="12"/>
  <c r="I87" i="12"/>
  <c r="G87" i="12"/>
  <c r="E87" i="12"/>
  <c r="W86" i="12"/>
  <c r="Q86" i="12"/>
  <c r="O86" i="12"/>
  <c r="K86" i="12"/>
  <c r="I86" i="12"/>
  <c r="G86" i="12"/>
  <c r="E86" i="12"/>
  <c r="W85" i="12"/>
  <c r="Q85" i="12"/>
  <c r="O85" i="12"/>
  <c r="K85" i="12"/>
  <c r="I85" i="12"/>
  <c r="G85" i="12"/>
  <c r="E85" i="12"/>
  <c r="D127" i="10"/>
  <c r="C127" i="10"/>
  <c r="B127" i="10"/>
  <c r="E122" i="10"/>
  <c r="D122" i="10"/>
  <c r="C122" i="10"/>
  <c r="B122" i="10"/>
  <c r="N117" i="10"/>
  <c r="L117" i="10"/>
  <c r="K117" i="10"/>
  <c r="H117" i="10"/>
  <c r="F117" i="10"/>
  <c r="E117" i="10"/>
  <c r="D117" i="10"/>
  <c r="W116" i="10"/>
  <c r="O116" i="10"/>
  <c r="M116" i="10"/>
  <c r="I116" i="10"/>
  <c r="G116" i="10"/>
  <c r="C116" i="10"/>
  <c r="W115" i="10"/>
  <c r="O115" i="10"/>
  <c r="M115" i="10"/>
  <c r="I115" i="10"/>
  <c r="G115" i="10"/>
  <c r="C115" i="10"/>
  <c r="W114" i="10"/>
  <c r="O114" i="10"/>
  <c r="M114" i="10"/>
  <c r="I114" i="10"/>
  <c r="G114" i="10"/>
  <c r="C114" i="10"/>
  <c r="W113" i="10"/>
  <c r="O113" i="10"/>
  <c r="M113" i="10"/>
  <c r="I113" i="10"/>
  <c r="G113" i="10"/>
  <c r="C113" i="10"/>
  <c r="N108" i="10"/>
  <c r="L108" i="10"/>
  <c r="K108" i="10"/>
  <c r="H108" i="10"/>
  <c r="F108" i="10"/>
  <c r="E108" i="10"/>
  <c r="D108" i="10"/>
  <c r="W107" i="10"/>
  <c r="O107" i="10"/>
  <c r="M107" i="10"/>
  <c r="I107" i="10"/>
  <c r="G107" i="10"/>
  <c r="C107" i="10"/>
  <c r="W106" i="10"/>
  <c r="O106" i="10"/>
  <c r="M106" i="10"/>
  <c r="I106" i="10"/>
  <c r="G106" i="10"/>
  <c r="C106" i="10"/>
  <c r="W105" i="10"/>
  <c r="O105" i="10"/>
  <c r="M105" i="10"/>
  <c r="I105" i="10"/>
  <c r="G105" i="10"/>
  <c r="C105" i="10"/>
  <c r="W104" i="10"/>
  <c r="O104" i="10"/>
  <c r="M104" i="10"/>
  <c r="I104" i="10"/>
  <c r="G104" i="10"/>
  <c r="C104" i="10"/>
  <c r="W103" i="10"/>
  <c r="O103" i="10"/>
  <c r="M103" i="10"/>
  <c r="I103" i="10"/>
  <c r="G103" i="10"/>
  <c r="C103" i="10"/>
  <c r="W102" i="10"/>
  <c r="O102" i="10"/>
  <c r="M102" i="10"/>
  <c r="I102" i="10"/>
  <c r="G102" i="10"/>
  <c r="C102" i="10"/>
  <c r="N97" i="10"/>
  <c r="L97" i="10"/>
  <c r="K97" i="10"/>
  <c r="J97" i="10"/>
  <c r="F97" i="10"/>
  <c r="D97" i="10"/>
  <c r="C97" i="10"/>
  <c r="W96" i="10"/>
  <c r="O96" i="10"/>
  <c r="M96" i="10"/>
  <c r="I96" i="10"/>
  <c r="G96" i="10"/>
  <c r="E96" i="10"/>
  <c r="W95" i="10"/>
  <c r="O95" i="10"/>
  <c r="M95" i="10"/>
  <c r="I95" i="10"/>
  <c r="G95" i="10"/>
  <c r="E95" i="10"/>
  <c r="W94" i="10"/>
  <c r="O94" i="10"/>
  <c r="M94" i="10"/>
  <c r="I94" i="10"/>
  <c r="G94" i="10"/>
  <c r="E94" i="10"/>
  <c r="W93" i="10"/>
  <c r="O93" i="10"/>
  <c r="M93" i="10"/>
  <c r="I93" i="10"/>
  <c r="G93" i="10"/>
  <c r="E93" i="10"/>
  <c r="W92" i="10"/>
  <c r="O92" i="10"/>
  <c r="M92" i="10"/>
  <c r="I92" i="10"/>
  <c r="G92" i="10"/>
  <c r="E92" i="10"/>
  <c r="P87" i="10"/>
  <c r="N87" i="10"/>
  <c r="M87" i="10"/>
  <c r="J87" i="10"/>
  <c r="H87" i="10"/>
  <c r="E123" i="10" s="1"/>
  <c r="F87" i="10"/>
  <c r="D123" i="10" s="1"/>
  <c r="D87" i="10"/>
  <c r="C123" i="10" s="1"/>
  <c r="C87" i="10"/>
  <c r="B123" i="10" s="1"/>
  <c r="W86" i="10"/>
  <c r="Q86" i="10"/>
  <c r="O86" i="10"/>
  <c r="K86" i="10"/>
  <c r="I86" i="10"/>
  <c r="G86" i="10"/>
  <c r="E86" i="10"/>
  <c r="W85" i="10"/>
  <c r="Q85" i="10"/>
  <c r="O85" i="10"/>
  <c r="K85" i="10"/>
  <c r="I85" i="10"/>
  <c r="G85" i="10"/>
  <c r="E85" i="10"/>
  <c r="W84" i="10"/>
  <c r="Q84" i="10"/>
  <c r="O84" i="10"/>
  <c r="K84" i="10"/>
  <c r="I84" i="10"/>
  <c r="G84" i="10"/>
  <c r="E84" i="10"/>
  <c r="D127" i="9"/>
  <c r="C127" i="9"/>
  <c r="B127" i="9"/>
  <c r="E122" i="9"/>
  <c r="D122" i="9"/>
  <c r="C122" i="9"/>
  <c r="B122" i="9"/>
  <c r="N117" i="9"/>
  <c r="L117" i="9"/>
  <c r="K117" i="9"/>
  <c r="H117" i="9"/>
  <c r="F117" i="9"/>
  <c r="E117" i="9"/>
  <c r="D117" i="9"/>
  <c r="W116" i="9"/>
  <c r="O116" i="9"/>
  <c r="M116" i="9"/>
  <c r="I116" i="9"/>
  <c r="G116" i="9"/>
  <c r="C116" i="9"/>
  <c r="W115" i="9"/>
  <c r="O115" i="9"/>
  <c r="M115" i="9"/>
  <c r="I115" i="9"/>
  <c r="G115" i="9"/>
  <c r="C115" i="9"/>
  <c r="W114" i="9"/>
  <c r="O114" i="9"/>
  <c r="M114" i="9"/>
  <c r="I114" i="9"/>
  <c r="G114" i="9"/>
  <c r="C114" i="9"/>
  <c r="W113" i="9"/>
  <c r="O113" i="9"/>
  <c r="M113" i="9"/>
  <c r="I113" i="9"/>
  <c r="G113" i="9"/>
  <c r="C113" i="9"/>
  <c r="N108" i="9"/>
  <c r="L108" i="9"/>
  <c r="K108" i="9"/>
  <c r="H108" i="9"/>
  <c r="F108" i="9"/>
  <c r="E108" i="9"/>
  <c r="D108" i="9"/>
  <c r="W107" i="9"/>
  <c r="O107" i="9"/>
  <c r="M107" i="9"/>
  <c r="I107" i="9"/>
  <c r="G107" i="9"/>
  <c r="C107" i="9"/>
  <c r="W106" i="9"/>
  <c r="O106" i="9"/>
  <c r="M106" i="9"/>
  <c r="I106" i="9"/>
  <c r="G106" i="9"/>
  <c r="C106" i="9"/>
  <c r="W105" i="9"/>
  <c r="O105" i="9"/>
  <c r="M105" i="9"/>
  <c r="I105" i="9"/>
  <c r="G105" i="9"/>
  <c r="C105" i="9"/>
  <c r="W104" i="9"/>
  <c r="O104" i="9"/>
  <c r="M104" i="9"/>
  <c r="I104" i="9"/>
  <c r="G104" i="9"/>
  <c r="C104" i="9"/>
  <c r="W103" i="9"/>
  <c r="O103" i="9"/>
  <c r="M103" i="9"/>
  <c r="I103" i="9"/>
  <c r="G103" i="9"/>
  <c r="C103" i="9"/>
  <c r="W102" i="9"/>
  <c r="O102" i="9"/>
  <c r="M102" i="9"/>
  <c r="I102" i="9"/>
  <c r="G102" i="9"/>
  <c r="C102" i="9"/>
  <c r="N97" i="9"/>
  <c r="L97" i="9"/>
  <c r="K97" i="9"/>
  <c r="J97" i="9"/>
  <c r="F97" i="9"/>
  <c r="D97" i="9"/>
  <c r="C97" i="9"/>
  <c r="W96" i="9"/>
  <c r="O96" i="9"/>
  <c r="M96" i="9"/>
  <c r="I96" i="9"/>
  <c r="G96" i="9"/>
  <c r="E96" i="9"/>
  <c r="W95" i="9"/>
  <c r="O95" i="9"/>
  <c r="M95" i="9"/>
  <c r="I95" i="9"/>
  <c r="G95" i="9"/>
  <c r="E95" i="9"/>
  <c r="W94" i="9"/>
  <c r="O94" i="9"/>
  <c r="M94" i="9"/>
  <c r="I94" i="9"/>
  <c r="G94" i="9"/>
  <c r="E94" i="9"/>
  <c r="W93" i="9"/>
  <c r="O93" i="9"/>
  <c r="M93" i="9"/>
  <c r="I93" i="9"/>
  <c r="G93" i="9"/>
  <c r="E93" i="9"/>
  <c r="W92" i="9"/>
  <c r="O92" i="9"/>
  <c r="M92" i="9"/>
  <c r="I92" i="9"/>
  <c r="G92" i="9"/>
  <c r="E92" i="9"/>
  <c r="P87" i="9"/>
  <c r="N87" i="9"/>
  <c r="M87" i="9"/>
  <c r="J87" i="9"/>
  <c r="H87" i="9"/>
  <c r="E123" i="9" s="1"/>
  <c r="F87" i="9"/>
  <c r="D123" i="9" s="1"/>
  <c r="D87" i="9"/>
  <c r="C123" i="9" s="1"/>
  <c r="C87" i="9"/>
  <c r="B123" i="9" s="1"/>
  <c r="W86" i="9"/>
  <c r="Q86" i="9"/>
  <c r="O86" i="9"/>
  <c r="K86" i="9"/>
  <c r="I86" i="9"/>
  <c r="G86" i="9"/>
  <c r="E86" i="9"/>
  <c r="W85" i="9"/>
  <c r="Q85" i="9"/>
  <c r="O85" i="9"/>
  <c r="K85" i="9"/>
  <c r="I85" i="9"/>
  <c r="G85" i="9"/>
  <c r="E85" i="9"/>
  <c r="W84" i="9"/>
  <c r="Q84" i="9"/>
  <c r="O84" i="9"/>
  <c r="K84" i="9"/>
  <c r="I84" i="9"/>
  <c r="G84" i="9"/>
  <c r="E84" i="9"/>
  <c r="D128" i="8"/>
  <c r="C128" i="8"/>
  <c r="B128" i="8"/>
  <c r="E123" i="8"/>
  <c r="D123" i="8"/>
  <c r="C123" i="8"/>
  <c r="B123" i="8"/>
  <c r="N118" i="8"/>
  <c r="L118" i="8"/>
  <c r="K118" i="8"/>
  <c r="H118" i="8"/>
  <c r="F118" i="8"/>
  <c r="E118" i="8"/>
  <c r="D118" i="8"/>
  <c r="W117" i="8"/>
  <c r="O117" i="8"/>
  <c r="I117" i="8"/>
  <c r="G117" i="8"/>
  <c r="C117" i="8"/>
  <c r="W116" i="8"/>
  <c r="O116" i="8"/>
  <c r="I116" i="8"/>
  <c r="G116" i="8"/>
  <c r="C116" i="8"/>
  <c r="W115" i="8"/>
  <c r="O115" i="8"/>
  <c r="I115" i="8"/>
  <c r="G115" i="8"/>
  <c r="C115" i="8"/>
  <c r="W114" i="8"/>
  <c r="O114" i="8"/>
  <c r="I114" i="8"/>
  <c r="G114" i="8"/>
  <c r="C114" i="8"/>
  <c r="N109" i="8"/>
  <c r="L109" i="8"/>
  <c r="K109" i="8"/>
  <c r="H109" i="8"/>
  <c r="F109" i="8"/>
  <c r="E109" i="8"/>
  <c r="D109" i="8"/>
  <c r="W108" i="8"/>
  <c r="O108" i="8"/>
  <c r="M108" i="8"/>
  <c r="I108" i="8"/>
  <c r="G108" i="8"/>
  <c r="C108" i="8"/>
  <c r="W107" i="8"/>
  <c r="O107" i="8"/>
  <c r="M107" i="8"/>
  <c r="I107" i="8"/>
  <c r="G107" i="8"/>
  <c r="C107" i="8"/>
  <c r="W106" i="8"/>
  <c r="O106" i="8"/>
  <c r="M106" i="8"/>
  <c r="I106" i="8"/>
  <c r="G106" i="8"/>
  <c r="C106" i="8"/>
  <c r="W105" i="8"/>
  <c r="O105" i="8"/>
  <c r="M105" i="8"/>
  <c r="I105" i="8"/>
  <c r="G105" i="8"/>
  <c r="C105" i="8"/>
  <c r="W104" i="8"/>
  <c r="O104" i="8"/>
  <c r="M104" i="8"/>
  <c r="I104" i="8"/>
  <c r="G104" i="8"/>
  <c r="C104" i="8"/>
  <c r="W103" i="8"/>
  <c r="O103" i="8"/>
  <c r="M103" i="8"/>
  <c r="I103" i="8"/>
  <c r="G103" i="8"/>
  <c r="C103" i="8"/>
  <c r="N98" i="8"/>
  <c r="L98" i="8"/>
  <c r="K98" i="8"/>
  <c r="J98" i="8"/>
  <c r="F98" i="8"/>
  <c r="D98" i="8"/>
  <c r="C98" i="8"/>
  <c r="W97" i="8"/>
  <c r="O97" i="8"/>
  <c r="M97" i="8"/>
  <c r="I97" i="8"/>
  <c r="G97" i="8"/>
  <c r="E97" i="8"/>
  <c r="W96" i="8"/>
  <c r="O96" i="8"/>
  <c r="M96" i="8"/>
  <c r="I96" i="8"/>
  <c r="G96" i="8"/>
  <c r="E96" i="8"/>
  <c r="W95" i="8"/>
  <c r="O95" i="8"/>
  <c r="M95" i="8"/>
  <c r="I95" i="8"/>
  <c r="G95" i="8"/>
  <c r="E95" i="8"/>
  <c r="W94" i="8"/>
  <c r="O94" i="8"/>
  <c r="M94" i="8"/>
  <c r="I94" i="8"/>
  <c r="G94" i="8"/>
  <c r="E94" i="8"/>
  <c r="W93" i="8"/>
  <c r="O93" i="8"/>
  <c r="M93" i="8"/>
  <c r="I93" i="8"/>
  <c r="G93" i="8"/>
  <c r="E93" i="8"/>
  <c r="P88" i="8"/>
  <c r="N88" i="8"/>
  <c r="M88" i="8"/>
  <c r="J88" i="8"/>
  <c r="H88" i="8"/>
  <c r="E124" i="8" s="1"/>
  <c r="F88" i="8"/>
  <c r="D124" i="8" s="1"/>
  <c r="D88" i="8"/>
  <c r="C124" i="8" s="1"/>
  <c r="C88" i="8"/>
  <c r="W87" i="8"/>
  <c r="Q87" i="8"/>
  <c r="O87" i="8"/>
  <c r="K87" i="8"/>
  <c r="I87" i="8"/>
  <c r="G87" i="8"/>
  <c r="E87" i="8"/>
  <c r="W86" i="8"/>
  <c r="Q86" i="8"/>
  <c r="O86" i="8"/>
  <c r="K86" i="8"/>
  <c r="I86" i="8"/>
  <c r="G86" i="8"/>
  <c r="E86" i="8"/>
  <c r="W85" i="8"/>
  <c r="Q85" i="8"/>
  <c r="O85" i="8"/>
  <c r="K85" i="8"/>
  <c r="I85" i="8"/>
  <c r="G85" i="8"/>
  <c r="E85" i="8"/>
  <c r="D127" i="7"/>
  <c r="C127" i="7"/>
  <c r="B127" i="7"/>
  <c r="E122" i="7"/>
  <c r="D122" i="7"/>
  <c r="C122" i="7"/>
  <c r="B122" i="7"/>
  <c r="N117" i="7"/>
  <c r="L117" i="7"/>
  <c r="K117" i="7"/>
  <c r="H117" i="7"/>
  <c r="F117" i="7"/>
  <c r="E117" i="7"/>
  <c r="D117" i="7"/>
  <c r="W116" i="7"/>
  <c r="O116" i="7"/>
  <c r="M116" i="7"/>
  <c r="I116" i="7"/>
  <c r="G116" i="7"/>
  <c r="C116" i="7"/>
  <c r="W115" i="7"/>
  <c r="O115" i="7"/>
  <c r="M115" i="7"/>
  <c r="I115" i="7"/>
  <c r="G115" i="7"/>
  <c r="C115" i="7"/>
  <c r="W114" i="7"/>
  <c r="O114" i="7"/>
  <c r="M114" i="7"/>
  <c r="I114" i="7"/>
  <c r="G114" i="7"/>
  <c r="C114" i="7"/>
  <c r="W113" i="7"/>
  <c r="O113" i="7"/>
  <c r="M113" i="7"/>
  <c r="I113" i="7"/>
  <c r="G113" i="7"/>
  <c r="C113" i="7"/>
  <c r="N108" i="7"/>
  <c r="L108" i="7"/>
  <c r="K108" i="7"/>
  <c r="H108" i="7"/>
  <c r="F108" i="7"/>
  <c r="E108" i="7"/>
  <c r="D108" i="7"/>
  <c r="W107" i="7"/>
  <c r="O107" i="7"/>
  <c r="M107" i="7"/>
  <c r="I107" i="7"/>
  <c r="G107" i="7"/>
  <c r="C107" i="7"/>
  <c r="W106" i="7"/>
  <c r="O106" i="7"/>
  <c r="M106" i="7"/>
  <c r="I106" i="7"/>
  <c r="G106" i="7"/>
  <c r="C106" i="7"/>
  <c r="W105" i="7"/>
  <c r="O105" i="7"/>
  <c r="M105" i="7"/>
  <c r="I105" i="7"/>
  <c r="G105" i="7"/>
  <c r="C105" i="7"/>
  <c r="W104" i="7"/>
  <c r="O104" i="7"/>
  <c r="M104" i="7"/>
  <c r="I104" i="7"/>
  <c r="G104" i="7"/>
  <c r="C104" i="7"/>
  <c r="W103" i="7"/>
  <c r="O103" i="7"/>
  <c r="M103" i="7"/>
  <c r="I103" i="7"/>
  <c r="G103" i="7"/>
  <c r="C103" i="7"/>
  <c r="W102" i="7"/>
  <c r="O102" i="7"/>
  <c r="M102" i="7"/>
  <c r="I102" i="7"/>
  <c r="G102" i="7"/>
  <c r="C102" i="7"/>
  <c r="N97" i="7"/>
  <c r="L97" i="7"/>
  <c r="K97" i="7"/>
  <c r="J97" i="7"/>
  <c r="F97" i="7"/>
  <c r="D97" i="7"/>
  <c r="C97" i="7"/>
  <c r="W96" i="7"/>
  <c r="O96" i="7"/>
  <c r="M96" i="7"/>
  <c r="I96" i="7"/>
  <c r="G96" i="7"/>
  <c r="E96" i="7"/>
  <c r="W95" i="7"/>
  <c r="O95" i="7"/>
  <c r="M95" i="7"/>
  <c r="I95" i="7"/>
  <c r="G95" i="7"/>
  <c r="E95" i="7"/>
  <c r="W94" i="7"/>
  <c r="O94" i="7"/>
  <c r="M94" i="7"/>
  <c r="I94" i="7"/>
  <c r="G94" i="7"/>
  <c r="E94" i="7"/>
  <c r="W93" i="7"/>
  <c r="O93" i="7"/>
  <c r="M93" i="7"/>
  <c r="I93" i="7"/>
  <c r="G93" i="7"/>
  <c r="E93" i="7"/>
  <c r="W92" i="7"/>
  <c r="O92" i="7"/>
  <c r="M92" i="7"/>
  <c r="I92" i="7"/>
  <c r="G92" i="7"/>
  <c r="E92" i="7"/>
  <c r="P87" i="7"/>
  <c r="N87" i="7"/>
  <c r="M87" i="7"/>
  <c r="J87" i="7"/>
  <c r="H87" i="7"/>
  <c r="E123" i="7" s="1"/>
  <c r="F87" i="7"/>
  <c r="D123" i="7" s="1"/>
  <c r="D87" i="7"/>
  <c r="C123" i="7" s="1"/>
  <c r="C87" i="7"/>
  <c r="B123" i="7" s="1"/>
  <c r="W86" i="7"/>
  <c r="Q86" i="7"/>
  <c r="O86" i="7"/>
  <c r="K86" i="7"/>
  <c r="I86" i="7"/>
  <c r="G86" i="7"/>
  <c r="E86" i="7"/>
  <c r="W85" i="7"/>
  <c r="Q85" i="7"/>
  <c r="O85" i="7"/>
  <c r="K85" i="7"/>
  <c r="I85" i="7"/>
  <c r="G85" i="7"/>
  <c r="E85" i="7"/>
  <c r="W84" i="7"/>
  <c r="Q84" i="7"/>
  <c r="O84" i="7"/>
  <c r="K84" i="7"/>
  <c r="I84" i="7"/>
  <c r="G84" i="7"/>
  <c r="E84" i="7"/>
  <c r="D127" i="6"/>
  <c r="C127" i="6"/>
  <c r="B127" i="6"/>
  <c r="E122" i="6"/>
  <c r="D122" i="6"/>
  <c r="C122" i="6"/>
  <c r="B122" i="6"/>
  <c r="N117" i="6"/>
  <c r="L117" i="6"/>
  <c r="K117" i="6"/>
  <c r="H117" i="6"/>
  <c r="F117" i="6"/>
  <c r="E117" i="6"/>
  <c r="D117" i="6"/>
  <c r="W116" i="6"/>
  <c r="O116" i="6"/>
  <c r="M116" i="6"/>
  <c r="I116" i="6"/>
  <c r="G116" i="6"/>
  <c r="C116" i="6"/>
  <c r="W115" i="6"/>
  <c r="O115" i="6"/>
  <c r="M115" i="6"/>
  <c r="I115" i="6"/>
  <c r="G115" i="6"/>
  <c r="C115" i="6"/>
  <c r="W114" i="6"/>
  <c r="O114" i="6"/>
  <c r="M114" i="6"/>
  <c r="I114" i="6"/>
  <c r="G114" i="6"/>
  <c r="C114" i="6"/>
  <c r="W113" i="6"/>
  <c r="O113" i="6"/>
  <c r="M113" i="6"/>
  <c r="I113" i="6"/>
  <c r="G113" i="6"/>
  <c r="C113" i="6"/>
  <c r="N108" i="6"/>
  <c r="L108" i="6"/>
  <c r="K108" i="6"/>
  <c r="H108" i="6"/>
  <c r="F108" i="6"/>
  <c r="E108" i="6"/>
  <c r="D108" i="6"/>
  <c r="W107" i="6"/>
  <c r="O107" i="6"/>
  <c r="M107" i="6"/>
  <c r="I107" i="6"/>
  <c r="G107" i="6"/>
  <c r="C107" i="6"/>
  <c r="W106" i="6"/>
  <c r="O106" i="6"/>
  <c r="M106" i="6"/>
  <c r="I106" i="6"/>
  <c r="G106" i="6"/>
  <c r="C106" i="6"/>
  <c r="W105" i="6"/>
  <c r="O105" i="6"/>
  <c r="M105" i="6"/>
  <c r="I105" i="6"/>
  <c r="G105" i="6"/>
  <c r="C105" i="6"/>
  <c r="W104" i="6"/>
  <c r="O104" i="6"/>
  <c r="M104" i="6"/>
  <c r="I104" i="6"/>
  <c r="G104" i="6"/>
  <c r="C104" i="6"/>
  <c r="W103" i="6"/>
  <c r="O103" i="6"/>
  <c r="M103" i="6"/>
  <c r="I103" i="6"/>
  <c r="G103" i="6"/>
  <c r="C103" i="6"/>
  <c r="W102" i="6"/>
  <c r="O102" i="6"/>
  <c r="M102" i="6"/>
  <c r="I102" i="6"/>
  <c r="G102" i="6"/>
  <c r="C102" i="6"/>
  <c r="N97" i="6"/>
  <c r="L97" i="6"/>
  <c r="K97" i="6"/>
  <c r="J97" i="6"/>
  <c r="F97" i="6"/>
  <c r="D97" i="6"/>
  <c r="C97" i="6"/>
  <c r="W96" i="6"/>
  <c r="O96" i="6"/>
  <c r="M96" i="6"/>
  <c r="I96" i="6"/>
  <c r="G96" i="6"/>
  <c r="E96" i="6"/>
  <c r="W95" i="6"/>
  <c r="O95" i="6"/>
  <c r="M95" i="6"/>
  <c r="I95" i="6"/>
  <c r="G95" i="6"/>
  <c r="E95" i="6"/>
  <c r="W94" i="6"/>
  <c r="O94" i="6"/>
  <c r="M94" i="6"/>
  <c r="I94" i="6"/>
  <c r="G94" i="6"/>
  <c r="E94" i="6"/>
  <c r="W93" i="6"/>
  <c r="O93" i="6"/>
  <c r="M93" i="6"/>
  <c r="I93" i="6"/>
  <c r="G93" i="6"/>
  <c r="E93" i="6"/>
  <c r="W92" i="6"/>
  <c r="O92" i="6"/>
  <c r="M92" i="6"/>
  <c r="I92" i="6"/>
  <c r="G92" i="6"/>
  <c r="E92" i="6"/>
  <c r="P87" i="6"/>
  <c r="N87" i="6"/>
  <c r="M87" i="6"/>
  <c r="J87" i="6"/>
  <c r="H87" i="6"/>
  <c r="E123" i="6" s="1"/>
  <c r="F87" i="6"/>
  <c r="D123" i="6" s="1"/>
  <c r="D87" i="6"/>
  <c r="C123" i="6" s="1"/>
  <c r="C87" i="6"/>
  <c r="B123" i="6" s="1"/>
  <c r="W86" i="6"/>
  <c r="Q86" i="6"/>
  <c r="O86" i="6"/>
  <c r="K86" i="6"/>
  <c r="I86" i="6"/>
  <c r="G86" i="6"/>
  <c r="E86" i="6"/>
  <c r="W85" i="6"/>
  <c r="Q85" i="6"/>
  <c r="O85" i="6"/>
  <c r="K85" i="6"/>
  <c r="I85" i="6"/>
  <c r="G85" i="6"/>
  <c r="E85" i="6"/>
  <c r="W84" i="6"/>
  <c r="Q84" i="6"/>
  <c r="O84" i="6"/>
  <c r="K84" i="6"/>
  <c r="I84" i="6"/>
  <c r="G84" i="6"/>
  <c r="E84" i="6"/>
  <c r="D127" i="5"/>
  <c r="C127" i="5"/>
  <c r="B127" i="5"/>
  <c r="E122" i="5"/>
  <c r="D122" i="5"/>
  <c r="C122" i="5"/>
  <c r="B122" i="5"/>
  <c r="N117" i="5"/>
  <c r="L117" i="5"/>
  <c r="K117" i="5"/>
  <c r="H117" i="5"/>
  <c r="F117" i="5"/>
  <c r="E117" i="5"/>
  <c r="D117" i="5"/>
  <c r="W116" i="5"/>
  <c r="O116" i="5"/>
  <c r="M116" i="5"/>
  <c r="I116" i="5"/>
  <c r="G116" i="5"/>
  <c r="C116" i="5"/>
  <c r="W115" i="5"/>
  <c r="O115" i="5"/>
  <c r="M115" i="5"/>
  <c r="I115" i="5"/>
  <c r="G115" i="5"/>
  <c r="C115" i="5"/>
  <c r="W114" i="5"/>
  <c r="O114" i="5"/>
  <c r="M114" i="5"/>
  <c r="I114" i="5"/>
  <c r="G114" i="5"/>
  <c r="C114" i="5"/>
  <c r="W113" i="5"/>
  <c r="O113" i="5"/>
  <c r="M113" i="5"/>
  <c r="I113" i="5"/>
  <c r="G113" i="5"/>
  <c r="C113" i="5"/>
  <c r="N108" i="5"/>
  <c r="L108" i="5"/>
  <c r="K108" i="5"/>
  <c r="H108" i="5"/>
  <c r="F108" i="5"/>
  <c r="E108" i="5"/>
  <c r="D108" i="5"/>
  <c r="W107" i="5"/>
  <c r="O107" i="5"/>
  <c r="M107" i="5"/>
  <c r="I107" i="5"/>
  <c r="G107" i="5"/>
  <c r="C107" i="5"/>
  <c r="W106" i="5"/>
  <c r="O106" i="5"/>
  <c r="M106" i="5"/>
  <c r="I106" i="5"/>
  <c r="G106" i="5"/>
  <c r="C106" i="5"/>
  <c r="W105" i="5"/>
  <c r="O105" i="5"/>
  <c r="M105" i="5"/>
  <c r="I105" i="5"/>
  <c r="G105" i="5"/>
  <c r="C105" i="5"/>
  <c r="W104" i="5"/>
  <c r="O104" i="5"/>
  <c r="M104" i="5"/>
  <c r="I104" i="5"/>
  <c r="G104" i="5"/>
  <c r="C104" i="5"/>
  <c r="W103" i="5"/>
  <c r="O103" i="5"/>
  <c r="M103" i="5"/>
  <c r="I103" i="5"/>
  <c r="G103" i="5"/>
  <c r="C103" i="5"/>
  <c r="W102" i="5"/>
  <c r="O102" i="5"/>
  <c r="M102" i="5"/>
  <c r="I102" i="5"/>
  <c r="G102" i="5"/>
  <c r="C102" i="5"/>
  <c r="N97" i="5"/>
  <c r="L97" i="5"/>
  <c r="K97" i="5"/>
  <c r="J97" i="5"/>
  <c r="F97" i="5"/>
  <c r="D97" i="5"/>
  <c r="C97" i="5"/>
  <c r="W96" i="5"/>
  <c r="O96" i="5"/>
  <c r="M96" i="5"/>
  <c r="I96" i="5"/>
  <c r="G96" i="5"/>
  <c r="E96" i="5"/>
  <c r="W95" i="5"/>
  <c r="O95" i="5"/>
  <c r="M95" i="5"/>
  <c r="I95" i="5"/>
  <c r="G95" i="5"/>
  <c r="E95" i="5"/>
  <c r="W94" i="5"/>
  <c r="O94" i="5"/>
  <c r="M94" i="5"/>
  <c r="I94" i="5"/>
  <c r="G94" i="5"/>
  <c r="E94" i="5"/>
  <c r="W93" i="5"/>
  <c r="O93" i="5"/>
  <c r="M93" i="5"/>
  <c r="I93" i="5"/>
  <c r="G93" i="5"/>
  <c r="E93" i="5"/>
  <c r="W92" i="5"/>
  <c r="O92" i="5"/>
  <c r="M92" i="5"/>
  <c r="I92" i="5"/>
  <c r="G92" i="5"/>
  <c r="E92" i="5"/>
  <c r="P87" i="5"/>
  <c r="N87" i="5"/>
  <c r="M87" i="5"/>
  <c r="J87" i="5"/>
  <c r="H87" i="5"/>
  <c r="E123" i="5" s="1"/>
  <c r="F87" i="5"/>
  <c r="D123" i="5" s="1"/>
  <c r="D87" i="5"/>
  <c r="C123" i="5" s="1"/>
  <c r="C87" i="5"/>
  <c r="B123" i="5" s="1"/>
  <c r="W86" i="5"/>
  <c r="Q86" i="5"/>
  <c r="O86" i="5"/>
  <c r="K86" i="5"/>
  <c r="I86" i="5"/>
  <c r="G86" i="5"/>
  <c r="E86" i="5"/>
  <c r="W85" i="5"/>
  <c r="Q85" i="5"/>
  <c r="O85" i="5"/>
  <c r="K85" i="5"/>
  <c r="I85" i="5"/>
  <c r="G85" i="5"/>
  <c r="E85" i="5"/>
  <c r="W84" i="5"/>
  <c r="Q84" i="5"/>
  <c r="O84" i="5"/>
  <c r="K84" i="5"/>
  <c r="I84" i="5"/>
  <c r="G84" i="5"/>
  <c r="E84" i="5"/>
  <c r="D126" i="4"/>
  <c r="C126" i="4"/>
  <c r="B126" i="4"/>
  <c r="E121" i="4"/>
  <c r="D121" i="4"/>
  <c r="C121" i="4"/>
  <c r="B121" i="4"/>
  <c r="N116" i="4"/>
  <c r="L116" i="4"/>
  <c r="K116" i="4"/>
  <c r="H116" i="4"/>
  <c r="F116" i="4"/>
  <c r="E116" i="4"/>
  <c r="D116" i="4"/>
  <c r="W115" i="4"/>
  <c r="O115" i="4"/>
  <c r="I115" i="4"/>
  <c r="G115" i="4"/>
  <c r="C115" i="4"/>
  <c r="W114" i="4"/>
  <c r="O114" i="4"/>
  <c r="I114" i="4"/>
  <c r="G114" i="4"/>
  <c r="C114" i="4"/>
  <c r="W113" i="4"/>
  <c r="O113" i="4"/>
  <c r="I113" i="4"/>
  <c r="G113" i="4"/>
  <c r="C113" i="4"/>
  <c r="W112" i="4"/>
  <c r="O112" i="4"/>
  <c r="I112" i="4"/>
  <c r="G112" i="4"/>
  <c r="C112" i="4"/>
  <c r="N107" i="4"/>
  <c r="L107" i="4"/>
  <c r="K107" i="4"/>
  <c r="H107" i="4"/>
  <c r="F107" i="4"/>
  <c r="E107" i="4"/>
  <c r="D107" i="4"/>
  <c r="W106" i="4"/>
  <c r="O106" i="4"/>
  <c r="M106" i="4"/>
  <c r="I106" i="4"/>
  <c r="G106" i="4"/>
  <c r="C106" i="4"/>
  <c r="W105" i="4"/>
  <c r="O105" i="4"/>
  <c r="M105" i="4"/>
  <c r="I105" i="4"/>
  <c r="G105" i="4"/>
  <c r="C105" i="4"/>
  <c r="W104" i="4"/>
  <c r="O104" i="4"/>
  <c r="M104" i="4"/>
  <c r="I104" i="4"/>
  <c r="G104" i="4"/>
  <c r="C104" i="4"/>
  <c r="W103" i="4"/>
  <c r="O103" i="4"/>
  <c r="M103" i="4"/>
  <c r="I103" i="4"/>
  <c r="G103" i="4"/>
  <c r="C103" i="4"/>
  <c r="W102" i="4"/>
  <c r="O102" i="4"/>
  <c r="M102" i="4"/>
  <c r="I102" i="4"/>
  <c r="G102" i="4"/>
  <c r="C102" i="4"/>
  <c r="W101" i="4"/>
  <c r="O101" i="4"/>
  <c r="M101" i="4"/>
  <c r="I101" i="4"/>
  <c r="G101" i="4"/>
  <c r="C101" i="4"/>
  <c r="N96" i="4"/>
  <c r="L96" i="4"/>
  <c r="K96" i="4"/>
  <c r="J96" i="4"/>
  <c r="F96" i="4"/>
  <c r="D96" i="4"/>
  <c r="C96" i="4"/>
  <c r="W95" i="4"/>
  <c r="O95" i="4"/>
  <c r="M95" i="4"/>
  <c r="I95" i="4"/>
  <c r="G95" i="4"/>
  <c r="E95" i="4"/>
  <c r="W94" i="4"/>
  <c r="O94" i="4"/>
  <c r="M94" i="4"/>
  <c r="I94" i="4"/>
  <c r="G94" i="4"/>
  <c r="E94" i="4"/>
  <c r="W93" i="4"/>
  <c r="O93" i="4"/>
  <c r="M93" i="4"/>
  <c r="I93" i="4"/>
  <c r="G93" i="4"/>
  <c r="E93" i="4"/>
  <c r="W92" i="4"/>
  <c r="O92" i="4"/>
  <c r="M92" i="4"/>
  <c r="I92" i="4"/>
  <c r="G92" i="4"/>
  <c r="E92" i="4"/>
  <c r="W91" i="4"/>
  <c r="O91" i="4"/>
  <c r="M91" i="4"/>
  <c r="I91" i="4"/>
  <c r="G91" i="4"/>
  <c r="E91" i="4"/>
  <c r="P86" i="4"/>
  <c r="N86" i="4"/>
  <c r="M86" i="4"/>
  <c r="J86" i="4"/>
  <c r="H86" i="4"/>
  <c r="E122" i="4" s="1"/>
  <c r="F86" i="4"/>
  <c r="D86" i="4"/>
  <c r="C122" i="4" s="1"/>
  <c r="C86" i="4"/>
  <c r="W85" i="4"/>
  <c r="Q85" i="4"/>
  <c r="O85" i="4"/>
  <c r="K85" i="4"/>
  <c r="I85" i="4"/>
  <c r="G85" i="4"/>
  <c r="E85" i="4"/>
  <c r="W84" i="4"/>
  <c r="Q84" i="4"/>
  <c r="O84" i="4"/>
  <c r="K84" i="4"/>
  <c r="I84" i="4"/>
  <c r="G84" i="4"/>
  <c r="E84" i="4"/>
  <c r="W83" i="4"/>
  <c r="Q83" i="4"/>
  <c r="O83" i="4"/>
  <c r="K83" i="4"/>
  <c r="I83" i="4"/>
  <c r="G83" i="4"/>
  <c r="E83" i="4"/>
  <c r="D127" i="3"/>
  <c r="C127" i="3"/>
  <c r="B127" i="3"/>
  <c r="E122" i="3"/>
  <c r="D122" i="3"/>
  <c r="C122" i="3"/>
  <c r="B122" i="3"/>
  <c r="N117" i="3"/>
  <c r="L117" i="3"/>
  <c r="K117" i="3"/>
  <c r="H117" i="3"/>
  <c r="F117" i="3"/>
  <c r="E117" i="3"/>
  <c r="D117" i="3"/>
  <c r="Y116" i="3"/>
  <c r="X116" i="3"/>
  <c r="W116" i="3"/>
  <c r="O116" i="3"/>
  <c r="I116" i="3"/>
  <c r="G116" i="3"/>
  <c r="C116" i="3"/>
  <c r="Y115" i="3"/>
  <c r="X115" i="3"/>
  <c r="W115" i="3"/>
  <c r="O115" i="3"/>
  <c r="I115" i="3"/>
  <c r="G115" i="3"/>
  <c r="C115" i="3"/>
  <c r="Y114" i="3"/>
  <c r="X114" i="3"/>
  <c r="W114" i="3"/>
  <c r="O114" i="3"/>
  <c r="I114" i="3"/>
  <c r="G114" i="3"/>
  <c r="C114" i="3"/>
  <c r="Y113" i="3"/>
  <c r="X113" i="3"/>
  <c r="W113" i="3"/>
  <c r="O113" i="3"/>
  <c r="I113" i="3"/>
  <c r="G113" i="3"/>
  <c r="C113" i="3"/>
  <c r="N108" i="3"/>
  <c r="L108" i="3"/>
  <c r="K108" i="3"/>
  <c r="H108" i="3"/>
  <c r="F108" i="3"/>
  <c r="E108" i="3"/>
  <c r="D108" i="3"/>
  <c r="Y107" i="3"/>
  <c r="X107" i="3"/>
  <c r="W107" i="3"/>
  <c r="O107" i="3"/>
  <c r="M107" i="3"/>
  <c r="I107" i="3"/>
  <c r="G107" i="3"/>
  <c r="C107" i="3"/>
  <c r="Y106" i="3"/>
  <c r="X106" i="3"/>
  <c r="W106" i="3"/>
  <c r="O106" i="3"/>
  <c r="M106" i="3"/>
  <c r="I106" i="3"/>
  <c r="G106" i="3"/>
  <c r="C106" i="3"/>
  <c r="Y105" i="3"/>
  <c r="X105" i="3"/>
  <c r="W105" i="3"/>
  <c r="O105" i="3"/>
  <c r="M105" i="3"/>
  <c r="I105" i="3"/>
  <c r="G105" i="3"/>
  <c r="C105" i="3"/>
  <c r="Y104" i="3"/>
  <c r="X104" i="3"/>
  <c r="W104" i="3"/>
  <c r="O104" i="3"/>
  <c r="M104" i="3"/>
  <c r="I104" i="3"/>
  <c r="G104" i="3"/>
  <c r="C104" i="3"/>
  <c r="Y103" i="3"/>
  <c r="X103" i="3"/>
  <c r="W103" i="3"/>
  <c r="O103" i="3"/>
  <c r="M103" i="3"/>
  <c r="I103" i="3"/>
  <c r="G103" i="3"/>
  <c r="C103" i="3"/>
  <c r="Y102" i="3"/>
  <c r="X102" i="3"/>
  <c r="W102" i="3"/>
  <c r="O102" i="3"/>
  <c r="M102" i="3"/>
  <c r="I102" i="3"/>
  <c r="G102" i="3"/>
  <c r="C102" i="3"/>
  <c r="N97" i="3"/>
  <c r="L97" i="3"/>
  <c r="K97" i="3"/>
  <c r="J97" i="3"/>
  <c r="F97" i="3"/>
  <c r="D97" i="3"/>
  <c r="C97" i="3"/>
  <c r="Y96" i="3"/>
  <c r="X96" i="3"/>
  <c r="W96" i="3"/>
  <c r="O96" i="3"/>
  <c r="M96" i="3"/>
  <c r="I96" i="3"/>
  <c r="G96" i="3"/>
  <c r="E96" i="3"/>
  <c r="Y95" i="3"/>
  <c r="X95" i="3"/>
  <c r="W95" i="3"/>
  <c r="O95" i="3"/>
  <c r="M95" i="3"/>
  <c r="I95" i="3"/>
  <c r="G95" i="3"/>
  <c r="E95" i="3"/>
  <c r="Y94" i="3"/>
  <c r="X94" i="3"/>
  <c r="W94" i="3"/>
  <c r="O94" i="3"/>
  <c r="M94" i="3"/>
  <c r="I94" i="3"/>
  <c r="G94" i="3"/>
  <c r="E94" i="3"/>
  <c r="Y93" i="3"/>
  <c r="X93" i="3"/>
  <c r="W93" i="3"/>
  <c r="O93" i="3"/>
  <c r="M93" i="3"/>
  <c r="I93" i="3"/>
  <c r="G93" i="3"/>
  <c r="E93" i="3"/>
  <c r="Y92" i="3"/>
  <c r="X92" i="3"/>
  <c r="W92" i="3"/>
  <c r="O92" i="3"/>
  <c r="M92" i="3"/>
  <c r="I92" i="3"/>
  <c r="G92" i="3"/>
  <c r="E92" i="3"/>
  <c r="P87" i="3"/>
  <c r="N87" i="3"/>
  <c r="M87" i="3"/>
  <c r="J87" i="3"/>
  <c r="H87" i="3"/>
  <c r="E123" i="3" s="1"/>
  <c r="F87" i="3"/>
  <c r="D123" i="3" s="1"/>
  <c r="D87" i="3"/>
  <c r="C123" i="3" s="1"/>
  <c r="C87" i="3"/>
  <c r="X86" i="3"/>
  <c r="W86" i="3"/>
  <c r="Q86" i="3"/>
  <c r="O86" i="3"/>
  <c r="K86" i="3"/>
  <c r="I86" i="3"/>
  <c r="G86" i="3"/>
  <c r="E86" i="3"/>
  <c r="X85" i="3"/>
  <c r="W85" i="3"/>
  <c r="Q85" i="3"/>
  <c r="O85" i="3"/>
  <c r="K85" i="3"/>
  <c r="I85" i="3"/>
  <c r="G85" i="3"/>
  <c r="E85" i="3"/>
  <c r="X84" i="3"/>
  <c r="W84" i="3"/>
  <c r="Q84" i="3"/>
  <c r="O84" i="3"/>
  <c r="K84" i="3"/>
  <c r="I84" i="3"/>
  <c r="G84" i="3"/>
  <c r="E84" i="3"/>
  <c r="D127" i="2"/>
  <c r="C127" i="2"/>
  <c r="B127" i="2"/>
  <c r="E122" i="2"/>
  <c r="D122" i="2"/>
  <c r="C122" i="2"/>
  <c r="B122" i="2"/>
  <c r="O117" i="2"/>
  <c r="M117" i="2"/>
  <c r="L117" i="2"/>
  <c r="I117" i="2"/>
  <c r="G117" i="2"/>
  <c r="F117" i="2"/>
  <c r="E117" i="2"/>
  <c r="Z116" i="2"/>
  <c r="Y116" i="2"/>
  <c r="X116" i="2"/>
  <c r="P116" i="2"/>
  <c r="J116" i="2"/>
  <c r="H116" i="2"/>
  <c r="D116" i="2"/>
  <c r="Z115" i="2"/>
  <c r="Y115" i="2"/>
  <c r="X115" i="2"/>
  <c r="P115" i="2"/>
  <c r="J115" i="2"/>
  <c r="H115" i="2"/>
  <c r="D115" i="2"/>
  <c r="Z114" i="2"/>
  <c r="Y114" i="2"/>
  <c r="X114" i="2"/>
  <c r="P114" i="2"/>
  <c r="J114" i="2"/>
  <c r="H114" i="2"/>
  <c r="D114" i="2"/>
  <c r="Z113" i="2"/>
  <c r="Y113" i="2"/>
  <c r="X113" i="2"/>
  <c r="P113" i="2"/>
  <c r="J113" i="2"/>
  <c r="H113" i="2"/>
  <c r="D113" i="2"/>
  <c r="O108" i="2"/>
  <c r="M108" i="2"/>
  <c r="L108" i="2"/>
  <c r="I108" i="2"/>
  <c r="G108" i="2"/>
  <c r="F108" i="2"/>
  <c r="E108" i="2"/>
  <c r="Z107" i="2"/>
  <c r="Y107" i="2"/>
  <c r="X107" i="2"/>
  <c r="P107" i="2"/>
  <c r="N107" i="2"/>
  <c r="J107" i="2"/>
  <c r="H107" i="2"/>
  <c r="D107" i="2"/>
  <c r="Z106" i="2"/>
  <c r="Y106" i="2"/>
  <c r="X106" i="2"/>
  <c r="P106" i="2"/>
  <c r="N106" i="2"/>
  <c r="J106" i="2"/>
  <c r="H106" i="2"/>
  <c r="D106" i="2"/>
  <c r="Z105" i="2"/>
  <c r="Y105" i="2"/>
  <c r="X105" i="2"/>
  <c r="P105" i="2"/>
  <c r="N105" i="2"/>
  <c r="J105" i="2"/>
  <c r="H105" i="2"/>
  <c r="D105" i="2"/>
  <c r="Z104" i="2"/>
  <c r="Y104" i="2"/>
  <c r="X104" i="2"/>
  <c r="P104" i="2"/>
  <c r="N104" i="2"/>
  <c r="J104" i="2"/>
  <c r="H104" i="2"/>
  <c r="D104" i="2"/>
  <c r="Z103" i="2"/>
  <c r="Y103" i="2"/>
  <c r="X103" i="2"/>
  <c r="P103" i="2"/>
  <c r="N103" i="2"/>
  <c r="J103" i="2"/>
  <c r="H103" i="2"/>
  <c r="D103" i="2"/>
  <c r="Z102" i="2"/>
  <c r="Y102" i="2"/>
  <c r="X102" i="2"/>
  <c r="P102" i="2"/>
  <c r="N102" i="2"/>
  <c r="J102" i="2"/>
  <c r="H102" i="2"/>
  <c r="D102" i="2"/>
  <c r="O97" i="2"/>
  <c r="M97" i="2"/>
  <c r="L97" i="2"/>
  <c r="K97" i="2"/>
  <c r="G97" i="2"/>
  <c r="E97" i="2"/>
  <c r="D97" i="2"/>
  <c r="Z96" i="2"/>
  <c r="Y96" i="2"/>
  <c r="X96" i="2"/>
  <c r="P96" i="2"/>
  <c r="N96" i="2"/>
  <c r="J96" i="2"/>
  <c r="H96" i="2"/>
  <c r="F96" i="2"/>
  <c r="Z95" i="2"/>
  <c r="Y95" i="2"/>
  <c r="X95" i="2"/>
  <c r="P95" i="2"/>
  <c r="N95" i="2"/>
  <c r="J95" i="2"/>
  <c r="H95" i="2"/>
  <c r="F95" i="2"/>
  <c r="Z94" i="2"/>
  <c r="Y94" i="2"/>
  <c r="X94" i="2"/>
  <c r="P94" i="2"/>
  <c r="N94" i="2"/>
  <c r="J94" i="2"/>
  <c r="H94" i="2"/>
  <c r="F94" i="2"/>
  <c r="Z93" i="2"/>
  <c r="Y93" i="2"/>
  <c r="X93" i="2"/>
  <c r="P93" i="2"/>
  <c r="N93" i="2"/>
  <c r="J93" i="2"/>
  <c r="H93" i="2"/>
  <c r="F93" i="2"/>
  <c r="Z92" i="2"/>
  <c r="Y92" i="2"/>
  <c r="X92" i="2"/>
  <c r="P92" i="2"/>
  <c r="N92" i="2"/>
  <c r="J92" i="2"/>
  <c r="H92" i="2"/>
  <c r="F92" i="2"/>
  <c r="Q87" i="2"/>
  <c r="O87" i="2"/>
  <c r="N87" i="2"/>
  <c r="K87" i="2"/>
  <c r="I87" i="2"/>
  <c r="E123" i="2" s="1"/>
  <c r="G87" i="2"/>
  <c r="D123" i="2" s="1"/>
  <c r="E87" i="2"/>
  <c r="C123" i="2" s="1"/>
  <c r="D87" i="2"/>
  <c r="Y86" i="2"/>
  <c r="X86" i="2"/>
  <c r="R86" i="2"/>
  <c r="P86" i="2"/>
  <c r="L86" i="2"/>
  <c r="J86" i="2"/>
  <c r="H86" i="2"/>
  <c r="F86" i="2"/>
  <c r="Y85" i="2"/>
  <c r="X85" i="2"/>
  <c r="R85" i="2"/>
  <c r="P85" i="2"/>
  <c r="L85" i="2"/>
  <c r="J85" i="2"/>
  <c r="H85" i="2"/>
  <c r="F85" i="2"/>
  <c r="Y84" i="2"/>
  <c r="X84" i="2"/>
  <c r="R84" i="2"/>
  <c r="P84" i="2"/>
  <c r="L84" i="2"/>
  <c r="J84" i="2"/>
  <c r="H84" i="2"/>
  <c r="F84" i="2"/>
  <c r="N26" i="25"/>
  <c r="H44" i="22"/>
  <c r="H44" i="17"/>
  <c r="H45" i="17"/>
  <c r="H46" i="17"/>
  <c r="H43" i="17"/>
  <c r="H32" i="19"/>
  <c r="N25" i="14"/>
  <c r="P37" i="12"/>
  <c r="N44" i="25"/>
  <c r="N45" i="25"/>
  <c r="N46" i="25"/>
  <c r="N43" i="25"/>
  <c r="N44" i="23"/>
  <c r="N45" i="23"/>
  <c r="N46" i="23"/>
  <c r="N43" i="23"/>
  <c r="N44" i="21"/>
  <c r="N45" i="21"/>
  <c r="N46" i="21"/>
  <c r="N43" i="21"/>
  <c r="N44" i="34"/>
  <c r="N45" i="34"/>
  <c r="N46" i="34"/>
  <c r="N43" i="34"/>
  <c r="N44" i="20"/>
  <c r="N45" i="20"/>
  <c r="N46" i="20"/>
  <c r="N43" i="20"/>
  <c r="N44" i="14"/>
  <c r="N45" i="14"/>
  <c r="N43" i="14"/>
  <c r="N44" i="13"/>
  <c r="N45" i="13"/>
  <c r="N46" i="13"/>
  <c r="N43" i="13"/>
  <c r="N44" i="10"/>
  <c r="N45" i="10"/>
  <c r="N46" i="10"/>
  <c r="N43" i="10"/>
  <c r="N44" i="9"/>
  <c r="N45" i="9"/>
  <c r="N46" i="9"/>
  <c r="N43" i="9"/>
  <c r="N44" i="7"/>
  <c r="N45" i="7"/>
  <c r="N46" i="7"/>
  <c r="N43" i="7"/>
  <c r="N44" i="6"/>
  <c r="N45" i="6"/>
  <c r="N46" i="6"/>
  <c r="N43" i="6"/>
  <c r="N44" i="5"/>
  <c r="N45" i="5"/>
  <c r="N46" i="5"/>
  <c r="N43" i="5"/>
  <c r="H16" i="5"/>
  <c r="E17" i="5"/>
  <c r="N26" i="4"/>
  <c r="P25" i="4"/>
  <c r="N25" i="4"/>
  <c r="J25" i="4"/>
  <c r="H25" i="4"/>
  <c r="F25" i="4"/>
  <c r="P24" i="4"/>
  <c r="N24" i="4"/>
  <c r="J24" i="4"/>
  <c r="H24" i="4"/>
  <c r="F24" i="4"/>
  <c r="P23" i="4"/>
  <c r="N23" i="4"/>
  <c r="J23" i="4"/>
  <c r="H23" i="4"/>
  <c r="F23" i="4"/>
  <c r="P22" i="4"/>
  <c r="N22" i="4"/>
  <c r="J22" i="4"/>
  <c r="H22" i="4"/>
  <c r="F22" i="4"/>
  <c r="P35" i="2"/>
  <c r="N35" i="2"/>
  <c r="J35" i="2"/>
  <c r="H35" i="2"/>
  <c r="D35" i="2"/>
  <c r="P34" i="2"/>
  <c r="N34" i="2"/>
  <c r="J34" i="2"/>
  <c r="H34" i="2"/>
  <c r="D34" i="2"/>
  <c r="P33" i="2"/>
  <c r="N33" i="2"/>
  <c r="J33" i="2"/>
  <c r="H33" i="2"/>
  <c r="D33" i="2"/>
  <c r="P32" i="2"/>
  <c r="N32" i="2"/>
  <c r="J32" i="2"/>
  <c r="H32" i="2"/>
  <c r="D32" i="2"/>
  <c r="P25" i="2"/>
  <c r="N25" i="2"/>
  <c r="J25" i="2"/>
  <c r="H25" i="2"/>
  <c r="F25" i="2"/>
  <c r="P24" i="2"/>
  <c r="N24" i="2"/>
  <c r="J24" i="2"/>
  <c r="H24" i="2"/>
  <c r="F24" i="2"/>
  <c r="P23" i="2"/>
  <c r="N23" i="2"/>
  <c r="J23" i="2"/>
  <c r="H23" i="2"/>
  <c r="F23" i="2"/>
  <c r="P22" i="2"/>
  <c r="N22" i="2"/>
  <c r="J22" i="2"/>
  <c r="H22" i="2"/>
  <c r="F22" i="2"/>
  <c r="R14" i="2"/>
  <c r="P14" i="2"/>
  <c r="L14" i="2"/>
  <c r="J14" i="2"/>
  <c r="H14" i="2"/>
  <c r="F14" i="2"/>
  <c r="F15" i="2"/>
  <c r="H15" i="2"/>
  <c r="J15" i="2"/>
  <c r="L15" i="2"/>
  <c r="P15" i="2"/>
  <c r="P44" i="10"/>
  <c r="J44" i="10"/>
  <c r="H44" i="10"/>
  <c r="D44" i="10"/>
  <c r="P43" i="10"/>
  <c r="J43" i="10"/>
  <c r="H43" i="10"/>
  <c r="D43" i="10"/>
  <c r="P34" i="10"/>
  <c r="N34" i="10"/>
  <c r="J34" i="10"/>
  <c r="H34" i="10"/>
  <c r="D34" i="10"/>
  <c r="L176" i="25"/>
  <c r="K176" i="25"/>
  <c r="I176" i="25"/>
  <c r="D176" i="25"/>
  <c r="L174" i="25"/>
  <c r="K174" i="25"/>
  <c r="I174" i="25"/>
  <c r="D174" i="25"/>
  <c r="L172" i="25"/>
  <c r="K172" i="25"/>
  <c r="I172" i="25"/>
  <c r="D172" i="25"/>
  <c r="L170" i="25"/>
  <c r="J170" i="25"/>
  <c r="D170" i="25"/>
  <c r="F15" i="30"/>
  <c r="H37" i="26"/>
  <c r="H46" i="23"/>
  <c r="E52" i="23"/>
  <c r="C52" i="23"/>
  <c r="D52" i="23"/>
  <c r="B52" i="23"/>
  <c r="P26" i="23"/>
  <c r="N26" i="23"/>
  <c r="J26" i="23"/>
  <c r="H26" i="23"/>
  <c r="F26" i="23"/>
  <c r="P25" i="23"/>
  <c r="N25" i="23"/>
  <c r="J25" i="23"/>
  <c r="H25" i="23"/>
  <c r="F25" i="23"/>
  <c r="P24" i="23"/>
  <c r="N24" i="23"/>
  <c r="J24" i="23"/>
  <c r="H24" i="23"/>
  <c r="F24" i="23"/>
  <c r="P23" i="23"/>
  <c r="N23" i="23"/>
  <c r="J23" i="23"/>
  <c r="H23" i="23"/>
  <c r="F23" i="23"/>
  <c r="P22" i="23"/>
  <c r="N22" i="23"/>
  <c r="J22" i="23"/>
  <c r="H22" i="23"/>
  <c r="F22" i="23"/>
  <c r="Q17" i="23"/>
  <c r="O17" i="23"/>
  <c r="N17" i="23"/>
  <c r="V15" i="23" s="1"/>
  <c r="K17" i="23"/>
  <c r="I17" i="23"/>
  <c r="G17" i="23"/>
  <c r="E17" i="23"/>
  <c r="D17" i="23"/>
  <c r="U16" i="23" s="1"/>
  <c r="R16" i="23"/>
  <c r="P16" i="23"/>
  <c r="L16" i="23"/>
  <c r="J16" i="23"/>
  <c r="H16" i="23"/>
  <c r="F16" i="23"/>
  <c r="R15" i="23"/>
  <c r="P15" i="23"/>
  <c r="L15" i="23"/>
  <c r="J15" i="23"/>
  <c r="H15" i="23"/>
  <c r="F15" i="23"/>
  <c r="R14" i="23"/>
  <c r="P14" i="23"/>
  <c r="L14" i="23"/>
  <c r="J14" i="23"/>
  <c r="H14" i="23"/>
  <c r="F14" i="23"/>
  <c r="E52" i="12"/>
  <c r="D52" i="12"/>
  <c r="C52" i="12"/>
  <c r="B52" i="12"/>
  <c r="H33" i="9"/>
  <c r="D45" i="19"/>
  <c r="F15" i="19"/>
  <c r="F15" i="8"/>
  <c r="J16" i="30"/>
  <c r="D122" i="4" l="1"/>
  <c r="X86" i="4"/>
  <c r="Y107" i="4"/>
  <c r="X107" i="4"/>
  <c r="Y116" i="13"/>
  <c r="X116" i="13"/>
  <c r="C131" i="20"/>
  <c r="Y116" i="4"/>
  <c r="X116" i="4"/>
  <c r="Y116" i="24"/>
  <c r="X116" i="24"/>
  <c r="Y96" i="13"/>
  <c r="X96" i="13"/>
  <c r="Y96" i="24"/>
  <c r="X96" i="24"/>
  <c r="D122" i="13"/>
  <c r="X86" i="13"/>
  <c r="Y107" i="13"/>
  <c r="X107" i="13"/>
  <c r="U87" i="3"/>
  <c r="D122" i="24"/>
  <c r="X86" i="24"/>
  <c r="C131" i="21"/>
  <c r="Y96" i="4"/>
  <c r="X96" i="4"/>
  <c r="Y107" i="24"/>
  <c r="X107" i="24"/>
  <c r="U88" i="31"/>
  <c r="U87" i="27"/>
  <c r="T87" i="26"/>
  <c r="U87" i="26"/>
  <c r="C132" i="25"/>
  <c r="U88" i="25"/>
  <c r="U86" i="24"/>
  <c r="T86" i="24"/>
  <c r="U88" i="23"/>
  <c r="U87" i="22"/>
  <c r="T87" i="22"/>
  <c r="U87" i="21"/>
  <c r="B131" i="21"/>
  <c r="U87" i="20"/>
  <c r="U87" i="18"/>
  <c r="U87" i="17"/>
  <c r="C131" i="16"/>
  <c r="U87" i="16"/>
  <c r="T87" i="16"/>
  <c r="U87" i="15"/>
  <c r="T87" i="15"/>
  <c r="B124" i="14"/>
  <c r="B132" i="14" s="1"/>
  <c r="U88" i="14"/>
  <c r="T76" i="13"/>
  <c r="T86" i="13"/>
  <c r="T88" i="12"/>
  <c r="U87" i="10"/>
  <c r="B131" i="10"/>
  <c r="U87" i="9"/>
  <c r="B131" i="9"/>
  <c r="T88" i="8"/>
  <c r="U88" i="8"/>
  <c r="U87" i="7"/>
  <c r="C131" i="7"/>
  <c r="U86" i="4"/>
  <c r="T86" i="4"/>
  <c r="T87" i="3"/>
  <c r="V87" i="2"/>
  <c r="U87" i="28"/>
  <c r="U85" i="23"/>
  <c r="U87" i="23"/>
  <c r="U86" i="23"/>
  <c r="T105" i="23"/>
  <c r="T108" i="23"/>
  <c r="T104" i="23"/>
  <c r="T107" i="23"/>
  <c r="T103" i="23"/>
  <c r="T106" i="23"/>
  <c r="T86" i="23"/>
  <c r="S85" i="23"/>
  <c r="T85" i="23"/>
  <c r="S87" i="23"/>
  <c r="T87" i="23"/>
  <c r="S86" i="23"/>
  <c r="T87" i="19"/>
  <c r="U87" i="19"/>
  <c r="B122" i="13"/>
  <c r="C130" i="13" s="1"/>
  <c r="U86" i="13"/>
  <c r="S76" i="13"/>
  <c r="U87" i="6"/>
  <c r="T87" i="6"/>
  <c r="T102" i="5"/>
  <c r="T105" i="5"/>
  <c r="T104" i="5"/>
  <c r="T107" i="5"/>
  <c r="T103" i="5"/>
  <c r="T106" i="5"/>
  <c r="U87" i="5"/>
  <c r="C131" i="5"/>
  <c r="B131" i="5"/>
  <c r="C131" i="6"/>
  <c r="C131" i="9"/>
  <c r="C131" i="10"/>
  <c r="C132" i="23"/>
  <c r="C131" i="34"/>
  <c r="U87" i="34"/>
  <c r="T88" i="29"/>
  <c r="U88" i="29"/>
  <c r="T87" i="30"/>
  <c r="U87" i="30"/>
  <c r="T88" i="31"/>
  <c r="B124" i="31"/>
  <c r="C132" i="31" s="1"/>
  <c r="B123" i="30"/>
  <c r="C131" i="30" s="1"/>
  <c r="B124" i="29"/>
  <c r="C132" i="29" s="1"/>
  <c r="B123" i="28"/>
  <c r="C131" i="28" s="1"/>
  <c r="T87" i="28"/>
  <c r="B131" i="27"/>
  <c r="T87" i="27"/>
  <c r="B123" i="26"/>
  <c r="C131" i="26" s="1"/>
  <c r="B132" i="25"/>
  <c r="T88" i="25"/>
  <c r="B122" i="24"/>
  <c r="C130" i="24" s="1"/>
  <c r="B132" i="23"/>
  <c r="T88" i="23"/>
  <c r="B123" i="22"/>
  <c r="C131" i="22" s="1"/>
  <c r="T87" i="21"/>
  <c r="B131" i="34"/>
  <c r="T87" i="34"/>
  <c r="B131" i="20"/>
  <c r="T87" i="20"/>
  <c r="B123" i="18"/>
  <c r="C131" i="18" s="1"/>
  <c r="T87" i="18"/>
  <c r="B123" i="17"/>
  <c r="C131" i="17" s="1"/>
  <c r="T87" i="17"/>
  <c r="B123" i="19"/>
  <c r="C131" i="19" s="1"/>
  <c r="B131" i="16"/>
  <c r="B123" i="15"/>
  <c r="C131" i="15" s="1"/>
  <c r="B124" i="12"/>
  <c r="C132" i="12" s="1"/>
  <c r="T87" i="10"/>
  <c r="T87" i="9"/>
  <c r="B124" i="8"/>
  <c r="C132" i="8" s="1"/>
  <c r="B131" i="7"/>
  <c r="T87" i="7"/>
  <c r="B131" i="6"/>
  <c r="T87" i="5"/>
  <c r="B122" i="4"/>
  <c r="C130" i="4" s="1"/>
  <c r="B123" i="3"/>
  <c r="C131" i="3" s="1"/>
  <c r="B123" i="2"/>
  <c r="C131" i="2" s="1"/>
  <c r="U87" i="2"/>
  <c r="V16" i="23"/>
  <c r="T15" i="23"/>
  <c r="V17" i="23"/>
  <c r="U15" i="23"/>
  <c r="T14" i="23"/>
  <c r="U14" i="23"/>
  <c r="V14" i="23"/>
  <c r="U17" i="23"/>
  <c r="T16" i="23"/>
  <c r="F15" i="12"/>
  <c r="H15" i="12"/>
  <c r="J15" i="12"/>
  <c r="L15" i="12"/>
  <c r="P15" i="12"/>
  <c r="R15" i="12"/>
  <c r="Q176" i="34"/>
  <c r="P176" i="34"/>
  <c r="O176" i="34"/>
  <c r="L176" i="34"/>
  <c r="K176" i="34"/>
  <c r="I176" i="34"/>
  <c r="D176" i="34"/>
  <c r="Q174" i="34"/>
  <c r="P174" i="34"/>
  <c r="O174" i="34"/>
  <c r="L174" i="34"/>
  <c r="K174" i="34"/>
  <c r="I174" i="34"/>
  <c r="D174" i="34"/>
  <c r="Q172" i="34"/>
  <c r="P172" i="34"/>
  <c r="O172" i="34"/>
  <c r="L172" i="34"/>
  <c r="K172" i="34"/>
  <c r="I172" i="34"/>
  <c r="D172" i="34"/>
  <c r="T170" i="34"/>
  <c r="S170" i="34"/>
  <c r="Q170" i="34"/>
  <c r="P170" i="34"/>
  <c r="O170" i="34"/>
  <c r="L170" i="34"/>
  <c r="J170" i="34"/>
  <c r="D170" i="34"/>
  <c r="Q166" i="34"/>
  <c r="P166" i="34"/>
  <c r="O166" i="34"/>
  <c r="L166" i="34"/>
  <c r="K166" i="34"/>
  <c r="I166" i="34"/>
  <c r="D166" i="34"/>
  <c r="Q164" i="34"/>
  <c r="P164" i="34"/>
  <c r="O164" i="34"/>
  <c r="L164" i="34"/>
  <c r="K164" i="34"/>
  <c r="I164" i="34"/>
  <c r="D164" i="34"/>
  <c r="Q162" i="34"/>
  <c r="P162" i="34"/>
  <c r="O162" i="34"/>
  <c r="L162" i="34"/>
  <c r="K162" i="34"/>
  <c r="I162" i="34"/>
  <c r="D162" i="34"/>
  <c r="T160" i="34"/>
  <c r="S160" i="34"/>
  <c r="Q160" i="34"/>
  <c r="P160" i="34"/>
  <c r="O160" i="34"/>
  <c r="L160" i="34"/>
  <c r="J160" i="34"/>
  <c r="D160" i="34"/>
  <c r="J156" i="34"/>
  <c r="H156" i="34"/>
  <c r="G156" i="34"/>
  <c r="F156" i="34"/>
  <c r="E156" i="34"/>
  <c r="C156" i="34"/>
  <c r="B156" i="34"/>
  <c r="J154" i="34"/>
  <c r="H154" i="34"/>
  <c r="G154" i="34"/>
  <c r="F154" i="34"/>
  <c r="E154" i="34"/>
  <c r="C154" i="34"/>
  <c r="B154" i="34"/>
  <c r="J152" i="34"/>
  <c r="H152" i="34"/>
  <c r="G152" i="34"/>
  <c r="F152" i="34"/>
  <c r="E152" i="34"/>
  <c r="C152" i="34"/>
  <c r="B152" i="34"/>
  <c r="K150" i="34"/>
  <c r="I150" i="34"/>
  <c r="H150" i="34"/>
  <c r="G150" i="34"/>
  <c r="F150" i="34"/>
  <c r="E150" i="34"/>
  <c r="C150" i="34"/>
  <c r="B150" i="34"/>
  <c r="AF57" i="34"/>
  <c r="AE57" i="34"/>
  <c r="AD57" i="34"/>
  <c r="D57" i="34"/>
  <c r="C57" i="34"/>
  <c r="B57" i="34"/>
  <c r="AF52" i="34"/>
  <c r="AE52" i="34"/>
  <c r="AD52" i="34"/>
  <c r="E52" i="34"/>
  <c r="D52" i="34"/>
  <c r="C52" i="34"/>
  <c r="B52" i="34"/>
  <c r="AQ47" i="34"/>
  <c r="AO47" i="34"/>
  <c r="AN47" i="34"/>
  <c r="AK47" i="34"/>
  <c r="AV44" i="34" s="1"/>
  <c r="AI47" i="34"/>
  <c r="AH47" i="34"/>
  <c r="AG47" i="34"/>
  <c r="O47" i="34"/>
  <c r="M47" i="34"/>
  <c r="L47" i="34"/>
  <c r="I47" i="34"/>
  <c r="G47" i="34"/>
  <c r="F47" i="34"/>
  <c r="E47" i="34"/>
  <c r="BA46" i="34"/>
  <c r="AZ46" i="34"/>
  <c r="AX46" i="34"/>
  <c r="AW46" i="34"/>
  <c r="AV46" i="34"/>
  <c r="AR46" i="34"/>
  <c r="AL46" i="34"/>
  <c r="AJ46" i="34"/>
  <c r="AF46" i="34"/>
  <c r="P46" i="34"/>
  <c r="J46" i="34"/>
  <c r="H46" i="34"/>
  <c r="D46" i="34"/>
  <c r="BA45" i="34"/>
  <c r="AZ45" i="34"/>
  <c r="AX45" i="34"/>
  <c r="AW45" i="34"/>
  <c r="AV45" i="34"/>
  <c r="AR45" i="34"/>
  <c r="AL45" i="34"/>
  <c r="AJ45" i="34"/>
  <c r="AF45" i="34"/>
  <c r="P45" i="34"/>
  <c r="J45" i="34"/>
  <c r="H45" i="34"/>
  <c r="D45" i="34"/>
  <c r="BA44" i="34"/>
  <c r="AZ44" i="34"/>
  <c r="AX44" i="34"/>
  <c r="AW44" i="34"/>
  <c r="AR44" i="34"/>
  <c r="AL44" i="34"/>
  <c r="AJ44" i="34"/>
  <c r="AF44" i="34"/>
  <c r="P44" i="34"/>
  <c r="J44" i="34"/>
  <c r="H44" i="34"/>
  <c r="D44" i="34"/>
  <c r="BA43" i="34"/>
  <c r="AZ43" i="34"/>
  <c r="AX43" i="34"/>
  <c r="AW43" i="34"/>
  <c r="AV43" i="34"/>
  <c r="AR43" i="34"/>
  <c r="AL43" i="34"/>
  <c r="AJ43" i="34"/>
  <c r="AF43" i="34"/>
  <c r="P43" i="34"/>
  <c r="J43" i="34"/>
  <c r="H43" i="34"/>
  <c r="D43" i="34"/>
  <c r="AQ38" i="34"/>
  <c r="AO38" i="34"/>
  <c r="AN38" i="34"/>
  <c r="AK38" i="34"/>
  <c r="AV35" i="34" s="1"/>
  <c r="AI38" i="34"/>
  <c r="AH38" i="34"/>
  <c r="AG38" i="34"/>
  <c r="O38" i="34"/>
  <c r="M38" i="34"/>
  <c r="L38" i="34"/>
  <c r="I38" i="34"/>
  <c r="G38" i="34"/>
  <c r="F38" i="34"/>
  <c r="E38" i="34"/>
  <c r="AX37" i="34"/>
  <c r="AW37" i="34"/>
  <c r="AV37" i="34"/>
  <c r="AR37" i="34"/>
  <c r="AP37" i="34"/>
  <c r="AL37" i="34"/>
  <c r="AF37" i="34"/>
  <c r="P37" i="34"/>
  <c r="N37" i="34"/>
  <c r="J37" i="34"/>
  <c r="H37" i="34"/>
  <c r="D37" i="34"/>
  <c r="BA36" i="34"/>
  <c r="AZ36" i="34"/>
  <c r="AX36" i="34"/>
  <c r="AW36" i="34"/>
  <c r="AV36" i="34"/>
  <c r="AR36" i="34"/>
  <c r="AP36" i="34"/>
  <c r="AL36" i="34"/>
  <c r="AJ36" i="34"/>
  <c r="AF36" i="34"/>
  <c r="P36" i="34"/>
  <c r="N36" i="34"/>
  <c r="J36" i="34"/>
  <c r="H36" i="34"/>
  <c r="D36" i="34"/>
  <c r="BA35" i="34"/>
  <c r="AZ35" i="34"/>
  <c r="AX35" i="34"/>
  <c r="AW35" i="34"/>
  <c r="AR35" i="34"/>
  <c r="AP35" i="34"/>
  <c r="AL35" i="34"/>
  <c r="AJ35" i="34"/>
  <c r="AF35" i="34"/>
  <c r="P35" i="34"/>
  <c r="N35" i="34"/>
  <c r="J35" i="34"/>
  <c r="H35" i="34"/>
  <c r="D35" i="34"/>
  <c r="BA34" i="34"/>
  <c r="AZ34" i="34"/>
  <c r="AX34" i="34"/>
  <c r="AW34" i="34"/>
  <c r="AV34" i="34"/>
  <c r="AR34" i="34"/>
  <c r="AP34" i="34"/>
  <c r="AL34" i="34"/>
  <c r="AJ34" i="34"/>
  <c r="AF34" i="34"/>
  <c r="P34" i="34"/>
  <c r="N34" i="34"/>
  <c r="J34" i="34"/>
  <c r="H34" i="34"/>
  <c r="D34" i="34"/>
  <c r="BA33" i="34"/>
  <c r="AZ33" i="34"/>
  <c r="AX33" i="34"/>
  <c r="AW33" i="34"/>
  <c r="AV33" i="34"/>
  <c r="AR33" i="34"/>
  <c r="AP33" i="34"/>
  <c r="AL33" i="34"/>
  <c r="AJ33" i="34"/>
  <c r="AF33" i="34"/>
  <c r="P33" i="34"/>
  <c r="N33" i="34"/>
  <c r="J33" i="34"/>
  <c r="H33" i="34"/>
  <c r="D33" i="34"/>
  <c r="BA32" i="34"/>
  <c r="AZ32" i="34"/>
  <c r="AX32" i="34"/>
  <c r="AW32" i="34"/>
  <c r="AV32" i="34"/>
  <c r="AR32" i="34"/>
  <c r="AP32" i="34"/>
  <c r="AL32" i="34"/>
  <c r="AJ32" i="34"/>
  <c r="AF32" i="34"/>
  <c r="P32" i="34"/>
  <c r="N32" i="34"/>
  <c r="J32" i="34"/>
  <c r="H32" i="34"/>
  <c r="D32" i="34"/>
  <c r="AO27" i="34"/>
  <c r="AN27" i="34"/>
  <c r="AM27" i="34"/>
  <c r="AI27" i="34"/>
  <c r="AG27" i="34"/>
  <c r="AF27" i="34"/>
  <c r="O27" i="34"/>
  <c r="M27" i="34"/>
  <c r="L27" i="34"/>
  <c r="K27" i="34"/>
  <c r="G27" i="34"/>
  <c r="E27" i="34"/>
  <c r="D27" i="34"/>
  <c r="AX26" i="34"/>
  <c r="AW26" i="34"/>
  <c r="AV26" i="34"/>
  <c r="AQ26" i="34"/>
  <c r="AR26" i="34" s="1"/>
  <c r="AL26" i="34"/>
  <c r="BA26" i="34" s="1"/>
  <c r="AJ26" i="34"/>
  <c r="AZ26" i="34" s="1"/>
  <c r="AH26" i="34"/>
  <c r="P26" i="34"/>
  <c r="N26" i="34"/>
  <c r="J26" i="34"/>
  <c r="H26" i="34"/>
  <c r="F26" i="34"/>
  <c r="AX25" i="34"/>
  <c r="AW25" i="34"/>
  <c r="AV25" i="34"/>
  <c r="AR25" i="34"/>
  <c r="AP25" i="34"/>
  <c r="AL25" i="34"/>
  <c r="BA25" i="34" s="1"/>
  <c r="AJ25" i="34"/>
  <c r="AH25" i="34"/>
  <c r="P25" i="34"/>
  <c r="N25" i="34"/>
  <c r="J25" i="34"/>
  <c r="H25" i="34"/>
  <c r="F25" i="34"/>
  <c r="AX24" i="34"/>
  <c r="AW24" i="34"/>
  <c r="AV24" i="34"/>
  <c r="AR24" i="34"/>
  <c r="AP24" i="34"/>
  <c r="AL24" i="34"/>
  <c r="BA24" i="34" s="1"/>
  <c r="AJ24" i="34"/>
  <c r="AH24" i="34"/>
  <c r="P24" i="34"/>
  <c r="N24" i="34"/>
  <c r="J24" i="34"/>
  <c r="H24" i="34"/>
  <c r="F24" i="34"/>
  <c r="AX23" i="34"/>
  <c r="AW23" i="34"/>
  <c r="AV23" i="34"/>
  <c r="AR23" i="34"/>
  <c r="AP23" i="34"/>
  <c r="AL23" i="34"/>
  <c r="BA23" i="34" s="1"/>
  <c r="AJ23" i="34"/>
  <c r="AH23" i="34"/>
  <c r="P23" i="34"/>
  <c r="N23" i="34"/>
  <c r="J23" i="34"/>
  <c r="H23" i="34"/>
  <c r="F23" i="34"/>
  <c r="AX22" i="34"/>
  <c r="AW22" i="34"/>
  <c r="AV22" i="34"/>
  <c r="AR22" i="34"/>
  <c r="AP22" i="34"/>
  <c r="AL22" i="34"/>
  <c r="AZ22" i="34" s="1"/>
  <c r="AJ22" i="34"/>
  <c r="AH22" i="34"/>
  <c r="P22" i="34"/>
  <c r="N22" i="34"/>
  <c r="J22" i="34"/>
  <c r="H22" i="34"/>
  <c r="F22" i="34"/>
  <c r="AS17" i="34"/>
  <c r="AQ17" i="34"/>
  <c r="AP17" i="34"/>
  <c r="AM17" i="34"/>
  <c r="AK17" i="34"/>
  <c r="AG53" i="34" s="1"/>
  <c r="AI17" i="34"/>
  <c r="AF53" i="34" s="1"/>
  <c r="AG17" i="34"/>
  <c r="AE53" i="34" s="1"/>
  <c r="AF17" i="34"/>
  <c r="AD53" i="34" s="1"/>
  <c r="Q17" i="34"/>
  <c r="O17" i="34"/>
  <c r="N17" i="34"/>
  <c r="K17" i="34"/>
  <c r="I17" i="34"/>
  <c r="E53" i="34" s="1"/>
  <c r="G17" i="34"/>
  <c r="D53" i="34" s="1"/>
  <c r="E17" i="34"/>
  <c r="D17" i="34"/>
  <c r="BA16" i="34"/>
  <c r="AZ16" i="34"/>
  <c r="AX16" i="34"/>
  <c r="AW16" i="34"/>
  <c r="AV16" i="34"/>
  <c r="AT16" i="34"/>
  <c r="AR16" i="34"/>
  <c r="AN16" i="34"/>
  <c r="AL16" i="34"/>
  <c r="AJ16" i="34"/>
  <c r="AH16" i="34"/>
  <c r="R16" i="34"/>
  <c r="P16" i="34"/>
  <c r="L16" i="34"/>
  <c r="J16" i="34"/>
  <c r="H16" i="34"/>
  <c r="F16" i="34"/>
  <c r="AX15" i="34"/>
  <c r="AW15" i="34"/>
  <c r="AV15" i="34"/>
  <c r="AT15" i="34"/>
  <c r="AN15" i="34"/>
  <c r="AL15" i="34"/>
  <c r="BA14" i="34"/>
  <c r="AZ14" i="34"/>
  <c r="AX14" i="34"/>
  <c r="AW14" i="34"/>
  <c r="AT14" i="34"/>
  <c r="AR14" i="34"/>
  <c r="AN14" i="34"/>
  <c r="AL14" i="34"/>
  <c r="AJ14" i="34"/>
  <c r="AH14" i="34"/>
  <c r="R14" i="34"/>
  <c r="P14" i="34"/>
  <c r="L14" i="34"/>
  <c r="J14" i="34"/>
  <c r="H14" i="34"/>
  <c r="F14" i="34"/>
  <c r="F15" i="31"/>
  <c r="J156" i="31"/>
  <c r="G156" i="31"/>
  <c r="H156" i="31"/>
  <c r="F156" i="31"/>
  <c r="J154" i="31"/>
  <c r="F154" i="31"/>
  <c r="G154" i="31"/>
  <c r="H154" i="31"/>
  <c r="E154" i="31"/>
  <c r="C154" i="31"/>
  <c r="B154" i="31"/>
  <c r="J152" i="31"/>
  <c r="F152" i="31"/>
  <c r="G152" i="31"/>
  <c r="H152" i="31"/>
  <c r="E152" i="31"/>
  <c r="C152" i="31"/>
  <c r="B152" i="31"/>
  <c r="K150" i="31"/>
  <c r="I150" i="31"/>
  <c r="F150" i="31"/>
  <c r="G150" i="31"/>
  <c r="H150" i="31"/>
  <c r="E150" i="31"/>
  <c r="C150" i="31"/>
  <c r="B150" i="31"/>
  <c r="F15" i="29"/>
  <c r="J156" i="29"/>
  <c r="G156" i="29"/>
  <c r="H156" i="29"/>
  <c r="F156" i="29"/>
  <c r="J154" i="29"/>
  <c r="F154" i="29"/>
  <c r="G154" i="29"/>
  <c r="H154" i="29"/>
  <c r="E154" i="29"/>
  <c r="C154" i="29"/>
  <c r="B154" i="29"/>
  <c r="J152" i="29"/>
  <c r="F152" i="29"/>
  <c r="G152" i="29"/>
  <c r="H152" i="29"/>
  <c r="E152" i="29"/>
  <c r="C152" i="29"/>
  <c r="B152" i="29"/>
  <c r="K150" i="29"/>
  <c r="F150" i="29"/>
  <c r="G150" i="29"/>
  <c r="H150" i="29"/>
  <c r="I150" i="29"/>
  <c r="E150" i="29"/>
  <c r="C150" i="29"/>
  <c r="B150" i="29"/>
  <c r="F15" i="28"/>
  <c r="J156" i="28"/>
  <c r="G156" i="28"/>
  <c r="H156" i="28"/>
  <c r="F156" i="28"/>
  <c r="J154" i="28"/>
  <c r="F154" i="28"/>
  <c r="G154" i="28"/>
  <c r="H154" i="28"/>
  <c r="E154" i="28"/>
  <c r="C154" i="28"/>
  <c r="B154" i="28"/>
  <c r="J152" i="28"/>
  <c r="F152" i="28"/>
  <c r="G152" i="28"/>
  <c r="H152" i="28"/>
  <c r="E152" i="28"/>
  <c r="C152" i="28"/>
  <c r="B152" i="28"/>
  <c r="K150" i="28"/>
  <c r="F150" i="28"/>
  <c r="G150" i="28"/>
  <c r="H150" i="28"/>
  <c r="I150" i="28"/>
  <c r="E150" i="28"/>
  <c r="C150" i="28"/>
  <c r="B150" i="28"/>
  <c r="N44" i="27"/>
  <c r="N45" i="27"/>
  <c r="N46" i="27"/>
  <c r="N43" i="27"/>
  <c r="F15" i="27"/>
  <c r="J156" i="27"/>
  <c r="G156" i="27"/>
  <c r="H156" i="27"/>
  <c r="F156" i="27"/>
  <c r="J154" i="27"/>
  <c r="F154" i="27"/>
  <c r="G154" i="27"/>
  <c r="H154" i="27"/>
  <c r="E154" i="27"/>
  <c r="C154" i="27"/>
  <c r="B154" i="27"/>
  <c r="J152" i="27"/>
  <c r="F152" i="27"/>
  <c r="G152" i="27"/>
  <c r="H152" i="27"/>
  <c r="E152" i="27"/>
  <c r="C152" i="27"/>
  <c r="B152" i="27"/>
  <c r="K150" i="27"/>
  <c r="F150" i="27"/>
  <c r="G150" i="27"/>
  <c r="H150" i="27"/>
  <c r="I150" i="27"/>
  <c r="E150" i="27"/>
  <c r="C150" i="27"/>
  <c r="B150" i="27"/>
  <c r="F15" i="26"/>
  <c r="J156" i="26"/>
  <c r="G156" i="26"/>
  <c r="H156" i="26"/>
  <c r="F156" i="26"/>
  <c r="J154" i="26"/>
  <c r="F154" i="26"/>
  <c r="G154" i="26"/>
  <c r="H154" i="26"/>
  <c r="E154" i="26"/>
  <c r="C154" i="26"/>
  <c r="B154" i="26"/>
  <c r="J152" i="26"/>
  <c r="F152" i="26"/>
  <c r="G152" i="26"/>
  <c r="H152" i="26"/>
  <c r="E152" i="26"/>
  <c r="C152" i="26"/>
  <c r="B152" i="26"/>
  <c r="K150" i="26"/>
  <c r="F150" i="26"/>
  <c r="G150" i="26"/>
  <c r="H150" i="26"/>
  <c r="I150" i="26"/>
  <c r="E150" i="26"/>
  <c r="C150" i="26"/>
  <c r="B150" i="26"/>
  <c r="F15" i="25"/>
  <c r="J156" i="25"/>
  <c r="G156" i="25"/>
  <c r="H156" i="25"/>
  <c r="F156" i="25"/>
  <c r="J154" i="25"/>
  <c r="F154" i="25"/>
  <c r="G154" i="25"/>
  <c r="H154" i="25"/>
  <c r="E154" i="25"/>
  <c r="C154" i="25"/>
  <c r="B154" i="25"/>
  <c r="J152" i="25"/>
  <c r="F152" i="25"/>
  <c r="G152" i="25"/>
  <c r="H152" i="25"/>
  <c r="E152" i="25"/>
  <c r="C152" i="25"/>
  <c r="B152" i="25"/>
  <c r="K150" i="25"/>
  <c r="F150" i="25"/>
  <c r="G150" i="25"/>
  <c r="H150" i="25"/>
  <c r="I150" i="25"/>
  <c r="E150" i="25"/>
  <c r="C150" i="25"/>
  <c r="B150" i="25"/>
  <c r="N46" i="24"/>
  <c r="F15" i="24"/>
  <c r="J156" i="24"/>
  <c r="G156" i="24"/>
  <c r="H156" i="24"/>
  <c r="F156" i="24"/>
  <c r="J154" i="24"/>
  <c r="F154" i="24"/>
  <c r="G154" i="24"/>
  <c r="H154" i="24"/>
  <c r="E154" i="24"/>
  <c r="C154" i="24"/>
  <c r="B154" i="24"/>
  <c r="J152" i="24"/>
  <c r="F152" i="24"/>
  <c r="G152" i="24"/>
  <c r="H152" i="24"/>
  <c r="E152" i="24"/>
  <c r="C152" i="24"/>
  <c r="B152" i="24"/>
  <c r="K150" i="24"/>
  <c r="F150" i="24"/>
  <c r="G150" i="24"/>
  <c r="H150" i="24"/>
  <c r="I150" i="24"/>
  <c r="E150" i="24"/>
  <c r="C150" i="24"/>
  <c r="B150" i="24"/>
  <c r="I166" i="24"/>
  <c r="E166" i="24"/>
  <c r="C166" i="24"/>
  <c r="B166" i="24"/>
  <c r="L164" i="24"/>
  <c r="K164" i="24"/>
  <c r="I164" i="24"/>
  <c r="D164" i="24"/>
  <c r="L162" i="24"/>
  <c r="K162" i="24"/>
  <c r="I162" i="24"/>
  <c r="D162" i="24"/>
  <c r="L160" i="24"/>
  <c r="J160" i="24"/>
  <c r="D160" i="24"/>
  <c r="J156" i="23"/>
  <c r="G156" i="23"/>
  <c r="H156" i="23"/>
  <c r="F156" i="23"/>
  <c r="J154" i="23"/>
  <c r="F154" i="23"/>
  <c r="G154" i="23"/>
  <c r="H154" i="23"/>
  <c r="E154" i="23"/>
  <c r="C154" i="23"/>
  <c r="B154" i="23"/>
  <c r="J152" i="23"/>
  <c r="F152" i="23"/>
  <c r="G152" i="23"/>
  <c r="H152" i="23"/>
  <c r="E152" i="23"/>
  <c r="C152" i="23"/>
  <c r="B152" i="23"/>
  <c r="K150" i="23"/>
  <c r="F150" i="23"/>
  <c r="G150" i="23"/>
  <c r="H150" i="23"/>
  <c r="I150" i="23"/>
  <c r="E150" i="23"/>
  <c r="C150" i="23"/>
  <c r="B150" i="23"/>
  <c r="Q176" i="22"/>
  <c r="P176" i="22"/>
  <c r="O176" i="22"/>
  <c r="L176" i="22"/>
  <c r="K176" i="22"/>
  <c r="I176" i="22"/>
  <c r="D176" i="22"/>
  <c r="Q174" i="22"/>
  <c r="P174" i="22"/>
  <c r="O174" i="22"/>
  <c r="L174" i="22"/>
  <c r="K174" i="22"/>
  <c r="I174" i="22"/>
  <c r="D174" i="22"/>
  <c r="Q172" i="22"/>
  <c r="P172" i="22"/>
  <c r="O172" i="22"/>
  <c r="L172" i="22"/>
  <c r="K172" i="22"/>
  <c r="I172" i="22"/>
  <c r="D172" i="22"/>
  <c r="T170" i="22"/>
  <c r="S170" i="22"/>
  <c r="Q170" i="22"/>
  <c r="P170" i="22"/>
  <c r="O170" i="22"/>
  <c r="L170" i="22"/>
  <c r="J170" i="22"/>
  <c r="D170" i="22"/>
  <c r="Q166" i="22"/>
  <c r="P166" i="22"/>
  <c r="O166" i="22"/>
  <c r="L166" i="22"/>
  <c r="K166" i="22"/>
  <c r="I166" i="22"/>
  <c r="D166" i="22"/>
  <c r="Q164" i="22"/>
  <c r="P164" i="22"/>
  <c r="O164" i="22"/>
  <c r="L164" i="22"/>
  <c r="K164" i="22"/>
  <c r="I164" i="22"/>
  <c r="D164" i="22"/>
  <c r="Q162" i="22"/>
  <c r="P162" i="22"/>
  <c r="O162" i="22"/>
  <c r="L162" i="22"/>
  <c r="K162" i="22"/>
  <c r="I162" i="22"/>
  <c r="D162" i="22"/>
  <c r="T160" i="22"/>
  <c r="S160" i="22"/>
  <c r="Q160" i="22"/>
  <c r="P160" i="22"/>
  <c r="O160" i="22"/>
  <c r="L160" i="22"/>
  <c r="J160" i="22"/>
  <c r="D160" i="22"/>
  <c r="J156" i="22"/>
  <c r="H156" i="22"/>
  <c r="G156" i="22"/>
  <c r="F156" i="22"/>
  <c r="E156" i="22"/>
  <c r="C156" i="22"/>
  <c r="B156" i="22"/>
  <c r="J154" i="22"/>
  <c r="H154" i="22"/>
  <c r="G154" i="22"/>
  <c r="F154" i="22"/>
  <c r="E154" i="22"/>
  <c r="C154" i="22"/>
  <c r="B154" i="22"/>
  <c r="J152" i="22"/>
  <c r="H152" i="22"/>
  <c r="G152" i="22"/>
  <c r="F152" i="22"/>
  <c r="E152" i="22"/>
  <c r="C152" i="22"/>
  <c r="B152" i="22"/>
  <c r="K150" i="22"/>
  <c r="I150" i="22"/>
  <c r="H150" i="22"/>
  <c r="G150" i="22"/>
  <c r="F150" i="22"/>
  <c r="E150" i="22"/>
  <c r="C150" i="22"/>
  <c r="B150" i="22"/>
  <c r="F15" i="22"/>
  <c r="D57" i="22"/>
  <c r="C57" i="22"/>
  <c r="B57" i="22"/>
  <c r="O47" i="22"/>
  <c r="M47" i="22"/>
  <c r="L47" i="22"/>
  <c r="I47" i="22"/>
  <c r="G47" i="22"/>
  <c r="F47" i="22"/>
  <c r="E47" i="22"/>
  <c r="P46" i="22"/>
  <c r="J46" i="22"/>
  <c r="H46" i="22"/>
  <c r="D46" i="22"/>
  <c r="P45" i="22"/>
  <c r="J45" i="22"/>
  <c r="H45" i="22"/>
  <c r="D45" i="22"/>
  <c r="P44" i="22"/>
  <c r="J44" i="22"/>
  <c r="D44" i="22"/>
  <c r="P43" i="22"/>
  <c r="J43" i="22"/>
  <c r="H43" i="22"/>
  <c r="D43" i="22"/>
  <c r="O38" i="22"/>
  <c r="M38" i="22"/>
  <c r="L38" i="22"/>
  <c r="I38" i="22"/>
  <c r="G38" i="22"/>
  <c r="F38" i="22"/>
  <c r="E38" i="22"/>
  <c r="P37" i="22"/>
  <c r="N37" i="22"/>
  <c r="J37" i="22"/>
  <c r="H37" i="22"/>
  <c r="D37" i="22"/>
  <c r="P36" i="22"/>
  <c r="N36" i="22"/>
  <c r="J36" i="22"/>
  <c r="H36" i="22"/>
  <c r="D36" i="22"/>
  <c r="P35" i="22"/>
  <c r="N35" i="22"/>
  <c r="J35" i="22"/>
  <c r="H35" i="22"/>
  <c r="D35" i="22"/>
  <c r="P34" i="22"/>
  <c r="N34" i="22"/>
  <c r="J34" i="22"/>
  <c r="H34" i="22"/>
  <c r="D34" i="22"/>
  <c r="P33" i="22"/>
  <c r="N33" i="22"/>
  <c r="J33" i="22"/>
  <c r="H33" i="22"/>
  <c r="D33" i="22"/>
  <c r="P32" i="22"/>
  <c r="N32" i="22"/>
  <c r="J32" i="22"/>
  <c r="H32" i="22"/>
  <c r="D32" i="22"/>
  <c r="O27" i="22"/>
  <c r="M27" i="22"/>
  <c r="L27" i="22"/>
  <c r="K27" i="22"/>
  <c r="G27" i="22"/>
  <c r="E27" i="22"/>
  <c r="D27" i="22"/>
  <c r="P26" i="22"/>
  <c r="N26" i="22"/>
  <c r="J26" i="22"/>
  <c r="H26" i="22"/>
  <c r="F26" i="22"/>
  <c r="P25" i="22"/>
  <c r="N25" i="22"/>
  <c r="J25" i="22"/>
  <c r="H25" i="22"/>
  <c r="F25" i="22"/>
  <c r="P24" i="22"/>
  <c r="N24" i="22"/>
  <c r="J24" i="22"/>
  <c r="H24" i="22"/>
  <c r="F24" i="22"/>
  <c r="P23" i="22"/>
  <c r="N23" i="22"/>
  <c r="J23" i="22"/>
  <c r="H23" i="22"/>
  <c r="F23" i="22"/>
  <c r="P22" i="22"/>
  <c r="N22" i="22"/>
  <c r="J22" i="22"/>
  <c r="H22" i="22"/>
  <c r="F22" i="22"/>
  <c r="Q17" i="22"/>
  <c r="O17" i="22"/>
  <c r="N17" i="22"/>
  <c r="K17" i="22"/>
  <c r="I17" i="22"/>
  <c r="E53" i="22" s="1"/>
  <c r="G17" i="22"/>
  <c r="D53" i="22" s="1"/>
  <c r="E17" i="22"/>
  <c r="D17" i="22"/>
  <c r="R16" i="22"/>
  <c r="P16" i="22"/>
  <c r="L16" i="22"/>
  <c r="J16" i="22"/>
  <c r="H16" i="22"/>
  <c r="F16" i="22"/>
  <c r="R15" i="22"/>
  <c r="P15" i="22"/>
  <c r="L15" i="22"/>
  <c r="J15" i="22"/>
  <c r="H15" i="22"/>
  <c r="R14" i="22"/>
  <c r="P14" i="22"/>
  <c r="L14" i="22"/>
  <c r="J14" i="22"/>
  <c r="H14" i="22"/>
  <c r="F14" i="22"/>
  <c r="F15" i="21"/>
  <c r="J156" i="21"/>
  <c r="G156" i="21"/>
  <c r="H156" i="21"/>
  <c r="F156" i="21"/>
  <c r="J154" i="21"/>
  <c r="F154" i="21"/>
  <c r="G154" i="21"/>
  <c r="H154" i="21"/>
  <c r="E154" i="21"/>
  <c r="C154" i="21"/>
  <c r="B154" i="21"/>
  <c r="J152" i="21"/>
  <c r="F152" i="21"/>
  <c r="G152" i="21"/>
  <c r="H152" i="21"/>
  <c r="E152" i="21"/>
  <c r="C152" i="21"/>
  <c r="B152" i="21"/>
  <c r="K150" i="21"/>
  <c r="F150" i="21"/>
  <c r="G150" i="21"/>
  <c r="H150" i="21"/>
  <c r="I150" i="21"/>
  <c r="E150" i="21"/>
  <c r="C150" i="21"/>
  <c r="B150" i="21"/>
  <c r="F15" i="20"/>
  <c r="F16" i="20"/>
  <c r="J156" i="20"/>
  <c r="G156" i="20"/>
  <c r="H156" i="20"/>
  <c r="F156" i="20"/>
  <c r="J154" i="20"/>
  <c r="F154" i="20"/>
  <c r="G154" i="20"/>
  <c r="H154" i="20"/>
  <c r="E154" i="20"/>
  <c r="C154" i="20"/>
  <c r="B154" i="20"/>
  <c r="J152" i="20"/>
  <c r="F152" i="20"/>
  <c r="G152" i="20"/>
  <c r="H152" i="20"/>
  <c r="E152" i="20"/>
  <c r="C152" i="20"/>
  <c r="B152" i="20"/>
  <c r="K150" i="20"/>
  <c r="F150" i="20"/>
  <c r="G150" i="20"/>
  <c r="H150" i="20"/>
  <c r="I150" i="20"/>
  <c r="E150" i="20"/>
  <c r="C150" i="20"/>
  <c r="B150" i="20"/>
  <c r="J156" i="19"/>
  <c r="G156" i="19"/>
  <c r="H156" i="19"/>
  <c r="F156" i="19"/>
  <c r="J154" i="19"/>
  <c r="F154" i="19"/>
  <c r="G154" i="19"/>
  <c r="H154" i="19"/>
  <c r="E154" i="19"/>
  <c r="C154" i="19"/>
  <c r="B154" i="19"/>
  <c r="J152" i="19"/>
  <c r="F152" i="19"/>
  <c r="G152" i="19"/>
  <c r="H152" i="19"/>
  <c r="E152" i="19"/>
  <c r="C152" i="19"/>
  <c r="B152" i="19"/>
  <c r="K150" i="19"/>
  <c r="F150" i="19"/>
  <c r="G150" i="19"/>
  <c r="H150" i="19"/>
  <c r="I150" i="19"/>
  <c r="E150" i="19"/>
  <c r="C150" i="19"/>
  <c r="B150" i="19"/>
  <c r="Q176" i="18"/>
  <c r="P176" i="18"/>
  <c r="O176" i="18"/>
  <c r="L176" i="18"/>
  <c r="K176" i="18"/>
  <c r="I176" i="18"/>
  <c r="D176" i="18"/>
  <c r="Q174" i="18"/>
  <c r="P174" i="18"/>
  <c r="O174" i="18"/>
  <c r="L174" i="18"/>
  <c r="K174" i="18"/>
  <c r="I174" i="18"/>
  <c r="D174" i="18"/>
  <c r="Q172" i="18"/>
  <c r="P172" i="18"/>
  <c r="O172" i="18"/>
  <c r="L172" i="18"/>
  <c r="K172" i="18"/>
  <c r="I172" i="18"/>
  <c r="D172" i="18"/>
  <c r="T170" i="18"/>
  <c r="S170" i="18"/>
  <c r="Q170" i="18"/>
  <c r="P170" i="18"/>
  <c r="O170" i="18"/>
  <c r="L170" i="18"/>
  <c r="J170" i="18"/>
  <c r="D170" i="18"/>
  <c r="Q166" i="18"/>
  <c r="P166" i="18"/>
  <c r="O166" i="18"/>
  <c r="L166" i="18"/>
  <c r="K166" i="18"/>
  <c r="I166" i="18"/>
  <c r="D166" i="18"/>
  <c r="Q164" i="18"/>
  <c r="P164" i="18"/>
  <c r="O164" i="18"/>
  <c r="L164" i="18"/>
  <c r="K164" i="18"/>
  <c r="I164" i="18"/>
  <c r="D164" i="18"/>
  <c r="Q162" i="18"/>
  <c r="P162" i="18"/>
  <c r="O162" i="18"/>
  <c r="L162" i="18"/>
  <c r="K162" i="18"/>
  <c r="I162" i="18"/>
  <c r="D162" i="18"/>
  <c r="T160" i="18"/>
  <c r="S160" i="18"/>
  <c r="Q160" i="18"/>
  <c r="P160" i="18"/>
  <c r="O160" i="18"/>
  <c r="L160" i="18"/>
  <c r="J160" i="18"/>
  <c r="D160" i="18"/>
  <c r="J156" i="18"/>
  <c r="H156" i="18"/>
  <c r="G156" i="18"/>
  <c r="F156" i="18"/>
  <c r="E156" i="18"/>
  <c r="C156" i="18"/>
  <c r="B156" i="18"/>
  <c r="J154" i="18"/>
  <c r="H154" i="18"/>
  <c r="G154" i="18"/>
  <c r="F154" i="18"/>
  <c r="E154" i="18"/>
  <c r="C154" i="18"/>
  <c r="B154" i="18"/>
  <c r="J152" i="18"/>
  <c r="H152" i="18"/>
  <c r="G152" i="18"/>
  <c r="F152" i="18"/>
  <c r="E152" i="18"/>
  <c r="C152" i="18"/>
  <c r="B152" i="18"/>
  <c r="K150" i="18"/>
  <c r="I150" i="18"/>
  <c r="H150" i="18"/>
  <c r="G150" i="18"/>
  <c r="F150" i="18"/>
  <c r="E150" i="18"/>
  <c r="C150" i="18"/>
  <c r="B150" i="18"/>
  <c r="F15" i="18"/>
  <c r="F15" i="17"/>
  <c r="J156" i="17"/>
  <c r="G156" i="17"/>
  <c r="H156" i="17"/>
  <c r="F156" i="17"/>
  <c r="J154" i="17"/>
  <c r="F154" i="17"/>
  <c r="G154" i="17"/>
  <c r="H154" i="17"/>
  <c r="E154" i="17"/>
  <c r="C154" i="17"/>
  <c r="B154" i="17"/>
  <c r="J152" i="17"/>
  <c r="F152" i="17"/>
  <c r="G152" i="17"/>
  <c r="H152" i="17"/>
  <c r="E152" i="17"/>
  <c r="C152" i="17"/>
  <c r="B152" i="17"/>
  <c r="K150" i="17"/>
  <c r="F150" i="17"/>
  <c r="G150" i="17"/>
  <c r="H150" i="17"/>
  <c r="I150" i="17"/>
  <c r="E150" i="17"/>
  <c r="C150" i="17"/>
  <c r="B150" i="17"/>
  <c r="F15" i="16"/>
  <c r="J156" i="16"/>
  <c r="G156" i="16"/>
  <c r="H156" i="16"/>
  <c r="F156" i="16"/>
  <c r="J154" i="16"/>
  <c r="F154" i="16"/>
  <c r="G154" i="16"/>
  <c r="H154" i="16"/>
  <c r="E154" i="16"/>
  <c r="C154" i="16"/>
  <c r="B154" i="16"/>
  <c r="J152" i="16"/>
  <c r="F152" i="16"/>
  <c r="G152" i="16"/>
  <c r="H152" i="16"/>
  <c r="E152" i="16"/>
  <c r="C152" i="16"/>
  <c r="B152" i="16"/>
  <c r="K150" i="16"/>
  <c r="F150" i="16"/>
  <c r="G150" i="16"/>
  <c r="H150" i="16"/>
  <c r="I150" i="16"/>
  <c r="E150" i="16"/>
  <c r="C150" i="16"/>
  <c r="B150" i="16"/>
  <c r="N46" i="15"/>
  <c r="D35" i="15"/>
  <c r="F15" i="15"/>
  <c r="J156" i="15"/>
  <c r="G156" i="15"/>
  <c r="F156" i="15"/>
  <c r="J154" i="15"/>
  <c r="F154" i="15"/>
  <c r="G154" i="15"/>
  <c r="H154" i="15"/>
  <c r="E154" i="15"/>
  <c r="C154" i="15"/>
  <c r="B154" i="15"/>
  <c r="J152" i="15"/>
  <c r="F152" i="15"/>
  <c r="G152" i="15"/>
  <c r="H152" i="15"/>
  <c r="E152" i="15"/>
  <c r="C152" i="15"/>
  <c r="B152" i="15"/>
  <c r="K150" i="15"/>
  <c r="F150" i="15"/>
  <c r="G150" i="15"/>
  <c r="H150" i="15"/>
  <c r="I150" i="15"/>
  <c r="E150" i="15"/>
  <c r="C150" i="15"/>
  <c r="B150" i="15"/>
  <c r="F15" i="14"/>
  <c r="J157" i="14"/>
  <c r="G157" i="14"/>
  <c r="H157" i="14"/>
  <c r="F157" i="14"/>
  <c r="J155" i="14"/>
  <c r="F155" i="14"/>
  <c r="G155" i="14"/>
  <c r="H155" i="14"/>
  <c r="E155" i="14"/>
  <c r="C155" i="14"/>
  <c r="B155" i="14"/>
  <c r="J153" i="14"/>
  <c r="F153" i="14"/>
  <c r="G153" i="14"/>
  <c r="H153" i="14"/>
  <c r="E153" i="14"/>
  <c r="C153" i="14"/>
  <c r="B153" i="14"/>
  <c r="K151" i="14"/>
  <c r="F151" i="14"/>
  <c r="G151" i="14"/>
  <c r="H151" i="14"/>
  <c r="I151" i="14"/>
  <c r="E151" i="14"/>
  <c r="C151" i="14"/>
  <c r="B151" i="14"/>
  <c r="F15" i="13"/>
  <c r="N35" i="13"/>
  <c r="J156" i="13"/>
  <c r="G156" i="13"/>
  <c r="H156" i="13"/>
  <c r="F156" i="13"/>
  <c r="J154" i="13"/>
  <c r="F154" i="13"/>
  <c r="G154" i="13"/>
  <c r="H154" i="13"/>
  <c r="E154" i="13"/>
  <c r="C154" i="13"/>
  <c r="B154" i="13"/>
  <c r="J152" i="13"/>
  <c r="F152" i="13"/>
  <c r="G152" i="13"/>
  <c r="H152" i="13"/>
  <c r="E152" i="13"/>
  <c r="C152" i="13"/>
  <c r="B152" i="13"/>
  <c r="K150" i="13"/>
  <c r="F150" i="13"/>
  <c r="G150" i="13"/>
  <c r="H150" i="13"/>
  <c r="I150" i="13"/>
  <c r="E150" i="13"/>
  <c r="C150" i="13"/>
  <c r="B150" i="13"/>
  <c r="J156" i="12"/>
  <c r="G156" i="12"/>
  <c r="H156" i="12"/>
  <c r="F156" i="12"/>
  <c r="J154" i="12"/>
  <c r="F154" i="12"/>
  <c r="G154" i="12"/>
  <c r="H154" i="12"/>
  <c r="E154" i="12"/>
  <c r="C154" i="12"/>
  <c r="B154" i="12"/>
  <c r="J152" i="12"/>
  <c r="F152" i="12"/>
  <c r="G152" i="12"/>
  <c r="H152" i="12"/>
  <c r="E152" i="12"/>
  <c r="C152" i="12"/>
  <c r="B152" i="12"/>
  <c r="K150" i="12"/>
  <c r="F150" i="12"/>
  <c r="G150" i="12"/>
  <c r="H150" i="12"/>
  <c r="I150" i="12"/>
  <c r="E150" i="12"/>
  <c r="C150" i="12"/>
  <c r="B150" i="12"/>
  <c r="F15" i="10"/>
  <c r="J156" i="10"/>
  <c r="G156" i="10"/>
  <c r="H156" i="10"/>
  <c r="F156" i="10"/>
  <c r="J154" i="10"/>
  <c r="F154" i="10"/>
  <c r="G154" i="10"/>
  <c r="H154" i="10"/>
  <c r="E154" i="10"/>
  <c r="C154" i="10"/>
  <c r="B154" i="10"/>
  <c r="J152" i="10"/>
  <c r="F152" i="10"/>
  <c r="G152" i="10"/>
  <c r="H152" i="10"/>
  <c r="E152" i="10"/>
  <c r="C152" i="10"/>
  <c r="B152" i="10"/>
  <c r="K150" i="10"/>
  <c r="F150" i="10"/>
  <c r="G150" i="10"/>
  <c r="H150" i="10"/>
  <c r="I150" i="10"/>
  <c r="E150" i="10"/>
  <c r="C150" i="10"/>
  <c r="B150" i="10"/>
  <c r="F15" i="9"/>
  <c r="F16" i="9"/>
  <c r="N36" i="9"/>
  <c r="N37" i="9"/>
  <c r="D34" i="9"/>
  <c r="D156" i="22" l="1"/>
  <c r="BA22" i="34"/>
  <c r="AZ23" i="34"/>
  <c r="AZ24" i="34"/>
  <c r="D156" i="34"/>
  <c r="D156" i="18"/>
  <c r="C132" i="14"/>
  <c r="S88" i="23"/>
  <c r="T92" i="22"/>
  <c r="T95" i="22"/>
  <c r="T115" i="22"/>
  <c r="T113" i="22"/>
  <c r="T93" i="22"/>
  <c r="T96" i="22"/>
  <c r="T116" i="22"/>
  <c r="T114" i="22"/>
  <c r="T94" i="22"/>
  <c r="U102" i="22"/>
  <c r="S116" i="22"/>
  <c r="S102" i="22"/>
  <c r="U96" i="22"/>
  <c r="U105" i="22"/>
  <c r="U114" i="22"/>
  <c r="S105" i="22"/>
  <c r="U85" i="22"/>
  <c r="S114" i="22"/>
  <c r="U94" i="22"/>
  <c r="U103" i="22"/>
  <c r="S103" i="22"/>
  <c r="U106" i="22"/>
  <c r="U115" i="22"/>
  <c r="S106" i="22"/>
  <c r="U92" i="22"/>
  <c r="U86" i="22"/>
  <c r="S115" i="22"/>
  <c r="U95" i="22"/>
  <c r="U104" i="22"/>
  <c r="U84" i="22"/>
  <c r="U113" i="22"/>
  <c r="S104" i="22"/>
  <c r="U107" i="22"/>
  <c r="U116" i="22"/>
  <c r="S113" i="22"/>
  <c r="S107" i="22"/>
  <c r="U93" i="22"/>
  <c r="T104" i="22"/>
  <c r="S95" i="22"/>
  <c r="T105" i="22"/>
  <c r="S92" i="22"/>
  <c r="T102" i="22"/>
  <c r="T107" i="22"/>
  <c r="S96" i="22"/>
  <c r="T106" i="22"/>
  <c r="S93" i="22"/>
  <c r="T103" i="22"/>
  <c r="S94" i="22"/>
  <c r="T85" i="22"/>
  <c r="S85" i="22"/>
  <c r="T86" i="22"/>
  <c r="S86" i="22"/>
  <c r="T84" i="22"/>
  <c r="S84" i="22"/>
  <c r="T114" i="34"/>
  <c r="T96" i="34"/>
  <c r="T94" i="34"/>
  <c r="T92" i="34"/>
  <c r="T115" i="34"/>
  <c r="T113" i="34"/>
  <c r="T95" i="34"/>
  <c r="T93" i="34"/>
  <c r="T116" i="34"/>
  <c r="S116" i="34"/>
  <c r="S104" i="34"/>
  <c r="S113" i="34"/>
  <c r="U107" i="34"/>
  <c r="S107" i="34"/>
  <c r="U93" i="34"/>
  <c r="U102" i="34"/>
  <c r="U114" i="34"/>
  <c r="S102" i="34"/>
  <c r="U96" i="34"/>
  <c r="U105" i="34"/>
  <c r="S114" i="34"/>
  <c r="S105" i="34"/>
  <c r="U85" i="34"/>
  <c r="U94" i="34"/>
  <c r="U115" i="34"/>
  <c r="U103" i="34"/>
  <c r="S103" i="34"/>
  <c r="S115" i="34"/>
  <c r="U106" i="34"/>
  <c r="S106" i="34"/>
  <c r="U92" i="34"/>
  <c r="U86" i="34"/>
  <c r="U116" i="34"/>
  <c r="U95" i="34"/>
  <c r="U113" i="34"/>
  <c r="U104" i="34"/>
  <c r="U84" i="34"/>
  <c r="T84" i="34"/>
  <c r="S84" i="34"/>
  <c r="T85" i="34"/>
  <c r="S85" i="34"/>
  <c r="T86" i="34"/>
  <c r="S86" i="34"/>
  <c r="T107" i="34"/>
  <c r="S94" i="34"/>
  <c r="T104" i="34"/>
  <c r="S95" i="34"/>
  <c r="T105" i="34"/>
  <c r="S92" i="34"/>
  <c r="T102" i="34"/>
  <c r="S96" i="34"/>
  <c r="T106" i="34"/>
  <c r="S93" i="34"/>
  <c r="T103" i="34"/>
  <c r="B130" i="13"/>
  <c r="B131" i="30"/>
  <c r="B132" i="31"/>
  <c r="B132" i="29"/>
  <c r="B131" i="28"/>
  <c r="B131" i="26"/>
  <c r="B130" i="24"/>
  <c r="B131" i="22"/>
  <c r="B131" i="18"/>
  <c r="B131" i="17"/>
  <c r="B131" i="19"/>
  <c r="B131" i="15"/>
  <c r="B132" i="12"/>
  <c r="B132" i="8"/>
  <c r="B130" i="4"/>
  <c r="B131" i="3"/>
  <c r="B131" i="2"/>
  <c r="I156" i="22"/>
  <c r="Q152" i="22"/>
  <c r="D150" i="18"/>
  <c r="P154" i="18"/>
  <c r="U16" i="22"/>
  <c r="U33" i="22"/>
  <c r="L152" i="22"/>
  <c r="D152" i="22"/>
  <c r="S150" i="22"/>
  <c r="Q154" i="18"/>
  <c r="D152" i="18"/>
  <c r="L152" i="18"/>
  <c r="K152" i="18"/>
  <c r="J150" i="18"/>
  <c r="T17" i="23"/>
  <c r="D154" i="18"/>
  <c r="T150" i="22"/>
  <c r="D154" i="22"/>
  <c r="L150" i="18"/>
  <c r="D150" i="22"/>
  <c r="K156" i="22"/>
  <c r="Q154" i="22"/>
  <c r="AX17" i="34"/>
  <c r="T150" i="18"/>
  <c r="L150" i="22"/>
  <c r="AQ27" i="34"/>
  <c r="K154" i="18"/>
  <c r="I154" i="22"/>
  <c r="AG52" i="34"/>
  <c r="P152" i="18"/>
  <c r="J150" i="22"/>
  <c r="P152" i="22"/>
  <c r="L156" i="18"/>
  <c r="Q152" i="18"/>
  <c r="I156" i="18"/>
  <c r="P150" i="18"/>
  <c r="I152" i="18"/>
  <c r="K156" i="18"/>
  <c r="K152" i="22"/>
  <c r="L166" i="24"/>
  <c r="P154" i="22"/>
  <c r="U43" i="34"/>
  <c r="U23" i="22"/>
  <c r="T77" i="34"/>
  <c r="S77" i="34"/>
  <c r="V35" i="34"/>
  <c r="U23" i="34"/>
  <c r="T15" i="34"/>
  <c r="V22" i="34"/>
  <c r="V32" i="34"/>
  <c r="V25" i="34"/>
  <c r="V26" i="34"/>
  <c r="T36" i="34"/>
  <c r="T43" i="34"/>
  <c r="V36" i="34"/>
  <c r="V14" i="34"/>
  <c r="C53" i="34"/>
  <c r="U35" i="34"/>
  <c r="U36" i="34"/>
  <c r="T23" i="34"/>
  <c r="U32" i="34"/>
  <c r="U34" i="34"/>
  <c r="T16" i="34"/>
  <c r="U15" i="34"/>
  <c r="I156" i="34"/>
  <c r="L156" i="34"/>
  <c r="L154" i="34"/>
  <c r="I154" i="34"/>
  <c r="D154" i="34"/>
  <c r="I152" i="34"/>
  <c r="Q156" i="34"/>
  <c r="Q152" i="34"/>
  <c r="L152" i="34"/>
  <c r="D152" i="34"/>
  <c r="J150" i="34"/>
  <c r="T150" i="34"/>
  <c r="P154" i="34"/>
  <c r="S150" i="34"/>
  <c r="P156" i="34"/>
  <c r="L150" i="34"/>
  <c r="D150" i="34"/>
  <c r="AE61" i="34"/>
  <c r="AD61" i="34"/>
  <c r="S7" i="34"/>
  <c r="V15" i="34"/>
  <c r="U16" i="34"/>
  <c r="V23" i="34"/>
  <c r="T33" i="34"/>
  <c r="T37" i="34"/>
  <c r="V43" i="34"/>
  <c r="T44" i="34"/>
  <c r="T7" i="34"/>
  <c r="V16" i="34"/>
  <c r="U33" i="34"/>
  <c r="U37" i="34"/>
  <c r="U44" i="34"/>
  <c r="K156" i="34"/>
  <c r="T24" i="34"/>
  <c r="V33" i="34"/>
  <c r="V37" i="34"/>
  <c r="V44" i="34"/>
  <c r="T45" i="34"/>
  <c r="AV14" i="34"/>
  <c r="AV17" i="34" s="1"/>
  <c r="AW17" i="34"/>
  <c r="U24" i="34"/>
  <c r="AZ25" i="34"/>
  <c r="U45" i="34"/>
  <c r="K154" i="34"/>
  <c r="O156" i="34"/>
  <c r="V24" i="34"/>
  <c r="T34" i="34"/>
  <c r="V45" i="34"/>
  <c r="T46" i="34"/>
  <c r="U46" i="34"/>
  <c r="K152" i="34"/>
  <c r="O154" i="34"/>
  <c r="T25" i="34"/>
  <c r="V34" i="34"/>
  <c r="V46" i="34"/>
  <c r="U25" i="34"/>
  <c r="O150" i="34"/>
  <c r="O152" i="34"/>
  <c r="Q154" i="34"/>
  <c r="T14" i="34"/>
  <c r="U17" i="34"/>
  <c r="T35" i="34"/>
  <c r="B53" i="34"/>
  <c r="P150" i="34"/>
  <c r="P152" i="34"/>
  <c r="U14" i="34"/>
  <c r="V17" i="34"/>
  <c r="Q150" i="34"/>
  <c r="T22" i="34"/>
  <c r="T26" i="34"/>
  <c r="U22" i="34"/>
  <c r="U26" i="34"/>
  <c r="T32" i="34"/>
  <c r="D166" i="24"/>
  <c r="K166" i="24"/>
  <c r="L156" i="22"/>
  <c r="I152" i="22"/>
  <c r="K154" i="22"/>
  <c r="O156" i="22"/>
  <c r="L154" i="22"/>
  <c r="P156" i="22"/>
  <c r="O154" i="22"/>
  <c r="Q156" i="22"/>
  <c r="O150" i="22"/>
  <c r="O152" i="22"/>
  <c r="P150" i="22"/>
  <c r="Q150" i="22"/>
  <c r="U25" i="22"/>
  <c r="T35" i="22"/>
  <c r="U45" i="22"/>
  <c r="U26" i="22"/>
  <c r="U44" i="22"/>
  <c r="U46" i="22"/>
  <c r="V33" i="22"/>
  <c r="V46" i="22"/>
  <c r="U36" i="22"/>
  <c r="U32" i="22"/>
  <c r="C53" i="22"/>
  <c r="T23" i="22"/>
  <c r="U14" i="22"/>
  <c r="U15" i="22"/>
  <c r="U17" i="22"/>
  <c r="V17" i="22"/>
  <c r="T14" i="22"/>
  <c r="T22" i="22"/>
  <c r="U35" i="22"/>
  <c r="T43" i="22"/>
  <c r="T45" i="22"/>
  <c r="U22" i="22"/>
  <c r="V35" i="22"/>
  <c r="T37" i="22"/>
  <c r="U43" i="22"/>
  <c r="T15" i="22"/>
  <c r="V22" i="22"/>
  <c r="T24" i="22"/>
  <c r="U37" i="22"/>
  <c r="V43" i="22"/>
  <c r="V45" i="22"/>
  <c r="U24" i="22"/>
  <c r="V37" i="22"/>
  <c r="V36" i="22"/>
  <c r="V15" i="22"/>
  <c r="V24" i="22"/>
  <c r="T26" i="22"/>
  <c r="T32" i="22"/>
  <c r="V26" i="22"/>
  <c r="V32" i="22"/>
  <c r="T34" i="22"/>
  <c r="U34" i="22"/>
  <c r="B53" i="22"/>
  <c r="V34" i="22"/>
  <c r="T36" i="22"/>
  <c r="T44" i="22"/>
  <c r="T46" i="22"/>
  <c r="V14" i="22"/>
  <c r="V23" i="22"/>
  <c r="T25" i="22"/>
  <c r="T16" i="22"/>
  <c r="V44" i="22"/>
  <c r="V25" i="22"/>
  <c r="T33" i="22"/>
  <c r="V16" i="22"/>
  <c r="I154" i="18"/>
  <c r="O156" i="18"/>
  <c r="L154" i="18"/>
  <c r="P156" i="18"/>
  <c r="O154" i="18"/>
  <c r="Q156" i="18"/>
  <c r="O150" i="18"/>
  <c r="O152" i="18"/>
  <c r="Q150" i="18"/>
  <c r="S150" i="18"/>
  <c r="S87" i="22" l="1"/>
  <c r="S87" i="34"/>
  <c r="T17" i="34"/>
  <c r="C61" i="34"/>
  <c r="B61" i="34"/>
  <c r="T17" i="22"/>
  <c r="C61" i="22"/>
  <c r="B61" i="22"/>
  <c r="D57" i="9" l="1"/>
  <c r="C57" i="9"/>
  <c r="B57" i="9"/>
  <c r="E52" i="9"/>
  <c r="D52" i="9"/>
  <c r="C52" i="9"/>
  <c r="B52" i="9"/>
  <c r="O47" i="9"/>
  <c r="M47" i="9"/>
  <c r="L47" i="9"/>
  <c r="I47" i="9"/>
  <c r="G47" i="9"/>
  <c r="F47" i="9"/>
  <c r="E47" i="9"/>
  <c r="P46" i="9"/>
  <c r="J46" i="9"/>
  <c r="H46" i="9"/>
  <c r="D46" i="9"/>
  <c r="P45" i="9"/>
  <c r="J45" i="9"/>
  <c r="H45" i="9"/>
  <c r="D45" i="9"/>
  <c r="P44" i="9"/>
  <c r="J44" i="9"/>
  <c r="H44" i="9"/>
  <c r="D44" i="9"/>
  <c r="P43" i="9"/>
  <c r="J43" i="9"/>
  <c r="H43" i="9"/>
  <c r="D43" i="9"/>
  <c r="O38" i="9"/>
  <c r="M38" i="9"/>
  <c r="L38" i="9"/>
  <c r="I38" i="9"/>
  <c r="G38" i="9"/>
  <c r="F38" i="9"/>
  <c r="E38" i="9"/>
  <c r="P37" i="9"/>
  <c r="J37" i="9"/>
  <c r="H37" i="9"/>
  <c r="D37" i="9"/>
  <c r="P36" i="9"/>
  <c r="J36" i="9"/>
  <c r="H36" i="9"/>
  <c r="D36" i="9"/>
  <c r="P35" i="9"/>
  <c r="N35" i="9"/>
  <c r="J35" i="9"/>
  <c r="H35" i="9"/>
  <c r="D35" i="9"/>
  <c r="P34" i="9"/>
  <c r="N34" i="9"/>
  <c r="J34" i="9"/>
  <c r="H34" i="9"/>
  <c r="P33" i="9"/>
  <c r="N33" i="9"/>
  <c r="J33" i="9"/>
  <c r="D33" i="9"/>
  <c r="P32" i="9"/>
  <c r="N32" i="9"/>
  <c r="J32" i="9"/>
  <c r="H32" i="9"/>
  <c r="D32" i="9"/>
  <c r="O27" i="9"/>
  <c r="M27" i="9"/>
  <c r="L27" i="9"/>
  <c r="K27" i="9"/>
  <c r="G27" i="9"/>
  <c r="E27" i="9"/>
  <c r="D27" i="9"/>
  <c r="P26" i="9"/>
  <c r="N26" i="9"/>
  <c r="J26" i="9"/>
  <c r="H26" i="9"/>
  <c r="F26" i="9"/>
  <c r="P25" i="9"/>
  <c r="N25" i="9"/>
  <c r="J25" i="9"/>
  <c r="H25" i="9"/>
  <c r="F25" i="9"/>
  <c r="P24" i="9"/>
  <c r="N24" i="9"/>
  <c r="J24" i="9"/>
  <c r="H24" i="9"/>
  <c r="F24" i="9"/>
  <c r="P23" i="9"/>
  <c r="N23" i="9"/>
  <c r="J23" i="9"/>
  <c r="H23" i="9"/>
  <c r="F23" i="9"/>
  <c r="P22" i="9"/>
  <c r="N22" i="9"/>
  <c r="J22" i="9"/>
  <c r="H22" i="9"/>
  <c r="F22" i="9"/>
  <c r="Q17" i="9"/>
  <c r="O17" i="9"/>
  <c r="N17" i="9"/>
  <c r="K17" i="9"/>
  <c r="I17" i="9"/>
  <c r="E53" i="9" s="1"/>
  <c r="G17" i="9"/>
  <c r="D53" i="9" s="1"/>
  <c r="E17" i="9"/>
  <c r="D17" i="9"/>
  <c r="R16" i="9"/>
  <c r="P16" i="9"/>
  <c r="L16" i="9"/>
  <c r="J16" i="9"/>
  <c r="H16" i="9"/>
  <c r="R15" i="9"/>
  <c r="P15" i="9"/>
  <c r="L15" i="9"/>
  <c r="J15" i="9"/>
  <c r="H15" i="9"/>
  <c r="R14" i="9"/>
  <c r="P14" i="9"/>
  <c r="L14" i="9"/>
  <c r="J14" i="9"/>
  <c r="H14" i="9"/>
  <c r="F14" i="9"/>
  <c r="J156" i="9"/>
  <c r="G156" i="9"/>
  <c r="H156" i="9"/>
  <c r="F156" i="9"/>
  <c r="J154" i="9"/>
  <c r="F154" i="9"/>
  <c r="G154" i="9"/>
  <c r="H154" i="9"/>
  <c r="E154" i="9"/>
  <c r="C154" i="9"/>
  <c r="B154" i="9"/>
  <c r="J152" i="9"/>
  <c r="F152" i="9"/>
  <c r="G152" i="9"/>
  <c r="H152" i="9"/>
  <c r="E152" i="9"/>
  <c r="C152" i="9"/>
  <c r="B152" i="9"/>
  <c r="K150" i="9"/>
  <c r="F150" i="9"/>
  <c r="G150" i="9"/>
  <c r="H150" i="9"/>
  <c r="I150" i="9"/>
  <c r="E150" i="9"/>
  <c r="C150" i="9"/>
  <c r="B150" i="9"/>
  <c r="J156" i="8"/>
  <c r="G156" i="8"/>
  <c r="H156" i="8"/>
  <c r="F156" i="8"/>
  <c r="J154" i="8"/>
  <c r="F154" i="8"/>
  <c r="G154" i="8"/>
  <c r="H154" i="8"/>
  <c r="E154" i="8"/>
  <c r="C154" i="8"/>
  <c r="B154" i="8"/>
  <c r="J152" i="8"/>
  <c r="F152" i="8"/>
  <c r="G152" i="8"/>
  <c r="H152" i="8"/>
  <c r="E152" i="8"/>
  <c r="C152" i="8"/>
  <c r="B152" i="8"/>
  <c r="K150" i="8"/>
  <c r="F150" i="8"/>
  <c r="G150" i="8"/>
  <c r="H150" i="8"/>
  <c r="I150" i="8"/>
  <c r="E150" i="8"/>
  <c r="C150" i="8"/>
  <c r="B150" i="8"/>
  <c r="F15" i="7"/>
  <c r="F16" i="7"/>
  <c r="D43" i="7"/>
  <c r="D44" i="7"/>
  <c r="D45" i="7"/>
  <c r="D46" i="7"/>
  <c r="J156" i="7"/>
  <c r="F156" i="7"/>
  <c r="G156" i="7"/>
  <c r="H156" i="7"/>
  <c r="E156" i="7"/>
  <c r="C156" i="7"/>
  <c r="B156" i="7"/>
  <c r="J154" i="7"/>
  <c r="F154" i="7"/>
  <c r="G154" i="7"/>
  <c r="H154" i="7"/>
  <c r="E154" i="7"/>
  <c r="C154" i="7"/>
  <c r="B154" i="7"/>
  <c r="J152" i="7"/>
  <c r="F152" i="7"/>
  <c r="G152" i="7"/>
  <c r="H152" i="7"/>
  <c r="E152" i="7"/>
  <c r="C152" i="7"/>
  <c r="B152" i="7"/>
  <c r="D152" i="7" s="1"/>
  <c r="F150" i="7"/>
  <c r="G150" i="7"/>
  <c r="H150" i="7"/>
  <c r="I150" i="7"/>
  <c r="E150" i="7"/>
  <c r="C150" i="7"/>
  <c r="B150" i="7"/>
  <c r="F15" i="6"/>
  <c r="J156" i="6"/>
  <c r="G156" i="6"/>
  <c r="H156" i="6"/>
  <c r="F156" i="6"/>
  <c r="J154" i="6"/>
  <c r="F154" i="6"/>
  <c r="G154" i="6"/>
  <c r="H154" i="6"/>
  <c r="E154" i="6"/>
  <c r="C154" i="6"/>
  <c r="B154" i="6"/>
  <c r="J152" i="6"/>
  <c r="F152" i="6"/>
  <c r="G152" i="6"/>
  <c r="H152" i="6"/>
  <c r="E152" i="6"/>
  <c r="C152" i="6"/>
  <c r="B152" i="6"/>
  <c r="K150" i="6"/>
  <c r="F150" i="6"/>
  <c r="G150" i="6"/>
  <c r="H150" i="6"/>
  <c r="I150" i="6"/>
  <c r="E150" i="6"/>
  <c r="C150" i="6"/>
  <c r="B150" i="6"/>
  <c r="F15" i="5"/>
  <c r="F16" i="5"/>
  <c r="F15" i="3"/>
  <c r="J156" i="5"/>
  <c r="G156" i="5"/>
  <c r="H156" i="5"/>
  <c r="F156" i="5"/>
  <c r="J154" i="5"/>
  <c r="F154" i="5"/>
  <c r="G154" i="5"/>
  <c r="H154" i="5"/>
  <c r="E154" i="5"/>
  <c r="C154" i="5"/>
  <c r="D154" i="5" s="1"/>
  <c r="B154" i="5"/>
  <c r="J152" i="5"/>
  <c r="F152" i="5"/>
  <c r="G152" i="5"/>
  <c r="H152" i="5"/>
  <c r="I152" i="5" s="1"/>
  <c r="E152" i="5"/>
  <c r="C152" i="5"/>
  <c r="B152" i="5"/>
  <c r="K150" i="5"/>
  <c r="F150" i="5"/>
  <c r="G150" i="5"/>
  <c r="H150" i="5"/>
  <c r="I150" i="5"/>
  <c r="E150" i="5"/>
  <c r="C150" i="5"/>
  <c r="D150" i="5" s="1"/>
  <c r="B150" i="5"/>
  <c r="E52" i="31"/>
  <c r="D52" i="31"/>
  <c r="C52" i="31"/>
  <c r="B52" i="31"/>
  <c r="E52" i="30"/>
  <c r="D52" i="30"/>
  <c r="C52" i="30"/>
  <c r="B52" i="30"/>
  <c r="E52" i="29"/>
  <c r="D52" i="29"/>
  <c r="C52" i="29"/>
  <c r="B52" i="29"/>
  <c r="E52" i="28"/>
  <c r="D52" i="28"/>
  <c r="C52" i="28"/>
  <c r="B52" i="28"/>
  <c r="E52" i="27"/>
  <c r="D52" i="27"/>
  <c r="C52" i="27"/>
  <c r="B52" i="27"/>
  <c r="E52" i="26"/>
  <c r="D52" i="26"/>
  <c r="C52" i="26"/>
  <c r="B52" i="26"/>
  <c r="E52" i="25"/>
  <c r="D52" i="25"/>
  <c r="C52" i="25"/>
  <c r="B52" i="25"/>
  <c r="E52" i="24"/>
  <c r="D52" i="24"/>
  <c r="C52" i="24"/>
  <c r="B52" i="24"/>
  <c r="E52" i="21"/>
  <c r="D52" i="21"/>
  <c r="C52" i="21"/>
  <c r="B52" i="21"/>
  <c r="E52" i="20"/>
  <c r="D52" i="20"/>
  <c r="C52" i="20"/>
  <c r="B52" i="20"/>
  <c r="E52" i="19"/>
  <c r="D52" i="19"/>
  <c r="C52" i="19"/>
  <c r="B52" i="19"/>
  <c r="E52" i="18"/>
  <c r="D52" i="18"/>
  <c r="C52" i="18"/>
  <c r="B52" i="18"/>
  <c r="E52" i="17"/>
  <c r="D52" i="17"/>
  <c r="C52" i="17"/>
  <c r="B52" i="17"/>
  <c r="E52" i="16"/>
  <c r="D52" i="16"/>
  <c r="C52" i="16"/>
  <c r="B52" i="16"/>
  <c r="E52" i="15"/>
  <c r="D52" i="15"/>
  <c r="C52" i="15"/>
  <c r="B52" i="15"/>
  <c r="E52" i="14"/>
  <c r="D52" i="14"/>
  <c r="C52" i="14"/>
  <c r="B52" i="14"/>
  <c r="E52" i="13"/>
  <c r="D52" i="13"/>
  <c r="C52" i="13"/>
  <c r="B52" i="13"/>
  <c r="E52" i="10"/>
  <c r="D52" i="10"/>
  <c r="C52" i="10"/>
  <c r="B52" i="10"/>
  <c r="E52" i="8"/>
  <c r="D52" i="8"/>
  <c r="C52" i="8"/>
  <c r="B52" i="8"/>
  <c r="E52" i="7"/>
  <c r="D52" i="7"/>
  <c r="C52" i="7"/>
  <c r="B52" i="7"/>
  <c r="E52" i="6"/>
  <c r="D52" i="6"/>
  <c r="C52" i="6"/>
  <c r="B52" i="6"/>
  <c r="E52" i="5"/>
  <c r="D52" i="5"/>
  <c r="C52" i="5"/>
  <c r="B52" i="5"/>
  <c r="F52" i="2"/>
  <c r="E52" i="2"/>
  <c r="D52" i="2"/>
  <c r="C52" i="2"/>
  <c r="E52" i="3"/>
  <c r="D52" i="3"/>
  <c r="C52" i="3"/>
  <c r="B52" i="3"/>
  <c r="E52" i="4"/>
  <c r="D52" i="4"/>
  <c r="C52" i="4"/>
  <c r="B52" i="4"/>
  <c r="F15" i="4"/>
  <c r="C150" i="4"/>
  <c r="B150" i="4"/>
  <c r="Q176" i="31"/>
  <c r="P176" i="31"/>
  <c r="O176" i="31"/>
  <c r="Q174" i="31"/>
  <c r="P174" i="31"/>
  <c r="O174" i="31"/>
  <c r="Q172" i="31"/>
  <c r="P172" i="31"/>
  <c r="O172" i="31"/>
  <c r="Q170" i="31"/>
  <c r="P170" i="31"/>
  <c r="O170" i="31"/>
  <c r="Q166" i="31"/>
  <c r="P166" i="31"/>
  <c r="O166" i="31"/>
  <c r="Q164" i="31"/>
  <c r="P164" i="31"/>
  <c r="O164" i="31"/>
  <c r="Q162" i="31"/>
  <c r="P162" i="31"/>
  <c r="O162" i="31"/>
  <c r="Q160" i="31"/>
  <c r="P160" i="31"/>
  <c r="O160" i="31"/>
  <c r="Q156" i="31"/>
  <c r="Q154" i="31"/>
  <c r="Q152" i="31"/>
  <c r="P150" i="31"/>
  <c r="Q176" i="30"/>
  <c r="P176" i="30"/>
  <c r="O176" i="30"/>
  <c r="Q174" i="30"/>
  <c r="P174" i="30"/>
  <c r="O174" i="30"/>
  <c r="Q172" i="30"/>
  <c r="P172" i="30"/>
  <c r="O172" i="30"/>
  <c r="Q170" i="30"/>
  <c r="P170" i="30"/>
  <c r="O170" i="30"/>
  <c r="Q166" i="30"/>
  <c r="P166" i="30"/>
  <c r="O166" i="30"/>
  <c r="Q164" i="30"/>
  <c r="P164" i="30"/>
  <c r="O164" i="30"/>
  <c r="Q162" i="30"/>
  <c r="P162" i="30"/>
  <c r="O162" i="30"/>
  <c r="Q160" i="30"/>
  <c r="P160" i="30"/>
  <c r="O160" i="30"/>
  <c r="Q176" i="29"/>
  <c r="P176" i="29"/>
  <c r="O176" i="29"/>
  <c r="Q174" i="29"/>
  <c r="P174" i="29"/>
  <c r="O174" i="29"/>
  <c r="Q172" i="29"/>
  <c r="P172" i="29"/>
  <c r="O172" i="29"/>
  <c r="Q170" i="29"/>
  <c r="P170" i="29"/>
  <c r="O170" i="29"/>
  <c r="Q166" i="29"/>
  <c r="P166" i="29"/>
  <c r="O166" i="29"/>
  <c r="Q164" i="29"/>
  <c r="P164" i="29"/>
  <c r="O164" i="29"/>
  <c r="Q162" i="29"/>
  <c r="P162" i="29"/>
  <c r="O162" i="29"/>
  <c r="Q160" i="29"/>
  <c r="P160" i="29"/>
  <c r="O160" i="29"/>
  <c r="Q156" i="29"/>
  <c r="Q154" i="29"/>
  <c r="Q152" i="29"/>
  <c r="P150" i="29"/>
  <c r="Q176" i="28"/>
  <c r="P176" i="28"/>
  <c r="O176" i="28"/>
  <c r="Q174" i="28"/>
  <c r="P174" i="28"/>
  <c r="O174" i="28"/>
  <c r="Q172" i="28"/>
  <c r="P172" i="28"/>
  <c r="O172" i="28"/>
  <c r="Q170" i="28"/>
  <c r="P170" i="28"/>
  <c r="O170" i="28"/>
  <c r="Q166" i="28"/>
  <c r="P166" i="28"/>
  <c r="O166" i="28"/>
  <c r="Q164" i="28"/>
  <c r="P164" i="28"/>
  <c r="O164" i="28"/>
  <c r="Q162" i="28"/>
  <c r="P162" i="28"/>
  <c r="O162" i="28"/>
  <c r="Q160" i="28"/>
  <c r="P160" i="28"/>
  <c r="O160" i="28"/>
  <c r="Q156" i="28"/>
  <c r="Q154" i="28"/>
  <c r="Q152" i="28"/>
  <c r="P150" i="28"/>
  <c r="Q176" i="27"/>
  <c r="P176" i="27"/>
  <c r="O176" i="27"/>
  <c r="Q174" i="27"/>
  <c r="P174" i="27"/>
  <c r="O174" i="27"/>
  <c r="Q172" i="27"/>
  <c r="P172" i="27"/>
  <c r="O172" i="27"/>
  <c r="Q170" i="27"/>
  <c r="P170" i="27"/>
  <c r="O170" i="27"/>
  <c r="Q166" i="27"/>
  <c r="P166" i="27"/>
  <c r="O166" i="27"/>
  <c r="Q164" i="27"/>
  <c r="P164" i="27"/>
  <c r="O164" i="27"/>
  <c r="Q162" i="27"/>
  <c r="P162" i="27"/>
  <c r="O162" i="27"/>
  <c r="Q160" i="27"/>
  <c r="P160" i="27"/>
  <c r="O160" i="27"/>
  <c r="Q156" i="27"/>
  <c r="Q154" i="27"/>
  <c r="Q152" i="27"/>
  <c r="P150" i="27"/>
  <c r="Q176" i="26"/>
  <c r="P176" i="26"/>
  <c r="O176" i="26"/>
  <c r="Q174" i="26"/>
  <c r="P174" i="26"/>
  <c r="O174" i="26"/>
  <c r="Q172" i="26"/>
  <c r="P172" i="26"/>
  <c r="O172" i="26"/>
  <c r="Q170" i="26"/>
  <c r="P170" i="26"/>
  <c r="O170" i="26"/>
  <c r="Q166" i="26"/>
  <c r="P166" i="26"/>
  <c r="O166" i="26"/>
  <c r="Q164" i="26"/>
  <c r="P164" i="26"/>
  <c r="O164" i="26"/>
  <c r="Q162" i="26"/>
  <c r="P162" i="26"/>
  <c r="O162" i="26"/>
  <c r="Q160" i="26"/>
  <c r="P160" i="26"/>
  <c r="O160" i="26"/>
  <c r="Q156" i="26"/>
  <c r="Q154" i="26"/>
  <c r="Q152" i="26"/>
  <c r="P150" i="26"/>
  <c r="Q176" i="25"/>
  <c r="P176" i="25"/>
  <c r="O176" i="25"/>
  <c r="Q174" i="25"/>
  <c r="P174" i="25"/>
  <c r="O174" i="25"/>
  <c r="Q172" i="25"/>
  <c r="P172" i="25"/>
  <c r="O172" i="25"/>
  <c r="Q170" i="25"/>
  <c r="P170" i="25"/>
  <c r="O170" i="25"/>
  <c r="Q166" i="25"/>
  <c r="P166" i="25"/>
  <c r="O166" i="25"/>
  <c r="Q164" i="25"/>
  <c r="P164" i="25"/>
  <c r="O164" i="25"/>
  <c r="Q162" i="25"/>
  <c r="P162" i="25"/>
  <c r="O162" i="25"/>
  <c r="Q160" i="25"/>
  <c r="P160" i="25"/>
  <c r="O160" i="25"/>
  <c r="Q156" i="25"/>
  <c r="Q154" i="25"/>
  <c r="Q152" i="25"/>
  <c r="P150" i="25"/>
  <c r="Q176" i="24"/>
  <c r="P176" i="24"/>
  <c r="O176" i="24"/>
  <c r="Q174" i="24"/>
  <c r="P174" i="24"/>
  <c r="O174" i="24"/>
  <c r="Q172" i="24"/>
  <c r="P172" i="24"/>
  <c r="O172" i="24"/>
  <c r="Q170" i="24"/>
  <c r="P170" i="24"/>
  <c r="O170" i="24"/>
  <c r="Q166" i="24"/>
  <c r="P166" i="24"/>
  <c r="O166" i="24"/>
  <c r="Q164" i="24"/>
  <c r="P164" i="24"/>
  <c r="O164" i="24"/>
  <c r="Q162" i="24"/>
  <c r="P162" i="24"/>
  <c r="O162" i="24"/>
  <c r="Q160" i="24"/>
  <c r="P160" i="24"/>
  <c r="O160" i="24"/>
  <c r="Q156" i="24"/>
  <c r="Q154" i="24"/>
  <c r="Q152" i="24"/>
  <c r="P150" i="24"/>
  <c r="Q176" i="23"/>
  <c r="P176" i="23"/>
  <c r="O176" i="23"/>
  <c r="Q174" i="23"/>
  <c r="P174" i="23"/>
  <c r="O174" i="23"/>
  <c r="Q172" i="23"/>
  <c r="P172" i="23"/>
  <c r="O172" i="23"/>
  <c r="Q170" i="23"/>
  <c r="P170" i="23"/>
  <c r="O170" i="23"/>
  <c r="Q166" i="23"/>
  <c r="P166" i="23"/>
  <c r="O166" i="23"/>
  <c r="Q164" i="23"/>
  <c r="P164" i="23"/>
  <c r="O164" i="23"/>
  <c r="Q162" i="23"/>
  <c r="P162" i="23"/>
  <c r="O162" i="23"/>
  <c r="Q160" i="23"/>
  <c r="P160" i="23"/>
  <c r="O160" i="23"/>
  <c r="Q156" i="23"/>
  <c r="Q154" i="23"/>
  <c r="Q152" i="23"/>
  <c r="P150" i="23"/>
  <c r="Q176" i="21"/>
  <c r="P176" i="21"/>
  <c r="O176" i="21"/>
  <c r="Q174" i="21"/>
  <c r="P174" i="21"/>
  <c r="O174" i="21"/>
  <c r="Q172" i="21"/>
  <c r="P172" i="21"/>
  <c r="O172" i="21"/>
  <c r="Q170" i="21"/>
  <c r="P170" i="21"/>
  <c r="O170" i="21"/>
  <c r="Q166" i="21"/>
  <c r="P166" i="21"/>
  <c r="O166" i="21"/>
  <c r="Q164" i="21"/>
  <c r="P164" i="21"/>
  <c r="O164" i="21"/>
  <c r="Q162" i="21"/>
  <c r="P162" i="21"/>
  <c r="O162" i="21"/>
  <c r="Q160" i="21"/>
  <c r="P160" i="21"/>
  <c r="O160" i="21"/>
  <c r="Q156" i="21"/>
  <c r="Q154" i="21"/>
  <c r="Q152" i="21"/>
  <c r="P150" i="21"/>
  <c r="Q176" i="20"/>
  <c r="P176" i="20"/>
  <c r="O176" i="20"/>
  <c r="Q174" i="20"/>
  <c r="P174" i="20"/>
  <c r="O174" i="20"/>
  <c r="Q172" i="20"/>
  <c r="P172" i="20"/>
  <c r="O172" i="20"/>
  <c r="Q170" i="20"/>
  <c r="P170" i="20"/>
  <c r="O170" i="20"/>
  <c r="Q166" i="20"/>
  <c r="P166" i="20"/>
  <c r="O166" i="20"/>
  <c r="Q164" i="20"/>
  <c r="P164" i="20"/>
  <c r="O164" i="20"/>
  <c r="Q162" i="20"/>
  <c r="P162" i="20"/>
  <c r="O162" i="20"/>
  <c r="Q160" i="20"/>
  <c r="P160" i="20"/>
  <c r="O160" i="20"/>
  <c r="Q156" i="20"/>
  <c r="Q154" i="20"/>
  <c r="Q152" i="20"/>
  <c r="P150" i="20"/>
  <c r="Q176" i="19"/>
  <c r="P176" i="19"/>
  <c r="O176" i="19"/>
  <c r="Q174" i="19"/>
  <c r="P174" i="19"/>
  <c r="O174" i="19"/>
  <c r="Q172" i="19"/>
  <c r="P172" i="19"/>
  <c r="O172" i="19"/>
  <c r="Q170" i="19"/>
  <c r="P170" i="19"/>
  <c r="O170" i="19"/>
  <c r="Q166" i="19"/>
  <c r="P166" i="19"/>
  <c r="O166" i="19"/>
  <c r="Q164" i="19"/>
  <c r="P164" i="19"/>
  <c r="O164" i="19"/>
  <c r="Q162" i="19"/>
  <c r="P162" i="19"/>
  <c r="O162" i="19"/>
  <c r="Q160" i="19"/>
  <c r="P160" i="19"/>
  <c r="O160" i="19"/>
  <c r="Q156" i="19"/>
  <c r="Q154" i="19"/>
  <c r="Q152" i="19"/>
  <c r="P150" i="19"/>
  <c r="Q176" i="17"/>
  <c r="P176" i="17"/>
  <c r="O176" i="17"/>
  <c r="Q174" i="17"/>
  <c r="P174" i="17"/>
  <c r="O174" i="17"/>
  <c r="Q172" i="17"/>
  <c r="P172" i="17"/>
  <c r="O172" i="17"/>
  <c r="Q170" i="17"/>
  <c r="P170" i="17"/>
  <c r="O170" i="17"/>
  <c r="Q166" i="17"/>
  <c r="P166" i="17"/>
  <c r="O166" i="17"/>
  <c r="Q164" i="17"/>
  <c r="P164" i="17"/>
  <c r="O164" i="17"/>
  <c r="Q162" i="17"/>
  <c r="P162" i="17"/>
  <c r="O162" i="17"/>
  <c r="Q160" i="17"/>
  <c r="P160" i="17"/>
  <c r="O160" i="17"/>
  <c r="Q156" i="17"/>
  <c r="Q154" i="17"/>
  <c r="Q152" i="17"/>
  <c r="P150" i="17"/>
  <c r="Q176" i="16"/>
  <c r="P176" i="16"/>
  <c r="O176" i="16"/>
  <c r="Q174" i="16"/>
  <c r="P174" i="16"/>
  <c r="O174" i="16"/>
  <c r="Q172" i="16"/>
  <c r="P172" i="16"/>
  <c r="O172" i="16"/>
  <c r="Q170" i="16"/>
  <c r="P170" i="16"/>
  <c r="O170" i="16"/>
  <c r="Q166" i="16"/>
  <c r="P166" i="16"/>
  <c r="O166" i="16"/>
  <c r="Q164" i="16"/>
  <c r="P164" i="16"/>
  <c r="O164" i="16"/>
  <c r="Q162" i="16"/>
  <c r="P162" i="16"/>
  <c r="O162" i="16"/>
  <c r="Q160" i="16"/>
  <c r="P160" i="16"/>
  <c r="O160" i="16"/>
  <c r="Q156" i="16"/>
  <c r="Q154" i="16"/>
  <c r="Q152" i="16"/>
  <c r="P150" i="16"/>
  <c r="Q176" i="15"/>
  <c r="P176" i="15"/>
  <c r="O176" i="15"/>
  <c r="Q174" i="15"/>
  <c r="P174" i="15"/>
  <c r="O174" i="15"/>
  <c r="Q172" i="15"/>
  <c r="P172" i="15"/>
  <c r="O172" i="15"/>
  <c r="Q170" i="15"/>
  <c r="P170" i="15"/>
  <c r="O170" i="15"/>
  <c r="Q166" i="15"/>
  <c r="P166" i="15"/>
  <c r="O166" i="15"/>
  <c r="Q164" i="15"/>
  <c r="P164" i="15"/>
  <c r="O164" i="15"/>
  <c r="Q162" i="15"/>
  <c r="P162" i="15"/>
  <c r="O162" i="15"/>
  <c r="Q160" i="15"/>
  <c r="P160" i="15"/>
  <c r="O160" i="15"/>
  <c r="Q156" i="15"/>
  <c r="Q154" i="15"/>
  <c r="Q152" i="15"/>
  <c r="P150" i="15"/>
  <c r="Q177" i="14"/>
  <c r="P177" i="14"/>
  <c r="O177" i="14"/>
  <c r="Q175" i="14"/>
  <c r="P175" i="14"/>
  <c r="O175" i="14"/>
  <c r="Q173" i="14"/>
  <c r="P173" i="14"/>
  <c r="O173" i="14"/>
  <c r="Q171" i="14"/>
  <c r="P171" i="14"/>
  <c r="O171" i="14"/>
  <c r="Q167" i="14"/>
  <c r="P167" i="14"/>
  <c r="O167" i="14"/>
  <c r="Q165" i="14"/>
  <c r="P165" i="14"/>
  <c r="O165" i="14"/>
  <c r="Q163" i="14"/>
  <c r="P163" i="14"/>
  <c r="O163" i="14"/>
  <c r="Q161" i="14"/>
  <c r="P161" i="14"/>
  <c r="O161" i="14"/>
  <c r="Q157" i="14"/>
  <c r="Q155" i="14"/>
  <c r="Q153" i="14"/>
  <c r="P151" i="14"/>
  <c r="Q176" i="13"/>
  <c r="P176" i="13"/>
  <c r="O176" i="13"/>
  <c r="Q174" i="13"/>
  <c r="P174" i="13"/>
  <c r="O174" i="13"/>
  <c r="Q172" i="13"/>
  <c r="P172" i="13"/>
  <c r="O172" i="13"/>
  <c r="Q170" i="13"/>
  <c r="P170" i="13"/>
  <c r="O170" i="13"/>
  <c r="Q166" i="13"/>
  <c r="P166" i="13"/>
  <c r="O166" i="13"/>
  <c r="Q164" i="13"/>
  <c r="P164" i="13"/>
  <c r="O164" i="13"/>
  <c r="Q162" i="13"/>
  <c r="P162" i="13"/>
  <c r="O162" i="13"/>
  <c r="Q160" i="13"/>
  <c r="P160" i="13"/>
  <c r="O160" i="13"/>
  <c r="Q156" i="13"/>
  <c r="Q154" i="13"/>
  <c r="Q152" i="13"/>
  <c r="P150" i="13"/>
  <c r="Q176" i="12"/>
  <c r="P176" i="12"/>
  <c r="O176" i="12"/>
  <c r="Q174" i="12"/>
  <c r="P174" i="12"/>
  <c r="O174" i="12"/>
  <c r="Q172" i="12"/>
  <c r="P172" i="12"/>
  <c r="O172" i="12"/>
  <c r="Q170" i="12"/>
  <c r="P170" i="12"/>
  <c r="O170" i="12"/>
  <c r="Q166" i="12"/>
  <c r="P166" i="12"/>
  <c r="O166" i="12"/>
  <c r="Q164" i="12"/>
  <c r="P164" i="12"/>
  <c r="O164" i="12"/>
  <c r="Q162" i="12"/>
  <c r="P162" i="12"/>
  <c r="O162" i="12"/>
  <c r="Q160" i="12"/>
  <c r="P160" i="12"/>
  <c r="O160" i="12"/>
  <c r="Q156" i="12"/>
  <c r="Q154" i="12"/>
  <c r="Q152" i="12"/>
  <c r="P150" i="12"/>
  <c r="Q176" i="10"/>
  <c r="P176" i="10"/>
  <c r="O176" i="10"/>
  <c r="Q174" i="10"/>
  <c r="P174" i="10"/>
  <c r="O174" i="10"/>
  <c r="Q172" i="10"/>
  <c r="P172" i="10"/>
  <c r="O172" i="10"/>
  <c r="Q170" i="10"/>
  <c r="P170" i="10"/>
  <c r="O170" i="10"/>
  <c r="Q166" i="10"/>
  <c r="P166" i="10"/>
  <c r="O166" i="10"/>
  <c r="Q164" i="10"/>
  <c r="P164" i="10"/>
  <c r="O164" i="10"/>
  <c r="Q162" i="10"/>
  <c r="P162" i="10"/>
  <c r="O162" i="10"/>
  <c r="Q160" i="10"/>
  <c r="P160" i="10"/>
  <c r="O160" i="10"/>
  <c r="Q156" i="10"/>
  <c r="Q154" i="10"/>
  <c r="Q152" i="10"/>
  <c r="P150" i="10"/>
  <c r="Q176" i="9"/>
  <c r="P176" i="9"/>
  <c r="O176" i="9"/>
  <c r="Q174" i="9"/>
  <c r="P174" i="9"/>
  <c r="O174" i="9"/>
  <c r="Q172" i="9"/>
  <c r="P172" i="9"/>
  <c r="O172" i="9"/>
  <c r="Q170" i="9"/>
  <c r="P170" i="9"/>
  <c r="O170" i="9"/>
  <c r="Q166" i="9"/>
  <c r="P166" i="9"/>
  <c r="O166" i="9"/>
  <c r="Q164" i="9"/>
  <c r="P164" i="9"/>
  <c r="O164" i="9"/>
  <c r="Q162" i="9"/>
  <c r="P162" i="9"/>
  <c r="O162" i="9"/>
  <c r="Q160" i="9"/>
  <c r="P160" i="9"/>
  <c r="O160" i="9"/>
  <c r="Q176" i="8"/>
  <c r="P176" i="8"/>
  <c r="O176" i="8"/>
  <c r="Q174" i="8"/>
  <c r="P174" i="8"/>
  <c r="O174" i="8"/>
  <c r="Q172" i="8"/>
  <c r="P172" i="8"/>
  <c r="O172" i="8"/>
  <c r="Q170" i="8"/>
  <c r="P170" i="8"/>
  <c r="O170" i="8"/>
  <c r="Q166" i="8"/>
  <c r="P166" i="8"/>
  <c r="O166" i="8"/>
  <c r="Q164" i="8"/>
  <c r="P164" i="8"/>
  <c r="O164" i="8"/>
  <c r="Q162" i="8"/>
  <c r="P162" i="8"/>
  <c r="O162" i="8"/>
  <c r="Q160" i="8"/>
  <c r="P160" i="8"/>
  <c r="O160" i="8"/>
  <c r="Q176" i="7"/>
  <c r="P176" i="7"/>
  <c r="O176" i="7"/>
  <c r="Q174" i="7"/>
  <c r="P174" i="7"/>
  <c r="O174" i="7"/>
  <c r="Q172" i="7"/>
  <c r="P172" i="7"/>
  <c r="O172" i="7"/>
  <c r="Q170" i="7"/>
  <c r="P170" i="7"/>
  <c r="O170" i="7"/>
  <c r="Q166" i="7"/>
  <c r="P166" i="7"/>
  <c r="O166" i="7"/>
  <c r="Q164" i="7"/>
  <c r="P164" i="7"/>
  <c r="O164" i="7"/>
  <c r="Q162" i="7"/>
  <c r="P162" i="7"/>
  <c r="O162" i="7"/>
  <c r="Q160" i="7"/>
  <c r="P160" i="7"/>
  <c r="O160" i="7"/>
  <c r="Q176" i="6"/>
  <c r="P176" i="6"/>
  <c r="O176" i="6"/>
  <c r="Q174" i="6"/>
  <c r="P174" i="6"/>
  <c r="O174" i="6"/>
  <c r="Q172" i="6"/>
  <c r="P172" i="6"/>
  <c r="O172" i="6"/>
  <c r="Q170" i="6"/>
  <c r="P170" i="6"/>
  <c r="O170" i="6"/>
  <c r="Q166" i="6"/>
  <c r="P166" i="6"/>
  <c r="O166" i="6"/>
  <c r="Q164" i="6"/>
  <c r="P164" i="6"/>
  <c r="O164" i="6"/>
  <c r="Q162" i="6"/>
  <c r="P162" i="6"/>
  <c r="O162" i="6"/>
  <c r="Q160" i="6"/>
  <c r="P160" i="6"/>
  <c r="O160" i="6"/>
  <c r="Q176" i="5"/>
  <c r="P176" i="5"/>
  <c r="O176" i="5"/>
  <c r="Q174" i="5"/>
  <c r="P174" i="5"/>
  <c r="O174" i="5"/>
  <c r="Q172" i="5"/>
  <c r="P172" i="5"/>
  <c r="O172" i="5"/>
  <c r="Q170" i="5"/>
  <c r="P170" i="5"/>
  <c r="O170" i="5"/>
  <c r="Q166" i="5"/>
  <c r="P166" i="5"/>
  <c r="O166" i="5"/>
  <c r="Q164" i="5"/>
  <c r="P164" i="5"/>
  <c r="O164" i="5"/>
  <c r="Q162" i="5"/>
  <c r="P162" i="5"/>
  <c r="O162" i="5"/>
  <c r="Q160" i="5"/>
  <c r="P160" i="5"/>
  <c r="O160" i="5"/>
  <c r="Q176" i="2"/>
  <c r="P176" i="2"/>
  <c r="O176" i="2"/>
  <c r="Q174" i="2"/>
  <c r="P174" i="2"/>
  <c r="O174" i="2"/>
  <c r="Q172" i="2"/>
  <c r="P172" i="2"/>
  <c r="O172" i="2"/>
  <c r="Q170" i="2"/>
  <c r="P170" i="2"/>
  <c r="O170" i="2"/>
  <c r="Q166" i="2"/>
  <c r="P166" i="2"/>
  <c r="O166" i="2"/>
  <c r="Q164" i="2"/>
  <c r="P164" i="2"/>
  <c r="O164" i="2"/>
  <c r="Q162" i="2"/>
  <c r="P162" i="2"/>
  <c r="O162" i="2"/>
  <c r="Q160" i="2"/>
  <c r="P160" i="2"/>
  <c r="O160" i="2"/>
  <c r="Q176" i="3"/>
  <c r="P176" i="3"/>
  <c r="O176" i="3"/>
  <c r="Q174" i="3"/>
  <c r="P174" i="3"/>
  <c r="O174" i="3"/>
  <c r="Q172" i="3"/>
  <c r="P172" i="3"/>
  <c r="O172" i="3"/>
  <c r="Q170" i="3"/>
  <c r="P170" i="3"/>
  <c r="O170" i="3"/>
  <c r="Q166" i="3"/>
  <c r="P166" i="3"/>
  <c r="O166" i="3"/>
  <c r="Q164" i="3"/>
  <c r="P164" i="3"/>
  <c r="O164" i="3"/>
  <c r="Q162" i="3"/>
  <c r="P162" i="3"/>
  <c r="O162" i="3"/>
  <c r="Q160" i="3"/>
  <c r="P160" i="3"/>
  <c r="O160" i="3"/>
  <c r="J154" i="4"/>
  <c r="G154" i="4"/>
  <c r="H154" i="4"/>
  <c r="F154" i="4"/>
  <c r="J152" i="4"/>
  <c r="F152" i="4"/>
  <c r="G152" i="4"/>
  <c r="H152" i="4"/>
  <c r="E152" i="4"/>
  <c r="C152" i="4"/>
  <c r="B152" i="4"/>
  <c r="E150" i="4"/>
  <c r="G150" i="4"/>
  <c r="H150" i="4"/>
  <c r="F150" i="4"/>
  <c r="J150" i="4"/>
  <c r="K148" i="4"/>
  <c r="F148" i="4"/>
  <c r="G148" i="4"/>
  <c r="H148" i="4"/>
  <c r="I148" i="4"/>
  <c r="E148" i="4"/>
  <c r="C148" i="4"/>
  <c r="B148" i="4"/>
  <c r="O164" i="4"/>
  <c r="O174" i="4"/>
  <c r="O162" i="4"/>
  <c r="O172" i="4"/>
  <c r="O160" i="4"/>
  <c r="O170" i="4"/>
  <c r="Q174" i="4"/>
  <c r="P174" i="4"/>
  <c r="Q172" i="4"/>
  <c r="P172" i="4"/>
  <c r="Q170" i="4"/>
  <c r="P170" i="4"/>
  <c r="Q168" i="4"/>
  <c r="P168" i="4"/>
  <c r="O168" i="4"/>
  <c r="Q164" i="4"/>
  <c r="P164" i="4"/>
  <c r="Q162" i="4"/>
  <c r="P162" i="4"/>
  <c r="Q160" i="4"/>
  <c r="P160" i="4"/>
  <c r="Q158" i="4"/>
  <c r="P158" i="4"/>
  <c r="O158" i="4"/>
  <c r="J156" i="3"/>
  <c r="G156" i="3"/>
  <c r="H156" i="3"/>
  <c r="F156" i="3"/>
  <c r="C156" i="3"/>
  <c r="B156" i="3"/>
  <c r="J154" i="3"/>
  <c r="F154" i="3"/>
  <c r="G154" i="3"/>
  <c r="H154" i="3"/>
  <c r="E154" i="3"/>
  <c r="C154" i="3"/>
  <c r="D154" i="3" s="1"/>
  <c r="B154" i="3"/>
  <c r="J152" i="3"/>
  <c r="F152" i="3"/>
  <c r="G152" i="3"/>
  <c r="H152" i="3"/>
  <c r="E152" i="3"/>
  <c r="C152" i="3"/>
  <c r="B152" i="3"/>
  <c r="K150" i="3"/>
  <c r="F150" i="3"/>
  <c r="G150" i="3"/>
  <c r="H150" i="3"/>
  <c r="I150" i="3"/>
  <c r="E150" i="3"/>
  <c r="C150" i="3"/>
  <c r="B150" i="3"/>
  <c r="J156" i="30"/>
  <c r="J154" i="30"/>
  <c r="F154" i="30"/>
  <c r="G154" i="30"/>
  <c r="H154" i="30"/>
  <c r="E154" i="30"/>
  <c r="C154" i="30"/>
  <c r="B154" i="30"/>
  <c r="J152" i="30"/>
  <c r="F152" i="30"/>
  <c r="G152" i="30"/>
  <c r="H152" i="30"/>
  <c r="E152" i="30"/>
  <c r="C152" i="30"/>
  <c r="B152" i="30"/>
  <c r="K150" i="30"/>
  <c r="F150" i="30"/>
  <c r="G150" i="30"/>
  <c r="H150" i="30"/>
  <c r="I150" i="30"/>
  <c r="E150" i="30"/>
  <c r="C150" i="30"/>
  <c r="B150" i="30"/>
  <c r="J156" i="2"/>
  <c r="G156" i="2"/>
  <c r="H156" i="2"/>
  <c r="F156" i="2"/>
  <c r="C156" i="2"/>
  <c r="B156" i="2"/>
  <c r="J154" i="2"/>
  <c r="F154" i="2"/>
  <c r="G154" i="2"/>
  <c r="H154" i="2"/>
  <c r="E154" i="2"/>
  <c r="C154" i="2"/>
  <c r="B154" i="2"/>
  <c r="J152" i="2"/>
  <c r="F152" i="2"/>
  <c r="G152" i="2"/>
  <c r="H152" i="2"/>
  <c r="E152" i="2"/>
  <c r="C152" i="2"/>
  <c r="B152" i="2"/>
  <c r="F150" i="2"/>
  <c r="G150" i="2"/>
  <c r="H150" i="2"/>
  <c r="I150" i="2"/>
  <c r="E150" i="2"/>
  <c r="C150" i="2"/>
  <c r="B150" i="2"/>
  <c r="L176" i="31"/>
  <c r="K176" i="31"/>
  <c r="I176" i="31"/>
  <c r="D176" i="31"/>
  <c r="L174" i="31"/>
  <c r="K174" i="31"/>
  <c r="I174" i="31"/>
  <c r="D174" i="31"/>
  <c r="L172" i="31"/>
  <c r="K172" i="31"/>
  <c r="I172" i="31"/>
  <c r="D172" i="31"/>
  <c r="T170" i="31"/>
  <c r="S170" i="31"/>
  <c r="L170" i="31"/>
  <c r="J170" i="31"/>
  <c r="D170" i="31"/>
  <c r="L166" i="31"/>
  <c r="K166" i="31"/>
  <c r="I166" i="31"/>
  <c r="D166" i="31"/>
  <c r="L164" i="31"/>
  <c r="K164" i="31"/>
  <c r="I164" i="31"/>
  <c r="D164" i="31"/>
  <c r="L162" i="31"/>
  <c r="K162" i="31"/>
  <c r="I162" i="31"/>
  <c r="D162" i="31"/>
  <c r="T160" i="31"/>
  <c r="S160" i="31"/>
  <c r="L160" i="31"/>
  <c r="J160" i="31"/>
  <c r="D160" i="31"/>
  <c r="I156" i="31"/>
  <c r="E156" i="31"/>
  <c r="C156" i="31"/>
  <c r="B156" i="31"/>
  <c r="T150" i="31" s="1"/>
  <c r="L154" i="31"/>
  <c r="K154" i="31"/>
  <c r="I154" i="31"/>
  <c r="D154" i="31"/>
  <c r="L152" i="31"/>
  <c r="K152" i="31"/>
  <c r="I152" i="31"/>
  <c r="D152" i="31"/>
  <c r="L150" i="31"/>
  <c r="J150" i="31"/>
  <c r="D150" i="31"/>
  <c r="T77" i="31"/>
  <c r="S77" i="31"/>
  <c r="AF57" i="31"/>
  <c r="AE57" i="31"/>
  <c r="AD57" i="31"/>
  <c r="D57" i="31"/>
  <c r="C57" i="31"/>
  <c r="B57" i="31"/>
  <c r="AF52" i="31"/>
  <c r="AE52" i="31"/>
  <c r="AD52" i="31"/>
  <c r="AQ47" i="31"/>
  <c r="AO47" i="31"/>
  <c r="AN47" i="31"/>
  <c r="AK47" i="31"/>
  <c r="AV44" i="31" s="1"/>
  <c r="AI47" i="31"/>
  <c r="AH47" i="31"/>
  <c r="AG47" i="31"/>
  <c r="O47" i="31"/>
  <c r="M47" i="31"/>
  <c r="L47" i="31"/>
  <c r="I47" i="31"/>
  <c r="G47" i="31"/>
  <c r="F47" i="31"/>
  <c r="E47" i="31"/>
  <c r="BA46" i="31"/>
  <c r="AZ46" i="31"/>
  <c r="AX46" i="31"/>
  <c r="AW46" i="31"/>
  <c r="AV46" i="31"/>
  <c r="AR46" i="31"/>
  <c r="AL46" i="31"/>
  <c r="AJ46" i="31"/>
  <c r="AF46" i="31"/>
  <c r="P46" i="31"/>
  <c r="J46" i="31"/>
  <c r="H46" i="31"/>
  <c r="D46" i="31"/>
  <c r="BA45" i="31"/>
  <c r="AZ45" i="31"/>
  <c r="AX45" i="31"/>
  <c r="AW45" i="31"/>
  <c r="AV45" i="31"/>
  <c r="AR45" i="31"/>
  <c r="AL45" i="31"/>
  <c r="AJ45" i="31"/>
  <c r="AF45" i="31"/>
  <c r="P45" i="31"/>
  <c r="J45" i="31"/>
  <c r="H45" i="31"/>
  <c r="D45" i="31"/>
  <c r="BA44" i="31"/>
  <c r="AZ44" i="31"/>
  <c r="AX44" i="31"/>
  <c r="AW44" i="31"/>
  <c r="AR44" i="31"/>
  <c r="AL44" i="31"/>
  <c r="AJ44" i="31"/>
  <c r="AF44" i="31"/>
  <c r="P44" i="31"/>
  <c r="J44" i="31"/>
  <c r="H44" i="31"/>
  <c r="D44" i="31"/>
  <c r="BA43" i="31"/>
  <c r="AZ43" i="31"/>
  <c r="AX43" i="31"/>
  <c r="AW43" i="31"/>
  <c r="AV43" i="31"/>
  <c r="AR43" i="31"/>
  <c r="AL43" i="31"/>
  <c r="AJ43" i="31"/>
  <c r="AF43" i="31"/>
  <c r="P43" i="31"/>
  <c r="J43" i="31"/>
  <c r="H43" i="31"/>
  <c r="D43" i="31"/>
  <c r="AQ38" i="31"/>
  <c r="AO38" i="31"/>
  <c r="AN38" i="31"/>
  <c r="AK38" i="31"/>
  <c r="AV35" i="31" s="1"/>
  <c r="AI38" i="31"/>
  <c r="AH38" i="31"/>
  <c r="AG38" i="31"/>
  <c r="O38" i="31"/>
  <c r="M38" i="31"/>
  <c r="L38" i="31"/>
  <c r="I38" i="31"/>
  <c r="G38" i="31"/>
  <c r="F38" i="31"/>
  <c r="E38" i="31"/>
  <c r="AX37" i="31"/>
  <c r="AW37" i="31"/>
  <c r="AV37" i="31"/>
  <c r="AR37" i="31"/>
  <c r="AP37" i="31"/>
  <c r="AL37" i="31"/>
  <c r="AF37" i="31"/>
  <c r="P37" i="31"/>
  <c r="N37" i="31"/>
  <c r="J37" i="31"/>
  <c r="H37" i="31"/>
  <c r="D37" i="31"/>
  <c r="BA36" i="31"/>
  <c r="AZ36" i="31"/>
  <c r="AX36" i="31"/>
  <c r="AW36" i="31"/>
  <c r="AV36" i="31"/>
  <c r="AR36" i="31"/>
  <c r="AP36" i="31"/>
  <c r="AL36" i="31"/>
  <c r="AJ36" i="31"/>
  <c r="AF36" i="31"/>
  <c r="P36" i="31"/>
  <c r="N36" i="31"/>
  <c r="J36" i="31"/>
  <c r="H36" i="31"/>
  <c r="D36" i="31"/>
  <c r="BA35" i="31"/>
  <c r="AZ35" i="31"/>
  <c r="AX35" i="31"/>
  <c r="AW35" i="31"/>
  <c r="AR35" i="31"/>
  <c r="AP35" i="31"/>
  <c r="AL35" i="31"/>
  <c r="AJ35" i="31"/>
  <c r="AF35" i="31"/>
  <c r="P35" i="31"/>
  <c r="N35" i="31"/>
  <c r="J35" i="31"/>
  <c r="H35" i="31"/>
  <c r="D35" i="31"/>
  <c r="BA34" i="31"/>
  <c r="AZ34" i="31"/>
  <c r="AX34" i="31"/>
  <c r="AW34" i="31"/>
  <c r="AV34" i="31"/>
  <c r="AR34" i="31"/>
  <c r="AP34" i="31"/>
  <c r="AL34" i="31"/>
  <c r="AJ34" i="31"/>
  <c r="AF34" i="31"/>
  <c r="P34" i="31"/>
  <c r="N34" i="31"/>
  <c r="J34" i="31"/>
  <c r="H34" i="31"/>
  <c r="D34" i="31"/>
  <c r="BA33" i="31"/>
  <c r="AZ33" i="31"/>
  <c r="AX33" i="31"/>
  <c r="AW33" i="31"/>
  <c r="AV33" i="31"/>
  <c r="AR33" i="31"/>
  <c r="AP33" i="31"/>
  <c r="AL33" i="31"/>
  <c r="AJ33" i="31"/>
  <c r="AF33" i="31"/>
  <c r="P33" i="31"/>
  <c r="N33" i="31"/>
  <c r="J33" i="31"/>
  <c r="H33" i="31"/>
  <c r="D33" i="31"/>
  <c r="BA32" i="31"/>
  <c r="AZ32" i="31"/>
  <c r="AX32" i="31"/>
  <c r="AW32" i="31"/>
  <c r="AV32" i="31"/>
  <c r="AR32" i="31"/>
  <c r="AP32" i="31"/>
  <c r="AL32" i="31"/>
  <c r="AJ32" i="31"/>
  <c r="AF32" i="31"/>
  <c r="P32" i="31"/>
  <c r="N32" i="31"/>
  <c r="J32" i="31"/>
  <c r="H32" i="31"/>
  <c r="D32" i="31"/>
  <c r="AO27" i="31"/>
  <c r="AN27" i="31"/>
  <c r="AM27" i="31"/>
  <c r="AI27" i="31"/>
  <c r="AG27" i="31"/>
  <c r="AF27" i="31"/>
  <c r="O27" i="31"/>
  <c r="M27" i="31"/>
  <c r="L27" i="31"/>
  <c r="K27" i="31"/>
  <c r="G27" i="31"/>
  <c r="E27" i="31"/>
  <c r="D27" i="31"/>
  <c r="AX26" i="31"/>
  <c r="AW26" i="31"/>
  <c r="AV26" i="31"/>
  <c r="AQ26" i="31"/>
  <c r="AG52" i="31" s="1"/>
  <c r="AL26" i="31"/>
  <c r="BA26" i="31" s="1"/>
  <c r="AJ26" i="31"/>
  <c r="AZ26" i="31" s="1"/>
  <c r="AH26" i="31"/>
  <c r="P26" i="31"/>
  <c r="N26" i="31"/>
  <c r="J26" i="31"/>
  <c r="H26" i="31"/>
  <c r="F26" i="31"/>
  <c r="AX25" i="31"/>
  <c r="AW25" i="31"/>
  <c r="AV25" i="31"/>
  <c r="AR25" i="31"/>
  <c r="AP25" i="31"/>
  <c r="AL25" i="31"/>
  <c r="BA25" i="31" s="1"/>
  <c r="AJ25" i="31"/>
  <c r="AH25" i="31"/>
  <c r="P25" i="31"/>
  <c r="N25" i="31"/>
  <c r="J25" i="31"/>
  <c r="H25" i="31"/>
  <c r="F25" i="31"/>
  <c r="AX24" i="31"/>
  <c r="AW24" i="31"/>
  <c r="AV24" i="31"/>
  <c r="AR24" i="31"/>
  <c r="AP24" i="31"/>
  <c r="AL24" i="31"/>
  <c r="BA24" i="31" s="1"/>
  <c r="AJ24" i="31"/>
  <c r="AH24" i="31"/>
  <c r="P24" i="31"/>
  <c r="N24" i="31"/>
  <c r="J24" i="31"/>
  <c r="H24" i="31"/>
  <c r="F24" i="31"/>
  <c r="AX23" i="31"/>
  <c r="AW23" i="31"/>
  <c r="AV23" i="31"/>
  <c r="AR23" i="31"/>
  <c r="AP23" i="31"/>
  <c r="AL23" i="31"/>
  <c r="BA23" i="31" s="1"/>
  <c r="AJ23" i="31"/>
  <c r="AH23" i="31"/>
  <c r="P23" i="31"/>
  <c r="N23" i="31"/>
  <c r="J23" i="31"/>
  <c r="H23" i="31"/>
  <c r="F23" i="31"/>
  <c r="AX22" i="31"/>
  <c r="AW22" i="31"/>
  <c r="AV22" i="31"/>
  <c r="AR22" i="31"/>
  <c r="AP22" i="31"/>
  <c r="AL22" i="31"/>
  <c r="BA22" i="31" s="1"/>
  <c r="AJ22" i="31"/>
  <c r="AH22" i="31"/>
  <c r="P22" i="31"/>
  <c r="N22" i="31"/>
  <c r="J22" i="31"/>
  <c r="H22" i="31"/>
  <c r="F22" i="31"/>
  <c r="AS17" i="31"/>
  <c r="AQ17" i="31"/>
  <c r="AP17" i="31"/>
  <c r="AM17" i="31"/>
  <c r="AK17" i="31"/>
  <c r="AG53" i="31" s="1"/>
  <c r="AI17" i="31"/>
  <c r="AF53" i="31" s="1"/>
  <c r="AG17" i="31"/>
  <c r="AE53" i="31" s="1"/>
  <c r="AF17" i="31"/>
  <c r="Q17" i="31"/>
  <c r="O17" i="31"/>
  <c r="N17" i="31"/>
  <c r="K17" i="31"/>
  <c r="I17" i="31"/>
  <c r="E53" i="31" s="1"/>
  <c r="G17" i="31"/>
  <c r="D53" i="31" s="1"/>
  <c r="E17" i="31"/>
  <c r="D17" i="31"/>
  <c r="BA16" i="31"/>
  <c r="AZ16" i="31"/>
  <c r="AX16" i="31"/>
  <c r="AW16" i="31"/>
  <c r="AV16" i="31"/>
  <c r="AT16" i="31"/>
  <c r="AR16" i="31"/>
  <c r="AN16" i="31"/>
  <c r="AL16" i="31"/>
  <c r="AJ16" i="31"/>
  <c r="AH16" i="31"/>
  <c r="R16" i="31"/>
  <c r="P16" i="31"/>
  <c r="L16" i="31"/>
  <c r="J16" i="31"/>
  <c r="H16" i="31"/>
  <c r="F16" i="31"/>
  <c r="AX15" i="31"/>
  <c r="AW15" i="31"/>
  <c r="AV15" i="31"/>
  <c r="AT15" i="31"/>
  <c r="AN15" i="31"/>
  <c r="AL15" i="31"/>
  <c r="R15" i="31"/>
  <c r="P15" i="31"/>
  <c r="L15" i="31"/>
  <c r="J15" i="31"/>
  <c r="H15" i="31"/>
  <c r="BA14" i="31"/>
  <c r="AZ14" i="31"/>
  <c r="AX14" i="31"/>
  <c r="AW14" i="31"/>
  <c r="AT14" i="31"/>
  <c r="AR14" i="31"/>
  <c r="AN14" i="31"/>
  <c r="AL14" i="31"/>
  <c r="AJ14" i="31"/>
  <c r="AH14" i="31"/>
  <c r="R14" i="31"/>
  <c r="P14" i="31"/>
  <c r="L14" i="31"/>
  <c r="J14" i="31"/>
  <c r="H14" i="31"/>
  <c r="F14" i="31"/>
  <c r="L176" i="30"/>
  <c r="K176" i="30"/>
  <c r="I176" i="30"/>
  <c r="D176" i="30"/>
  <c r="L174" i="30"/>
  <c r="K174" i="30"/>
  <c r="I174" i="30"/>
  <c r="D174" i="30"/>
  <c r="L172" i="30"/>
  <c r="K172" i="30"/>
  <c r="D172" i="30"/>
  <c r="T170" i="30"/>
  <c r="S170" i="30"/>
  <c r="L170" i="30"/>
  <c r="J170" i="30"/>
  <c r="D170" i="30"/>
  <c r="L166" i="30"/>
  <c r="K166" i="30"/>
  <c r="I166" i="30"/>
  <c r="D166" i="30"/>
  <c r="L164" i="30"/>
  <c r="K164" i="30"/>
  <c r="I164" i="30"/>
  <c r="D164" i="30"/>
  <c r="L162" i="30"/>
  <c r="K162" i="30"/>
  <c r="I162" i="30"/>
  <c r="D162" i="30"/>
  <c r="T160" i="30"/>
  <c r="S160" i="30"/>
  <c r="L160" i="30"/>
  <c r="J160" i="30"/>
  <c r="D160" i="30"/>
  <c r="E156" i="30"/>
  <c r="F156" i="30" s="1"/>
  <c r="C156" i="30"/>
  <c r="B156" i="30"/>
  <c r="T77" i="30"/>
  <c r="S77" i="30"/>
  <c r="AF57" i="30"/>
  <c r="AE57" i="30"/>
  <c r="AD57" i="30"/>
  <c r="D57" i="30"/>
  <c r="C57" i="30"/>
  <c r="B57" i="30"/>
  <c r="AF52" i="30"/>
  <c r="AE52" i="30"/>
  <c r="AD52" i="30"/>
  <c r="AQ47" i="30"/>
  <c r="AO47" i="30"/>
  <c r="AN47" i="30"/>
  <c r="AK47" i="30"/>
  <c r="AV44" i="30" s="1"/>
  <c r="AI47" i="30"/>
  <c r="AH47" i="30"/>
  <c r="AG47" i="30"/>
  <c r="O47" i="30"/>
  <c r="M47" i="30"/>
  <c r="L47" i="30"/>
  <c r="I47" i="30"/>
  <c r="G47" i="30"/>
  <c r="F47" i="30"/>
  <c r="E47" i="30"/>
  <c r="BA46" i="30"/>
  <c r="AZ46" i="30"/>
  <c r="AX46" i="30"/>
  <c r="AW46" i="30"/>
  <c r="AV46" i="30"/>
  <c r="AR46" i="30"/>
  <c r="AL46" i="30"/>
  <c r="AJ46" i="30"/>
  <c r="AF46" i="30"/>
  <c r="P46" i="30"/>
  <c r="J46" i="30"/>
  <c r="H46" i="30"/>
  <c r="D46" i="30"/>
  <c r="BA45" i="30"/>
  <c r="AZ45" i="30"/>
  <c r="AX45" i="30"/>
  <c r="AW45" i="30"/>
  <c r="AV45" i="30"/>
  <c r="AR45" i="30"/>
  <c r="AL45" i="30"/>
  <c r="AJ45" i="30"/>
  <c r="AF45" i="30"/>
  <c r="P45" i="30"/>
  <c r="J45" i="30"/>
  <c r="H45" i="30"/>
  <c r="D45" i="30"/>
  <c r="BA44" i="30"/>
  <c r="AZ44" i="30"/>
  <c r="AX44" i="30"/>
  <c r="AW44" i="30"/>
  <c r="AR44" i="30"/>
  <c r="AL44" i="30"/>
  <c r="AJ44" i="30"/>
  <c r="AF44" i="30"/>
  <c r="P44" i="30"/>
  <c r="J44" i="30"/>
  <c r="H44" i="30"/>
  <c r="D44" i="30"/>
  <c r="BA43" i="30"/>
  <c r="AZ43" i="30"/>
  <c r="AX43" i="30"/>
  <c r="AW43" i="30"/>
  <c r="AV43" i="30"/>
  <c r="AR43" i="30"/>
  <c r="AL43" i="30"/>
  <c r="AJ43" i="30"/>
  <c r="AF43" i="30"/>
  <c r="P43" i="30"/>
  <c r="J43" i="30"/>
  <c r="H43" i="30"/>
  <c r="D43" i="30"/>
  <c r="AQ38" i="30"/>
  <c r="AO38" i="30"/>
  <c r="AN38" i="30"/>
  <c r="AK38" i="30"/>
  <c r="AV35" i="30" s="1"/>
  <c r="AI38" i="30"/>
  <c r="AH38" i="30"/>
  <c r="AG38" i="30"/>
  <c r="O38" i="30"/>
  <c r="M38" i="30"/>
  <c r="L38" i="30"/>
  <c r="I38" i="30"/>
  <c r="G38" i="30"/>
  <c r="F38" i="30"/>
  <c r="E38" i="30"/>
  <c r="AX37" i="30"/>
  <c r="AW37" i="30"/>
  <c r="AV37" i="30"/>
  <c r="AR37" i="30"/>
  <c r="AP37" i="30"/>
  <c r="AL37" i="30"/>
  <c r="AF37" i="30"/>
  <c r="P37" i="30"/>
  <c r="N37" i="30"/>
  <c r="J37" i="30"/>
  <c r="H37" i="30"/>
  <c r="D37" i="30"/>
  <c r="BA36" i="30"/>
  <c r="AZ36" i="30"/>
  <c r="AX36" i="30"/>
  <c r="AW36" i="30"/>
  <c r="AV36" i="30"/>
  <c r="AR36" i="30"/>
  <c r="AP36" i="30"/>
  <c r="AL36" i="30"/>
  <c r="AJ36" i="30"/>
  <c r="AF36" i="30"/>
  <c r="P36" i="30"/>
  <c r="N36" i="30"/>
  <c r="J36" i="30"/>
  <c r="D36" i="30"/>
  <c r="BA35" i="30"/>
  <c r="AZ35" i="30"/>
  <c r="AX35" i="30"/>
  <c r="AW35" i="30"/>
  <c r="AR35" i="30"/>
  <c r="AP35" i="30"/>
  <c r="AL35" i="30"/>
  <c r="AJ35" i="30"/>
  <c r="AF35" i="30"/>
  <c r="P35" i="30"/>
  <c r="N35" i="30"/>
  <c r="J35" i="30"/>
  <c r="H35" i="30"/>
  <c r="D35" i="30"/>
  <c r="BA34" i="30"/>
  <c r="AZ34" i="30"/>
  <c r="AX34" i="30"/>
  <c r="AW34" i="30"/>
  <c r="AV34" i="30"/>
  <c r="AR34" i="30"/>
  <c r="AP34" i="30"/>
  <c r="AL34" i="30"/>
  <c r="AJ34" i="30"/>
  <c r="AF34" i="30"/>
  <c r="P34" i="30"/>
  <c r="N34" i="30"/>
  <c r="J34" i="30"/>
  <c r="H34" i="30"/>
  <c r="D34" i="30"/>
  <c r="BA33" i="30"/>
  <c r="AZ33" i="30"/>
  <c r="AX33" i="30"/>
  <c r="AW33" i="30"/>
  <c r="AV33" i="30"/>
  <c r="AR33" i="30"/>
  <c r="AP33" i="30"/>
  <c r="AL33" i="30"/>
  <c r="AJ33" i="30"/>
  <c r="AF33" i="30"/>
  <c r="P33" i="30"/>
  <c r="N33" i="30"/>
  <c r="J33" i="30"/>
  <c r="H33" i="30"/>
  <c r="D33" i="30"/>
  <c r="BA32" i="30"/>
  <c r="AZ32" i="30"/>
  <c r="AX32" i="30"/>
  <c r="AW32" i="30"/>
  <c r="AV32" i="30"/>
  <c r="AR32" i="30"/>
  <c r="AP32" i="30"/>
  <c r="AL32" i="30"/>
  <c r="AJ32" i="30"/>
  <c r="AF32" i="30"/>
  <c r="P32" i="30"/>
  <c r="N32" i="30"/>
  <c r="J32" i="30"/>
  <c r="H32" i="30"/>
  <c r="D32" i="30"/>
  <c r="AO27" i="30"/>
  <c r="AN27" i="30"/>
  <c r="AM27" i="30"/>
  <c r="AI27" i="30"/>
  <c r="AG27" i="30"/>
  <c r="AF27" i="30"/>
  <c r="O27" i="30"/>
  <c r="M27" i="30"/>
  <c r="L27" i="30"/>
  <c r="K27" i="30"/>
  <c r="G27" i="30"/>
  <c r="E27" i="30"/>
  <c r="D27" i="30"/>
  <c r="AX26" i="30"/>
  <c r="AW26" i="30"/>
  <c r="AV26" i="30"/>
  <c r="AQ26" i="30"/>
  <c r="AR26" i="30" s="1"/>
  <c r="AL26" i="30"/>
  <c r="BA26" i="30" s="1"/>
  <c r="AJ26" i="30"/>
  <c r="AZ26" i="30" s="1"/>
  <c r="AH26" i="30"/>
  <c r="P26" i="30"/>
  <c r="J26" i="30"/>
  <c r="H26" i="30"/>
  <c r="F26" i="30"/>
  <c r="AX25" i="30"/>
  <c r="AW25" i="30"/>
  <c r="AV25" i="30"/>
  <c r="AR25" i="30"/>
  <c r="AP25" i="30"/>
  <c r="AL25" i="30"/>
  <c r="BA25" i="30" s="1"/>
  <c r="AJ25" i="30"/>
  <c r="AH25" i="30"/>
  <c r="P25" i="30"/>
  <c r="J25" i="30"/>
  <c r="H25" i="30"/>
  <c r="F25" i="30"/>
  <c r="AX24" i="30"/>
  <c r="AW24" i="30"/>
  <c r="AV24" i="30"/>
  <c r="AR24" i="30"/>
  <c r="AP24" i="30"/>
  <c r="AL24" i="30"/>
  <c r="BA24" i="30" s="1"/>
  <c r="AJ24" i="30"/>
  <c r="AH24" i="30"/>
  <c r="P24" i="30"/>
  <c r="J24" i="30"/>
  <c r="H24" i="30"/>
  <c r="F24" i="30"/>
  <c r="AX23" i="30"/>
  <c r="AW23" i="30"/>
  <c r="AV23" i="30"/>
  <c r="AR23" i="30"/>
  <c r="AP23" i="30"/>
  <c r="AL23" i="30"/>
  <c r="BA23" i="30" s="1"/>
  <c r="AJ23" i="30"/>
  <c r="AH23" i="30"/>
  <c r="P23" i="30"/>
  <c r="N23" i="30"/>
  <c r="J23" i="30"/>
  <c r="H23" i="30"/>
  <c r="F23" i="30"/>
  <c r="AZ22" i="30"/>
  <c r="AX22" i="30"/>
  <c r="AW22" i="30"/>
  <c r="AV22" i="30"/>
  <c r="AR22" i="30"/>
  <c r="AP22" i="30"/>
  <c r="AL22" i="30"/>
  <c r="BA22" i="30" s="1"/>
  <c r="AJ22" i="30"/>
  <c r="AH22" i="30"/>
  <c r="P22" i="30"/>
  <c r="N22" i="30"/>
  <c r="J22" i="30"/>
  <c r="H22" i="30"/>
  <c r="F22" i="30"/>
  <c r="AS17" i="30"/>
  <c r="AQ17" i="30"/>
  <c r="AP17" i="30"/>
  <c r="AM17" i="30"/>
  <c r="AK17" i="30"/>
  <c r="AG53" i="30" s="1"/>
  <c r="AI17" i="30"/>
  <c r="AF53" i="30" s="1"/>
  <c r="AG17" i="30"/>
  <c r="AE53" i="30" s="1"/>
  <c r="AF17" i="30"/>
  <c r="Q17" i="30"/>
  <c r="O17" i="30"/>
  <c r="N17" i="30"/>
  <c r="K17" i="30"/>
  <c r="I17" i="30"/>
  <c r="E53" i="30" s="1"/>
  <c r="G17" i="30"/>
  <c r="D53" i="30" s="1"/>
  <c r="E17" i="30"/>
  <c r="D17" i="30"/>
  <c r="BA16" i="30"/>
  <c r="AZ16" i="30"/>
  <c r="AX16" i="30"/>
  <c r="AW16" i="30"/>
  <c r="AV16" i="30"/>
  <c r="AT16" i="30"/>
  <c r="AR16" i="30"/>
  <c r="AN16" i="30"/>
  <c r="AL16" i="30"/>
  <c r="AJ16" i="30"/>
  <c r="AH16" i="30"/>
  <c r="R16" i="30"/>
  <c r="P16" i="30"/>
  <c r="L16" i="30"/>
  <c r="H16" i="30"/>
  <c r="F16" i="30"/>
  <c r="AX15" i="30"/>
  <c r="AW15" i="30"/>
  <c r="AV15" i="30"/>
  <c r="AT15" i="30"/>
  <c r="AN15" i="30"/>
  <c r="AL15" i="30"/>
  <c r="R15" i="30"/>
  <c r="P15" i="30"/>
  <c r="L15" i="30"/>
  <c r="J15" i="30"/>
  <c r="H15" i="30"/>
  <c r="BA14" i="30"/>
  <c r="AZ14" i="30"/>
  <c r="AX14" i="30"/>
  <c r="AW14" i="30"/>
  <c r="AT14" i="30"/>
  <c r="AR14" i="30"/>
  <c r="AN14" i="30"/>
  <c r="AL14" i="30"/>
  <c r="AJ14" i="30"/>
  <c r="AH14" i="30"/>
  <c r="R14" i="30"/>
  <c r="P14" i="30"/>
  <c r="L14" i="30"/>
  <c r="J14" i="30"/>
  <c r="H14" i="30"/>
  <c r="F14" i="30"/>
  <c r="L176" i="29"/>
  <c r="K176" i="29"/>
  <c r="I176" i="29"/>
  <c r="D176" i="29"/>
  <c r="L174" i="29"/>
  <c r="K174" i="29"/>
  <c r="I174" i="29"/>
  <c r="D174" i="29"/>
  <c r="L172" i="29"/>
  <c r="K172" i="29"/>
  <c r="I172" i="29"/>
  <c r="D172" i="29"/>
  <c r="T170" i="29"/>
  <c r="S170" i="29"/>
  <c r="L170" i="29"/>
  <c r="J170" i="29"/>
  <c r="D170" i="29"/>
  <c r="L166" i="29"/>
  <c r="K166" i="29"/>
  <c r="I166" i="29"/>
  <c r="D166" i="29"/>
  <c r="L164" i="29"/>
  <c r="K164" i="29"/>
  <c r="I164" i="29"/>
  <c r="D164" i="29"/>
  <c r="L162" i="29"/>
  <c r="K162" i="29"/>
  <c r="I162" i="29"/>
  <c r="D162" i="29"/>
  <c r="T160" i="29"/>
  <c r="S160" i="29"/>
  <c r="L160" i="29"/>
  <c r="J160" i="29"/>
  <c r="D160" i="29"/>
  <c r="I156" i="29"/>
  <c r="E156" i="29"/>
  <c r="C156" i="29"/>
  <c r="B156" i="29"/>
  <c r="P154" i="29" s="1"/>
  <c r="L154" i="29"/>
  <c r="K154" i="29"/>
  <c r="I154" i="29"/>
  <c r="D154" i="29"/>
  <c r="L152" i="29"/>
  <c r="K152" i="29"/>
  <c r="I152" i="29"/>
  <c r="D152" i="29"/>
  <c r="L150" i="29"/>
  <c r="J150" i="29"/>
  <c r="D150" i="29"/>
  <c r="T77" i="29"/>
  <c r="AF57" i="29"/>
  <c r="AE57" i="29"/>
  <c r="AD57" i="29"/>
  <c r="D57" i="29"/>
  <c r="C57" i="29"/>
  <c r="B57" i="29"/>
  <c r="AF52" i="29"/>
  <c r="AE52" i="29"/>
  <c r="AD52" i="29"/>
  <c r="AQ47" i="29"/>
  <c r="AO47" i="29"/>
  <c r="AN47" i="29"/>
  <c r="AK47" i="29"/>
  <c r="AV44" i="29" s="1"/>
  <c r="AI47" i="29"/>
  <c r="AH47" i="29"/>
  <c r="AG47" i="29"/>
  <c r="O47" i="29"/>
  <c r="M47" i="29"/>
  <c r="L47" i="29"/>
  <c r="I47" i="29"/>
  <c r="G47" i="29"/>
  <c r="F47" i="29"/>
  <c r="E47" i="29"/>
  <c r="BA46" i="29"/>
  <c r="AZ46" i="29"/>
  <c r="AX46" i="29"/>
  <c r="AW46" i="29"/>
  <c r="AV46" i="29"/>
  <c r="AR46" i="29"/>
  <c r="AL46" i="29"/>
  <c r="AJ46" i="29"/>
  <c r="AF46" i="29"/>
  <c r="P46" i="29"/>
  <c r="J46" i="29"/>
  <c r="H46" i="29"/>
  <c r="D46" i="29"/>
  <c r="BA45" i="29"/>
  <c r="AZ45" i="29"/>
  <c r="AX45" i="29"/>
  <c r="AW45" i="29"/>
  <c r="AV45" i="29"/>
  <c r="AR45" i="29"/>
  <c r="AL45" i="29"/>
  <c r="AJ45" i="29"/>
  <c r="AF45" i="29"/>
  <c r="P45" i="29"/>
  <c r="J45" i="29"/>
  <c r="H45" i="29"/>
  <c r="D45" i="29"/>
  <c r="BA44" i="29"/>
  <c r="AZ44" i="29"/>
  <c r="AX44" i="29"/>
  <c r="AW44" i="29"/>
  <c r="AR44" i="29"/>
  <c r="AL44" i="29"/>
  <c r="AJ44" i="29"/>
  <c r="AF44" i="29"/>
  <c r="P44" i="29"/>
  <c r="J44" i="29"/>
  <c r="H44" i="29"/>
  <c r="D44" i="29"/>
  <c r="BA43" i="29"/>
  <c r="AZ43" i="29"/>
  <c r="AX43" i="29"/>
  <c r="AW43" i="29"/>
  <c r="AV43" i="29"/>
  <c r="AR43" i="29"/>
  <c r="AL43" i="29"/>
  <c r="AJ43" i="29"/>
  <c r="AF43" i="29"/>
  <c r="P43" i="29"/>
  <c r="J43" i="29"/>
  <c r="H43" i="29"/>
  <c r="D43" i="29"/>
  <c r="AQ38" i="29"/>
  <c r="AO38" i="29"/>
  <c r="AN38" i="29"/>
  <c r="AK38" i="29"/>
  <c r="AV35" i="29" s="1"/>
  <c r="AI38" i="29"/>
  <c r="AH38" i="29"/>
  <c r="AG38" i="29"/>
  <c r="O38" i="29"/>
  <c r="M38" i="29"/>
  <c r="L38" i="29"/>
  <c r="I38" i="29"/>
  <c r="G38" i="29"/>
  <c r="F38" i="29"/>
  <c r="E38" i="29"/>
  <c r="AX37" i="29"/>
  <c r="AW37" i="29"/>
  <c r="AV37" i="29"/>
  <c r="AR37" i="29"/>
  <c r="AP37" i="29"/>
  <c r="AL37" i="29"/>
  <c r="AF37" i="29"/>
  <c r="P37" i="29"/>
  <c r="N37" i="29"/>
  <c r="J37" i="29"/>
  <c r="H37" i="29"/>
  <c r="D37" i="29"/>
  <c r="BA36" i="29"/>
  <c r="AZ36" i="29"/>
  <c r="AX36" i="29"/>
  <c r="AW36" i="29"/>
  <c r="AV36" i="29"/>
  <c r="AR36" i="29"/>
  <c r="AP36" i="29"/>
  <c r="AL36" i="29"/>
  <c r="AJ36" i="29"/>
  <c r="AF36" i="29"/>
  <c r="P36" i="29"/>
  <c r="N36" i="29"/>
  <c r="J36" i="29"/>
  <c r="H36" i="29"/>
  <c r="D36" i="29"/>
  <c r="BA35" i="29"/>
  <c r="AZ35" i="29"/>
  <c r="AX35" i="29"/>
  <c r="AW35" i="29"/>
  <c r="AR35" i="29"/>
  <c r="AP35" i="29"/>
  <c r="AL35" i="29"/>
  <c r="AJ35" i="29"/>
  <c r="AF35" i="29"/>
  <c r="P35" i="29"/>
  <c r="N35" i="29"/>
  <c r="J35" i="29"/>
  <c r="H35" i="29"/>
  <c r="D35" i="29"/>
  <c r="BA34" i="29"/>
  <c r="AZ34" i="29"/>
  <c r="AX34" i="29"/>
  <c r="AW34" i="29"/>
  <c r="AV34" i="29"/>
  <c r="AR34" i="29"/>
  <c r="AP34" i="29"/>
  <c r="AL34" i="29"/>
  <c r="AJ34" i="29"/>
  <c r="AF34" i="29"/>
  <c r="P34" i="29"/>
  <c r="N34" i="29"/>
  <c r="J34" i="29"/>
  <c r="H34" i="29"/>
  <c r="D34" i="29"/>
  <c r="BA33" i="29"/>
  <c r="AZ33" i="29"/>
  <c r="AX33" i="29"/>
  <c r="AW33" i="29"/>
  <c r="AV33" i="29"/>
  <c r="AR33" i="29"/>
  <c r="AP33" i="29"/>
  <c r="AL33" i="29"/>
  <c r="AJ33" i="29"/>
  <c r="AF33" i="29"/>
  <c r="P33" i="29"/>
  <c r="N33" i="29"/>
  <c r="J33" i="29"/>
  <c r="H33" i="29"/>
  <c r="D33" i="29"/>
  <c r="BA32" i="29"/>
  <c r="AZ32" i="29"/>
  <c r="AX32" i="29"/>
  <c r="AW32" i="29"/>
  <c r="AV32" i="29"/>
  <c r="AR32" i="29"/>
  <c r="AP32" i="29"/>
  <c r="AL32" i="29"/>
  <c r="AJ32" i="29"/>
  <c r="AF32" i="29"/>
  <c r="P32" i="29"/>
  <c r="N32" i="29"/>
  <c r="J32" i="29"/>
  <c r="H32" i="29"/>
  <c r="D32" i="29"/>
  <c r="AO27" i="29"/>
  <c r="AN27" i="29"/>
  <c r="AM27" i="29"/>
  <c r="AI27" i="29"/>
  <c r="AG27" i="29"/>
  <c r="AF27" i="29"/>
  <c r="O27" i="29"/>
  <c r="M27" i="29"/>
  <c r="L27" i="29"/>
  <c r="K27" i="29"/>
  <c r="G27" i="29"/>
  <c r="E27" i="29"/>
  <c r="D27" i="29"/>
  <c r="AZ26" i="29"/>
  <c r="AX26" i="29"/>
  <c r="AW26" i="29"/>
  <c r="AV26" i="29"/>
  <c r="AQ26" i="29"/>
  <c r="AR26" i="29" s="1"/>
  <c r="AL26" i="29"/>
  <c r="BA26" i="29" s="1"/>
  <c r="AJ26" i="29"/>
  <c r="AH26" i="29"/>
  <c r="P26" i="29"/>
  <c r="N26" i="29"/>
  <c r="J26" i="29"/>
  <c r="H26" i="29"/>
  <c r="F26" i="29"/>
  <c r="AX25" i="29"/>
  <c r="AW25" i="29"/>
  <c r="AV25" i="29"/>
  <c r="AR25" i="29"/>
  <c r="AP25" i="29"/>
  <c r="AL25" i="29"/>
  <c r="AZ25" i="29" s="1"/>
  <c r="AJ25" i="29"/>
  <c r="AH25" i="29"/>
  <c r="P25" i="29"/>
  <c r="N25" i="29"/>
  <c r="J25" i="29"/>
  <c r="H25" i="29"/>
  <c r="F25" i="29"/>
  <c r="AX24" i="29"/>
  <c r="AW24" i="29"/>
  <c r="AV24" i="29"/>
  <c r="AR24" i="29"/>
  <c r="AP24" i="29"/>
  <c r="AL24" i="29"/>
  <c r="BA24" i="29" s="1"/>
  <c r="AJ24" i="29"/>
  <c r="AH24" i="29"/>
  <c r="P24" i="29"/>
  <c r="N24" i="29"/>
  <c r="J24" i="29"/>
  <c r="H24" i="29"/>
  <c r="F24" i="29"/>
  <c r="AX23" i="29"/>
  <c r="AW23" i="29"/>
  <c r="AV23" i="29"/>
  <c r="AR23" i="29"/>
  <c r="AP23" i="29"/>
  <c r="AL23" i="29"/>
  <c r="BA23" i="29" s="1"/>
  <c r="AJ23" i="29"/>
  <c r="AH23" i="29"/>
  <c r="P23" i="29"/>
  <c r="N23" i="29"/>
  <c r="J23" i="29"/>
  <c r="H23" i="29"/>
  <c r="F23" i="29"/>
  <c r="AX22" i="29"/>
  <c r="AW22" i="29"/>
  <c r="AV22" i="29"/>
  <c r="AR22" i="29"/>
  <c r="AP22" i="29"/>
  <c r="AL22" i="29"/>
  <c r="BA22" i="29" s="1"/>
  <c r="AJ22" i="29"/>
  <c r="AH22" i="29"/>
  <c r="P22" i="29"/>
  <c r="N22" i="29"/>
  <c r="J22" i="29"/>
  <c r="H22" i="29"/>
  <c r="F22" i="29"/>
  <c r="AS17" i="29"/>
  <c r="AQ17" i="29"/>
  <c r="AP17" i="29"/>
  <c r="AM17" i="29"/>
  <c r="AK17" i="29"/>
  <c r="AG53" i="29" s="1"/>
  <c r="AI17" i="29"/>
  <c r="AF53" i="29" s="1"/>
  <c r="AG17" i="29"/>
  <c r="AE53" i="29" s="1"/>
  <c r="AF17" i="29"/>
  <c r="Q17" i="29"/>
  <c r="O17" i="29"/>
  <c r="N17" i="29"/>
  <c r="K17" i="29"/>
  <c r="I17" i="29"/>
  <c r="E53" i="29" s="1"/>
  <c r="D53" i="29"/>
  <c r="E17" i="29"/>
  <c r="D17" i="29"/>
  <c r="BA16" i="29"/>
  <c r="AZ16" i="29"/>
  <c r="AT16" i="29"/>
  <c r="AR16" i="29"/>
  <c r="AN16" i="29"/>
  <c r="AL16" i="29"/>
  <c r="AJ16" i="29"/>
  <c r="AH16" i="29"/>
  <c r="R16" i="29"/>
  <c r="P16" i="29"/>
  <c r="L16" i="29"/>
  <c r="J16" i="29"/>
  <c r="H16" i="29"/>
  <c r="F16" i="29"/>
  <c r="AT15" i="29"/>
  <c r="AN15" i="29"/>
  <c r="AL15" i="29"/>
  <c r="R15" i="29"/>
  <c r="P15" i="29"/>
  <c r="L15" i="29"/>
  <c r="J15" i="29"/>
  <c r="H15" i="29"/>
  <c r="BA14" i="29"/>
  <c r="AZ14" i="29"/>
  <c r="AX14" i="29"/>
  <c r="AW14" i="29"/>
  <c r="AT14" i="29"/>
  <c r="AR14" i="29"/>
  <c r="AN14" i="29"/>
  <c r="AL14" i="29"/>
  <c r="AJ14" i="29"/>
  <c r="AH14" i="29"/>
  <c r="R14" i="29"/>
  <c r="P14" i="29"/>
  <c r="L14" i="29"/>
  <c r="H14" i="29"/>
  <c r="F14" i="29"/>
  <c r="L176" i="28"/>
  <c r="K176" i="28"/>
  <c r="I176" i="28"/>
  <c r="D176" i="28"/>
  <c r="L174" i="28"/>
  <c r="K174" i="28"/>
  <c r="I174" i="28"/>
  <c r="D174" i="28"/>
  <c r="L172" i="28"/>
  <c r="K172" i="28"/>
  <c r="I172" i="28"/>
  <c r="D172" i="28"/>
  <c r="T170" i="28"/>
  <c r="S170" i="28"/>
  <c r="L170" i="28"/>
  <c r="J170" i="28"/>
  <c r="D170" i="28"/>
  <c r="L166" i="28"/>
  <c r="K166" i="28"/>
  <c r="I166" i="28"/>
  <c r="D166" i="28"/>
  <c r="L164" i="28"/>
  <c r="K164" i="28"/>
  <c r="I164" i="28"/>
  <c r="D164" i="28"/>
  <c r="L162" i="28"/>
  <c r="K162" i="28"/>
  <c r="I162" i="28"/>
  <c r="D162" i="28"/>
  <c r="T160" i="28"/>
  <c r="S160" i="28"/>
  <c r="L160" i="28"/>
  <c r="J160" i="28"/>
  <c r="D160" i="28"/>
  <c r="I156" i="28"/>
  <c r="E156" i="28"/>
  <c r="C156" i="28"/>
  <c r="B156" i="28"/>
  <c r="P156" i="28" s="1"/>
  <c r="L154" i="28"/>
  <c r="K154" i="28"/>
  <c r="I154" i="28"/>
  <c r="D154" i="28"/>
  <c r="L152" i="28"/>
  <c r="K152" i="28"/>
  <c r="I152" i="28"/>
  <c r="D152" i="28"/>
  <c r="L150" i="28"/>
  <c r="J150" i="28"/>
  <c r="D150" i="28"/>
  <c r="T77" i="28"/>
  <c r="S77" i="28"/>
  <c r="AF57" i="28"/>
  <c r="AE57" i="28"/>
  <c r="AD57" i="28"/>
  <c r="D57" i="28"/>
  <c r="C57" i="28"/>
  <c r="B57" i="28"/>
  <c r="AF52" i="28"/>
  <c r="AE52" i="28"/>
  <c r="AD52" i="28"/>
  <c r="AQ47" i="28"/>
  <c r="AO47" i="28"/>
  <c r="AN47" i="28"/>
  <c r="AK47" i="28"/>
  <c r="AI47" i="28"/>
  <c r="AH47" i="28"/>
  <c r="AG47" i="28"/>
  <c r="O47" i="28"/>
  <c r="M47" i="28"/>
  <c r="L47" i="28"/>
  <c r="I47" i="28"/>
  <c r="G47" i="28"/>
  <c r="F47" i="28"/>
  <c r="E47" i="28"/>
  <c r="BA46" i="28"/>
  <c r="AZ46" i="28"/>
  <c r="AX46" i="28"/>
  <c r="AW46" i="28"/>
  <c r="AV46" i="28"/>
  <c r="AR46" i="28"/>
  <c r="AL46" i="28"/>
  <c r="AJ46" i="28"/>
  <c r="AF46" i="28"/>
  <c r="P46" i="28"/>
  <c r="J46" i="28"/>
  <c r="H46" i="28"/>
  <c r="D46" i="28"/>
  <c r="BA45" i="28"/>
  <c r="AZ45" i="28"/>
  <c r="AX45" i="28"/>
  <c r="AW45" i="28"/>
  <c r="AV45" i="28"/>
  <c r="AR45" i="28"/>
  <c r="AL45" i="28"/>
  <c r="AJ45" i="28"/>
  <c r="AF45" i="28"/>
  <c r="P45" i="28"/>
  <c r="J45" i="28"/>
  <c r="H45" i="28"/>
  <c r="D45" i="28"/>
  <c r="BA44" i="28"/>
  <c r="AZ44" i="28"/>
  <c r="AX44" i="28"/>
  <c r="AW44" i="28"/>
  <c r="AV44" i="28"/>
  <c r="AR44" i="28"/>
  <c r="AL44" i="28"/>
  <c r="AJ44" i="28"/>
  <c r="AF44" i="28"/>
  <c r="P44" i="28"/>
  <c r="J44" i="28"/>
  <c r="H44" i="28"/>
  <c r="D44" i="28"/>
  <c r="BA43" i="28"/>
  <c r="AZ43" i="28"/>
  <c r="AX43" i="28"/>
  <c r="AW43" i="28"/>
  <c r="AV43" i="28"/>
  <c r="AR43" i="28"/>
  <c r="AL43" i="28"/>
  <c r="AJ43" i="28"/>
  <c r="AF43" i="28"/>
  <c r="P43" i="28"/>
  <c r="J43" i="28"/>
  <c r="H43" i="28"/>
  <c r="D43" i="28"/>
  <c r="AQ38" i="28"/>
  <c r="AO38" i="28"/>
  <c r="AN38" i="28"/>
  <c r="AK38" i="28"/>
  <c r="AV35" i="28" s="1"/>
  <c r="AI38" i="28"/>
  <c r="AH38" i="28"/>
  <c r="AG38" i="28"/>
  <c r="O38" i="28"/>
  <c r="M38" i="28"/>
  <c r="L38" i="28"/>
  <c r="I38" i="28"/>
  <c r="G38" i="28"/>
  <c r="F38" i="28"/>
  <c r="E38" i="28"/>
  <c r="AX37" i="28"/>
  <c r="AW37" i="28"/>
  <c r="AV37" i="28"/>
  <c r="AR37" i="28"/>
  <c r="AP37" i="28"/>
  <c r="AL37" i="28"/>
  <c r="AF37" i="28"/>
  <c r="P37" i="28"/>
  <c r="N37" i="28"/>
  <c r="J37" i="28"/>
  <c r="H37" i="28"/>
  <c r="BA36" i="28"/>
  <c r="AZ36" i="28"/>
  <c r="AX36" i="28"/>
  <c r="AW36" i="28"/>
  <c r="AV36" i="28"/>
  <c r="AR36" i="28"/>
  <c r="AP36" i="28"/>
  <c r="AL36" i="28"/>
  <c r="AJ36" i="28"/>
  <c r="AF36" i="28"/>
  <c r="P36" i="28"/>
  <c r="N36" i="28"/>
  <c r="J36" i="28"/>
  <c r="H36" i="28"/>
  <c r="D36" i="28"/>
  <c r="BA35" i="28"/>
  <c r="AZ35" i="28"/>
  <c r="AX35" i="28"/>
  <c r="AW35" i="28"/>
  <c r="AR35" i="28"/>
  <c r="AP35" i="28"/>
  <c r="AL35" i="28"/>
  <c r="AJ35" i="28"/>
  <c r="AF35" i="28"/>
  <c r="P35" i="28"/>
  <c r="N35" i="28"/>
  <c r="J35" i="28"/>
  <c r="H35" i="28"/>
  <c r="D35" i="28"/>
  <c r="BA34" i="28"/>
  <c r="AZ34" i="28"/>
  <c r="AX34" i="28"/>
  <c r="AW34" i="28"/>
  <c r="AV34" i="28"/>
  <c r="AR34" i="28"/>
  <c r="AP34" i="28"/>
  <c r="AL34" i="28"/>
  <c r="AJ34" i="28"/>
  <c r="AF34" i="28"/>
  <c r="P34" i="28"/>
  <c r="N34" i="28"/>
  <c r="J34" i="28"/>
  <c r="H34" i="28"/>
  <c r="D34" i="28"/>
  <c r="BA33" i="28"/>
  <c r="AZ33" i="28"/>
  <c r="AX33" i="28"/>
  <c r="AW33" i="28"/>
  <c r="AV33" i="28"/>
  <c r="AR33" i="28"/>
  <c r="AP33" i="28"/>
  <c r="AL33" i="28"/>
  <c r="AJ33" i="28"/>
  <c r="AF33" i="28"/>
  <c r="P33" i="28"/>
  <c r="N33" i="28"/>
  <c r="J33" i="28"/>
  <c r="H33" i="28"/>
  <c r="D33" i="28"/>
  <c r="BA32" i="28"/>
  <c r="AZ32" i="28"/>
  <c r="AX32" i="28"/>
  <c r="AW32" i="28"/>
  <c r="AV32" i="28"/>
  <c r="AR32" i="28"/>
  <c r="AP32" i="28"/>
  <c r="AL32" i="28"/>
  <c r="AJ32" i="28"/>
  <c r="AF32" i="28"/>
  <c r="P32" i="28"/>
  <c r="N32" i="28"/>
  <c r="J32" i="28"/>
  <c r="H32" i="28"/>
  <c r="D32" i="28"/>
  <c r="AO27" i="28"/>
  <c r="AN27" i="28"/>
  <c r="AM27" i="28"/>
  <c r="AI27" i="28"/>
  <c r="AG27" i="28"/>
  <c r="AF27" i="28"/>
  <c r="O27" i="28"/>
  <c r="M27" i="28"/>
  <c r="L27" i="28"/>
  <c r="K27" i="28"/>
  <c r="G27" i="28"/>
  <c r="E27" i="28"/>
  <c r="D27" i="28"/>
  <c r="AX26" i="28"/>
  <c r="AW26" i="28"/>
  <c r="AV26" i="28"/>
  <c r="AQ26" i="28"/>
  <c r="AR26" i="28" s="1"/>
  <c r="AL26" i="28"/>
  <c r="BA26" i="28" s="1"/>
  <c r="AJ26" i="28"/>
  <c r="AZ26" i="28" s="1"/>
  <c r="AH26" i="28"/>
  <c r="P26" i="28"/>
  <c r="N26" i="28"/>
  <c r="J26" i="28"/>
  <c r="H26" i="28"/>
  <c r="F26" i="28"/>
  <c r="AX25" i="28"/>
  <c r="AW25" i="28"/>
  <c r="AV25" i="28"/>
  <c r="AR25" i="28"/>
  <c r="AP25" i="28"/>
  <c r="AL25" i="28"/>
  <c r="BA25" i="28" s="1"/>
  <c r="AJ25" i="28"/>
  <c r="AH25" i="28"/>
  <c r="P25" i="28"/>
  <c r="N25" i="28"/>
  <c r="J25" i="28"/>
  <c r="H25" i="28"/>
  <c r="F25" i="28"/>
  <c r="AX24" i="28"/>
  <c r="AW24" i="28"/>
  <c r="AV24" i="28"/>
  <c r="AR24" i="28"/>
  <c r="AP24" i="28"/>
  <c r="AL24" i="28"/>
  <c r="BA24" i="28" s="1"/>
  <c r="AJ24" i="28"/>
  <c r="AH24" i="28"/>
  <c r="P24" i="28"/>
  <c r="N24" i="28"/>
  <c r="J24" i="28"/>
  <c r="H24" i="28"/>
  <c r="F24" i="28"/>
  <c r="AX23" i="28"/>
  <c r="AW23" i="28"/>
  <c r="AV23" i="28"/>
  <c r="AR23" i="28"/>
  <c r="AP23" i="28"/>
  <c r="AL23" i="28"/>
  <c r="BA23" i="28" s="1"/>
  <c r="AJ23" i="28"/>
  <c r="AH23" i="28"/>
  <c r="P23" i="28"/>
  <c r="N23" i="28"/>
  <c r="J23" i="28"/>
  <c r="H23" i="28"/>
  <c r="F23" i="28"/>
  <c r="AX22" i="28"/>
  <c r="AW22" i="28"/>
  <c r="AV22" i="28"/>
  <c r="AR22" i="28"/>
  <c r="AP22" i="28"/>
  <c r="AL22" i="28"/>
  <c r="BA22" i="28" s="1"/>
  <c r="AJ22" i="28"/>
  <c r="AH22" i="28"/>
  <c r="P22" i="28"/>
  <c r="N22" i="28"/>
  <c r="J22" i="28"/>
  <c r="H22" i="28"/>
  <c r="F22" i="28"/>
  <c r="AS17" i="28"/>
  <c r="AQ17" i="28"/>
  <c r="AP17" i="28"/>
  <c r="AM17" i="28"/>
  <c r="AK17" i="28"/>
  <c r="AG53" i="28" s="1"/>
  <c r="AI17" i="28"/>
  <c r="AF53" i="28" s="1"/>
  <c r="AG17" i="28"/>
  <c r="AE53" i="28" s="1"/>
  <c r="AF17" i="28"/>
  <c r="Q17" i="28"/>
  <c r="O17" i="28"/>
  <c r="N17" i="28"/>
  <c r="K17" i="28"/>
  <c r="I17" i="28"/>
  <c r="E53" i="28" s="1"/>
  <c r="G17" i="28"/>
  <c r="D53" i="28" s="1"/>
  <c r="E17" i="28"/>
  <c r="D17" i="28"/>
  <c r="BA16" i="28"/>
  <c r="AZ16" i="28"/>
  <c r="AX16" i="28"/>
  <c r="AW16" i="28"/>
  <c r="AV16" i="28"/>
  <c r="AT16" i="28"/>
  <c r="AR16" i="28"/>
  <c r="AN16" i="28"/>
  <c r="AL16" i="28"/>
  <c r="AJ16" i="28"/>
  <c r="AH16" i="28"/>
  <c r="R16" i="28"/>
  <c r="P16" i="28"/>
  <c r="L16" i="28"/>
  <c r="J16" i="28"/>
  <c r="H16" i="28"/>
  <c r="F16" i="28"/>
  <c r="AX15" i="28"/>
  <c r="AW15" i="28"/>
  <c r="AV15" i="28"/>
  <c r="AT15" i="28"/>
  <c r="AN15" i="28"/>
  <c r="AL15" i="28"/>
  <c r="R15" i="28"/>
  <c r="P15" i="28"/>
  <c r="L15" i="28"/>
  <c r="J15" i="28"/>
  <c r="H15" i="28"/>
  <c r="BA14" i="28"/>
  <c r="AZ14" i="28"/>
  <c r="AX14" i="28"/>
  <c r="AW14" i="28"/>
  <c r="AT14" i="28"/>
  <c r="AR14" i="28"/>
  <c r="AN14" i="28"/>
  <c r="AL14" i="28"/>
  <c r="AJ14" i="28"/>
  <c r="AH14" i="28"/>
  <c r="R14" i="28"/>
  <c r="P14" i="28"/>
  <c r="L14" i="28"/>
  <c r="J14" i="28"/>
  <c r="H14" i="28"/>
  <c r="F14" i="28"/>
  <c r="L176" i="27"/>
  <c r="K176" i="27"/>
  <c r="I176" i="27"/>
  <c r="D176" i="27"/>
  <c r="L174" i="27"/>
  <c r="K174" i="27"/>
  <c r="I174" i="27"/>
  <c r="D174" i="27"/>
  <c r="L172" i="27"/>
  <c r="K172" i="27"/>
  <c r="I172" i="27"/>
  <c r="D172" i="27"/>
  <c r="T170" i="27"/>
  <c r="S170" i="27"/>
  <c r="L170" i="27"/>
  <c r="J170" i="27"/>
  <c r="D170" i="27"/>
  <c r="L166" i="27"/>
  <c r="K166" i="27"/>
  <c r="I166" i="27"/>
  <c r="D166" i="27"/>
  <c r="L164" i="27"/>
  <c r="K164" i="27"/>
  <c r="I164" i="27"/>
  <c r="D164" i="27"/>
  <c r="L162" i="27"/>
  <c r="K162" i="27"/>
  <c r="I162" i="27"/>
  <c r="D162" i="27"/>
  <c r="T160" i="27"/>
  <c r="S160" i="27"/>
  <c r="L160" i="27"/>
  <c r="J160" i="27"/>
  <c r="D160" i="27"/>
  <c r="I156" i="27"/>
  <c r="E156" i="27"/>
  <c r="C156" i="27"/>
  <c r="B156" i="27"/>
  <c r="P156" i="27" s="1"/>
  <c r="L154" i="27"/>
  <c r="K154" i="27"/>
  <c r="I154" i="27"/>
  <c r="D154" i="27"/>
  <c r="L152" i="27"/>
  <c r="K152" i="27"/>
  <c r="I152" i="27"/>
  <c r="D152" i="27"/>
  <c r="L150" i="27"/>
  <c r="J150" i="27"/>
  <c r="D150" i="27"/>
  <c r="T77" i="27"/>
  <c r="AF57" i="27"/>
  <c r="AE57" i="27"/>
  <c r="AD57" i="27"/>
  <c r="D57" i="27"/>
  <c r="C57" i="27"/>
  <c r="B57" i="27"/>
  <c r="AF52" i="27"/>
  <c r="AE52" i="27"/>
  <c r="AD52" i="27"/>
  <c r="AQ47" i="27"/>
  <c r="AO47" i="27"/>
  <c r="AN47" i="27"/>
  <c r="AK47" i="27"/>
  <c r="AV44" i="27" s="1"/>
  <c r="AI47" i="27"/>
  <c r="AH47" i="27"/>
  <c r="AG47" i="27"/>
  <c r="O47" i="27"/>
  <c r="M47" i="27"/>
  <c r="L47" i="27"/>
  <c r="I47" i="27"/>
  <c r="G47" i="27"/>
  <c r="F47" i="27"/>
  <c r="E47" i="27"/>
  <c r="BA46" i="27"/>
  <c r="AZ46" i="27"/>
  <c r="AX46" i="27"/>
  <c r="AW46" i="27"/>
  <c r="AV46" i="27"/>
  <c r="AR46" i="27"/>
  <c r="AL46" i="27"/>
  <c r="AJ46" i="27"/>
  <c r="AF46" i="27"/>
  <c r="P46" i="27"/>
  <c r="J46" i="27"/>
  <c r="H46" i="27"/>
  <c r="D46" i="27"/>
  <c r="BA45" i="27"/>
  <c r="AZ45" i="27"/>
  <c r="AX45" i="27"/>
  <c r="AW45" i="27"/>
  <c r="AV45" i="27"/>
  <c r="AR45" i="27"/>
  <c r="AL45" i="27"/>
  <c r="AJ45" i="27"/>
  <c r="AF45" i="27"/>
  <c r="P45" i="27"/>
  <c r="J45" i="27"/>
  <c r="H45" i="27"/>
  <c r="D45" i="27"/>
  <c r="BA44" i="27"/>
  <c r="AZ44" i="27"/>
  <c r="AX44" i="27"/>
  <c r="AW44" i="27"/>
  <c r="AR44" i="27"/>
  <c r="AL44" i="27"/>
  <c r="AJ44" i="27"/>
  <c r="AF44" i="27"/>
  <c r="P44" i="27"/>
  <c r="J44" i="27"/>
  <c r="H44" i="27"/>
  <c r="D44" i="27"/>
  <c r="BA43" i="27"/>
  <c r="AZ43" i="27"/>
  <c r="AX43" i="27"/>
  <c r="AW43" i="27"/>
  <c r="AV43" i="27"/>
  <c r="AR43" i="27"/>
  <c r="AL43" i="27"/>
  <c r="AJ43" i="27"/>
  <c r="AF43" i="27"/>
  <c r="P43" i="27"/>
  <c r="J43" i="27"/>
  <c r="H43" i="27"/>
  <c r="D43" i="27"/>
  <c r="AQ38" i="27"/>
  <c r="AO38" i="27"/>
  <c r="AN38" i="27"/>
  <c r="AK38" i="27"/>
  <c r="AV35" i="27" s="1"/>
  <c r="AI38" i="27"/>
  <c r="AH38" i="27"/>
  <c r="AG38" i="27"/>
  <c r="O38" i="27"/>
  <c r="M38" i="27"/>
  <c r="L38" i="27"/>
  <c r="I38" i="27"/>
  <c r="G38" i="27"/>
  <c r="F38" i="27"/>
  <c r="E38" i="27"/>
  <c r="AX37" i="27"/>
  <c r="AW37" i="27"/>
  <c r="AV37" i="27"/>
  <c r="AR37" i="27"/>
  <c r="AP37" i="27"/>
  <c r="AL37" i="27"/>
  <c r="AF37" i="27"/>
  <c r="P37" i="27"/>
  <c r="N37" i="27"/>
  <c r="J37" i="27"/>
  <c r="H37" i="27"/>
  <c r="D37" i="27"/>
  <c r="BA36" i="27"/>
  <c r="AZ36" i="27"/>
  <c r="AX36" i="27"/>
  <c r="AW36" i="27"/>
  <c r="AV36" i="27"/>
  <c r="AR36" i="27"/>
  <c r="AP36" i="27"/>
  <c r="AL36" i="27"/>
  <c r="AJ36" i="27"/>
  <c r="AF36" i="27"/>
  <c r="P36" i="27"/>
  <c r="N36" i="27"/>
  <c r="J36" i="27"/>
  <c r="H36" i="27"/>
  <c r="D36" i="27"/>
  <c r="BA35" i="27"/>
  <c r="AZ35" i="27"/>
  <c r="AX35" i="27"/>
  <c r="AW35" i="27"/>
  <c r="AR35" i="27"/>
  <c r="AP35" i="27"/>
  <c r="AL35" i="27"/>
  <c r="AJ35" i="27"/>
  <c r="AF35" i="27"/>
  <c r="P35" i="27"/>
  <c r="N35" i="27"/>
  <c r="J35" i="27"/>
  <c r="H35" i="27"/>
  <c r="D35" i="27"/>
  <c r="BA34" i="27"/>
  <c r="AZ34" i="27"/>
  <c r="AX34" i="27"/>
  <c r="AW34" i="27"/>
  <c r="AV34" i="27"/>
  <c r="AR34" i="27"/>
  <c r="AP34" i="27"/>
  <c r="AL34" i="27"/>
  <c r="AJ34" i="27"/>
  <c r="AF34" i="27"/>
  <c r="P34" i="27"/>
  <c r="N34" i="27"/>
  <c r="J34" i="27"/>
  <c r="H34" i="27"/>
  <c r="BA33" i="27"/>
  <c r="AZ33" i="27"/>
  <c r="AX33" i="27"/>
  <c r="AW33" i="27"/>
  <c r="AV33" i="27"/>
  <c r="AR33" i="27"/>
  <c r="AP33" i="27"/>
  <c r="AL33" i="27"/>
  <c r="AJ33" i="27"/>
  <c r="AF33" i="27"/>
  <c r="P33" i="27"/>
  <c r="N33" i="27"/>
  <c r="J33" i="27"/>
  <c r="H33" i="27"/>
  <c r="D33" i="27"/>
  <c r="BA32" i="27"/>
  <c r="AZ32" i="27"/>
  <c r="AX32" i="27"/>
  <c r="AW32" i="27"/>
  <c r="AV32" i="27"/>
  <c r="AR32" i="27"/>
  <c r="AP32" i="27"/>
  <c r="AL32" i="27"/>
  <c r="AJ32" i="27"/>
  <c r="AF32" i="27"/>
  <c r="P32" i="27"/>
  <c r="N32" i="27"/>
  <c r="J32" i="27"/>
  <c r="H32" i="27"/>
  <c r="D32" i="27"/>
  <c r="AO27" i="27"/>
  <c r="AN27" i="27"/>
  <c r="AM27" i="27"/>
  <c r="AI27" i="27"/>
  <c r="AG27" i="27"/>
  <c r="AF27" i="27"/>
  <c r="O27" i="27"/>
  <c r="M27" i="27"/>
  <c r="L27" i="27"/>
  <c r="K27" i="27"/>
  <c r="G27" i="27"/>
  <c r="E27" i="27"/>
  <c r="D27" i="27"/>
  <c r="AX26" i="27"/>
  <c r="AW26" i="27"/>
  <c r="AV26" i="27"/>
  <c r="AQ26" i="27"/>
  <c r="AR26" i="27" s="1"/>
  <c r="AL26" i="27"/>
  <c r="BA26" i="27" s="1"/>
  <c r="AJ26" i="27"/>
  <c r="AZ26" i="27" s="1"/>
  <c r="AH26" i="27"/>
  <c r="P26" i="27"/>
  <c r="N26" i="27"/>
  <c r="J26" i="27"/>
  <c r="H26" i="27"/>
  <c r="F26" i="27"/>
  <c r="AX25" i="27"/>
  <c r="AW25" i="27"/>
  <c r="AV25" i="27"/>
  <c r="AR25" i="27"/>
  <c r="AP25" i="27"/>
  <c r="AL25" i="27"/>
  <c r="BA25" i="27" s="1"/>
  <c r="AJ25" i="27"/>
  <c r="AH25" i="27"/>
  <c r="P25" i="27"/>
  <c r="N25" i="27"/>
  <c r="J25" i="27"/>
  <c r="H25" i="27"/>
  <c r="F25" i="27"/>
  <c r="AX24" i="27"/>
  <c r="AW24" i="27"/>
  <c r="AV24" i="27"/>
  <c r="AR24" i="27"/>
  <c r="AP24" i="27"/>
  <c r="AL24" i="27"/>
  <c r="AZ24" i="27" s="1"/>
  <c r="AJ24" i="27"/>
  <c r="AH24" i="27"/>
  <c r="P24" i="27"/>
  <c r="N24" i="27"/>
  <c r="J24" i="27"/>
  <c r="H24" i="27"/>
  <c r="F24" i="27"/>
  <c r="AX23" i="27"/>
  <c r="AW23" i="27"/>
  <c r="AV23" i="27"/>
  <c r="AR23" i="27"/>
  <c r="AP23" i="27"/>
  <c r="AL23" i="27"/>
  <c r="BA23" i="27" s="1"/>
  <c r="AJ23" i="27"/>
  <c r="AH23" i="27"/>
  <c r="P23" i="27"/>
  <c r="N23" i="27"/>
  <c r="J23" i="27"/>
  <c r="H23" i="27"/>
  <c r="F23" i="27"/>
  <c r="AX22" i="27"/>
  <c r="AW22" i="27"/>
  <c r="AV22" i="27"/>
  <c r="AR22" i="27"/>
  <c r="AP22" i="27"/>
  <c r="AL22" i="27"/>
  <c r="BA22" i="27" s="1"/>
  <c r="AJ22" i="27"/>
  <c r="AH22" i="27"/>
  <c r="P22" i="27"/>
  <c r="N22" i="27"/>
  <c r="J22" i="27"/>
  <c r="H22" i="27"/>
  <c r="F22" i="27"/>
  <c r="AS17" i="27"/>
  <c r="AQ17" i="27"/>
  <c r="AP17" i="27"/>
  <c r="AM17" i="27"/>
  <c r="AK17" i="27"/>
  <c r="AG53" i="27" s="1"/>
  <c r="AI17" i="27"/>
  <c r="AF53" i="27" s="1"/>
  <c r="AG17" i="27"/>
  <c r="AE53" i="27" s="1"/>
  <c r="AF17" i="27"/>
  <c r="Q17" i="27"/>
  <c r="O17" i="27"/>
  <c r="N17" i="27"/>
  <c r="K17" i="27"/>
  <c r="I17" i="27"/>
  <c r="E53" i="27" s="1"/>
  <c r="G17" i="27"/>
  <c r="D53" i="27" s="1"/>
  <c r="E17" i="27"/>
  <c r="D17" i="27"/>
  <c r="BA16" i="27"/>
  <c r="AZ16" i="27"/>
  <c r="AX16" i="27"/>
  <c r="AW16" i="27"/>
  <c r="AV16" i="27"/>
  <c r="AT16" i="27"/>
  <c r="AR16" i="27"/>
  <c r="AN16" i="27"/>
  <c r="AL16" i="27"/>
  <c r="AJ16" i="27"/>
  <c r="AH16" i="27"/>
  <c r="R16" i="27"/>
  <c r="P16" i="27"/>
  <c r="L16" i="27"/>
  <c r="J16" i="27"/>
  <c r="H16" i="27"/>
  <c r="F16" i="27"/>
  <c r="AX15" i="27"/>
  <c r="AW15" i="27"/>
  <c r="AV15" i="27"/>
  <c r="AT15" i="27"/>
  <c r="AN15" i="27"/>
  <c r="AL15" i="27"/>
  <c r="R15" i="27"/>
  <c r="P15" i="27"/>
  <c r="L15" i="27"/>
  <c r="J15" i="27"/>
  <c r="H15" i="27"/>
  <c r="BA14" i="27"/>
  <c r="AZ14" i="27"/>
  <c r="AX14" i="27"/>
  <c r="AW14" i="27"/>
  <c r="AT14" i="27"/>
  <c r="AR14" i="27"/>
  <c r="AN14" i="27"/>
  <c r="AL14" i="27"/>
  <c r="AJ14" i="27"/>
  <c r="AH14" i="27"/>
  <c r="R14" i="27"/>
  <c r="P14" i="27"/>
  <c r="L14" i="27"/>
  <c r="J14" i="27"/>
  <c r="H14" i="27"/>
  <c r="F14" i="27"/>
  <c r="L176" i="26"/>
  <c r="K176" i="26"/>
  <c r="I176" i="26"/>
  <c r="D176" i="26"/>
  <c r="L174" i="26"/>
  <c r="K174" i="26"/>
  <c r="I174" i="26"/>
  <c r="D174" i="26"/>
  <c r="L172" i="26"/>
  <c r="K172" i="26"/>
  <c r="I172" i="26"/>
  <c r="D172" i="26"/>
  <c r="T170" i="26"/>
  <c r="S170" i="26"/>
  <c r="L170" i="26"/>
  <c r="J170" i="26"/>
  <c r="D170" i="26"/>
  <c r="L166" i="26"/>
  <c r="K166" i="26"/>
  <c r="I166" i="26"/>
  <c r="D166" i="26"/>
  <c r="L164" i="26"/>
  <c r="K164" i="26"/>
  <c r="I164" i="26"/>
  <c r="D164" i="26"/>
  <c r="L162" i="26"/>
  <c r="K162" i="26"/>
  <c r="I162" i="26"/>
  <c r="D162" i="26"/>
  <c r="T160" i="26"/>
  <c r="S160" i="26"/>
  <c r="L160" i="26"/>
  <c r="J160" i="26"/>
  <c r="D160" i="26"/>
  <c r="I156" i="26"/>
  <c r="E156" i="26"/>
  <c r="C156" i="26"/>
  <c r="B156" i="26"/>
  <c r="O152" i="26" s="1"/>
  <c r="L154" i="26"/>
  <c r="K154" i="26"/>
  <c r="I154" i="26"/>
  <c r="D154" i="26"/>
  <c r="L152" i="26"/>
  <c r="K152" i="26"/>
  <c r="I152" i="26"/>
  <c r="D152" i="26"/>
  <c r="L150" i="26"/>
  <c r="J150" i="26"/>
  <c r="D150" i="26"/>
  <c r="T77" i="26"/>
  <c r="AF57" i="26"/>
  <c r="AE57" i="26"/>
  <c r="AD57" i="26"/>
  <c r="D57" i="26"/>
  <c r="C57" i="26"/>
  <c r="B57" i="26"/>
  <c r="AF52" i="26"/>
  <c r="AE52" i="26"/>
  <c r="AD52" i="26"/>
  <c r="AQ47" i="26"/>
  <c r="AO47" i="26"/>
  <c r="AN47" i="26"/>
  <c r="AK47" i="26"/>
  <c r="AV44" i="26" s="1"/>
  <c r="AI47" i="26"/>
  <c r="AH47" i="26"/>
  <c r="AG47" i="26"/>
  <c r="O47" i="26"/>
  <c r="M47" i="26"/>
  <c r="L47" i="26"/>
  <c r="I47" i="26"/>
  <c r="G47" i="26"/>
  <c r="F47" i="26"/>
  <c r="E47" i="26"/>
  <c r="BA46" i="26"/>
  <c r="AZ46" i="26"/>
  <c r="AX46" i="26"/>
  <c r="AW46" i="26"/>
  <c r="AV46" i="26"/>
  <c r="AR46" i="26"/>
  <c r="AL46" i="26"/>
  <c r="AJ46" i="26"/>
  <c r="AF46" i="26"/>
  <c r="P46" i="26"/>
  <c r="J46" i="26"/>
  <c r="H46" i="26"/>
  <c r="D46" i="26"/>
  <c r="BA45" i="26"/>
  <c r="AZ45" i="26"/>
  <c r="AX45" i="26"/>
  <c r="AW45" i="26"/>
  <c r="AV45" i="26"/>
  <c r="AR45" i="26"/>
  <c r="AL45" i="26"/>
  <c r="AJ45" i="26"/>
  <c r="AF45" i="26"/>
  <c r="P45" i="26"/>
  <c r="J45" i="26"/>
  <c r="H45" i="26"/>
  <c r="D45" i="26"/>
  <c r="BA44" i="26"/>
  <c r="AZ44" i="26"/>
  <c r="AX44" i="26"/>
  <c r="AW44" i="26"/>
  <c r="AR44" i="26"/>
  <c r="AL44" i="26"/>
  <c r="AJ44" i="26"/>
  <c r="AF44" i="26"/>
  <c r="P44" i="26"/>
  <c r="J44" i="26"/>
  <c r="H44" i="26"/>
  <c r="D44" i="26"/>
  <c r="BA43" i="26"/>
  <c r="AZ43" i="26"/>
  <c r="AX43" i="26"/>
  <c r="AW43" i="26"/>
  <c r="AV43" i="26"/>
  <c r="AR43" i="26"/>
  <c r="AL43" i="26"/>
  <c r="AJ43" i="26"/>
  <c r="AF43" i="26"/>
  <c r="P43" i="26"/>
  <c r="J43" i="26"/>
  <c r="H43" i="26"/>
  <c r="D43" i="26"/>
  <c r="AQ38" i="26"/>
  <c r="AO38" i="26"/>
  <c r="AN38" i="26"/>
  <c r="AK38" i="26"/>
  <c r="AV35" i="26" s="1"/>
  <c r="AI38" i="26"/>
  <c r="AH38" i="26"/>
  <c r="AG38" i="26"/>
  <c r="O38" i="26"/>
  <c r="M38" i="26"/>
  <c r="L38" i="26"/>
  <c r="I38" i="26"/>
  <c r="G38" i="26"/>
  <c r="F38" i="26"/>
  <c r="E38" i="26"/>
  <c r="AX37" i="26"/>
  <c r="AW37" i="26"/>
  <c r="AV37" i="26"/>
  <c r="AR37" i="26"/>
  <c r="AP37" i="26"/>
  <c r="AL37" i="26"/>
  <c r="AF37" i="26"/>
  <c r="P37" i="26"/>
  <c r="N37" i="26"/>
  <c r="J37" i="26"/>
  <c r="D37" i="26"/>
  <c r="BA36" i="26"/>
  <c r="AZ36" i="26"/>
  <c r="AX36" i="26"/>
  <c r="AW36" i="26"/>
  <c r="AV36" i="26"/>
  <c r="AR36" i="26"/>
  <c r="AP36" i="26"/>
  <c r="AL36" i="26"/>
  <c r="AJ36" i="26"/>
  <c r="AF36" i="26"/>
  <c r="P36" i="26"/>
  <c r="N36" i="26"/>
  <c r="J36" i="26"/>
  <c r="H36" i="26"/>
  <c r="D36" i="26"/>
  <c r="BA35" i="26"/>
  <c r="AZ35" i="26"/>
  <c r="AX35" i="26"/>
  <c r="AW35" i="26"/>
  <c r="AR35" i="26"/>
  <c r="AP35" i="26"/>
  <c r="AL35" i="26"/>
  <c r="AJ35" i="26"/>
  <c r="AF35" i="26"/>
  <c r="P35" i="26"/>
  <c r="N35" i="26"/>
  <c r="J35" i="26"/>
  <c r="H35" i="26"/>
  <c r="D35" i="26"/>
  <c r="BA34" i="26"/>
  <c r="AZ34" i="26"/>
  <c r="AX34" i="26"/>
  <c r="AW34" i="26"/>
  <c r="AV34" i="26"/>
  <c r="AR34" i="26"/>
  <c r="AP34" i="26"/>
  <c r="AL34" i="26"/>
  <c r="AJ34" i="26"/>
  <c r="AF34" i="26"/>
  <c r="P34" i="26"/>
  <c r="N34" i="26"/>
  <c r="J34" i="26"/>
  <c r="H34" i="26"/>
  <c r="D34" i="26"/>
  <c r="BA33" i="26"/>
  <c r="AZ33" i="26"/>
  <c r="AX33" i="26"/>
  <c r="AW33" i="26"/>
  <c r="AV33" i="26"/>
  <c r="AR33" i="26"/>
  <c r="AP33" i="26"/>
  <c r="AL33" i="26"/>
  <c r="AJ33" i="26"/>
  <c r="AF33" i="26"/>
  <c r="P33" i="26"/>
  <c r="N33" i="26"/>
  <c r="J33" i="26"/>
  <c r="H33" i="26"/>
  <c r="D33" i="26"/>
  <c r="BA32" i="26"/>
  <c r="AZ32" i="26"/>
  <c r="AX32" i="26"/>
  <c r="AW32" i="26"/>
  <c r="AV32" i="26"/>
  <c r="AR32" i="26"/>
  <c r="AP32" i="26"/>
  <c r="AL32" i="26"/>
  <c r="AJ32" i="26"/>
  <c r="AF32" i="26"/>
  <c r="P32" i="26"/>
  <c r="N32" i="26"/>
  <c r="J32" i="26"/>
  <c r="H32" i="26"/>
  <c r="D32" i="26"/>
  <c r="AO27" i="26"/>
  <c r="AN27" i="26"/>
  <c r="AM27" i="26"/>
  <c r="AI27" i="26"/>
  <c r="AG27" i="26"/>
  <c r="AF27" i="26"/>
  <c r="O27" i="26"/>
  <c r="M27" i="26"/>
  <c r="L27" i="26"/>
  <c r="K27" i="26"/>
  <c r="G27" i="26"/>
  <c r="E27" i="26"/>
  <c r="D27" i="26"/>
  <c r="AX26" i="26"/>
  <c r="AW26" i="26"/>
  <c r="AV26" i="26"/>
  <c r="AQ26" i="26"/>
  <c r="AR26" i="26" s="1"/>
  <c r="AL26" i="26"/>
  <c r="BA26" i="26" s="1"/>
  <c r="AJ26" i="26"/>
  <c r="AZ26" i="26" s="1"/>
  <c r="AH26" i="26"/>
  <c r="P26" i="26"/>
  <c r="N26" i="26"/>
  <c r="J26" i="26"/>
  <c r="H26" i="26"/>
  <c r="F26" i="26"/>
  <c r="AX25" i="26"/>
  <c r="AW25" i="26"/>
  <c r="AV25" i="26"/>
  <c r="AR25" i="26"/>
  <c r="AP25" i="26"/>
  <c r="AL25" i="26"/>
  <c r="AZ25" i="26" s="1"/>
  <c r="AJ25" i="26"/>
  <c r="AH25" i="26"/>
  <c r="P25" i="26"/>
  <c r="N25" i="26"/>
  <c r="J25" i="26"/>
  <c r="H25" i="26"/>
  <c r="F25" i="26"/>
  <c r="AX24" i="26"/>
  <c r="AW24" i="26"/>
  <c r="AV24" i="26"/>
  <c r="AR24" i="26"/>
  <c r="AP24" i="26"/>
  <c r="AL24" i="26"/>
  <c r="AZ24" i="26" s="1"/>
  <c r="AJ24" i="26"/>
  <c r="AH24" i="26"/>
  <c r="P24" i="26"/>
  <c r="N24" i="26"/>
  <c r="J24" i="26"/>
  <c r="H24" i="26"/>
  <c r="F24" i="26"/>
  <c r="AX23" i="26"/>
  <c r="AW23" i="26"/>
  <c r="AV23" i="26"/>
  <c r="AR23" i="26"/>
  <c r="AP23" i="26"/>
  <c r="AL23" i="26"/>
  <c r="BA23" i="26" s="1"/>
  <c r="AJ23" i="26"/>
  <c r="AH23" i="26"/>
  <c r="P23" i="26"/>
  <c r="N23" i="26"/>
  <c r="J23" i="26"/>
  <c r="H23" i="26"/>
  <c r="F23" i="26"/>
  <c r="AX22" i="26"/>
  <c r="AW22" i="26"/>
  <c r="AV22" i="26"/>
  <c r="AR22" i="26"/>
  <c r="AP22" i="26"/>
  <c r="AL22" i="26"/>
  <c r="BA22" i="26" s="1"/>
  <c r="AJ22" i="26"/>
  <c r="AH22" i="26"/>
  <c r="P22" i="26"/>
  <c r="N22" i="26"/>
  <c r="J22" i="26"/>
  <c r="H22" i="26"/>
  <c r="F22" i="26"/>
  <c r="AS17" i="26"/>
  <c r="AQ17" i="26"/>
  <c r="AP17" i="26"/>
  <c r="AM17" i="26"/>
  <c r="AK17" i="26"/>
  <c r="AG53" i="26" s="1"/>
  <c r="AI17" i="26"/>
  <c r="AF53" i="26" s="1"/>
  <c r="AG17" i="26"/>
  <c r="AE53" i="26" s="1"/>
  <c r="AF17" i="26"/>
  <c r="Q17" i="26"/>
  <c r="O17" i="26"/>
  <c r="N17" i="26"/>
  <c r="K17" i="26"/>
  <c r="I17" i="26"/>
  <c r="E53" i="26" s="1"/>
  <c r="G17" i="26"/>
  <c r="D53" i="26" s="1"/>
  <c r="E17" i="26"/>
  <c r="D17" i="26"/>
  <c r="BA16" i="26"/>
  <c r="AZ16" i="26"/>
  <c r="AX16" i="26"/>
  <c r="AW16" i="26"/>
  <c r="AV16" i="26"/>
  <c r="AT16" i="26"/>
  <c r="AR16" i="26"/>
  <c r="AN16" i="26"/>
  <c r="AL16" i="26"/>
  <c r="AJ16" i="26"/>
  <c r="AH16" i="26"/>
  <c r="R16" i="26"/>
  <c r="P16" i="26"/>
  <c r="L16" i="26"/>
  <c r="J16" i="26"/>
  <c r="H16" i="26"/>
  <c r="F16" i="26"/>
  <c r="AX15" i="26"/>
  <c r="AW15" i="26"/>
  <c r="AV15" i="26"/>
  <c r="AT15" i="26"/>
  <c r="AN15" i="26"/>
  <c r="AL15" i="26"/>
  <c r="R15" i="26"/>
  <c r="P15" i="26"/>
  <c r="L15" i="26"/>
  <c r="J15" i="26"/>
  <c r="H15" i="26"/>
  <c r="BA14" i="26"/>
  <c r="AZ14" i="26"/>
  <c r="AX14" i="26"/>
  <c r="AW14" i="26"/>
  <c r="AT14" i="26"/>
  <c r="AR14" i="26"/>
  <c r="AN14" i="26"/>
  <c r="AL14" i="26"/>
  <c r="AJ14" i="26"/>
  <c r="AH14" i="26"/>
  <c r="R14" i="26"/>
  <c r="P14" i="26"/>
  <c r="L14" i="26"/>
  <c r="J14" i="26"/>
  <c r="H14" i="26"/>
  <c r="F14" i="26"/>
  <c r="T170" i="25"/>
  <c r="S170" i="25"/>
  <c r="L166" i="25"/>
  <c r="K166" i="25"/>
  <c r="I166" i="25"/>
  <c r="D166" i="25"/>
  <c r="L164" i="25"/>
  <c r="K164" i="25"/>
  <c r="I164" i="25"/>
  <c r="D164" i="25"/>
  <c r="L162" i="25"/>
  <c r="K162" i="25"/>
  <c r="I162" i="25"/>
  <c r="D162" i="25"/>
  <c r="T160" i="25"/>
  <c r="S160" i="25"/>
  <c r="L160" i="25"/>
  <c r="J160" i="25"/>
  <c r="D160" i="25"/>
  <c r="I156" i="25"/>
  <c r="E156" i="25"/>
  <c r="C156" i="25"/>
  <c r="B156" i="25"/>
  <c r="P154" i="25" s="1"/>
  <c r="L154" i="25"/>
  <c r="K154" i="25"/>
  <c r="I154" i="25"/>
  <c r="D154" i="25"/>
  <c r="L152" i="25"/>
  <c r="K152" i="25"/>
  <c r="I152" i="25"/>
  <c r="D152" i="25"/>
  <c r="L150" i="25"/>
  <c r="J150" i="25"/>
  <c r="D150" i="25"/>
  <c r="T77" i="25"/>
  <c r="S77" i="25"/>
  <c r="AF57" i="25"/>
  <c r="AE57" i="25"/>
  <c r="AD57" i="25"/>
  <c r="D57" i="25"/>
  <c r="C57" i="25"/>
  <c r="B57" i="25"/>
  <c r="AF52" i="25"/>
  <c r="AE52" i="25"/>
  <c r="AD52" i="25"/>
  <c r="AQ47" i="25"/>
  <c r="AO47" i="25"/>
  <c r="AN47" i="25"/>
  <c r="AK47" i="25"/>
  <c r="AV44" i="25" s="1"/>
  <c r="AI47" i="25"/>
  <c r="AH47" i="25"/>
  <c r="AG47" i="25"/>
  <c r="O47" i="25"/>
  <c r="M47" i="25"/>
  <c r="L47" i="25"/>
  <c r="I47" i="25"/>
  <c r="G47" i="25"/>
  <c r="F47" i="25"/>
  <c r="E47" i="25"/>
  <c r="BA46" i="25"/>
  <c r="AZ46" i="25"/>
  <c r="AX46" i="25"/>
  <c r="AW46" i="25"/>
  <c r="AV46" i="25"/>
  <c r="AR46" i="25"/>
  <c r="AL46" i="25"/>
  <c r="AJ46" i="25"/>
  <c r="AF46" i="25"/>
  <c r="P46" i="25"/>
  <c r="J46" i="25"/>
  <c r="H46" i="25"/>
  <c r="D46" i="25"/>
  <c r="BA45" i="25"/>
  <c r="AZ45" i="25"/>
  <c r="AX45" i="25"/>
  <c r="AW45" i="25"/>
  <c r="AV45" i="25"/>
  <c r="AR45" i="25"/>
  <c r="AL45" i="25"/>
  <c r="AJ45" i="25"/>
  <c r="AF45" i="25"/>
  <c r="P45" i="25"/>
  <c r="J45" i="25"/>
  <c r="H45" i="25"/>
  <c r="D45" i="25"/>
  <c r="BA44" i="25"/>
  <c r="AZ44" i="25"/>
  <c r="AX44" i="25"/>
  <c r="AW44" i="25"/>
  <c r="AR44" i="25"/>
  <c r="AL44" i="25"/>
  <c r="AJ44" i="25"/>
  <c r="AF44" i="25"/>
  <c r="P44" i="25"/>
  <c r="J44" i="25"/>
  <c r="H44" i="25"/>
  <c r="D44" i="25"/>
  <c r="BA43" i="25"/>
  <c r="AZ43" i="25"/>
  <c r="AX43" i="25"/>
  <c r="AW43" i="25"/>
  <c r="AV43" i="25"/>
  <c r="AR43" i="25"/>
  <c r="AL43" i="25"/>
  <c r="AJ43" i="25"/>
  <c r="AF43" i="25"/>
  <c r="P43" i="25"/>
  <c r="J43" i="25"/>
  <c r="H43" i="25"/>
  <c r="D43" i="25"/>
  <c r="AQ38" i="25"/>
  <c r="AO38" i="25"/>
  <c r="AN38" i="25"/>
  <c r="AK38" i="25"/>
  <c r="AV35" i="25" s="1"/>
  <c r="AI38" i="25"/>
  <c r="AH38" i="25"/>
  <c r="AG38" i="25"/>
  <c r="O38" i="25"/>
  <c r="M38" i="25"/>
  <c r="L38" i="25"/>
  <c r="I38" i="25"/>
  <c r="G38" i="25"/>
  <c r="F38" i="25"/>
  <c r="E38" i="25"/>
  <c r="AX37" i="25"/>
  <c r="AW37" i="25"/>
  <c r="AV37" i="25"/>
  <c r="AR37" i="25"/>
  <c r="AP37" i="25"/>
  <c r="AL37" i="25"/>
  <c r="AF37" i="25"/>
  <c r="P37" i="25"/>
  <c r="N37" i="25"/>
  <c r="J37" i="25"/>
  <c r="H37" i="25"/>
  <c r="D37" i="25"/>
  <c r="BA36" i="25"/>
  <c r="AZ36" i="25"/>
  <c r="AX36" i="25"/>
  <c r="AW36" i="25"/>
  <c r="AV36" i="25"/>
  <c r="AR36" i="25"/>
  <c r="AP36" i="25"/>
  <c r="AL36" i="25"/>
  <c r="AJ36" i="25"/>
  <c r="AF36" i="25"/>
  <c r="P36" i="25"/>
  <c r="N36" i="25"/>
  <c r="J36" i="25"/>
  <c r="H36" i="25"/>
  <c r="D36" i="25"/>
  <c r="BA35" i="25"/>
  <c r="AZ35" i="25"/>
  <c r="AX35" i="25"/>
  <c r="AW35" i="25"/>
  <c r="AR35" i="25"/>
  <c r="AP35" i="25"/>
  <c r="AL35" i="25"/>
  <c r="AJ35" i="25"/>
  <c r="AF35" i="25"/>
  <c r="P35" i="25"/>
  <c r="N35" i="25"/>
  <c r="J35" i="25"/>
  <c r="H35" i="25"/>
  <c r="D35" i="25"/>
  <c r="BA34" i="25"/>
  <c r="AZ34" i="25"/>
  <c r="AX34" i="25"/>
  <c r="AW34" i="25"/>
  <c r="AV34" i="25"/>
  <c r="AR34" i="25"/>
  <c r="AP34" i="25"/>
  <c r="AL34" i="25"/>
  <c r="AJ34" i="25"/>
  <c r="AF34" i="25"/>
  <c r="P34" i="25"/>
  <c r="N34" i="25"/>
  <c r="J34" i="25"/>
  <c r="H34" i="25"/>
  <c r="D34" i="25"/>
  <c r="BA33" i="25"/>
  <c r="AZ33" i="25"/>
  <c r="AX33" i="25"/>
  <c r="AW33" i="25"/>
  <c r="AV33" i="25"/>
  <c r="AR33" i="25"/>
  <c r="AP33" i="25"/>
  <c r="AL33" i="25"/>
  <c r="AJ33" i="25"/>
  <c r="AF33" i="25"/>
  <c r="P33" i="25"/>
  <c r="N33" i="25"/>
  <c r="J33" i="25"/>
  <c r="H33" i="25"/>
  <c r="D33" i="25"/>
  <c r="BA32" i="25"/>
  <c r="AZ32" i="25"/>
  <c r="AX32" i="25"/>
  <c r="AW32" i="25"/>
  <c r="AV32" i="25"/>
  <c r="AR32" i="25"/>
  <c r="AP32" i="25"/>
  <c r="AL32" i="25"/>
  <c r="AJ32" i="25"/>
  <c r="AF32" i="25"/>
  <c r="P32" i="25"/>
  <c r="N32" i="25"/>
  <c r="J32" i="25"/>
  <c r="H32" i="25"/>
  <c r="D32" i="25"/>
  <c r="AO27" i="25"/>
  <c r="AN27" i="25"/>
  <c r="AM27" i="25"/>
  <c r="AI27" i="25"/>
  <c r="AG27" i="25"/>
  <c r="AF27" i="25"/>
  <c r="O27" i="25"/>
  <c r="M27" i="25"/>
  <c r="L27" i="25"/>
  <c r="K27" i="25"/>
  <c r="G27" i="25"/>
  <c r="E27" i="25"/>
  <c r="D27" i="25"/>
  <c r="AX26" i="25"/>
  <c r="AW26" i="25"/>
  <c r="AV26" i="25"/>
  <c r="AQ26" i="25"/>
  <c r="AR26" i="25" s="1"/>
  <c r="AL26" i="25"/>
  <c r="BA26" i="25" s="1"/>
  <c r="AJ26" i="25"/>
  <c r="AZ26" i="25" s="1"/>
  <c r="AH26" i="25"/>
  <c r="P26" i="25"/>
  <c r="J26" i="25"/>
  <c r="H26" i="25"/>
  <c r="F26" i="25"/>
  <c r="AX25" i="25"/>
  <c r="AW25" i="25"/>
  <c r="AV25" i="25"/>
  <c r="AR25" i="25"/>
  <c r="AP25" i="25"/>
  <c r="AL25" i="25"/>
  <c r="AZ25" i="25" s="1"/>
  <c r="AJ25" i="25"/>
  <c r="AH25" i="25"/>
  <c r="P25" i="25"/>
  <c r="N25" i="25"/>
  <c r="J25" i="25"/>
  <c r="H25" i="25"/>
  <c r="F25" i="25"/>
  <c r="AX24" i="25"/>
  <c r="AW24" i="25"/>
  <c r="AV24" i="25"/>
  <c r="AR24" i="25"/>
  <c r="AP24" i="25"/>
  <c r="AL24" i="25"/>
  <c r="AZ24" i="25" s="1"/>
  <c r="AJ24" i="25"/>
  <c r="AH24" i="25"/>
  <c r="P24" i="25"/>
  <c r="N24" i="25"/>
  <c r="J24" i="25"/>
  <c r="H24" i="25"/>
  <c r="F24" i="25"/>
  <c r="AX23" i="25"/>
  <c r="AW23" i="25"/>
  <c r="AV23" i="25"/>
  <c r="AR23" i="25"/>
  <c r="AP23" i="25"/>
  <c r="AL23" i="25"/>
  <c r="BA23" i="25" s="1"/>
  <c r="AJ23" i="25"/>
  <c r="AH23" i="25"/>
  <c r="P23" i="25"/>
  <c r="N23" i="25"/>
  <c r="J23" i="25"/>
  <c r="H23" i="25"/>
  <c r="F23" i="25"/>
  <c r="AX22" i="25"/>
  <c r="AW22" i="25"/>
  <c r="AV22" i="25"/>
  <c r="AR22" i="25"/>
  <c r="AP22" i="25"/>
  <c r="AL22" i="25"/>
  <c r="AZ22" i="25" s="1"/>
  <c r="AJ22" i="25"/>
  <c r="AH22" i="25"/>
  <c r="P22" i="25"/>
  <c r="N22" i="25"/>
  <c r="J22" i="25"/>
  <c r="H22" i="25"/>
  <c r="F22" i="25"/>
  <c r="AS17" i="25"/>
  <c r="AQ17" i="25"/>
  <c r="AP17" i="25"/>
  <c r="AM17" i="25"/>
  <c r="AK17" i="25"/>
  <c r="AG53" i="25" s="1"/>
  <c r="AI17" i="25"/>
  <c r="AF53" i="25" s="1"/>
  <c r="AG17" i="25"/>
  <c r="AE53" i="25" s="1"/>
  <c r="AF17" i="25"/>
  <c r="Q17" i="25"/>
  <c r="O17" i="25"/>
  <c r="N17" i="25"/>
  <c r="K17" i="25"/>
  <c r="I17" i="25"/>
  <c r="E53" i="25" s="1"/>
  <c r="G17" i="25"/>
  <c r="D53" i="25" s="1"/>
  <c r="E17" i="25"/>
  <c r="D17" i="25"/>
  <c r="BA16" i="25"/>
  <c r="AZ16" i="25"/>
  <c r="AX16" i="25"/>
  <c r="AW16" i="25"/>
  <c r="AV16" i="25"/>
  <c r="AT16" i="25"/>
  <c r="AR16" i="25"/>
  <c r="AN16" i="25"/>
  <c r="AL16" i="25"/>
  <c r="AJ16" i="25"/>
  <c r="AH16" i="25"/>
  <c r="R16" i="25"/>
  <c r="P16" i="25"/>
  <c r="L16" i="25"/>
  <c r="J16" i="25"/>
  <c r="H16" i="25"/>
  <c r="F16" i="25"/>
  <c r="AX15" i="25"/>
  <c r="AW15" i="25"/>
  <c r="AV15" i="25"/>
  <c r="AT15" i="25"/>
  <c r="AN15" i="25"/>
  <c r="AL15" i="25"/>
  <c r="R15" i="25"/>
  <c r="P15" i="25"/>
  <c r="L15" i="25"/>
  <c r="J15" i="25"/>
  <c r="H15" i="25"/>
  <c r="BA14" i="25"/>
  <c r="AZ14" i="25"/>
  <c r="AX14" i="25"/>
  <c r="AW14" i="25"/>
  <c r="AT14" i="25"/>
  <c r="AR14" i="25"/>
  <c r="AN14" i="25"/>
  <c r="AL14" i="25"/>
  <c r="AJ14" i="25"/>
  <c r="AH14" i="25"/>
  <c r="R14" i="25"/>
  <c r="P14" i="25"/>
  <c r="L14" i="25"/>
  <c r="J14" i="25"/>
  <c r="H14" i="25"/>
  <c r="F14" i="25"/>
  <c r="L176" i="24"/>
  <c r="K176" i="24"/>
  <c r="I176" i="24"/>
  <c r="D176" i="24"/>
  <c r="L174" i="24"/>
  <c r="K174" i="24"/>
  <c r="I174" i="24"/>
  <c r="D174" i="24"/>
  <c r="L172" i="24"/>
  <c r="K172" i="24"/>
  <c r="I172" i="24"/>
  <c r="D172" i="24"/>
  <c r="T170" i="24"/>
  <c r="S170" i="24"/>
  <c r="L170" i="24"/>
  <c r="J170" i="24"/>
  <c r="D170" i="24"/>
  <c r="T160" i="24"/>
  <c r="S160" i="24"/>
  <c r="I156" i="24"/>
  <c r="E156" i="24"/>
  <c r="C156" i="24"/>
  <c r="B156" i="24"/>
  <c r="P156" i="24" s="1"/>
  <c r="L154" i="24"/>
  <c r="K154" i="24"/>
  <c r="I154" i="24"/>
  <c r="D154" i="24"/>
  <c r="L152" i="24"/>
  <c r="K152" i="24"/>
  <c r="I152" i="24"/>
  <c r="D152" i="24"/>
  <c r="L150" i="24"/>
  <c r="J150" i="24"/>
  <c r="D150" i="24"/>
  <c r="S77" i="24"/>
  <c r="AF57" i="24"/>
  <c r="AE57" i="24"/>
  <c r="AD57" i="24"/>
  <c r="D57" i="24"/>
  <c r="C57" i="24"/>
  <c r="B57" i="24"/>
  <c r="AF52" i="24"/>
  <c r="AE52" i="24"/>
  <c r="AD52" i="24"/>
  <c r="AQ47" i="24"/>
  <c r="AO47" i="24"/>
  <c r="AN47" i="24"/>
  <c r="AK47" i="24"/>
  <c r="AV44" i="24" s="1"/>
  <c r="AI47" i="24"/>
  <c r="AH47" i="24"/>
  <c r="AG47" i="24"/>
  <c r="O47" i="24"/>
  <c r="M47" i="24"/>
  <c r="L47" i="24"/>
  <c r="I47" i="24"/>
  <c r="G47" i="24"/>
  <c r="F47" i="24"/>
  <c r="E47" i="24"/>
  <c r="BA46" i="24"/>
  <c r="AZ46" i="24"/>
  <c r="AX46" i="24"/>
  <c r="AW46" i="24"/>
  <c r="AV46" i="24"/>
  <c r="AR46" i="24"/>
  <c r="AL46" i="24"/>
  <c r="AJ46" i="24"/>
  <c r="AF46" i="24"/>
  <c r="P46" i="24"/>
  <c r="J46" i="24"/>
  <c r="H46" i="24"/>
  <c r="D46" i="24"/>
  <c r="BA45" i="24"/>
  <c r="AZ45" i="24"/>
  <c r="AX45" i="24"/>
  <c r="AW45" i="24"/>
  <c r="AV45" i="24"/>
  <c r="AR45" i="24"/>
  <c r="AL45" i="24"/>
  <c r="AJ45" i="24"/>
  <c r="AF45" i="24"/>
  <c r="P45" i="24"/>
  <c r="J45" i="24"/>
  <c r="H45" i="24"/>
  <c r="D45" i="24"/>
  <c r="BA44" i="24"/>
  <c r="AZ44" i="24"/>
  <c r="AX44" i="24"/>
  <c r="AW44" i="24"/>
  <c r="AR44" i="24"/>
  <c r="AL44" i="24"/>
  <c r="AJ44" i="24"/>
  <c r="AF44" i="24"/>
  <c r="P44" i="24"/>
  <c r="J44" i="24"/>
  <c r="H44" i="24"/>
  <c r="D44" i="24"/>
  <c r="BA43" i="24"/>
  <c r="AZ43" i="24"/>
  <c r="AX43" i="24"/>
  <c r="AW43" i="24"/>
  <c r="AV43" i="24"/>
  <c r="AR43" i="24"/>
  <c r="AL43" i="24"/>
  <c r="AJ43" i="24"/>
  <c r="AF43" i="24"/>
  <c r="P43" i="24"/>
  <c r="J43" i="24"/>
  <c r="H43" i="24"/>
  <c r="D43" i="24"/>
  <c r="AQ38" i="24"/>
  <c r="AO38" i="24"/>
  <c r="AN38" i="24"/>
  <c r="AK38" i="24"/>
  <c r="AV35" i="24" s="1"/>
  <c r="AI38" i="24"/>
  <c r="AH38" i="24"/>
  <c r="AG38" i="24"/>
  <c r="O38" i="24"/>
  <c r="M38" i="24"/>
  <c r="L38" i="24"/>
  <c r="I38" i="24"/>
  <c r="G38" i="24"/>
  <c r="F38" i="24"/>
  <c r="E38" i="24"/>
  <c r="AX37" i="24"/>
  <c r="AW37" i="24"/>
  <c r="AV37" i="24"/>
  <c r="AR37" i="24"/>
  <c r="AP37" i="24"/>
  <c r="AL37" i="24"/>
  <c r="AF37" i="24"/>
  <c r="P37" i="24"/>
  <c r="N37" i="24"/>
  <c r="J37" i="24"/>
  <c r="H37" i="24"/>
  <c r="D37" i="24"/>
  <c r="BA36" i="24"/>
  <c r="AZ36" i="24"/>
  <c r="AX36" i="24"/>
  <c r="AW36" i="24"/>
  <c r="AV36" i="24"/>
  <c r="AR36" i="24"/>
  <c r="AP36" i="24"/>
  <c r="AL36" i="24"/>
  <c r="AJ36" i="24"/>
  <c r="AF36" i="24"/>
  <c r="P36" i="24"/>
  <c r="N36" i="24"/>
  <c r="J36" i="24"/>
  <c r="H36" i="24"/>
  <c r="D36" i="24"/>
  <c r="BA35" i="24"/>
  <c r="AZ35" i="24"/>
  <c r="AX35" i="24"/>
  <c r="AW35" i="24"/>
  <c r="AR35" i="24"/>
  <c r="AP35" i="24"/>
  <c r="AL35" i="24"/>
  <c r="AJ35" i="24"/>
  <c r="AF35" i="24"/>
  <c r="P35" i="24"/>
  <c r="N35" i="24"/>
  <c r="J35" i="24"/>
  <c r="H35" i="24"/>
  <c r="D35" i="24"/>
  <c r="BA34" i="24"/>
  <c r="AZ34" i="24"/>
  <c r="AX34" i="24"/>
  <c r="AW34" i="24"/>
  <c r="AV34" i="24"/>
  <c r="AR34" i="24"/>
  <c r="AP34" i="24"/>
  <c r="AL34" i="24"/>
  <c r="AJ34" i="24"/>
  <c r="AF34" i="24"/>
  <c r="P34" i="24"/>
  <c r="N34" i="24"/>
  <c r="J34" i="24"/>
  <c r="H34" i="24"/>
  <c r="D34" i="24"/>
  <c r="BA33" i="24"/>
  <c r="AZ33" i="24"/>
  <c r="AX33" i="24"/>
  <c r="AW33" i="24"/>
  <c r="AV33" i="24"/>
  <c r="AR33" i="24"/>
  <c r="AP33" i="24"/>
  <c r="AL33" i="24"/>
  <c r="AJ33" i="24"/>
  <c r="AF33" i="24"/>
  <c r="P33" i="24"/>
  <c r="N33" i="24"/>
  <c r="J33" i="24"/>
  <c r="H33" i="24"/>
  <c r="D33" i="24"/>
  <c r="BA32" i="24"/>
  <c r="AZ32" i="24"/>
  <c r="AX32" i="24"/>
  <c r="AW32" i="24"/>
  <c r="AV32" i="24"/>
  <c r="AR32" i="24"/>
  <c r="AP32" i="24"/>
  <c r="AL32" i="24"/>
  <c r="AJ32" i="24"/>
  <c r="AF32" i="24"/>
  <c r="P32" i="24"/>
  <c r="N32" i="24"/>
  <c r="J32" i="24"/>
  <c r="H32" i="24"/>
  <c r="D32" i="24"/>
  <c r="AO27" i="24"/>
  <c r="AN27" i="24"/>
  <c r="AM27" i="24"/>
  <c r="AI27" i="24"/>
  <c r="AG27" i="24"/>
  <c r="AF27" i="24"/>
  <c r="O27" i="24"/>
  <c r="M27" i="24"/>
  <c r="L27" i="24"/>
  <c r="K27" i="24"/>
  <c r="G27" i="24"/>
  <c r="E27" i="24"/>
  <c r="D27" i="24"/>
  <c r="AX26" i="24"/>
  <c r="AW26" i="24"/>
  <c r="AV26" i="24"/>
  <c r="AQ26" i="24"/>
  <c r="AR26" i="24" s="1"/>
  <c r="AL26" i="24"/>
  <c r="BA26" i="24" s="1"/>
  <c r="AJ26" i="24"/>
  <c r="AZ26" i="24" s="1"/>
  <c r="AH26" i="24"/>
  <c r="P26" i="24"/>
  <c r="N26" i="24"/>
  <c r="J26" i="24"/>
  <c r="H26" i="24"/>
  <c r="F26" i="24"/>
  <c r="AX25" i="24"/>
  <c r="AW25" i="24"/>
  <c r="AV25" i="24"/>
  <c r="AR25" i="24"/>
  <c r="AP25" i="24"/>
  <c r="AL25" i="24"/>
  <c r="AZ25" i="24" s="1"/>
  <c r="AJ25" i="24"/>
  <c r="AH25" i="24"/>
  <c r="P25" i="24"/>
  <c r="N25" i="24"/>
  <c r="J25" i="24"/>
  <c r="H25" i="24"/>
  <c r="F25" i="24"/>
  <c r="AX24" i="24"/>
  <c r="AW24" i="24"/>
  <c r="AV24" i="24"/>
  <c r="AR24" i="24"/>
  <c r="AP24" i="24"/>
  <c r="AL24" i="24"/>
  <c r="BA24" i="24" s="1"/>
  <c r="AJ24" i="24"/>
  <c r="AH24" i="24"/>
  <c r="P24" i="24"/>
  <c r="N24" i="24"/>
  <c r="J24" i="24"/>
  <c r="H24" i="24"/>
  <c r="F24" i="24"/>
  <c r="AX23" i="24"/>
  <c r="AW23" i="24"/>
  <c r="AV23" i="24"/>
  <c r="AR23" i="24"/>
  <c r="AP23" i="24"/>
  <c r="AL23" i="24"/>
  <c r="BA23" i="24" s="1"/>
  <c r="AJ23" i="24"/>
  <c r="AH23" i="24"/>
  <c r="P23" i="24"/>
  <c r="N23" i="24"/>
  <c r="J23" i="24"/>
  <c r="H23" i="24"/>
  <c r="F23" i="24"/>
  <c r="AX22" i="24"/>
  <c r="AW22" i="24"/>
  <c r="AV22" i="24"/>
  <c r="AR22" i="24"/>
  <c r="AP22" i="24"/>
  <c r="AL22" i="24"/>
  <c r="BA22" i="24" s="1"/>
  <c r="AJ22" i="24"/>
  <c r="AH22" i="24"/>
  <c r="P22" i="24"/>
  <c r="N22" i="24"/>
  <c r="J22" i="24"/>
  <c r="H22" i="24"/>
  <c r="F22" i="24"/>
  <c r="AS17" i="24"/>
  <c r="AQ17" i="24"/>
  <c r="AP17" i="24"/>
  <c r="AM17" i="24"/>
  <c r="AK17" i="24"/>
  <c r="AG53" i="24" s="1"/>
  <c r="AI17" i="24"/>
  <c r="AF53" i="24" s="1"/>
  <c r="AG17" i="24"/>
  <c r="AE53" i="24" s="1"/>
  <c r="AF17" i="24"/>
  <c r="Q17" i="24"/>
  <c r="O17" i="24"/>
  <c r="N17" i="24"/>
  <c r="K17" i="24"/>
  <c r="I17" i="24"/>
  <c r="E53" i="24" s="1"/>
  <c r="G17" i="24"/>
  <c r="D53" i="24" s="1"/>
  <c r="E17" i="24"/>
  <c r="D17" i="24"/>
  <c r="BA16" i="24"/>
  <c r="AZ16" i="24"/>
  <c r="AX16" i="24"/>
  <c r="AW16" i="24"/>
  <c r="AV16" i="24"/>
  <c r="AT16" i="24"/>
  <c r="AR16" i="24"/>
  <c r="AN16" i="24"/>
  <c r="AL16" i="24"/>
  <c r="AJ16" i="24"/>
  <c r="AH16" i="24"/>
  <c r="R16" i="24"/>
  <c r="P16" i="24"/>
  <c r="L16" i="24"/>
  <c r="J16" i="24"/>
  <c r="H16" i="24"/>
  <c r="F16" i="24"/>
  <c r="AX15" i="24"/>
  <c r="AW15" i="24"/>
  <c r="AV15" i="24"/>
  <c r="AT15" i="24"/>
  <c r="AN15" i="24"/>
  <c r="AL15" i="24"/>
  <c r="R15" i="24"/>
  <c r="P15" i="24"/>
  <c r="L15" i="24"/>
  <c r="J15" i="24"/>
  <c r="H15" i="24"/>
  <c r="BA14" i="24"/>
  <c r="AZ14" i="24"/>
  <c r="AX14" i="24"/>
  <c r="AW14" i="24"/>
  <c r="AT14" i="24"/>
  <c r="AR14" i="24"/>
  <c r="AN14" i="24"/>
  <c r="AL14" i="24"/>
  <c r="AJ14" i="24"/>
  <c r="AH14" i="24"/>
  <c r="R14" i="24"/>
  <c r="P14" i="24"/>
  <c r="L14" i="24"/>
  <c r="J14" i="24"/>
  <c r="H14" i="24"/>
  <c r="F14" i="24"/>
  <c r="L176" i="23"/>
  <c r="K176" i="23"/>
  <c r="I176" i="23"/>
  <c r="D176" i="23"/>
  <c r="L174" i="23"/>
  <c r="K174" i="23"/>
  <c r="I174" i="23"/>
  <c r="D174" i="23"/>
  <c r="L172" i="23"/>
  <c r="K172" i="23"/>
  <c r="I172" i="23"/>
  <c r="D172" i="23"/>
  <c r="T170" i="23"/>
  <c r="S170" i="23"/>
  <c r="L170" i="23"/>
  <c r="J170" i="23"/>
  <c r="D170" i="23"/>
  <c r="L166" i="23"/>
  <c r="K166" i="23"/>
  <c r="I166" i="23"/>
  <c r="D166" i="23"/>
  <c r="L164" i="23"/>
  <c r="K164" i="23"/>
  <c r="I164" i="23"/>
  <c r="D164" i="23"/>
  <c r="L162" i="23"/>
  <c r="K162" i="23"/>
  <c r="I162" i="23"/>
  <c r="D162" i="23"/>
  <c r="T160" i="23"/>
  <c r="S160" i="23"/>
  <c r="L160" i="23"/>
  <c r="J160" i="23"/>
  <c r="D160" i="23"/>
  <c r="I156" i="23"/>
  <c r="E156" i="23"/>
  <c r="C156" i="23"/>
  <c r="B156" i="23"/>
  <c r="P154" i="23" s="1"/>
  <c r="L154" i="23"/>
  <c r="K154" i="23"/>
  <c r="I154" i="23"/>
  <c r="D154" i="23"/>
  <c r="L152" i="23"/>
  <c r="K152" i="23"/>
  <c r="I152" i="23"/>
  <c r="D152" i="23"/>
  <c r="L150" i="23"/>
  <c r="J150" i="23"/>
  <c r="D150" i="23"/>
  <c r="T77" i="23"/>
  <c r="AF57" i="23"/>
  <c r="AE57" i="23"/>
  <c r="AD57" i="23"/>
  <c r="D57" i="23"/>
  <c r="C57" i="23"/>
  <c r="B57" i="23"/>
  <c r="AF52" i="23"/>
  <c r="AE52" i="23"/>
  <c r="AD52" i="23"/>
  <c r="AQ47" i="23"/>
  <c r="AO47" i="23"/>
  <c r="AN47" i="23"/>
  <c r="AK47" i="23"/>
  <c r="AV44" i="23" s="1"/>
  <c r="AI47" i="23"/>
  <c r="AH47" i="23"/>
  <c r="AG47" i="23"/>
  <c r="O47" i="23"/>
  <c r="M47" i="23"/>
  <c r="L47" i="23"/>
  <c r="I47" i="23"/>
  <c r="G47" i="23"/>
  <c r="F47" i="23"/>
  <c r="E47" i="23"/>
  <c r="BA46" i="23"/>
  <c r="AZ46" i="23"/>
  <c r="AX46" i="23"/>
  <c r="AW46" i="23"/>
  <c r="AV46" i="23"/>
  <c r="AR46" i="23"/>
  <c r="AL46" i="23"/>
  <c r="AJ46" i="23"/>
  <c r="AF46" i="23"/>
  <c r="P46" i="23"/>
  <c r="J46" i="23"/>
  <c r="D46" i="23"/>
  <c r="BA45" i="23"/>
  <c r="AZ45" i="23"/>
  <c r="AX45" i="23"/>
  <c r="AW45" i="23"/>
  <c r="AV45" i="23"/>
  <c r="AR45" i="23"/>
  <c r="AL45" i="23"/>
  <c r="AJ45" i="23"/>
  <c r="AF45" i="23"/>
  <c r="P45" i="23"/>
  <c r="J45" i="23"/>
  <c r="H45" i="23"/>
  <c r="D45" i="23"/>
  <c r="BA44" i="23"/>
  <c r="AZ44" i="23"/>
  <c r="AX44" i="23"/>
  <c r="AW44" i="23"/>
  <c r="AR44" i="23"/>
  <c r="AL44" i="23"/>
  <c r="AJ44" i="23"/>
  <c r="AF44" i="23"/>
  <c r="P44" i="23"/>
  <c r="J44" i="23"/>
  <c r="H44" i="23"/>
  <c r="D44" i="23"/>
  <c r="BA43" i="23"/>
  <c r="AZ43" i="23"/>
  <c r="AX43" i="23"/>
  <c r="AW43" i="23"/>
  <c r="AV43" i="23"/>
  <c r="AR43" i="23"/>
  <c r="AL43" i="23"/>
  <c r="AJ43" i="23"/>
  <c r="AF43" i="23"/>
  <c r="P43" i="23"/>
  <c r="J43" i="23"/>
  <c r="H43" i="23"/>
  <c r="D43" i="23"/>
  <c r="AQ38" i="23"/>
  <c r="AO38" i="23"/>
  <c r="AN38" i="23"/>
  <c r="AK38" i="23"/>
  <c r="AV35" i="23" s="1"/>
  <c r="AI38" i="23"/>
  <c r="AH38" i="23"/>
  <c r="AG38" i="23"/>
  <c r="O38" i="23"/>
  <c r="M38" i="23"/>
  <c r="L38" i="23"/>
  <c r="I38" i="23"/>
  <c r="G38" i="23"/>
  <c r="F38" i="23"/>
  <c r="E38" i="23"/>
  <c r="AX37" i="23"/>
  <c r="AW37" i="23"/>
  <c r="AV37" i="23"/>
  <c r="AR37" i="23"/>
  <c r="AP37" i="23"/>
  <c r="AL37" i="23"/>
  <c r="AF37" i="23"/>
  <c r="P37" i="23"/>
  <c r="N37" i="23"/>
  <c r="J37" i="23"/>
  <c r="H37" i="23"/>
  <c r="D37" i="23"/>
  <c r="BA36" i="23"/>
  <c r="AZ36" i="23"/>
  <c r="AX36" i="23"/>
  <c r="AW36" i="23"/>
  <c r="AV36" i="23"/>
  <c r="AR36" i="23"/>
  <c r="AP36" i="23"/>
  <c r="AL36" i="23"/>
  <c r="AJ36" i="23"/>
  <c r="AF36" i="23"/>
  <c r="P36" i="23"/>
  <c r="N36" i="23"/>
  <c r="J36" i="23"/>
  <c r="H36" i="23"/>
  <c r="D36" i="23"/>
  <c r="BA35" i="23"/>
  <c r="AZ35" i="23"/>
  <c r="AX35" i="23"/>
  <c r="AW35" i="23"/>
  <c r="AR35" i="23"/>
  <c r="AP35" i="23"/>
  <c r="AL35" i="23"/>
  <c r="AJ35" i="23"/>
  <c r="AF35" i="23"/>
  <c r="P35" i="23"/>
  <c r="N35" i="23"/>
  <c r="J35" i="23"/>
  <c r="H35" i="23"/>
  <c r="D35" i="23"/>
  <c r="BA34" i="23"/>
  <c r="AZ34" i="23"/>
  <c r="AX34" i="23"/>
  <c r="AW34" i="23"/>
  <c r="AV34" i="23"/>
  <c r="AR34" i="23"/>
  <c r="AP34" i="23"/>
  <c r="AL34" i="23"/>
  <c r="AJ34" i="23"/>
  <c r="AF34" i="23"/>
  <c r="P34" i="23"/>
  <c r="N34" i="23"/>
  <c r="J34" i="23"/>
  <c r="H34" i="23"/>
  <c r="D34" i="23"/>
  <c r="BA33" i="23"/>
  <c r="AZ33" i="23"/>
  <c r="AX33" i="23"/>
  <c r="AW33" i="23"/>
  <c r="AV33" i="23"/>
  <c r="AR33" i="23"/>
  <c r="AP33" i="23"/>
  <c r="AL33" i="23"/>
  <c r="AJ33" i="23"/>
  <c r="AF33" i="23"/>
  <c r="P33" i="23"/>
  <c r="N33" i="23"/>
  <c r="J33" i="23"/>
  <c r="H33" i="23"/>
  <c r="D33" i="23"/>
  <c r="BA32" i="23"/>
  <c r="AZ32" i="23"/>
  <c r="AX32" i="23"/>
  <c r="AW32" i="23"/>
  <c r="AV32" i="23"/>
  <c r="AR32" i="23"/>
  <c r="AP32" i="23"/>
  <c r="AL32" i="23"/>
  <c r="AJ32" i="23"/>
  <c r="AF32" i="23"/>
  <c r="P32" i="23"/>
  <c r="N32" i="23"/>
  <c r="J32" i="23"/>
  <c r="H32" i="23"/>
  <c r="D32" i="23"/>
  <c r="AO27" i="23"/>
  <c r="AN27" i="23"/>
  <c r="AM27" i="23"/>
  <c r="AI27" i="23"/>
  <c r="AG27" i="23"/>
  <c r="AF27" i="23"/>
  <c r="O27" i="23"/>
  <c r="M27" i="23"/>
  <c r="L27" i="23"/>
  <c r="K27" i="23"/>
  <c r="G27" i="23"/>
  <c r="E27" i="23"/>
  <c r="D27" i="23"/>
  <c r="AX26" i="23"/>
  <c r="AW26" i="23"/>
  <c r="AV26" i="23"/>
  <c r="AQ26" i="23"/>
  <c r="AR26" i="23" s="1"/>
  <c r="AL26" i="23"/>
  <c r="BA26" i="23" s="1"/>
  <c r="AJ26" i="23"/>
  <c r="AZ26" i="23" s="1"/>
  <c r="AH26" i="23"/>
  <c r="AX25" i="23"/>
  <c r="AW25" i="23"/>
  <c r="AV25" i="23"/>
  <c r="AR25" i="23"/>
  <c r="AP25" i="23"/>
  <c r="AL25" i="23"/>
  <c r="AZ25" i="23" s="1"/>
  <c r="AJ25" i="23"/>
  <c r="AH25" i="23"/>
  <c r="AX24" i="23"/>
  <c r="AW24" i="23"/>
  <c r="AV24" i="23"/>
  <c r="AR24" i="23"/>
  <c r="AP24" i="23"/>
  <c r="AL24" i="23"/>
  <c r="AZ24" i="23" s="1"/>
  <c r="AJ24" i="23"/>
  <c r="AH24" i="23"/>
  <c r="AX23" i="23"/>
  <c r="AW23" i="23"/>
  <c r="AV23" i="23"/>
  <c r="AR23" i="23"/>
  <c r="AP23" i="23"/>
  <c r="AL23" i="23"/>
  <c r="BA23" i="23" s="1"/>
  <c r="AJ23" i="23"/>
  <c r="AH23" i="23"/>
  <c r="AX22" i="23"/>
  <c r="AW22" i="23"/>
  <c r="AV22" i="23"/>
  <c r="AR22" i="23"/>
  <c r="AP22" i="23"/>
  <c r="AL22" i="23"/>
  <c r="BA22" i="23" s="1"/>
  <c r="AJ22" i="23"/>
  <c r="AH22" i="23"/>
  <c r="AS17" i="23"/>
  <c r="AQ17" i="23"/>
  <c r="AP17" i="23"/>
  <c r="AM17" i="23"/>
  <c r="AK17" i="23"/>
  <c r="AG53" i="23" s="1"/>
  <c r="AI17" i="23"/>
  <c r="AF53" i="23" s="1"/>
  <c r="AG17" i="23"/>
  <c r="AE53" i="23" s="1"/>
  <c r="AF17" i="23"/>
  <c r="E53" i="23"/>
  <c r="D53" i="23"/>
  <c r="BA16" i="23"/>
  <c r="AZ16" i="23"/>
  <c r="AX16" i="23"/>
  <c r="AW16" i="23"/>
  <c r="AV16" i="23"/>
  <c r="AT16" i="23"/>
  <c r="AR16" i="23"/>
  <c r="AN16" i="23"/>
  <c r="AL16" i="23"/>
  <c r="AJ16" i="23"/>
  <c r="AH16" i="23"/>
  <c r="AX15" i="23"/>
  <c r="AW15" i="23"/>
  <c r="AV15" i="23"/>
  <c r="AT15" i="23"/>
  <c r="AN15" i="23"/>
  <c r="AL15" i="23"/>
  <c r="BA14" i="23"/>
  <c r="AZ14" i="23"/>
  <c r="AX14" i="23"/>
  <c r="AW14" i="23"/>
  <c r="AT14" i="23"/>
  <c r="AR14" i="23"/>
  <c r="AN14" i="23"/>
  <c r="AL14" i="23"/>
  <c r="AJ14" i="23"/>
  <c r="AH14" i="23"/>
  <c r="T77" i="22"/>
  <c r="S77" i="22"/>
  <c r="AF57" i="22"/>
  <c r="AE57" i="22"/>
  <c r="AD57" i="22"/>
  <c r="AF52" i="22"/>
  <c r="AE52" i="22"/>
  <c r="AD52" i="22"/>
  <c r="AQ47" i="22"/>
  <c r="AO47" i="22"/>
  <c r="AN47" i="22"/>
  <c r="AK47" i="22"/>
  <c r="AV44" i="22" s="1"/>
  <c r="AI47" i="22"/>
  <c r="AH47" i="22"/>
  <c r="AG47" i="22"/>
  <c r="BA46" i="22"/>
  <c r="AZ46" i="22"/>
  <c r="AX46" i="22"/>
  <c r="AW46" i="22"/>
  <c r="AV46" i="22"/>
  <c r="AR46" i="22"/>
  <c r="AL46" i="22"/>
  <c r="AJ46" i="22"/>
  <c r="AF46" i="22"/>
  <c r="BA45" i="22"/>
  <c r="AZ45" i="22"/>
  <c r="AX45" i="22"/>
  <c r="AW45" i="22"/>
  <c r="AV45" i="22"/>
  <c r="AR45" i="22"/>
  <c r="AL45" i="22"/>
  <c r="AJ45" i="22"/>
  <c r="AF45" i="22"/>
  <c r="BA44" i="22"/>
  <c r="AZ44" i="22"/>
  <c r="AX44" i="22"/>
  <c r="AW44" i="22"/>
  <c r="AR44" i="22"/>
  <c r="AL44" i="22"/>
  <c r="AJ44" i="22"/>
  <c r="AF44" i="22"/>
  <c r="BA43" i="22"/>
  <c r="AZ43" i="22"/>
  <c r="AX43" i="22"/>
  <c r="AW43" i="22"/>
  <c r="AV43" i="22"/>
  <c r="AR43" i="22"/>
  <c r="AL43" i="22"/>
  <c r="AJ43" i="22"/>
  <c r="AF43" i="22"/>
  <c r="AQ38" i="22"/>
  <c r="AO38" i="22"/>
  <c r="AN38" i="22"/>
  <c r="AK38" i="22"/>
  <c r="AV35" i="22" s="1"/>
  <c r="AI38" i="22"/>
  <c r="AH38" i="22"/>
  <c r="AG38" i="22"/>
  <c r="AX37" i="22"/>
  <c r="AW37" i="22"/>
  <c r="AV37" i="22"/>
  <c r="AR37" i="22"/>
  <c r="AP37" i="22"/>
  <c r="AL37" i="22"/>
  <c r="AF37" i="22"/>
  <c r="BA36" i="22"/>
  <c r="AZ36" i="22"/>
  <c r="AX36" i="22"/>
  <c r="AW36" i="22"/>
  <c r="AV36" i="22"/>
  <c r="AR36" i="22"/>
  <c r="AP36" i="22"/>
  <c r="AL36" i="22"/>
  <c r="AJ36" i="22"/>
  <c r="AF36" i="22"/>
  <c r="BA35" i="22"/>
  <c r="AZ35" i="22"/>
  <c r="AX35" i="22"/>
  <c r="AW35" i="22"/>
  <c r="AR35" i="22"/>
  <c r="AP35" i="22"/>
  <c r="AL35" i="22"/>
  <c r="AJ35" i="22"/>
  <c r="AF35" i="22"/>
  <c r="BA34" i="22"/>
  <c r="AZ34" i="22"/>
  <c r="AX34" i="22"/>
  <c r="AW34" i="22"/>
  <c r="AV34" i="22"/>
  <c r="AR34" i="22"/>
  <c r="AP34" i="22"/>
  <c r="AL34" i="22"/>
  <c r="AJ34" i="22"/>
  <c r="AF34" i="22"/>
  <c r="BA33" i="22"/>
  <c r="AZ33" i="22"/>
  <c r="AX33" i="22"/>
  <c r="AW33" i="22"/>
  <c r="AV33" i="22"/>
  <c r="AR33" i="22"/>
  <c r="AP33" i="22"/>
  <c r="AL33" i="22"/>
  <c r="AJ33" i="22"/>
  <c r="AF33" i="22"/>
  <c r="BA32" i="22"/>
  <c r="AZ32" i="22"/>
  <c r="AX32" i="22"/>
  <c r="AW32" i="22"/>
  <c r="AV32" i="22"/>
  <c r="AR32" i="22"/>
  <c r="AP32" i="22"/>
  <c r="AL32" i="22"/>
  <c r="AJ32" i="22"/>
  <c r="AF32" i="22"/>
  <c r="AO27" i="22"/>
  <c r="AN27" i="22"/>
  <c r="AM27" i="22"/>
  <c r="AI27" i="22"/>
  <c r="AG27" i="22"/>
  <c r="AF27" i="22"/>
  <c r="AX26" i="22"/>
  <c r="AW26" i="22"/>
  <c r="AV26" i="22"/>
  <c r="AQ26" i="22"/>
  <c r="AR26" i="22" s="1"/>
  <c r="AL26" i="22"/>
  <c r="BA26" i="22" s="1"/>
  <c r="AJ26" i="22"/>
  <c r="AZ26" i="22" s="1"/>
  <c r="AH26" i="22"/>
  <c r="AX25" i="22"/>
  <c r="AW25" i="22"/>
  <c r="AV25" i="22"/>
  <c r="AR25" i="22"/>
  <c r="AP25" i="22"/>
  <c r="AL25" i="22"/>
  <c r="BA25" i="22" s="1"/>
  <c r="AJ25" i="22"/>
  <c r="AH25" i="22"/>
  <c r="AX24" i="22"/>
  <c r="AW24" i="22"/>
  <c r="AV24" i="22"/>
  <c r="AR24" i="22"/>
  <c r="AP24" i="22"/>
  <c r="AL24" i="22"/>
  <c r="BA24" i="22" s="1"/>
  <c r="AJ24" i="22"/>
  <c r="AH24" i="22"/>
  <c r="AX23" i="22"/>
  <c r="AW23" i="22"/>
  <c r="AV23" i="22"/>
  <c r="AR23" i="22"/>
  <c r="AP23" i="22"/>
  <c r="AL23" i="22"/>
  <c r="BA23" i="22" s="1"/>
  <c r="AJ23" i="22"/>
  <c r="AH23" i="22"/>
  <c r="AX22" i="22"/>
  <c r="AW22" i="22"/>
  <c r="AV22" i="22"/>
  <c r="AR22" i="22"/>
  <c r="AP22" i="22"/>
  <c r="AL22" i="22"/>
  <c r="BA22" i="22" s="1"/>
  <c r="AJ22" i="22"/>
  <c r="AH22" i="22"/>
  <c r="AS17" i="22"/>
  <c r="AQ17" i="22"/>
  <c r="AP17" i="22"/>
  <c r="AM17" i="22"/>
  <c r="AK17" i="22"/>
  <c r="AG53" i="22" s="1"/>
  <c r="AI17" i="22"/>
  <c r="AF53" i="22" s="1"/>
  <c r="AG17" i="22"/>
  <c r="AE53" i="22" s="1"/>
  <c r="AF17" i="22"/>
  <c r="BA16" i="22"/>
  <c r="AZ16" i="22"/>
  <c r="AX16" i="22"/>
  <c r="AW16" i="22"/>
  <c r="AV16" i="22"/>
  <c r="AT16" i="22"/>
  <c r="AR16" i="22"/>
  <c r="AN16" i="22"/>
  <c r="AL16" i="22"/>
  <c r="AJ16" i="22"/>
  <c r="AH16" i="22"/>
  <c r="AX15" i="22"/>
  <c r="AW15" i="22"/>
  <c r="AV15" i="22"/>
  <c r="AT15" i="22"/>
  <c r="AN15" i="22"/>
  <c r="AL15" i="22"/>
  <c r="BA14" i="22"/>
  <c r="AZ14" i="22"/>
  <c r="AX14" i="22"/>
  <c r="AW14" i="22"/>
  <c r="AT14" i="22"/>
  <c r="AR14" i="22"/>
  <c r="AN14" i="22"/>
  <c r="AL14" i="22"/>
  <c r="AJ14" i="22"/>
  <c r="AH14" i="22"/>
  <c r="L176" i="21"/>
  <c r="K176" i="21"/>
  <c r="I176" i="21"/>
  <c r="D176" i="21"/>
  <c r="L174" i="21"/>
  <c r="K174" i="21"/>
  <c r="I174" i="21"/>
  <c r="D174" i="21"/>
  <c r="L172" i="21"/>
  <c r="K172" i="21"/>
  <c r="I172" i="21"/>
  <c r="D172" i="21"/>
  <c r="T170" i="21"/>
  <c r="S170" i="21"/>
  <c r="L170" i="21"/>
  <c r="J170" i="21"/>
  <c r="D170" i="21"/>
  <c r="L166" i="21"/>
  <c r="K166" i="21"/>
  <c r="I166" i="21"/>
  <c r="D166" i="21"/>
  <c r="L164" i="21"/>
  <c r="K164" i="21"/>
  <c r="I164" i="21"/>
  <c r="D164" i="21"/>
  <c r="L162" i="21"/>
  <c r="K162" i="21"/>
  <c r="I162" i="21"/>
  <c r="D162" i="21"/>
  <c r="T160" i="21"/>
  <c r="S160" i="21"/>
  <c r="L160" i="21"/>
  <c r="J160" i="21"/>
  <c r="D160" i="21"/>
  <c r="I156" i="21"/>
  <c r="E156" i="21"/>
  <c r="C156" i="21"/>
  <c r="B156" i="21"/>
  <c r="P156" i="21" s="1"/>
  <c r="L154" i="21"/>
  <c r="K154" i="21"/>
  <c r="I154" i="21"/>
  <c r="D154" i="21"/>
  <c r="L152" i="21"/>
  <c r="K152" i="21"/>
  <c r="I152" i="21"/>
  <c r="D152" i="21"/>
  <c r="L150" i="21"/>
  <c r="J150" i="21"/>
  <c r="D150" i="21"/>
  <c r="T77" i="21"/>
  <c r="S77" i="21"/>
  <c r="AF57" i="21"/>
  <c r="AE57" i="21"/>
  <c r="AD57" i="21"/>
  <c r="D57" i="21"/>
  <c r="C57" i="21"/>
  <c r="B57" i="21"/>
  <c r="AF52" i="21"/>
  <c r="AE52" i="21"/>
  <c r="AD52" i="21"/>
  <c r="AQ47" i="21"/>
  <c r="AO47" i="21"/>
  <c r="AN47" i="21"/>
  <c r="AK47" i="21"/>
  <c r="AI47" i="21"/>
  <c r="AH47" i="21"/>
  <c r="AG47" i="21"/>
  <c r="O47" i="21"/>
  <c r="M47" i="21"/>
  <c r="L47" i="21"/>
  <c r="I47" i="21"/>
  <c r="G47" i="21"/>
  <c r="F47" i="21"/>
  <c r="E47" i="21"/>
  <c r="BA46" i="21"/>
  <c r="AZ46" i="21"/>
  <c r="AX46" i="21"/>
  <c r="AW46" i="21"/>
  <c r="AV46" i="21"/>
  <c r="AR46" i="21"/>
  <c r="AL46" i="21"/>
  <c r="AJ46" i="21"/>
  <c r="AF46" i="21"/>
  <c r="P46" i="21"/>
  <c r="J46" i="21"/>
  <c r="H46" i="21"/>
  <c r="D46" i="21"/>
  <c r="BA45" i="21"/>
  <c r="AZ45" i="21"/>
  <c r="AX45" i="21"/>
  <c r="AW45" i="21"/>
  <c r="AV45" i="21"/>
  <c r="AR45" i="21"/>
  <c r="AL45" i="21"/>
  <c r="AJ45" i="21"/>
  <c r="AF45" i="21"/>
  <c r="P45" i="21"/>
  <c r="J45" i="21"/>
  <c r="H45" i="21"/>
  <c r="D45" i="21"/>
  <c r="BA44" i="21"/>
  <c r="AZ44" i="21"/>
  <c r="AX44" i="21"/>
  <c r="AW44" i="21"/>
  <c r="AV44" i="21"/>
  <c r="AR44" i="21"/>
  <c r="AL44" i="21"/>
  <c r="AJ44" i="21"/>
  <c r="AF44" i="21"/>
  <c r="P44" i="21"/>
  <c r="J44" i="21"/>
  <c r="H44" i="21"/>
  <c r="D44" i="21"/>
  <c r="BA43" i="21"/>
  <c r="AZ43" i="21"/>
  <c r="AX43" i="21"/>
  <c r="AW43" i="21"/>
  <c r="AV43" i="21"/>
  <c r="AR43" i="21"/>
  <c r="AL43" i="21"/>
  <c r="AJ43" i="21"/>
  <c r="AF43" i="21"/>
  <c r="P43" i="21"/>
  <c r="J43" i="21"/>
  <c r="H43" i="21"/>
  <c r="D43" i="21"/>
  <c r="AQ38" i="21"/>
  <c r="AO38" i="21"/>
  <c r="AN38" i="21"/>
  <c r="AK38" i="21"/>
  <c r="AV35" i="21" s="1"/>
  <c r="AI38" i="21"/>
  <c r="AH38" i="21"/>
  <c r="AG38" i="21"/>
  <c r="O38" i="21"/>
  <c r="M38" i="21"/>
  <c r="L38" i="21"/>
  <c r="I38" i="21"/>
  <c r="G38" i="21"/>
  <c r="F38" i="21"/>
  <c r="E38" i="21"/>
  <c r="AX37" i="21"/>
  <c r="AW37" i="21"/>
  <c r="AV37" i="21"/>
  <c r="AR37" i="21"/>
  <c r="AP37" i="21"/>
  <c r="AL37" i="21"/>
  <c r="AF37" i="21"/>
  <c r="P37" i="21"/>
  <c r="N37" i="21"/>
  <c r="J37" i="21"/>
  <c r="H37" i="21"/>
  <c r="D37" i="21"/>
  <c r="BA36" i="21"/>
  <c r="AZ36" i="21"/>
  <c r="AX36" i="21"/>
  <c r="AW36" i="21"/>
  <c r="AV36" i="21"/>
  <c r="AR36" i="21"/>
  <c r="AP36" i="21"/>
  <c r="AL36" i="21"/>
  <c r="AJ36" i="21"/>
  <c r="AF36" i="21"/>
  <c r="P36" i="21"/>
  <c r="N36" i="21"/>
  <c r="J36" i="21"/>
  <c r="H36" i="21"/>
  <c r="D36" i="21"/>
  <c r="BA35" i="21"/>
  <c r="AZ35" i="21"/>
  <c r="AX35" i="21"/>
  <c r="AW35" i="21"/>
  <c r="AR35" i="21"/>
  <c r="AP35" i="21"/>
  <c r="AL35" i="21"/>
  <c r="AJ35" i="21"/>
  <c r="AF35" i="21"/>
  <c r="P35" i="21"/>
  <c r="N35" i="21"/>
  <c r="J35" i="21"/>
  <c r="H35" i="21"/>
  <c r="D35" i="21"/>
  <c r="BA34" i="21"/>
  <c r="AZ34" i="21"/>
  <c r="AX34" i="21"/>
  <c r="AW34" i="21"/>
  <c r="AV34" i="21"/>
  <c r="AR34" i="21"/>
  <c r="AP34" i="21"/>
  <c r="AL34" i="21"/>
  <c r="AJ34" i="21"/>
  <c r="AF34" i="21"/>
  <c r="P34" i="21"/>
  <c r="N34" i="21"/>
  <c r="J34" i="21"/>
  <c r="H34" i="21"/>
  <c r="D34" i="21"/>
  <c r="BA33" i="21"/>
  <c r="AZ33" i="21"/>
  <c r="AX33" i="21"/>
  <c r="AW33" i="21"/>
  <c r="AV33" i="21"/>
  <c r="AR33" i="21"/>
  <c r="AP33" i="21"/>
  <c r="AL33" i="21"/>
  <c r="AJ33" i="21"/>
  <c r="AF33" i="21"/>
  <c r="P33" i="21"/>
  <c r="N33" i="21"/>
  <c r="J33" i="21"/>
  <c r="H33" i="21"/>
  <c r="D33" i="21"/>
  <c r="BA32" i="21"/>
  <c r="AZ32" i="21"/>
  <c r="AX32" i="21"/>
  <c r="AW32" i="21"/>
  <c r="AV32" i="21"/>
  <c r="AR32" i="21"/>
  <c r="AP32" i="21"/>
  <c r="AL32" i="21"/>
  <c r="AJ32" i="21"/>
  <c r="AF32" i="21"/>
  <c r="P32" i="21"/>
  <c r="N32" i="21"/>
  <c r="J32" i="21"/>
  <c r="H32" i="21"/>
  <c r="D32" i="21"/>
  <c r="AO27" i="21"/>
  <c r="AN27" i="21"/>
  <c r="AM27" i="21"/>
  <c r="AI27" i="21"/>
  <c r="AG27" i="21"/>
  <c r="AF27" i="21"/>
  <c r="O27" i="21"/>
  <c r="M27" i="21"/>
  <c r="L27" i="21"/>
  <c r="K27" i="21"/>
  <c r="G27" i="21"/>
  <c r="E27" i="21"/>
  <c r="D27" i="21"/>
  <c r="AX26" i="21"/>
  <c r="AW26" i="21"/>
  <c r="AV26" i="21"/>
  <c r="AQ26" i="21"/>
  <c r="AG52" i="21" s="1"/>
  <c r="AL26" i="21"/>
  <c r="BA26" i="21" s="1"/>
  <c r="AJ26" i="21"/>
  <c r="AZ26" i="21" s="1"/>
  <c r="AH26" i="21"/>
  <c r="P26" i="21"/>
  <c r="N26" i="21"/>
  <c r="J26" i="21"/>
  <c r="H26" i="21"/>
  <c r="F26" i="21"/>
  <c r="BA25" i="21"/>
  <c r="AX25" i="21"/>
  <c r="AW25" i="21"/>
  <c r="AV25" i="21"/>
  <c r="AR25" i="21"/>
  <c r="AP25" i="21"/>
  <c r="AL25" i="21"/>
  <c r="AZ25" i="21" s="1"/>
  <c r="AJ25" i="21"/>
  <c r="AH25" i="21"/>
  <c r="P25" i="21"/>
  <c r="N25" i="21"/>
  <c r="J25" i="21"/>
  <c r="H25" i="21"/>
  <c r="F25" i="21"/>
  <c r="AX24" i="21"/>
  <c r="AW24" i="21"/>
  <c r="AV24" i="21"/>
  <c r="AR24" i="21"/>
  <c r="AP24" i="21"/>
  <c r="AL24" i="21"/>
  <c r="BA24" i="21" s="1"/>
  <c r="AJ24" i="21"/>
  <c r="AH24" i="21"/>
  <c r="P24" i="21"/>
  <c r="N24" i="21"/>
  <c r="J24" i="21"/>
  <c r="H24" i="21"/>
  <c r="F24" i="21"/>
  <c r="AX23" i="21"/>
  <c r="AW23" i="21"/>
  <c r="AV23" i="21"/>
  <c r="AR23" i="21"/>
  <c r="AP23" i="21"/>
  <c r="AL23" i="21"/>
  <c r="BA23" i="21" s="1"/>
  <c r="AJ23" i="21"/>
  <c r="AH23" i="21"/>
  <c r="P23" i="21"/>
  <c r="N23" i="21"/>
  <c r="J23" i="21"/>
  <c r="H23" i="21"/>
  <c r="F23" i="21"/>
  <c r="AX22" i="21"/>
  <c r="AW22" i="21"/>
  <c r="AV22" i="21"/>
  <c r="AR22" i="21"/>
  <c r="AP22" i="21"/>
  <c r="AL22" i="21"/>
  <c r="AZ22" i="21" s="1"/>
  <c r="AJ22" i="21"/>
  <c r="AH22" i="21"/>
  <c r="P22" i="21"/>
  <c r="N22" i="21"/>
  <c r="J22" i="21"/>
  <c r="H22" i="21"/>
  <c r="F22" i="21"/>
  <c r="AS17" i="21"/>
  <c r="AQ17" i="21"/>
  <c r="AP17" i="21"/>
  <c r="AM17" i="21"/>
  <c r="AK17" i="21"/>
  <c r="AG53" i="21" s="1"/>
  <c r="AI17" i="21"/>
  <c r="AF53" i="21" s="1"/>
  <c r="AG17" i="21"/>
  <c r="AE53" i="21" s="1"/>
  <c r="AF17" i="21"/>
  <c r="Q17" i="21"/>
  <c r="O17" i="21"/>
  <c r="N17" i="21"/>
  <c r="K17" i="21"/>
  <c r="I17" i="21"/>
  <c r="E53" i="21" s="1"/>
  <c r="G17" i="21"/>
  <c r="D53" i="21" s="1"/>
  <c r="E17" i="21"/>
  <c r="D17" i="21"/>
  <c r="BA16" i="21"/>
  <c r="AZ16" i="21"/>
  <c r="AX16" i="21"/>
  <c r="AW16" i="21"/>
  <c r="AV16" i="21"/>
  <c r="AT16" i="21"/>
  <c r="AR16" i="21"/>
  <c r="AN16" i="21"/>
  <c r="AL16" i="21"/>
  <c r="AJ16" i="21"/>
  <c r="AH16" i="21"/>
  <c r="R16" i="21"/>
  <c r="P16" i="21"/>
  <c r="L16" i="21"/>
  <c r="J16" i="21"/>
  <c r="H16" i="21"/>
  <c r="F16" i="21"/>
  <c r="AX15" i="21"/>
  <c r="AW15" i="21"/>
  <c r="AV15" i="21"/>
  <c r="AT15" i="21"/>
  <c r="AN15" i="21"/>
  <c r="AL15" i="21"/>
  <c r="R15" i="21"/>
  <c r="P15" i="21"/>
  <c r="L15" i="21"/>
  <c r="J15" i="21"/>
  <c r="H15" i="21"/>
  <c r="BA14" i="21"/>
  <c r="AZ14" i="21"/>
  <c r="AX14" i="21"/>
  <c r="AW14" i="21"/>
  <c r="AT14" i="21"/>
  <c r="AR14" i="21"/>
  <c r="AN14" i="21"/>
  <c r="AL14" i="21"/>
  <c r="AJ14" i="21"/>
  <c r="AH14" i="21"/>
  <c r="R14" i="21"/>
  <c r="P14" i="21"/>
  <c r="L14" i="21"/>
  <c r="H14" i="21"/>
  <c r="F14" i="21"/>
  <c r="L176" i="20"/>
  <c r="K176" i="20"/>
  <c r="I176" i="20"/>
  <c r="D176" i="20"/>
  <c r="L174" i="20"/>
  <c r="K174" i="20"/>
  <c r="I174" i="20"/>
  <c r="D174" i="20"/>
  <c r="L172" i="20"/>
  <c r="K172" i="20"/>
  <c r="I172" i="20"/>
  <c r="D172" i="20"/>
  <c r="T170" i="20"/>
  <c r="S170" i="20"/>
  <c r="L170" i="20"/>
  <c r="J170" i="20"/>
  <c r="D170" i="20"/>
  <c r="L166" i="20"/>
  <c r="K166" i="20"/>
  <c r="I166" i="20"/>
  <c r="D166" i="20"/>
  <c r="L164" i="20"/>
  <c r="K164" i="20"/>
  <c r="I164" i="20"/>
  <c r="D164" i="20"/>
  <c r="L162" i="20"/>
  <c r="K162" i="20"/>
  <c r="I162" i="20"/>
  <c r="D162" i="20"/>
  <c r="T160" i="20"/>
  <c r="S160" i="20"/>
  <c r="L160" i="20"/>
  <c r="J160" i="20"/>
  <c r="D160" i="20"/>
  <c r="I156" i="20"/>
  <c r="E156" i="20"/>
  <c r="C156" i="20"/>
  <c r="B156" i="20"/>
  <c r="P156" i="20" s="1"/>
  <c r="L154" i="20"/>
  <c r="K154" i="20"/>
  <c r="I154" i="20"/>
  <c r="D154" i="20"/>
  <c r="L152" i="20"/>
  <c r="K152" i="20"/>
  <c r="I152" i="20"/>
  <c r="D152" i="20"/>
  <c r="L150" i="20"/>
  <c r="J150" i="20"/>
  <c r="D150" i="20"/>
  <c r="T77" i="20"/>
  <c r="S77" i="20"/>
  <c r="AF57" i="20"/>
  <c r="AE57" i="20"/>
  <c r="AD57" i="20"/>
  <c r="D57" i="20"/>
  <c r="C57" i="20"/>
  <c r="B57" i="20"/>
  <c r="AF52" i="20"/>
  <c r="AE52" i="20"/>
  <c r="AD52" i="20"/>
  <c r="AQ47" i="20"/>
  <c r="AO47" i="20"/>
  <c r="AN47" i="20"/>
  <c r="AK47" i="20"/>
  <c r="AV44" i="20" s="1"/>
  <c r="AI47" i="20"/>
  <c r="AH47" i="20"/>
  <c r="AG47" i="20"/>
  <c r="O47" i="20"/>
  <c r="M47" i="20"/>
  <c r="L47" i="20"/>
  <c r="I47" i="20"/>
  <c r="G47" i="20"/>
  <c r="F47" i="20"/>
  <c r="E47" i="20"/>
  <c r="BA46" i="20"/>
  <c r="AZ46" i="20"/>
  <c r="AX46" i="20"/>
  <c r="AW46" i="20"/>
  <c r="AV46" i="20"/>
  <c r="AR46" i="20"/>
  <c r="AL46" i="20"/>
  <c r="AJ46" i="20"/>
  <c r="AF46" i="20"/>
  <c r="P46" i="20"/>
  <c r="J46" i="20"/>
  <c r="H46" i="20"/>
  <c r="D46" i="20"/>
  <c r="BA45" i="20"/>
  <c r="AZ45" i="20"/>
  <c r="AX45" i="20"/>
  <c r="AW45" i="20"/>
  <c r="AV45" i="20"/>
  <c r="AR45" i="20"/>
  <c r="AL45" i="20"/>
  <c r="AJ45" i="20"/>
  <c r="AF45" i="20"/>
  <c r="P45" i="20"/>
  <c r="J45" i="20"/>
  <c r="H45" i="20"/>
  <c r="D45" i="20"/>
  <c r="BA44" i="20"/>
  <c r="AZ44" i="20"/>
  <c r="AX44" i="20"/>
  <c r="AW44" i="20"/>
  <c r="AR44" i="20"/>
  <c r="AL44" i="20"/>
  <c r="AJ44" i="20"/>
  <c r="AF44" i="20"/>
  <c r="P44" i="20"/>
  <c r="J44" i="20"/>
  <c r="H44" i="20"/>
  <c r="D44" i="20"/>
  <c r="BA43" i="20"/>
  <c r="AZ43" i="20"/>
  <c r="AX43" i="20"/>
  <c r="AW43" i="20"/>
  <c r="AV43" i="20"/>
  <c r="AR43" i="20"/>
  <c r="AL43" i="20"/>
  <c r="AJ43" i="20"/>
  <c r="AF43" i="20"/>
  <c r="P43" i="20"/>
  <c r="J43" i="20"/>
  <c r="H43" i="20"/>
  <c r="D43" i="20"/>
  <c r="AQ38" i="20"/>
  <c r="AO38" i="20"/>
  <c r="AN38" i="20"/>
  <c r="AK38" i="20"/>
  <c r="AV35" i="20" s="1"/>
  <c r="AI38" i="20"/>
  <c r="AH38" i="20"/>
  <c r="AG38" i="20"/>
  <c r="O38" i="20"/>
  <c r="M38" i="20"/>
  <c r="L38" i="20"/>
  <c r="I38" i="20"/>
  <c r="G38" i="20"/>
  <c r="F38" i="20"/>
  <c r="E38" i="20"/>
  <c r="AX37" i="20"/>
  <c r="AW37" i="20"/>
  <c r="AV37" i="20"/>
  <c r="AR37" i="20"/>
  <c r="AP37" i="20"/>
  <c r="AL37" i="20"/>
  <c r="AF37" i="20"/>
  <c r="P37" i="20"/>
  <c r="N37" i="20"/>
  <c r="J37" i="20"/>
  <c r="H37" i="20"/>
  <c r="D37" i="20"/>
  <c r="BA36" i="20"/>
  <c r="AZ36" i="20"/>
  <c r="AX36" i="20"/>
  <c r="AW36" i="20"/>
  <c r="AV36" i="20"/>
  <c r="AR36" i="20"/>
  <c r="AP36" i="20"/>
  <c r="AL36" i="20"/>
  <c r="AJ36" i="20"/>
  <c r="AF36" i="20"/>
  <c r="P36" i="20"/>
  <c r="N36" i="20"/>
  <c r="J36" i="20"/>
  <c r="H36" i="20"/>
  <c r="D36" i="20"/>
  <c r="BA35" i="20"/>
  <c r="AZ35" i="20"/>
  <c r="AX35" i="20"/>
  <c r="AW35" i="20"/>
  <c r="AR35" i="20"/>
  <c r="AP35" i="20"/>
  <c r="AL35" i="20"/>
  <c r="AJ35" i="20"/>
  <c r="AF35" i="20"/>
  <c r="P35" i="20"/>
  <c r="N35" i="20"/>
  <c r="J35" i="20"/>
  <c r="H35" i="20"/>
  <c r="D35" i="20"/>
  <c r="BA34" i="20"/>
  <c r="AZ34" i="20"/>
  <c r="AX34" i="20"/>
  <c r="AW34" i="20"/>
  <c r="AV34" i="20"/>
  <c r="AR34" i="20"/>
  <c r="AP34" i="20"/>
  <c r="AL34" i="20"/>
  <c r="AJ34" i="20"/>
  <c r="AF34" i="20"/>
  <c r="P34" i="20"/>
  <c r="N34" i="20"/>
  <c r="J34" i="20"/>
  <c r="H34" i="20"/>
  <c r="D34" i="20"/>
  <c r="BA33" i="20"/>
  <c r="AZ33" i="20"/>
  <c r="AX33" i="20"/>
  <c r="AW33" i="20"/>
  <c r="AV33" i="20"/>
  <c r="AR33" i="20"/>
  <c r="AP33" i="20"/>
  <c r="AL33" i="20"/>
  <c r="AJ33" i="20"/>
  <c r="AF33" i="20"/>
  <c r="P33" i="20"/>
  <c r="N33" i="20"/>
  <c r="J33" i="20"/>
  <c r="H33" i="20"/>
  <c r="D33" i="20"/>
  <c r="BA32" i="20"/>
  <c r="AZ32" i="20"/>
  <c r="AX32" i="20"/>
  <c r="AW32" i="20"/>
  <c r="AV32" i="20"/>
  <c r="AR32" i="20"/>
  <c r="AP32" i="20"/>
  <c r="AL32" i="20"/>
  <c r="AJ32" i="20"/>
  <c r="AF32" i="20"/>
  <c r="AO27" i="20"/>
  <c r="AN27" i="20"/>
  <c r="AM27" i="20"/>
  <c r="AI27" i="20"/>
  <c r="AG27" i="20"/>
  <c r="AF27" i="20"/>
  <c r="O27" i="20"/>
  <c r="M27" i="20"/>
  <c r="L27" i="20"/>
  <c r="K27" i="20"/>
  <c r="G27" i="20"/>
  <c r="E27" i="20"/>
  <c r="D27" i="20"/>
  <c r="AX26" i="20"/>
  <c r="AW26" i="20"/>
  <c r="AV26" i="20"/>
  <c r="AQ26" i="20"/>
  <c r="AR26" i="20" s="1"/>
  <c r="AL26" i="20"/>
  <c r="BA26" i="20" s="1"/>
  <c r="AJ26" i="20"/>
  <c r="AZ26" i="20" s="1"/>
  <c r="AH26" i="20"/>
  <c r="P26" i="20"/>
  <c r="N26" i="20"/>
  <c r="J26" i="20"/>
  <c r="H26" i="20"/>
  <c r="F26" i="20"/>
  <c r="AX25" i="20"/>
  <c r="AW25" i="20"/>
  <c r="AV25" i="20"/>
  <c r="AR25" i="20"/>
  <c r="AP25" i="20"/>
  <c r="AL25" i="20"/>
  <c r="BA25" i="20" s="1"/>
  <c r="AJ25" i="20"/>
  <c r="AH25" i="20"/>
  <c r="P25" i="20"/>
  <c r="N25" i="20"/>
  <c r="J25" i="20"/>
  <c r="H25" i="20"/>
  <c r="F25" i="20"/>
  <c r="AX24" i="20"/>
  <c r="AW24" i="20"/>
  <c r="AV24" i="20"/>
  <c r="AR24" i="20"/>
  <c r="AP24" i="20"/>
  <c r="AL24" i="20"/>
  <c r="AZ24" i="20" s="1"/>
  <c r="AJ24" i="20"/>
  <c r="AH24" i="20"/>
  <c r="P24" i="20"/>
  <c r="N24" i="20"/>
  <c r="J24" i="20"/>
  <c r="H24" i="20"/>
  <c r="F24" i="20"/>
  <c r="AX23" i="20"/>
  <c r="AW23" i="20"/>
  <c r="AV23" i="20"/>
  <c r="AR23" i="20"/>
  <c r="AP23" i="20"/>
  <c r="AL23" i="20"/>
  <c r="BA23" i="20" s="1"/>
  <c r="AJ23" i="20"/>
  <c r="AH23" i="20"/>
  <c r="P23" i="20"/>
  <c r="N23" i="20"/>
  <c r="J23" i="20"/>
  <c r="H23" i="20"/>
  <c r="F23" i="20"/>
  <c r="AX22" i="20"/>
  <c r="AW22" i="20"/>
  <c r="AV22" i="20"/>
  <c r="AR22" i="20"/>
  <c r="AP22" i="20"/>
  <c r="AL22" i="20"/>
  <c r="BA22" i="20" s="1"/>
  <c r="AJ22" i="20"/>
  <c r="AH22" i="20"/>
  <c r="P22" i="20"/>
  <c r="N22" i="20"/>
  <c r="J22" i="20"/>
  <c r="H22" i="20"/>
  <c r="F22" i="20"/>
  <c r="AS17" i="20"/>
  <c r="AQ17" i="20"/>
  <c r="AP17" i="20"/>
  <c r="AM17" i="20"/>
  <c r="AK17" i="20"/>
  <c r="AG53" i="20" s="1"/>
  <c r="AI17" i="20"/>
  <c r="AF53" i="20" s="1"/>
  <c r="AG17" i="20"/>
  <c r="AE53" i="20" s="1"/>
  <c r="AF17" i="20"/>
  <c r="Q17" i="20"/>
  <c r="O17" i="20"/>
  <c r="N17" i="20"/>
  <c r="K17" i="20"/>
  <c r="I17" i="20"/>
  <c r="E53" i="20" s="1"/>
  <c r="G17" i="20"/>
  <c r="D53" i="20" s="1"/>
  <c r="E17" i="20"/>
  <c r="U32" i="20" s="1"/>
  <c r="D17" i="20"/>
  <c r="BA16" i="20"/>
  <c r="AZ16" i="20"/>
  <c r="AX16" i="20"/>
  <c r="AW16" i="20"/>
  <c r="AV16" i="20"/>
  <c r="AT16" i="20"/>
  <c r="AR16" i="20"/>
  <c r="AN16" i="20"/>
  <c r="AL16" i="20"/>
  <c r="AJ16" i="20"/>
  <c r="AH16" i="20"/>
  <c r="R16" i="20"/>
  <c r="P16" i="20"/>
  <c r="L16" i="20"/>
  <c r="J16" i="20"/>
  <c r="H16" i="20"/>
  <c r="AX15" i="20"/>
  <c r="AW15" i="20"/>
  <c r="AV15" i="20"/>
  <c r="AT15" i="20"/>
  <c r="AN15" i="20"/>
  <c r="AL15" i="20"/>
  <c r="R15" i="20"/>
  <c r="P15" i="20"/>
  <c r="L15" i="20"/>
  <c r="J15" i="20"/>
  <c r="H15" i="20"/>
  <c r="BA14" i="20"/>
  <c r="AZ14" i="20"/>
  <c r="AX14" i="20"/>
  <c r="AW14" i="20"/>
  <c r="AT14" i="20"/>
  <c r="AR14" i="20"/>
  <c r="AN14" i="20"/>
  <c r="AL14" i="20"/>
  <c r="AJ14" i="20"/>
  <c r="AH14" i="20"/>
  <c r="R14" i="20"/>
  <c r="P14" i="20"/>
  <c r="L14" i="20"/>
  <c r="J14" i="20"/>
  <c r="H14" i="20"/>
  <c r="F14" i="20"/>
  <c r="L176" i="19"/>
  <c r="K176" i="19"/>
  <c r="I176" i="19"/>
  <c r="D176" i="19"/>
  <c r="L174" i="19"/>
  <c r="K174" i="19"/>
  <c r="I174" i="19"/>
  <c r="D174" i="19"/>
  <c r="L172" i="19"/>
  <c r="K172" i="19"/>
  <c r="I172" i="19"/>
  <c r="D172" i="19"/>
  <c r="T170" i="19"/>
  <c r="S170" i="19"/>
  <c r="L170" i="19"/>
  <c r="J170" i="19"/>
  <c r="D170" i="19"/>
  <c r="L166" i="19"/>
  <c r="K166" i="19"/>
  <c r="I166" i="19"/>
  <c r="D166" i="19"/>
  <c r="L164" i="19"/>
  <c r="K164" i="19"/>
  <c r="I164" i="19"/>
  <c r="D164" i="19"/>
  <c r="L162" i="19"/>
  <c r="K162" i="19"/>
  <c r="I162" i="19"/>
  <c r="D162" i="19"/>
  <c r="T160" i="19"/>
  <c r="S160" i="19"/>
  <c r="L160" i="19"/>
  <c r="J160" i="19"/>
  <c r="D160" i="19"/>
  <c r="I156" i="19"/>
  <c r="E156" i="19"/>
  <c r="C156" i="19"/>
  <c r="B156" i="19"/>
  <c r="O152" i="19" s="1"/>
  <c r="L154" i="19"/>
  <c r="K154" i="19"/>
  <c r="I154" i="19"/>
  <c r="D154" i="19"/>
  <c r="L152" i="19"/>
  <c r="K152" i="19"/>
  <c r="I152" i="19"/>
  <c r="D152" i="19"/>
  <c r="L150" i="19"/>
  <c r="J150" i="19"/>
  <c r="D150" i="19"/>
  <c r="T77" i="19"/>
  <c r="AF57" i="19"/>
  <c r="AE57" i="19"/>
  <c r="AD57" i="19"/>
  <c r="D57" i="19"/>
  <c r="C57" i="19"/>
  <c r="B57" i="19"/>
  <c r="AF52" i="19"/>
  <c r="AE52" i="19"/>
  <c r="AD52" i="19"/>
  <c r="AQ47" i="19"/>
  <c r="AO47" i="19"/>
  <c r="AN47" i="19"/>
  <c r="AK47" i="19"/>
  <c r="AV44" i="19" s="1"/>
  <c r="AI47" i="19"/>
  <c r="AH47" i="19"/>
  <c r="AG47" i="19"/>
  <c r="O47" i="19"/>
  <c r="M47" i="19"/>
  <c r="L47" i="19"/>
  <c r="I47" i="19"/>
  <c r="G47" i="19"/>
  <c r="F47" i="19"/>
  <c r="E47" i="19"/>
  <c r="BA46" i="19"/>
  <c r="AZ46" i="19"/>
  <c r="AX46" i="19"/>
  <c r="AW46" i="19"/>
  <c r="AV46" i="19"/>
  <c r="AR46" i="19"/>
  <c r="AL46" i="19"/>
  <c r="AJ46" i="19"/>
  <c r="AF46" i="19"/>
  <c r="P46" i="19"/>
  <c r="J46" i="19"/>
  <c r="D46" i="19"/>
  <c r="BA45" i="19"/>
  <c r="AZ45" i="19"/>
  <c r="AX45" i="19"/>
  <c r="AW45" i="19"/>
  <c r="AV45" i="19"/>
  <c r="AR45" i="19"/>
  <c r="AL45" i="19"/>
  <c r="AJ45" i="19"/>
  <c r="AF45" i="19"/>
  <c r="P45" i="19"/>
  <c r="J45" i="19"/>
  <c r="H45" i="19"/>
  <c r="BA44" i="19"/>
  <c r="AZ44" i="19"/>
  <c r="AX44" i="19"/>
  <c r="AW44" i="19"/>
  <c r="AR44" i="19"/>
  <c r="AL44" i="19"/>
  <c r="AJ44" i="19"/>
  <c r="AF44" i="19"/>
  <c r="P44" i="19"/>
  <c r="J44" i="19"/>
  <c r="H44" i="19"/>
  <c r="D44" i="19"/>
  <c r="BA43" i="19"/>
  <c r="AZ43" i="19"/>
  <c r="AX43" i="19"/>
  <c r="AW43" i="19"/>
  <c r="AV43" i="19"/>
  <c r="AR43" i="19"/>
  <c r="AL43" i="19"/>
  <c r="AJ43" i="19"/>
  <c r="AF43" i="19"/>
  <c r="P43" i="19"/>
  <c r="J43" i="19"/>
  <c r="H43" i="19"/>
  <c r="D43" i="19"/>
  <c r="AQ38" i="19"/>
  <c r="AO38" i="19"/>
  <c r="AN38" i="19"/>
  <c r="AK38" i="19"/>
  <c r="AV35" i="19" s="1"/>
  <c r="AI38" i="19"/>
  <c r="AH38" i="19"/>
  <c r="AG38" i="19"/>
  <c r="O38" i="19"/>
  <c r="M38" i="19"/>
  <c r="L38" i="19"/>
  <c r="I38" i="19"/>
  <c r="G38" i="19"/>
  <c r="F38" i="19"/>
  <c r="E38" i="19"/>
  <c r="AX37" i="19"/>
  <c r="AW37" i="19"/>
  <c r="AV37" i="19"/>
  <c r="AR37" i="19"/>
  <c r="AP37" i="19"/>
  <c r="AL37" i="19"/>
  <c r="AF37" i="19"/>
  <c r="P37" i="19"/>
  <c r="N37" i="19"/>
  <c r="J37" i="19"/>
  <c r="H37" i="19"/>
  <c r="D37" i="19"/>
  <c r="BA36" i="19"/>
  <c r="AZ36" i="19"/>
  <c r="AX36" i="19"/>
  <c r="AW36" i="19"/>
  <c r="AV36" i="19"/>
  <c r="AR36" i="19"/>
  <c r="AP36" i="19"/>
  <c r="AL36" i="19"/>
  <c r="AJ36" i="19"/>
  <c r="AF36" i="19"/>
  <c r="P36" i="19"/>
  <c r="N36" i="19"/>
  <c r="J36" i="19"/>
  <c r="H36" i="19"/>
  <c r="D36" i="19"/>
  <c r="BA35" i="19"/>
  <c r="AZ35" i="19"/>
  <c r="AX35" i="19"/>
  <c r="AW35" i="19"/>
  <c r="AR35" i="19"/>
  <c r="AP35" i="19"/>
  <c r="AL35" i="19"/>
  <c r="AJ35" i="19"/>
  <c r="AF35" i="19"/>
  <c r="P35" i="19"/>
  <c r="N35" i="19"/>
  <c r="J35" i="19"/>
  <c r="H35" i="19"/>
  <c r="D35" i="19"/>
  <c r="BA34" i="19"/>
  <c r="AZ34" i="19"/>
  <c r="AX34" i="19"/>
  <c r="AW34" i="19"/>
  <c r="AV34" i="19"/>
  <c r="AR34" i="19"/>
  <c r="AP34" i="19"/>
  <c r="AL34" i="19"/>
  <c r="AJ34" i="19"/>
  <c r="AF34" i="19"/>
  <c r="P34" i="19"/>
  <c r="N34" i="19"/>
  <c r="J34" i="19"/>
  <c r="H34" i="19"/>
  <c r="D34" i="19"/>
  <c r="BA33" i="19"/>
  <c r="AZ33" i="19"/>
  <c r="AX33" i="19"/>
  <c r="AW33" i="19"/>
  <c r="AV33" i="19"/>
  <c r="AR33" i="19"/>
  <c r="AP33" i="19"/>
  <c r="AL33" i="19"/>
  <c r="AJ33" i="19"/>
  <c r="AF33" i="19"/>
  <c r="P33" i="19"/>
  <c r="N33" i="19"/>
  <c r="J33" i="19"/>
  <c r="H33" i="19"/>
  <c r="D33" i="19"/>
  <c r="BA32" i="19"/>
  <c r="AZ32" i="19"/>
  <c r="AX32" i="19"/>
  <c r="AW32" i="19"/>
  <c r="AV32" i="19"/>
  <c r="AR32" i="19"/>
  <c r="AP32" i="19"/>
  <c r="AL32" i="19"/>
  <c r="AJ32" i="19"/>
  <c r="AF32" i="19"/>
  <c r="P32" i="19"/>
  <c r="N32" i="19"/>
  <c r="J32" i="19"/>
  <c r="D32" i="19"/>
  <c r="AO27" i="19"/>
  <c r="AN27" i="19"/>
  <c r="AM27" i="19"/>
  <c r="AI27" i="19"/>
  <c r="AG27" i="19"/>
  <c r="AF27" i="19"/>
  <c r="O27" i="19"/>
  <c r="M27" i="19"/>
  <c r="L27" i="19"/>
  <c r="K27" i="19"/>
  <c r="G27" i="19"/>
  <c r="E27" i="19"/>
  <c r="D27" i="19"/>
  <c r="AX26" i="19"/>
  <c r="AW26" i="19"/>
  <c r="AV26" i="19"/>
  <c r="AQ26" i="19"/>
  <c r="AG52" i="19" s="1"/>
  <c r="AL26" i="19"/>
  <c r="BA26" i="19" s="1"/>
  <c r="AJ26" i="19"/>
  <c r="AZ26" i="19" s="1"/>
  <c r="AH26" i="19"/>
  <c r="P26" i="19"/>
  <c r="N26" i="19"/>
  <c r="J26" i="19"/>
  <c r="H26" i="19"/>
  <c r="F26" i="19"/>
  <c r="AZ25" i="19"/>
  <c r="AX25" i="19"/>
  <c r="AW25" i="19"/>
  <c r="AV25" i="19"/>
  <c r="AR25" i="19"/>
  <c r="AP25" i="19"/>
  <c r="AL25" i="19"/>
  <c r="BA25" i="19" s="1"/>
  <c r="AJ25" i="19"/>
  <c r="AH25" i="19"/>
  <c r="P25" i="19"/>
  <c r="N25" i="19"/>
  <c r="J25" i="19"/>
  <c r="H25" i="19"/>
  <c r="F25" i="19"/>
  <c r="BA24" i="19"/>
  <c r="AX24" i="19"/>
  <c r="AW24" i="19"/>
  <c r="AV24" i="19"/>
  <c r="AR24" i="19"/>
  <c r="AP24" i="19"/>
  <c r="AL24" i="19"/>
  <c r="AZ24" i="19" s="1"/>
  <c r="AJ24" i="19"/>
  <c r="AH24" i="19"/>
  <c r="P24" i="19"/>
  <c r="N24" i="19"/>
  <c r="J24" i="19"/>
  <c r="H24" i="19"/>
  <c r="F24" i="19"/>
  <c r="AX23" i="19"/>
  <c r="AW23" i="19"/>
  <c r="AV23" i="19"/>
  <c r="AR23" i="19"/>
  <c r="AP23" i="19"/>
  <c r="AL23" i="19"/>
  <c r="BA23" i="19" s="1"/>
  <c r="AJ23" i="19"/>
  <c r="AH23" i="19"/>
  <c r="P23" i="19"/>
  <c r="N23" i="19"/>
  <c r="J23" i="19"/>
  <c r="H23" i="19"/>
  <c r="F23" i="19"/>
  <c r="AX22" i="19"/>
  <c r="AW22" i="19"/>
  <c r="AV22" i="19"/>
  <c r="AR22" i="19"/>
  <c r="AP22" i="19"/>
  <c r="AL22" i="19"/>
  <c r="BA22" i="19" s="1"/>
  <c r="AJ22" i="19"/>
  <c r="AH22" i="19"/>
  <c r="P22" i="19"/>
  <c r="N22" i="19"/>
  <c r="J22" i="19"/>
  <c r="H22" i="19"/>
  <c r="F22" i="19"/>
  <c r="AS17" i="19"/>
  <c r="AQ17" i="19"/>
  <c r="AP17" i="19"/>
  <c r="AM17" i="19"/>
  <c r="AK17" i="19"/>
  <c r="AG53" i="19" s="1"/>
  <c r="AI17" i="19"/>
  <c r="AF53" i="19" s="1"/>
  <c r="AG17" i="19"/>
  <c r="AE53" i="19" s="1"/>
  <c r="AF17" i="19"/>
  <c r="Q17" i="19"/>
  <c r="O17" i="19"/>
  <c r="N17" i="19"/>
  <c r="K17" i="19"/>
  <c r="I17" i="19"/>
  <c r="E53" i="19" s="1"/>
  <c r="G17" i="19"/>
  <c r="D53" i="19" s="1"/>
  <c r="E17" i="19"/>
  <c r="D17" i="19"/>
  <c r="BA16" i="19"/>
  <c r="AZ16" i="19"/>
  <c r="AX16" i="19"/>
  <c r="AW16" i="19"/>
  <c r="AV16" i="19"/>
  <c r="AT16" i="19"/>
  <c r="AR16" i="19"/>
  <c r="AN16" i="19"/>
  <c r="AL16" i="19"/>
  <c r="AJ16" i="19"/>
  <c r="AH16" i="19"/>
  <c r="R16" i="19"/>
  <c r="P16" i="19"/>
  <c r="L16" i="19"/>
  <c r="J16" i="19"/>
  <c r="H16" i="19"/>
  <c r="F16" i="19"/>
  <c r="AX15" i="19"/>
  <c r="AW15" i="19"/>
  <c r="AV15" i="19"/>
  <c r="AT15" i="19"/>
  <c r="AN15" i="19"/>
  <c r="AL15" i="19"/>
  <c r="R15" i="19"/>
  <c r="P15" i="19"/>
  <c r="L15" i="19"/>
  <c r="J15" i="19"/>
  <c r="H15" i="19"/>
  <c r="BA14" i="19"/>
  <c r="AZ14" i="19"/>
  <c r="AX14" i="19"/>
  <c r="AW14" i="19"/>
  <c r="AT14" i="19"/>
  <c r="AR14" i="19"/>
  <c r="AN14" i="19"/>
  <c r="AL14" i="19"/>
  <c r="AJ14" i="19"/>
  <c r="AH14" i="19"/>
  <c r="R14" i="19"/>
  <c r="P14" i="19"/>
  <c r="L14" i="19"/>
  <c r="H14" i="19"/>
  <c r="F14" i="19"/>
  <c r="S77" i="18"/>
  <c r="AF57" i="18"/>
  <c r="AE57" i="18"/>
  <c r="AD57" i="18"/>
  <c r="D57" i="18"/>
  <c r="C57" i="18"/>
  <c r="B57" i="18"/>
  <c r="AF52" i="18"/>
  <c r="AE52" i="18"/>
  <c r="AD52" i="18"/>
  <c r="AQ47" i="18"/>
  <c r="AO47" i="18"/>
  <c r="AN47" i="18"/>
  <c r="AK47" i="18"/>
  <c r="AV44" i="18" s="1"/>
  <c r="AI47" i="18"/>
  <c r="AH47" i="18"/>
  <c r="AG47" i="18"/>
  <c r="O47" i="18"/>
  <c r="M47" i="18"/>
  <c r="L47" i="18"/>
  <c r="I47" i="18"/>
  <c r="G47" i="18"/>
  <c r="F47" i="18"/>
  <c r="E47" i="18"/>
  <c r="BA46" i="18"/>
  <c r="AZ46" i="18"/>
  <c r="AX46" i="18"/>
  <c r="AW46" i="18"/>
  <c r="AV46" i="18"/>
  <c r="AR46" i="18"/>
  <c r="AL46" i="18"/>
  <c r="AJ46" i="18"/>
  <c r="AF46" i="18"/>
  <c r="P46" i="18"/>
  <c r="J46" i="18"/>
  <c r="H46" i="18"/>
  <c r="D46" i="18"/>
  <c r="BA45" i="18"/>
  <c r="AZ45" i="18"/>
  <c r="AX45" i="18"/>
  <c r="AW45" i="18"/>
  <c r="AV45" i="18"/>
  <c r="AR45" i="18"/>
  <c r="AL45" i="18"/>
  <c r="AJ45" i="18"/>
  <c r="AF45" i="18"/>
  <c r="P45" i="18"/>
  <c r="J45" i="18"/>
  <c r="H45" i="18"/>
  <c r="D45" i="18"/>
  <c r="BA44" i="18"/>
  <c r="AZ44" i="18"/>
  <c r="AX44" i="18"/>
  <c r="AW44" i="18"/>
  <c r="AR44" i="18"/>
  <c r="AL44" i="18"/>
  <c r="AJ44" i="18"/>
  <c r="AF44" i="18"/>
  <c r="P44" i="18"/>
  <c r="J44" i="18"/>
  <c r="H44" i="18"/>
  <c r="D44" i="18"/>
  <c r="BA43" i="18"/>
  <c r="AZ43" i="18"/>
  <c r="AX43" i="18"/>
  <c r="AW43" i="18"/>
  <c r="AV43" i="18"/>
  <c r="AR43" i="18"/>
  <c r="AL43" i="18"/>
  <c r="AJ43" i="18"/>
  <c r="AF43" i="18"/>
  <c r="P43" i="18"/>
  <c r="J43" i="18"/>
  <c r="H43" i="18"/>
  <c r="D43" i="18"/>
  <c r="AQ38" i="18"/>
  <c r="AO38" i="18"/>
  <c r="AN38" i="18"/>
  <c r="AK38" i="18"/>
  <c r="AV35" i="18" s="1"/>
  <c r="AI38" i="18"/>
  <c r="AH38" i="18"/>
  <c r="AG38" i="18"/>
  <c r="O38" i="18"/>
  <c r="M38" i="18"/>
  <c r="L38" i="18"/>
  <c r="I38" i="18"/>
  <c r="G38" i="18"/>
  <c r="F38" i="18"/>
  <c r="E38" i="18"/>
  <c r="AX37" i="18"/>
  <c r="AW37" i="18"/>
  <c r="AV37" i="18"/>
  <c r="AR37" i="18"/>
  <c r="AP37" i="18"/>
  <c r="AL37" i="18"/>
  <c r="AF37" i="18"/>
  <c r="P37" i="18"/>
  <c r="N37" i="18"/>
  <c r="J37" i="18"/>
  <c r="H37" i="18"/>
  <c r="D37" i="18"/>
  <c r="BA36" i="18"/>
  <c r="AZ36" i="18"/>
  <c r="AX36" i="18"/>
  <c r="AW36" i="18"/>
  <c r="AV36" i="18"/>
  <c r="AR36" i="18"/>
  <c r="AP36" i="18"/>
  <c r="AL36" i="18"/>
  <c r="AJ36" i="18"/>
  <c r="AF36" i="18"/>
  <c r="P36" i="18"/>
  <c r="N36" i="18"/>
  <c r="J36" i="18"/>
  <c r="H36" i="18"/>
  <c r="D36" i="18"/>
  <c r="BA35" i="18"/>
  <c r="AZ35" i="18"/>
  <c r="AX35" i="18"/>
  <c r="AW35" i="18"/>
  <c r="AR35" i="18"/>
  <c r="AP35" i="18"/>
  <c r="AL35" i="18"/>
  <c r="AJ35" i="18"/>
  <c r="AF35" i="18"/>
  <c r="P35" i="18"/>
  <c r="N35" i="18"/>
  <c r="J35" i="18"/>
  <c r="H35" i="18"/>
  <c r="D35" i="18"/>
  <c r="BA34" i="18"/>
  <c r="AZ34" i="18"/>
  <c r="AX34" i="18"/>
  <c r="AW34" i="18"/>
  <c r="AV34" i="18"/>
  <c r="AR34" i="18"/>
  <c r="AP34" i="18"/>
  <c r="AL34" i="18"/>
  <c r="AJ34" i="18"/>
  <c r="AF34" i="18"/>
  <c r="P34" i="18"/>
  <c r="N34" i="18"/>
  <c r="J34" i="18"/>
  <c r="H34" i="18"/>
  <c r="D34" i="18"/>
  <c r="BA33" i="18"/>
  <c r="AZ33" i="18"/>
  <c r="AX33" i="18"/>
  <c r="AW33" i="18"/>
  <c r="AV33" i="18"/>
  <c r="AR33" i="18"/>
  <c r="AP33" i="18"/>
  <c r="AL33" i="18"/>
  <c r="AJ33" i="18"/>
  <c r="AF33" i="18"/>
  <c r="P33" i="18"/>
  <c r="N33" i="18"/>
  <c r="J33" i="18"/>
  <c r="H33" i="18"/>
  <c r="D33" i="18"/>
  <c r="BA32" i="18"/>
  <c r="AZ32" i="18"/>
  <c r="AX32" i="18"/>
  <c r="AW32" i="18"/>
  <c r="AV32" i="18"/>
  <c r="AR32" i="18"/>
  <c r="AP32" i="18"/>
  <c r="AL32" i="18"/>
  <c r="AJ32" i="18"/>
  <c r="AF32" i="18"/>
  <c r="P32" i="18"/>
  <c r="N32" i="18"/>
  <c r="J32" i="18"/>
  <c r="H32" i="18"/>
  <c r="D32" i="18"/>
  <c r="AO27" i="18"/>
  <c r="AN27" i="18"/>
  <c r="AM27" i="18"/>
  <c r="AI27" i="18"/>
  <c r="AG27" i="18"/>
  <c r="AF27" i="18"/>
  <c r="O27" i="18"/>
  <c r="M27" i="18"/>
  <c r="L27" i="18"/>
  <c r="K27" i="18"/>
  <c r="G27" i="18"/>
  <c r="E27" i="18"/>
  <c r="D27" i="18"/>
  <c r="AX26" i="18"/>
  <c r="AW26" i="18"/>
  <c r="AV26" i="18"/>
  <c r="AQ26" i="18"/>
  <c r="AQ27" i="18" s="1"/>
  <c r="AL26" i="18"/>
  <c r="BA26" i="18" s="1"/>
  <c r="AJ26" i="18"/>
  <c r="AZ26" i="18" s="1"/>
  <c r="AH26" i="18"/>
  <c r="P26" i="18"/>
  <c r="N26" i="18"/>
  <c r="J26" i="18"/>
  <c r="H26" i="18"/>
  <c r="F26" i="18"/>
  <c r="AX25" i="18"/>
  <c r="AW25" i="18"/>
  <c r="AV25" i="18"/>
  <c r="AR25" i="18"/>
  <c r="AP25" i="18"/>
  <c r="AL25" i="18"/>
  <c r="BA25" i="18" s="1"/>
  <c r="AJ25" i="18"/>
  <c r="AH25" i="18"/>
  <c r="P25" i="18"/>
  <c r="N25" i="18"/>
  <c r="J25" i="18"/>
  <c r="H25" i="18"/>
  <c r="F25" i="18"/>
  <c r="AX24" i="18"/>
  <c r="AW24" i="18"/>
  <c r="AV24" i="18"/>
  <c r="AR24" i="18"/>
  <c r="AP24" i="18"/>
  <c r="AL24" i="18"/>
  <c r="AZ24" i="18" s="1"/>
  <c r="AJ24" i="18"/>
  <c r="AH24" i="18"/>
  <c r="P24" i="18"/>
  <c r="N24" i="18"/>
  <c r="J24" i="18"/>
  <c r="H24" i="18"/>
  <c r="F24" i="18"/>
  <c r="AX23" i="18"/>
  <c r="AW23" i="18"/>
  <c r="AV23" i="18"/>
  <c r="AR23" i="18"/>
  <c r="AP23" i="18"/>
  <c r="AL23" i="18"/>
  <c r="BA23" i="18" s="1"/>
  <c r="AJ23" i="18"/>
  <c r="AH23" i="18"/>
  <c r="P23" i="18"/>
  <c r="N23" i="18"/>
  <c r="J23" i="18"/>
  <c r="H23" i="18"/>
  <c r="F23" i="18"/>
  <c r="AX22" i="18"/>
  <c r="AW22" i="18"/>
  <c r="AV22" i="18"/>
  <c r="AR22" i="18"/>
  <c r="AP22" i="18"/>
  <c r="AL22" i="18"/>
  <c r="BA22" i="18" s="1"/>
  <c r="AJ22" i="18"/>
  <c r="AH22" i="18"/>
  <c r="P22" i="18"/>
  <c r="N22" i="18"/>
  <c r="J22" i="18"/>
  <c r="H22" i="18"/>
  <c r="F22" i="18"/>
  <c r="AS17" i="18"/>
  <c r="AQ17" i="18"/>
  <c r="AP17" i="18"/>
  <c r="AM17" i="18"/>
  <c r="AK17" i="18"/>
  <c r="AG53" i="18" s="1"/>
  <c r="AI17" i="18"/>
  <c r="AF53" i="18" s="1"/>
  <c r="AG17" i="18"/>
  <c r="AE53" i="18" s="1"/>
  <c r="AF17" i="18"/>
  <c r="Q17" i="18"/>
  <c r="O17" i="18"/>
  <c r="N17" i="18"/>
  <c r="K17" i="18"/>
  <c r="I17" i="18"/>
  <c r="E53" i="18" s="1"/>
  <c r="G17" i="18"/>
  <c r="D53" i="18" s="1"/>
  <c r="E17" i="18"/>
  <c r="D17" i="18"/>
  <c r="BA16" i="18"/>
  <c r="AZ16" i="18"/>
  <c r="AX16" i="18"/>
  <c r="AW16" i="18"/>
  <c r="AV16" i="18"/>
  <c r="AT16" i="18"/>
  <c r="AR16" i="18"/>
  <c r="AN16" i="18"/>
  <c r="AL16" i="18"/>
  <c r="AJ16" i="18"/>
  <c r="AH16" i="18"/>
  <c r="R16" i="18"/>
  <c r="P16" i="18"/>
  <c r="L16" i="18"/>
  <c r="J16" i="18"/>
  <c r="H16" i="18"/>
  <c r="F16" i="18"/>
  <c r="AX15" i="18"/>
  <c r="AW15" i="18"/>
  <c r="AV15" i="18"/>
  <c r="AT15" i="18"/>
  <c r="AN15" i="18"/>
  <c r="AL15" i="18"/>
  <c r="R15" i="18"/>
  <c r="P15" i="18"/>
  <c r="L15" i="18"/>
  <c r="J15" i="18"/>
  <c r="H15" i="18"/>
  <c r="BA14" i="18"/>
  <c r="AZ14" i="18"/>
  <c r="AX14" i="18"/>
  <c r="AW14" i="18"/>
  <c r="AT14" i="18"/>
  <c r="AR14" i="18"/>
  <c r="AN14" i="18"/>
  <c r="AL14" i="18"/>
  <c r="AJ14" i="18"/>
  <c r="AH14" i="18"/>
  <c r="R14" i="18"/>
  <c r="P14" i="18"/>
  <c r="L14" i="18"/>
  <c r="J14" i="18"/>
  <c r="H14" i="18"/>
  <c r="F14" i="18"/>
  <c r="L176" i="17"/>
  <c r="K176" i="17"/>
  <c r="I176" i="17"/>
  <c r="D176" i="17"/>
  <c r="L174" i="17"/>
  <c r="K174" i="17"/>
  <c r="I174" i="17"/>
  <c r="D174" i="17"/>
  <c r="L172" i="17"/>
  <c r="K172" i="17"/>
  <c r="I172" i="17"/>
  <c r="D172" i="17"/>
  <c r="T170" i="17"/>
  <c r="S170" i="17"/>
  <c r="L170" i="17"/>
  <c r="J170" i="17"/>
  <c r="D170" i="17"/>
  <c r="L166" i="17"/>
  <c r="K166" i="17"/>
  <c r="I166" i="17"/>
  <c r="D166" i="17"/>
  <c r="L164" i="17"/>
  <c r="K164" i="17"/>
  <c r="I164" i="17"/>
  <c r="D164" i="17"/>
  <c r="L162" i="17"/>
  <c r="K162" i="17"/>
  <c r="I162" i="17"/>
  <c r="D162" i="17"/>
  <c r="T160" i="17"/>
  <c r="S160" i="17"/>
  <c r="L160" i="17"/>
  <c r="J160" i="17"/>
  <c r="D160" i="17"/>
  <c r="I156" i="17"/>
  <c r="E156" i="17"/>
  <c r="C156" i="17"/>
  <c r="B156" i="17"/>
  <c r="P154" i="17" s="1"/>
  <c r="L154" i="17"/>
  <c r="K154" i="17"/>
  <c r="I154" i="17"/>
  <c r="D154" i="17"/>
  <c r="L152" i="17"/>
  <c r="K152" i="17"/>
  <c r="I152" i="17"/>
  <c r="D152" i="17"/>
  <c r="L150" i="17"/>
  <c r="J150" i="17"/>
  <c r="D150" i="17"/>
  <c r="T77" i="17"/>
  <c r="S77" i="17"/>
  <c r="AF57" i="17"/>
  <c r="AE57" i="17"/>
  <c r="AD57" i="17"/>
  <c r="D57" i="17"/>
  <c r="C57" i="17"/>
  <c r="B57" i="17"/>
  <c r="AF52" i="17"/>
  <c r="AE52" i="17"/>
  <c r="AD52" i="17"/>
  <c r="AQ47" i="17"/>
  <c r="AO47" i="17"/>
  <c r="AN47" i="17"/>
  <c r="AK47" i="17"/>
  <c r="AV44" i="17" s="1"/>
  <c r="AI47" i="17"/>
  <c r="AH47" i="17"/>
  <c r="AG47" i="17"/>
  <c r="O47" i="17"/>
  <c r="M47" i="17"/>
  <c r="L47" i="17"/>
  <c r="I47" i="17"/>
  <c r="G47" i="17"/>
  <c r="F47" i="17"/>
  <c r="E47" i="17"/>
  <c r="BA46" i="17"/>
  <c r="AZ46" i="17"/>
  <c r="AX46" i="17"/>
  <c r="AW46" i="17"/>
  <c r="AV46" i="17"/>
  <c r="AR46" i="17"/>
  <c r="AL46" i="17"/>
  <c r="AJ46" i="17"/>
  <c r="AF46" i="17"/>
  <c r="P46" i="17"/>
  <c r="J46" i="17"/>
  <c r="D46" i="17"/>
  <c r="BA45" i="17"/>
  <c r="AZ45" i="17"/>
  <c r="AX45" i="17"/>
  <c r="AW45" i="17"/>
  <c r="AV45" i="17"/>
  <c r="AR45" i="17"/>
  <c r="AL45" i="17"/>
  <c r="AJ45" i="17"/>
  <c r="AF45" i="17"/>
  <c r="P45" i="17"/>
  <c r="J45" i="17"/>
  <c r="D45" i="17"/>
  <c r="BA44" i="17"/>
  <c r="AZ44" i="17"/>
  <c r="AX44" i="17"/>
  <c r="AW44" i="17"/>
  <c r="AR44" i="17"/>
  <c r="AL44" i="17"/>
  <c r="AJ44" i="17"/>
  <c r="AF44" i="17"/>
  <c r="P44" i="17"/>
  <c r="J44" i="17"/>
  <c r="D44" i="17"/>
  <c r="BA43" i="17"/>
  <c r="AZ43" i="17"/>
  <c r="AX43" i="17"/>
  <c r="AW43" i="17"/>
  <c r="AV43" i="17"/>
  <c r="AR43" i="17"/>
  <c r="AL43" i="17"/>
  <c r="AJ43" i="17"/>
  <c r="AF43" i="17"/>
  <c r="P43" i="17"/>
  <c r="J43" i="17"/>
  <c r="D43" i="17"/>
  <c r="AQ38" i="17"/>
  <c r="AO38" i="17"/>
  <c r="AN38" i="17"/>
  <c r="AK38" i="17"/>
  <c r="AV35" i="17" s="1"/>
  <c r="AI38" i="17"/>
  <c r="AH38" i="17"/>
  <c r="AG38" i="17"/>
  <c r="O38" i="17"/>
  <c r="M38" i="17"/>
  <c r="L38" i="17"/>
  <c r="I38" i="17"/>
  <c r="G38" i="17"/>
  <c r="F38" i="17"/>
  <c r="E38" i="17"/>
  <c r="AX37" i="17"/>
  <c r="AW37" i="17"/>
  <c r="AV37" i="17"/>
  <c r="AR37" i="17"/>
  <c r="AP37" i="17"/>
  <c r="AL37" i="17"/>
  <c r="AF37" i="17"/>
  <c r="P37" i="17"/>
  <c r="N37" i="17"/>
  <c r="J37" i="17"/>
  <c r="H37" i="17"/>
  <c r="D37" i="17"/>
  <c r="BA36" i="17"/>
  <c r="AZ36" i="17"/>
  <c r="AX36" i="17"/>
  <c r="AW36" i="17"/>
  <c r="AV36" i="17"/>
  <c r="AR36" i="17"/>
  <c r="AP36" i="17"/>
  <c r="AL36" i="17"/>
  <c r="AJ36" i="17"/>
  <c r="AF36" i="17"/>
  <c r="P36" i="17"/>
  <c r="N36" i="17"/>
  <c r="J36" i="17"/>
  <c r="H36" i="17"/>
  <c r="D36" i="17"/>
  <c r="BA35" i="17"/>
  <c r="AZ35" i="17"/>
  <c r="AX35" i="17"/>
  <c r="AW35" i="17"/>
  <c r="AR35" i="17"/>
  <c r="AP35" i="17"/>
  <c r="AL35" i="17"/>
  <c r="AJ35" i="17"/>
  <c r="AF35" i="17"/>
  <c r="P35" i="17"/>
  <c r="N35" i="17"/>
  <c r="J35" i="17"/>
  <c r="H35" i="17"/>
  <c r="D35" i="17"/>
  <c r="BA34" i="17"/>
  <c r="AZ34" i="17"/>
  <c r="AX34" i="17"/>
  <c r="AW34" i="17"/>
  <c r="AV34" i="17"/>
  <c r="AR34" i="17"/>
  <c r="AP34" i="17"/>
  <c r="AL34" i="17"/>
  <c r="AJ34" i="17"/>
  <c r="AF34" i="17"/>
  <c r="P34" i="17"/>
  <c r="N34" i="17"/>
  <c r="J34" i="17"/>
  <c r="H34" i="17"/>
  <c r="D34" i="17"/>
  <c r="BA33" i="17"/>
  <c r="AZ33" i="17"/>
  <c r="AX33" i="17"/>
  <c r="AW33" i="17"/>
  <c r="AV33" i="17"/>
  <c r="AR33" i="17"/>
  <c r="AP33" i="17"/>
  <c r="AL33" i="17"/>
  <c r="AJ33" i="17"/>
  <c r="AF33" i="17"/>
  <c r="P33" i="17"/>
  <c r="N33" i="17"/>
  <c r="J33" i="17"/>
  <c r="H33" i="17"/>
  <c r="D33" i="17"/>
  <c r="BA32" i="17"/>
  <c r="AZ32" i="17"/>
  <c r="AX32" i="17"/>
  <c r="AW32" i="17"/>
  <c r="AV32" i="17"/>
  <c r="AR32" i="17"/>
  <c r="AP32" i="17"/>
  <c r="AL32" i="17"/>
  <c r="AJ32" i="17"/>
  <c r="AF32" i="17"/>
  <c r="P32" i="17"/>
  <c r="N32" i="17"/>
  <c r="J32" i="17"/>
  <c r="H32" i="17"/>
  <c r="D32" i="17"/>
  <c r="AO27" i="17"/>
  <c r="AN27" i="17"/>
  <c r="AM27" i="17"/>
  <c r="AI27" i="17"/>
  <c r="AG27" i="17"/>
  <c r="AF27" i="17"/>
  <c r="O27" i="17"/>
  <c r="M27" i="17"/>
  <c r="L27" i="17"/>
  <c r="K27" i="17"/>
  <c r="G27" i="17"/>
  <c r="E27" i="17"/>
  <c r="D27" i="17"/>
  <c r="AX26" i="17"/>
  <c r="AW26" i="17"/>
  <c r="AV26" i="17"/>
  <c r="AQ26" i="17"/>
  <c r="AG52" i="17" s="1"/>
  <c r="AL26" i="17"/>
  <c r="BA26" i="17" s="1"/>
  <c r="AJ26" i="17"/>
  <c r="AZ26" i="17" s="1"/>
  <c r="AH26" i="17"/>
  <c r="P26" i="17"/>
  <c r="N26" i="17"/>
  <c r="J26" i="17"/>
  <c r="H26" i="17"/>
  <c r="F26" i="17"/>
  <c r="AX25" i="17"/>
  <c r="AW25" i="17"/>
  <c r="AV25" i="17"/>
  <c r="AR25" i="17"/>
  <c r="AP25" i="17"/>
  <c r="AL25" i="17"/>
  <c r="BA25" i="17" s="1"/>
  <c r="AJ25" i="17"/>
  <c r="AH25" i="17"/>
  <c r="P25" i="17"/>
  <c r="N25" i="17"/>
  <c r="J25" i="17"/>
  <c r="H25" i="17"/>
  <c r="F25" i="17"/>
  <c r="AX24" i="17"/>
  <c r="AW24" i="17"/>
  <c r="AV24" i="17"/>
  <c r="AR24" i="17"/>
  <c r="AP24" i="17"/>
  <c r="AL24" i="17"/>
  <c r="AZ24" i="17" s="1"/>
  <c r="AJ24" i="17"/>
  <c r="AH24" i="17"/>
  <c r="P24" i="17"/>
  <c r="N24" i="17"/>
  <c r="J24" i="17"/>
  <c r="H24" i="17"/>
  <c r="F24" i="17"/>
  <c r="AX23" i="17"/>
  <c r="AW23" i="17"/>
  <c r="AV23" i="17"/>
  <c r="AR23" i="17"/>
  <c r="AP23" i="17"/>
  <c r="AL23" i="17"/>
  <c r="BA23" i="17" s="1"/>
  <c r="AJ23" i="17"/>
  <c r="AH23" i="17"/>
  <c r="P23" i="17"/>
  <c r="N23" i="17"/>
  <c r="J23" i="17"/>
  <c r="H23" i="17"/>
  <c r="F23" i="17"/>
  <c r="AX22" i="17"/>
  <c r="AW22" i="17"/>
  <c r="AV22" i="17"/>
  <c r="AR22" i="17"/>
  <c r="AP22" i="17"/>
  <c r="AL22" i="17"/>
  <c r="BA22" i="17" s="1"/>
  <c r="AJ22" i="17"/>
  <c r="AH22" i="17"/>
  <c r="P22" i="17"/>
  <c r="N22" i="17"/>
  <c r="J22" i="17"/>
  <c r="H22" i="17"/>
  <c r="F22" i="17"/>
  <c r="AS17" i="17"/>
  <c r="AQ17" i="17"/>
  <c r="AP17" i="17"/>
  <c r="AM17" i="17"/>
  <c r="AK17" i="17"/>
  <c r="AG53" i="17" s="1"/>
  <c r="AI17" i="17"/>
  <c r="AF53" i="17" s="1"/>
  <c r="AG17" i="17"/>
  <c r="AE53" i="17" s="1"/>
  <c r="AF17" i="17"/>
  <c r="Q17" i="17"/>
  <c r="O17" i="17"/>
  <c r="N17" i="17"/>
  <c r="K17" i="17"/>
  <c r="I17" i="17"/>
  <c r="E53" i="17" s="1"/>
  <c r="G17" i="17"/>
  <c r="D53" i="17" s="1"/>
  <c r="E17" i="17"/>
  <c r="D17" i="17"/>
  <c r="BA16" i="17"/>
  <c r="AZ16" i="17"/>
  <c r="AX16" i="17"/>
  <c r="AW16" i="17"/>
  <c r="AV16" i="17"/>
  <c r="AT16" i="17"/>
  <c r="AR16" i="17"/>
  <c r="AN16" i="17"/>
  <c r="AL16" i="17"/>
  <c r="AJ16" i="17"/>
  <c r="AH16" i="17"/>
  <c r="R16" i="17"/>
  <c r="P16" i="17"/>
  <c r="L16" i="17"/>
  <c r="J16" i="17"/>
  <c r="H16" i="17"/>
  <c r="F16" i="17"/>
  <c r="AX15" i="17"/>
  <c r="AW15" i="17"/>
  <c r="AV15" i="17"/>
  <c r="AT15" i="17"/>
  <c r="AN15" i="17"/>
  <c r="AL15" i="17"/>
  <c r="R15" i="17"/>
  <c r="P15" i="17"/>
  <c r="L15" i="17"/>
  <c r="J15" i="17"/>
  <c r="H15" i="17"/>
  <c r="BA14" i="17"/>
  <c r="AZ14" i="17"/>
  <c r="AX14" i="17"/>
  <c r="AW14" i="17"/>
  <c r="AT14" i="17"/>
  <c r="AR14" i="17"/>
  <c r="AN14" i="17"/>
  <c r="AL14" i="17"/>
  <c r="AJ14" i="17"/>
  <c r="AH14" i="17"/>
  <c r="R14" i="17"/>
  <c r="P14" i="17"/>
  <c r="L14" i="17"/>
  <c r="J14" i="17"/>
  <c r="H14" i="17"/>
  <c r="F14" i="17"/>
  <c r="L176" i="16"/>
  <c r="K176" i="16"/>
  <c r="I176" i="16"/>
  <c r="D176" i="16"/>
  <c r="L174" i="16"/>
  <c r="K174" i="16"/>
  <c r="I174" i="16"/>
  <c r="D174" i="16"/>
  <c r="L172" i="16"/>
  <c r="K172" i="16"/>
  <c r="I172" i="16"/>
  <c r="D172" i="16"/>
  <c r="T170" i="16"/>
  <c r="S170" i="16"/>
  <c r="L170" i="16"/>
  <c r="J170" i="16"/>
  <c r="D170" i="16"/>
  <c r="L166" i="16"/>
  <c r="K166" i="16"/>
  <c r="I166" i="16"/>
  <c r="D166" i="16"/>
  <c r="L164" i="16"/>
  <c r="K164" i="16"/>
  <c r="I164" i="16"/>
  <c r="D164" i="16"/>
  <c r="L162" i="16"/>
  <c r="K162" i="16"/>
  <c r="I162" i="16"/>
  <c r="D162" i="16"/>
  <c r="T160" i="16"/>
  <c r="S160" i="16"/>
  <c r="L160" i="16"/>
  <c r="J160" i="16"/>
  <c r="D160" i="16"/>
  <c r="I156" i="16"/>
  <c r="E156" i="16"/>
  <c r="C156" i="16"/>
  <c r="D156" i="16" s="1"/>
  <c r="B156" i="16"/>
  <c r="P156" i="16" s="1"/>
  <c r="L154" i="16"/>
  <c r="K154" i="16"/>
  <c r="I154" i="16"/>
  <c r="D154" i="16"/>
  <c r="L152" i="16"/>
  <c r="K152" i="16"/>
  <c r="I152" i="16"/>
  <c r="D152" i="16"/>
  <c r="L150" i="16"/>
  <c r="J150" i="16"/>
  <c r="D150" i="16"/>
  <c r="T77" i="16"/>
  <c r="S77" i="16"/>
  <c r="AF57" i="16"/>
  <c r="AE57" i="16"/>
  <c r="AD57" i="16"/>
  <c r="D57" i="16"/>
  <c r="C57" i="16"/>
  <c r="B57" i="16"/>
  <c r="AF52" i="16"/>
  <c r="AE52" i="16"/>
  <c r="AD52" i="16"/>
  <c r="AQ47" i="16"/>
  <c r="AO47" i="16"/>
  <c r="AN47" i="16"/>
  <c r="AK47" i="16"/>
  <c r="AV44" i="16" s="1"/>
  <c r="AI47" i="16"/>
  <c r="AH47" i="16"/>
  <c r="AG47" i="16"/>
  <c r="O47" i="16"/>
  <c r="M47" i="16"/>
  <c r="L47" i="16"/>
  <c r="I47" i="16"/>
  <c r="G47" i="16"/>
  <c r="F47" i="16"/>
  <c r="E47" i="16"/>
  <c r="BA46" i="16"/>
  <c r="AZ46" i="16"/>
  <c r="AX46" i="16"/>
  <c r="AW46" i="16"/>
  <c r="AV46" i="16"/>
  <c r="AR46" i="16"/>
  <c r="AL46" i="16"/>
  <c r="AJ46" i="16"/>
  <c r="AF46" i="16"/>
  <c r="P46" i="16"/>
  <c r="J46" i="16"/>
  <c r="H46" i="16"/>
  <c r="D46" i="16"/>
  <c r="BA45" i="16"/>
  <c r="AZ45" i="16"/>
  <c r="AX45" i="16"/>
  <c r="AW45" i="16"/>
  <c r="AV45" i="16"/>
  <c r="AR45" i="16"/>
  <c r="AL45" i="16"/>
  <c r="AJ45" i="16"/>
  <c r="AF45" i="16"/>
  <c r="P45" i="16"/>
  <c r="J45" i="16"/>
  <c r="H45" i="16"/>
  <c r="D45" i="16"/>
  <c r="BA44" i="16"/>
  <c r="AZ44" i="16"/>
  <c r="AX44" i="16"/>
  <c r="AW44" i="16"/>
  <c r="AR44" i="16"/>
  <c r="AL44" i="16"/>
  <c r="AJ44" i="16"/>
  <c r="AF44" i="16"/>
  <c r="P44" i="16"/>
  <c r="J44" i="16"/>
  <c r="H44" i="16"/>
  <c r="D44" i="16"/>
  <c r="BA43" i="16"/>
  <c r="AZ43" i="16"/>
  <c r="AX43" i="16"/>
  <c r="AW43" i="16"/>
  <c r="AV43" i="16"/>
  <c r="AR43" i="16"/>
  <c r="AL43" i="16"/>
  <c r="AJ43" i="16"/>
  <c r="AF43" i="16"/>
  <c r="P43" i="16"/>
  <c r="J43" i="16"/>
  <c r="H43" i="16"/>
  <c r="D43" i="16"/>
  <c r="AQ38" i="16"/>
  <c r="AO38" i="16"/>
  <c r="AN38" i="16"/>
  <c r="AK38" i="16"/>
  <c r="AV35" i="16" s="1"/>
  <c r="AI38" i="16"/>
  <c r="AH38" i="16"/>
  <c r="AG38" i="16"/>
  <c r="O38" i="16"/>
  <c r="M38" i="16"/>
  <c r="L38" i="16"/>
  <c r="I38" i="16"/>
  <c r="G38" i="16"/>
  <c r="F38" i="16"/>
  <c r="E38" i="16"/>
  <c r="AX37" i="16"/>
  <c r="AW37" i="16"/>
  <c r="AV37" i="16"/>
  <c r="AR37" i="16"/>
  <c r="AP37" i="16"/>
  <c r="AL37" i="16"/>
  <c r="AF37" i="16"/>
  <c r="P37" i="16"/>
  <c r="N37" i="16"/>
  <c r="J37" i="16"/>
  <c r="H37" i="16"/>
  <c r="D37" i="16"/>
  <c r="BA36" i="16"/>
  <c r="AZ36" i="16"/>
  <c r="AX36" i="16"/>
  <c r="AW36" i="16"/>
  <c r="AV36" i="16"/>
  <c r="AR36" i="16"/>
  <c r="AP36" i="16"/>
  <c r="AL36" i="16"/>
  <c r="AJ36" i="16"/>
  <c r="AF36" i="16"/>
  <c r="P36" i="16"/>
  <c r="N36" i="16"/>
  <c r="J36" i="16"/>
  <c r="H36" i="16"/>
  <c r="D36" i="16"/>
  <c r="BA35" i="16"/>
  <c r="AZ35" i="16"/>
  <c r="AX35" i="16"/>
  <c r="AW35" i="16"/>
  <c r="AR35" i="16"/>
  <c r="AP35" i="16"/>
  <c r="AL35" i="16"/>
  <c r="AJ35" i="16"/>
  <c r="AF35" i="16"/>
  <c r="P35" i="16"/>
  <c r="N35" i="16"/>
  <c r="J35" i="16"/>
  <c r="H35" i="16"/>
  <c r="D35" i="16"/>
  <c r="BA34" i="16"/>
  <c r="AZ34" i="16"/>
  <c r="AX34" i="16"/>
  <c r="AW34" i="16"/>
  <c r="AV34" i="16"/>
  <c r="AR34" i="16"/>
  <c r="AP34" i="16"/>
  <c r="AL34" i="16"/>
  <c r="AJ34" i="16"/>
  <c r="AF34" i="16"/>
  <c r="P34" i="16"/>
  <c r="N34" i="16"/>
  <c r="J34" i="16"/>
  <c r="H34" i="16"/>
  <c r="D34" i="16"/>
  <c r="BA33" i="16"/>
  <c r="AZ33" i="16"/>
  <c r="AX33" i="16"/>
  <c r="AW33" i="16"/>
  <c r="AV33" i="16"/>
  <c r="AR33" i="16"/>
  <c r="AP33" i="16"/>
  <c r="AL33" i="16"/>
  <c r="AJ33" i="16"/>
  <c r="AF33" i="16"/>
  <c r="P33" i="16"/>
  <c r="N33" i="16"/>
  <c r="J33" i="16"/>
  <c r="H33" i="16"/>
  <c r="D33" i="16"/>
  <c r="BA32" i="16"/>
  <c r="AZ32" i="16"/>
  <c r="AX32" i="16"/>
  <c r="AW32" i="16"/>
  <c r="AV32" i="16"/>
  <c r="AR32" i="16"/>
  <c r="AP32" i="16"/>
  <c r="AL32" i="16"/>
  <c r="AJ32" i="16"/>
  <c r="AF32" i="16"/>
  <c r="P32" i="16"/>
  <c r="N32" i="16"/>
  <c r="J32" i="16"/>
  <c r="H32" i="16"/>
  <c r="D32" i="16"/>
  <c r="AO27" i="16"/>
  <c r="AN27" i="16"/>
  <c r="AM27" i="16"/>
  <c r="AI27" i="16"/>
  <c r="AG27" i="16"/>
  <c r="AF27" i="16"/>
  <c r="O27" i="16"/>
  <c r="M27" i="16"/>
  <c r="L27" i="16"/>
  <c r="K27" i="16"/>
  <c r="G27" i="16"/>
  <c r="E27" i="16"/>
  <c r="D27" i="16"/>
  <c r="AX26" i="16"/>
  <c r="AW26" i="16"/>
  <c r="AV26" i="16"/>
  <c r="AQ26" i="16"/>
  <c r="AR26" i="16" s="1"/>
  <c r="AL26" i="16"/>
  <c r="BA26" i="16" s="1"/>
  <c r="AJ26" i="16"/>
  <c r="AZ26" i="16" s="1"/>
  <c r="AH26" i="16"/>
  <c r="P26" i="16"/>
  <c r="N26" i="16"/>
  <c r="J26" i="16"/>
  <c r="H26" i="16"/>
  <c r="F26" i="16"/>
  <c r="AX25" i="16"/>
  <c r="AW25" i="16"/>
  <c r="AV25" i="16"/>
  <c r="AR25" i="16"/>
  <c r="AP25" i="16"/>
  <c r="AL25" i="16"/>
  <c r="BA25" i="16" s="1"/>
  <c r="AJ25" i="16"/>
  <c r="AH25" i="16"/>
  <c r="P25" i="16"/>
  <c r="N25" i="16"/>
  <c r="J25" i="16"/>
  <c r="H25" i="16"/>
  <c r="F25" i="16"/>
  <c r="AX24" i="16"/>
  <c r="AW24" i="16"/>
  <c r="AV24" i="16"/>
  <c r="AR24" i="16"/>
  <c r="AP24" i="16"/>
  <c r="AL24" i="16"/>
  <c r="BA24" i="16" s="1"/>
  <c r="AJ24" i="16"/>
  <c r="AH24" i="16"/>
  <c r="P24" i="16"/>
  <c r="N24" i="16"/>
  <c r="J24" i="16"/>
  <c r="H24" i="16"/>
  <c r="F24" i="16"/>
  <c r="AX23" i="16"/>
  <c r="AW23" i="16"/>
  <c r="AV23" i="16"/>
  <c r="AR23" i="16"/>
  <c r="AP23" i="16"/>
  <c r="AL23" i="16"/>
  <c r="BA23" i="16" s="1"/>
  <c r="AJ23" i="16"/>
  <c r="AH23" i="16"/>
  <c r="P23" i="16"/>
  <c r="N23" i="16"/>
  <c r="J23" i="16"/>
  <c r="H23" i="16"/>
  <c r="F23" i="16"/>
  <c r="AX22" i="16"/>
  <c r="AW22" i="16"/>
  <c r="AV22" i="16"/>
  <c r="AR22" i="16"/>
  <c r="AP22" i="16"/>
  <c r="AL22" i="16"/>
  <c r="BA22" i="16" s="1"/>
  <c r="AJ22" i="16"/>
  <c r="AH22" i="16"/>
  <c r="P22" i="16"/>
  <c r="N22" i="16"/>
  <c r="J22" i="16"/>
  <c r="H22" i="16"/>
  <c r="F22" i="16"/>
  <c r="AS17" i="16"/>
  <c r="AQ17" i="16"/>
  <c r="AP17" i="16"/>
  <c r="AM17" i="16"/>
  <c r="AK17" i="16"/>
  <c r="AG53" i="16" s="1"/>
  <c r="AI17" i="16"/>
  <c r="AF53" i="16" s="1"/>
  <c r="AG17" i="16"/>
  <c r="AE53" i="16" s="1"/>
  <c r="AF17" i="16"/>
  <c r="Q17" i="16"/>
  <c r="O17" i="16"/>
  <c r="N17" i="16"/>
  <c r="K17" i="16"/>
  <c r="I17" i="16"/>
  <c r="E53" i="16" s="1"/>
  <c r="G17" i="16"/>
  <c r="D53" i="16" s="1"/>
  <c r="E17" i="16"/>
  <c r="D17" i="16"/>
  <c r="BA16" i="16"/>
  <c r="AZ16" i="16"/>
  <c r="AX16" i="16"/>
  <c r="AW16" i="16"/>
  <c r="AV16" i="16"/>
  <c r="AT16" i="16"/>
  <c r="AR16" i="16"/>
  <c r="AN16" i="16"/>
  <c r="AL16" i="16"/>
  <c r="AJ16" i="16"/>
  <c r="AH16" i="16"/>
  <c r="R16" i="16"/>
  <c r="P16" i="16"/>
  <c r="L16" i="16"/>
  <c r="J16" i="16"/>
  <c r="H16" i="16"/>
  <c r="F16" i="16"/>
  <c r="AX15" i="16"/>
  <c r="AW15" i="16"/>
  <c r="AV15" i="16"/>
  <c r="AT15" i="16"/>
  <c r="AN15" i="16"/>
  <c r="AL15" i="16"/>
  <c r="R15" i="16"/>
  <c r="P15" i="16"/>
  <c r="L15" i="16"/>
  <c r="J15" i="16"/>
  <c r="H15" i="16"/>
  <c r="BA14" i="16"/>
  <c r="AZ14" i="16"/>
  <c r="AX14" i="16"/>
  <c r="AW14" i="16"/>
  <c r="AT14" i="16"/>
  <c r="AR14" i="16"/>
  <c r="AN14" i="16"/>
  <c r="AL14" i="16"/>
  <c r="AJ14" i="16"/>
  <c r="AH14" i="16"/>
  <c r="R14" i="16"/>
  <c r="P14" i="16"/>
  <c r="L14" i="16"/>
  <c r="J14" i="16"/>
  <c r="H14" i="16"/>
  <c r="F14" i="16"/>
  <c r="L176" i="15"/>
  <c r="K176" i="15"/>
  <c r="I176" i="15"/>
  <c r="D176" i="15"/>
  <c r="L174" i="15"/>
  <c r="K174" i="15"/>
  <c r="I174" i="15"/>
  <c r="D174" i="15"/>
  <c r="L172" i="15"/>
  <c r="K172" i="15"/>
  <c r="I172" i="15"/>
  <c r="D172" i="15"/>
  <c r="T170" i="15"/>
  <c r="S170" i="15"/>
  <c r="L170" i="15"/>
  <c r="J170" i="15"/>
  <c r="D170" i="15"/>
  <c r="L166" i="15"/>
  <c r="K166" i="15"/>
  <c r="I166" i="15"/>
  <c r="D166" i="15"/>
  <c r="L164" i="15"/>
  <c r="K164" i="15"/>
  <c r="I164" i="15"/>
  <c r="D164" i="15"/>
  <c r="L162" i="15"/>
  <c r="K162" i="15"/>
  <c r="I162" i="15"/>
  <c r="D162" i="15"/>
  <c r="T160" i="15"/>
  <c r="S160" i="15"/>
  <c r="L160" i="15"/>
  <c r="J160" i="15"/>
  <c r="D160" i="15"/>
  <c r="E156" i="15"/>
  <c r="C156" i="15"/>
  <c r="B156" i="15"/>
  <c r="P156" i="15" s="1"/>
  <c r="L154" i="15"/>
  <c r="K154" i="15"/>
  <c r="I154" i="15"/>
  <c r="D154" i="15"/>
  <c r="L152" i="15"/>
  <c r="K152" i="15"/>
  <c r="I152" i="15"/>
  <c r="D152" i="15"/>
  <c r="L150" i="15"/>
  <c r="J150" i="15"/>
  <c r="D150" i="15"/>
  <c r="T77" i="15"/>
  <c r="S77" i="15"/>
  <c r="AF57" i="15"/>
  <c r="AE57" i="15"/>
  <c r="AD57" i="15"/>
  <c r="D57" i="15"/>
  <c r="C57" i="15"/>
  <c r="B57" i="15"/>
  <c r="AF52" i="15"/>
  <c r="AE52" i="15"/>
  <c r="AD52" i="15"/>
  <c r="AQ47" i="15"/>
  <c r="AO47" i="15"/>
  <c r="AN47" i="15"/>
  <c r="AK47" i="15"/>
  <c r="AV44" i="15" s="1"/>
  <c r="AI47" i="15"/>
  <c r="AH47" i="15"/>
  <c r="AG47" i="15"/>
  <c r="O47" i="15"/>
  <c r="M47" i="15"/>
  <c r="L47" i="15"/>
  <c r="I47" i="15"/>
  <c r="G47" i="15"/>
  <c r="F47" i="15"/>
  <c r="E47" i="15"/>
  <c r="BA46" i="15"/>
  <c r="AZ46" i="15"/>
  <c r="AX46" i="15"/>
  <c r="AW46" i="15"/>
  <c r="AV46" i="15"/>
  <c r="AR46" i="15"/>
  <c r="AL46" i="15"/>
  <c r="AJ46" i="15"/>
  <c r="AF46" i="15"/>
  <c r="P46" i="15"/>
  <c r="J46" i="15"/>
  <c r="H46" i="15"/>
  <c r="D46" i="15"/>
  <c r="BA45" i="15"/>
  <c r="AZ45" i="15"/>
  <c r="AX45" i="15"/>
  <c r="AW45" i="15"/>
  <c r="AV45" i="15"/>
  <c r="AR45" i="15"/>
  <c r="AL45" i="15"/>
  <c r="AJ45" i="15"/>
  <c r="AF45" i="15"/>
  <c r="P45" i="15"/>
  <c r="J45" i="15"/>
  <c r="H45" i="15"/>
  <c r="D45" i="15"/>
  <c r="BA44" i="15"/>
  <c r="AZ44" i="15"/>
  <c r="AX44" i="15"/>
  <c r="AW44" i="15"/>
  <c r="AR44" i="15"/>
  <c r="AL44" i="15"/>
  <c r="AJ44" i="15"/>
  <c r="AF44" i="15"/>
  <c r="P44" i="15"/>
  <c r="J44" i="15"/>
  <c r="H44" i="15"/>
  <c r="D44" i="15"/>
  <c r="BA43" i="15"/>
  <c r="AZ43" i="15"/>
  <c r="AX43" i="15"/>
  <c r="AW43" i="15"/>
  <c r="AV43" i="15"/>
  <c r="AR43" i="15"/>
  <c r="AL43" i="15"/>
  <c r="AJ43" i="15"/>
  <c r="AF43" i="15"/>
  <c r="P43" i="15"/>
  <c r="J43" i="15"/>
  <c r="H43" i="15"/>
  <c r="D43" i="15"/>
  <c r="AQ38" i="15"/>
  <c r="AO38" i="15"/>
  <c r="AN38" i="15"/>
  <c r="AK38" i="15"/>
  <c r="AV35" i="15" s="1"/>
  <c r="AI38" i="15"/>
  <c r="AH38" i="15"/>
  <c r="AG38" i="15"/>
  <c r="O38" i="15"/>
  <c r="M38" i="15"/>
  <c r="L38" i="15"/>
  <c r="I38" i="15"/>
  <c r="G38" i="15"/>
  <c r="F38" i="15"/>
  <c r="E38" i="15"/>
  <c r="AX37" i="15"/>
  <c r="AW37" i="15"/>
  <c r="AV37" i="15"/>
  <c r="AR37" i="15"/>
  <c r="AP37" i="15"/>
  <c r="AL37" i="15"/>
  <c r="AF37" i="15"/>
  <c r="P37" i="15"/>
  <c r="N37" i="15"/>
  <c r="J37" i="15"/>
  <c r="H37" i="15"/>
  <c r="D37" i="15"/>
  <c r="BA36" i="15"/>
  <c r="AZ36" i="15"/>
  <c r="AX36" i="15"/>
  <c r="AW36" i="15"/>
  <c r="AV36" i="15"/>
  <c r="AR36" i="15"/>
  <c r="AP36" i="15"/>
  <c r="AL36" i="15"/>
  <c r="AJ36" i="15"/>
  <c r="AF36" i="15"/>
  <c r="P36" i="15"/>
  <c r="N36" i="15"/>
  <c r="J36" i="15"/>
  <c r="H36" i="15"/>
  <c r="D36" i="15"/>
  <c r="BA35" i="15"/>
  <c r="AZ35" i="15"/>
  <c r="AX35" i="15"/>
  <c r="AW35" i="15"/>
  <c r="AR35" i="15"/>
  <c r="AP35" i="15"/>
  <c r="AL35" i="15"/>
  <c r="AJ35" i="15"/>
  <c r="AF35" i="15"/>
  <c r="P35" i="15"/>
  <c r="N35" i="15"/>
  <c r="J35" i="15"/>
  <c r="H35" i="15"/>
  <c r="BA34" i="15"/>
  <c r="AZ34" i="15"/>
  <c r="AX34" i="15"/>
  <c r="AW34" i="15"/>
  <c r="AV34" i="15"/>
  <c r="AR34" i="15"/>
  <c r="AP34" i="15"/>
  <c r="AL34" i="15"/>
  <c r="AJ34" i="15"/>
  <c r="AF34" i="15"/>
  <c r="P34" i="15"/>
  <c r="N34" i="15"/>
  <c r="J34" i="15"/>
  <c r="H34" i="15"/>
  <c r="D34" i="15"/>
  <c r="BA33" i="15"/>
  <c r="AZ33" i="15"/>
  <c r="AX33" i="15"/>
  <c r="AW33" i="15"/>
  <c r="AV33" i="15"/>
  <c r="AR33" i="15"/>
  <c r="AP33" i="15"/>
  <c r="AL33" i="15"/>
  <c r="AJ33" i="15"/>
  <c r="AF33" i="15"/>
  <c r="P33" i="15"/>
  <c r="N33" i="15"/>
  <c r="J33" i="15"/>
  <c r="H33" i="15"/>
  <c r="D33" i="15"/>
  <c r="BA32" i="15"/>
  <c r="AZ32" i="15"/>
  <c r="AX32" i="15"/>
  <c r="AW32" i="15"/>
  <c r="AV32" i="15"/>
  <c r="AR32" i="15"/>
  <c r="AP32" i="15"/>
  <c r="AL32" i="15"/>
  <c r="AJ32" i="15"/>
  <c r="AF32" i="15"/>
  <c r="P32" i="15"/>
  <c r="N32" i="15"/>
  <c r="J32" i="15"/>
  <c r="H32" i="15"/>
  <c r="D32" i="15"/>
  <c r="AO27" i="15"/>
  <c r="AN27" i="15"/>
  <c r="AM27" i="15"/>
  <c r="AI27" i="15"/>
  <c r="AG27" i="15"/>
  <c r="AF27" i="15"/>
  <c r="O27" i="15"/>
  <c r="M27" i="15"/>
  <c r="L27" i="15"/>
  <c r="K27" i="15"/>
  <c r="G27" i="15"/>
  <c r="E27" i="15"/>
  <c r="D27" i="15"/>
  <c r="AX26" i="15"/>
  <c r="AW26" i="15"/>
  <c r="AV26" i="15"/>
  <c r="AQ26" i="15"/>
  <c r="AR26" i="15" s="1"/>
  <c r="AL26" i="15"/>
  <c r="BA26" i="15" s="1"/>
  <c r="AJ26" i="15"/>
  <c r="AZ26" i="15" s="1"/>
  <c r="AH26" i="15"/>
  <c r="P26" i="15"/>
  <c r="N26" i="15"/>
  <c r="J26" i="15"/>
  <c r="H26" i="15"/>
  <c r="F26" i="15"/>
  <c r="AX25" i="15"/>
  <c r="AW25" i="15"/>
  <c r="AV25" i="15"/>
  <c r="AR25" i="15"/>
  <c r="AP25" i="15"/>
  <c r="AL25" i="15"/>
  <c r="BA25" i="15" s="1"/>
  <c r="AJ25" i="15"/>
  <c r="AH25" i="15"/>
  <c r="P25" i="15"/>
  <c r="N25" i="15"/>
  <c r="J25" i="15"/>
  <c r="H25" i="15"/>
  <c r="F25" i="15"/>
  <c r="AX24" i="15"/>
  <c r="AW24" i="15"/>
  <c r="AV24" i="15"/>
  <c r="AR24" i="15"/>
  <c r="AP24" i="15"/>
  <c r="AL24" i="15"/>
  <c r="BA24" i="15" s="1"/>
  <c r="AJ24" i="15"/>
  <c r="AH24" i="15"/>
  <c r="P24" i="15"/>
  <c r="N24" i="15"/>
  <c r="J24" i="15"/>
  <c r="H24" i="15"/>
  <c r="F24" i="15"/>
  <c r="AX23" i="15"/>
  <c r="AW23" i="15"/>
  <c r="AV23" i="15"/>
  <c r="AR23" i="15"/>
  <c r="AP23" i="15"/>
  <c r="AL23" i="15"/>
  <c r="BA23" i="15" s="1"/>
  <c r="AJ23" i="15"/>
  <c r="AH23" i="15"/>
  <c r="P23" i="15"/>
  <c r="N23" i="15"/>
  <c r="J23" i="15"/>
  <c r="H23" i="15"/>
  <c r="F23" i="15"/>
  <c r="AX22" i="15"/>
  <c r="AW22" i="15"/>
  <c r="AV22" i="15"/>
  <c r="AR22" i="15"/>
  <c r="AP22" i="15"/>
  <c r="AL22" i="15"/>
  <c r="BA22" i="15" s="1"/>
  <c r="AJ22" i="15"/>
  <c r="AH22" i="15"/>
  <c r="P22" i="15"/>
  <c r="N22" i="15"/>
  <c r="J22" i="15"/>
  <c r="H22" i="15"/>
  <c r="F22" i="15"/>
  <c r="AS17" i="15"/>
  <c r="AQ17" i="15"/>
  <c r="AP17" i="15"/>
  <c r="AM17" i="15"/>
  <c r="AK17" i="15"/>
  <c r="AG53" i="15" s="1"/>
  <c r="AI17" i="15"/>
  <c r="AF53" i="15" s="1"/>
  <c r="AG17" i="15"/>
  <c r="AE53" i="15" s="1"/>
  <c r="AF17" i="15"/>
  <c r="Q17" i="15"/>
  <c r="O17" i="15"/>
  <c r="N17" i="15"/>
  <c r="K17" i="15"/>
  <c r="I17" i="15"/>
  <c r="E53" i="15" s="1"/>
  <c r="G17" i="15"/>
  <c r="D53" i="15" s="1"/>
  <c r="E17" i="15"/>
  <c r="D17" i="15"/>
  <c r="BA16" i="15"/>
  <c r="AZ16" i="15"/>
  <c r="AX16" i="15"/>
  <c r="AW16" i="15"/>
  <c r="AV16" i="15"/>
  <c r="AT16" i="15"/>
  <c r="AR16" i="15"/>
  <c r="AN16" i="15"/>
  <c r="AL16" i="15"/>
  <c r="AJ16" i="15"/>
  <c r="AH16" i="15"/>
  <c r="R16" i="15"/>
  <c r="P16" i="15"/>
  <c r="L16" i="15"/>
  <c r="J16" i="15"/>
  <c r="H16" i="15"/>
  <c r="F16" i="15"/>
  <c r="AX15" i="15"/>
  <c r="AW15" i="15"/>
  <c r="AV15" i="15"/>
  <c r="AT15" i="15"/>
  <c r="AN15" i="15"/>
  <c r="AL15" i="15"/>
  <c r="R15" i="15"/>
  <c r="P15" i="15"/>
  <c r="L15" i="15"/>
  <c r="J15" i="15"/>
  <c r="H15" i="15"/>
  <c r="BA14" i="15"/>
  <c r="AZ14" i="15"/>
  <c r="AX14" i="15"/>
  <c r="AW14" i="15"/>
  <c r="AT14" i="15"/>
  <c r="AR14" i="15"/>
  <c r="AN14" i="15"/>
  <c r="AL14" i="15"/>
  <c r="AJ14" i="15"/>
  <c r="AH14" i="15"/>
  <c r="R14" i="15"/>
  <c r="P14" i="15"/>
  <c r="L14" i="15"/>
  <c r="J14" i="15"/>
  <c r="H14" i="15"/>
  <c r="F14" i="15"/>
  <c r="L177" i="14"/>
  <c r="K177" i="14"/>
  <c r="I177" i="14"/>
  <c r="D177" i="14"/>
  <c r="L175" i="14"/>
  <c r="K175" i="14"/>
  <c r="I175" i="14"/>
  <c r="D175" i="14"/>
  <c r="L173" i="14"/>
  <c r="K173" i="14"/>
  <c r="I173" i="14"/>
  <c r="D173" i="14"/>
  <c r="T171" i="14"/>
  <c r="S171" i="14"/>
  <c r="L171" i="14"/>
  <c r="J171" i="14"/>
  <c r="D171" i="14"/>
  <c r="L167" i="14"/>
  <c r="K167" i="14"/>
  <c r="I167" i="14"/>
  <c r="D167" i="14"/>
  <c r="L165" i="14"/>
  <c r="K165" i="14"/>
  <c r="I165" i="14"/>
  <c r="D165" i="14"/>
  <c r="L163" i="14"/>
  <c r="K163" i="14"/>
  <c r="I163" i="14"/>
  <c r="D163" i="14"/>
  <c r="T161" i="14"/>
  <c r="S161" i="14"/>
  <c r="L161" i="14"/>
  <c r="J161" i="14"/>
  <c r="D161" i="14"/>
  <c r="I157" i="14"/>
  <c r="E157" i="14"/>
  <c r="C157" i="14"/>
  <c r="B157" i="14"/>
  <c r="O153" i="14" s="1"/>
  <c r="L155" i="14"/>
  <c r="K155" i="14"/>
  <c r="I155" i="14"/>
  <c r="D155" i="14"/>
  <c r="L153" i="14"/>
  <c r="K153" i="14"/>
  <c r="I153" i="14"/>
  <c r="D153" i="14"/>
  <c r="L151" i="14"/>
  <c r="J151" i="14"/>
  <c r="D151" i="14"/>
  <c r="T78" i="14"/>
  <c r="AF57" i="14"/>
  <c r="AE57" i="14"/>
  <c r="AD57" i="14"/>
  <c r="D57" i="14"/>
  <c r="C57" i="14"/>
  <c r="B57" i="14"/>
  <c r="AF52" i="14"/>
  <c r="AE52" i="14"/>
  <c r="AD52" i="14"/>
  <c r="AQ47" i="14"/>
  <c r="AO47" i="14"/>
  <c r="AN47" i="14"/>
  <c r="AK47" i="14"/>
  <c r="AV44" i="14" s="1"/>
  <c r="AI47" i="14"/>
  <c r="AH47" i="14"/>
  <c r="AG47" i="14"/>
  <c r="O47" i="14"/>
  <c r="M47" i="14"/>
  <c r="L47" i="14"/>
  <c r="I47" i="14"/>
  <c r="G47" i="14"/>
  <c r="F47" i="14"/>
  <c r="E47" i="14"/>
  <c r="BA46" i="14"/>
  <c r="AZ46" i="14"/>
  <c r="AX46" i="14"/>
  <c r="AW46" i="14"/>
  <c r="AV46" i="14"/>
  <c r="AR46" i="14"/>
  <c r="AL46" i="14"/>
  <c r="AJ46" i="14"/>
  <c r="AF46" i="14"/>
  <c r="P46" i="14"/>
  <c r="J46" i="14"/>
  <c r="H46" i="14"/>
  <c r="D46" i="14"/>
  <c r="BA45" i="14"/>
  <c r="AZ45" i="14"/>
  <c r="AX45" i="14"/>
  <c r="AW45" i="14"/>
  <c r="AV45" i="14"/>
  <c r="AR45" i="14"/>
  <c r="AL45" i="14"/>
  <c r="AJ45" i="14"/>
  <c r="AF45" i="14"/>
  <c r="P45" i="14"/>
  <c r="J45" i="14"/>
  <c r="H45" i="14"/>
  <c r="D45" i="14"/>
  <c r="BA44" i="14"/>
  <c r="AZ44" i="14"/>
  <c r="AX44" i="14"/>
  <c r="AW44" i="14"/>
  <c r="AR44" i="14"/>
  <c r="AL44" i="14"/>
  <c r="AJ44" i="14"/>
  <c r="AF44" i="14"/>
  <c r="P44" i="14"/>
  <c r="J44" i="14"/>
  <c r="H44" i="14"/>
  <c r="D44" i="14"/>
  <c r="BA43" i="14"/>
  <c r="AZ43" i="14"/>
  <c r="AX43" i="14"/>
  <c r="AW43" i="14"/>
  <c r="AV43" i="14"/>
  <c r="AR43" i="14"/>
  <c r="AL43" i="14"/>
  <c r="AJ43" i="14"/>
  <c r="AF43" i="14"/>
  <c r="P43" i="14"/>
  <c r="J43" i="14"/>
  <c r="H43" i="14"/>
  <c r="D43" i="14"/>
  <c r="AQ38" i="14"/>
  <c r="AO38" i="14"/>
  <c r="AN38" i="14"/>
  <c r="AK38" i="14"/>
  <c r="AV35" i="14" s="1"/>
  <c r="AI38" i="14"/>
  <c r="AH38" i="14"/>
  <c r="AG38" i="14"/>
  <c r="O38" i="14"/>
  <c r="M38" i="14"/>
  <c r="L38" i="14"/>
  <c r="I38" i="14"/>
  <c r="G38" i="14"/>
  <c r="F38" i="14"/>
  <c r="E38" i="14"/>
  <c r="AX37" i="14"/>
  <c r="AW37" i="14"/>
  <c r="AV37" i="14"/>
  <c r="AR37" i="14"/>
  <c r="AP37" i="14"/>
  <c r="AL37" i="14"/>
  <c r="AF37" i="14"/>
  <c r="P37" i="14"/>
  <c r="N37" i="14"/>
  <c r="J37" i="14"/>
  <c r="H37" i="14"/>
  <c r="D37" i="14"/>
  <c r="BA36" i="14"/>
  <c r="AZ36" i="14"/>
  <c r="AX36" i="14"/>
  <c r="AW36" i="14"/>
  <c r="AV36" i="14"/>
  <c r="AR36" i="14"/>
  <c r="AP36" i="14"/>
  <c r="AL36" i="14"/>
  <c r="AJ36" i="14"/>
  <c r="AF36" i="14"/>
  <c r="P36" i="14"/>
  <c r="N36" i="14"/>
  <c r="J36" i="14"/>
  <c r="H36" i="14"/>
  <c r="D36" i="14"/>
  <c r="BA35" i="14"/>
  <c r="AZ35" i="14"/>
  <c r="AX35" i="14"/>
  <c r="AW35" i="14"/>
  <c r="AR35" i="14"/>
  <c r="AP35" i="14"/>
  <c r="AL35" i="14"/>
  <c r="AJ35" i="14"/>
  <c r="AF35" i="14"/>
  <c r="P35" i="14"/>
  <c r="N35" i="14"/>
  <c r="J35" i="14"/>
  <c r="H35" i="14"/>
  <c r="D35" i="14"/>
  <c r="BA34" i="14"/>
  <c r="AZ34" i="14"/>
  <c r="AX34" i="14"/>
  <c r="AW34" i="14"/>
  <c r="AV34" i="14"/>
  <c r="AR34" i="14"/>
  <c r="AP34" i="14"/>
  <c r="AL34" i="14"/>
  <c r="AJ34" i="14"/>
  <c r="AF34" i="14"/>
  <c r="P34" i="14"/>
  <c r="N34" i="14"/>
  <c r="J34" i="14"/>
  <c r="H34" i="14"/>
  <c r="D34" i="14"/>
  <c r="BA33" i="14"/>
  <c r="AZ33" i="14"/>
  <c r="AX33" i="14"/>
  <c r="AW33" i="14"/>
  <c r="AV33" i="14"/>
  <c r="AR33" i="14"/>
  <c r="AP33" i="14"/>
  <c r="AL33" i="14"/>
  <c r="AJ33" i="14"/>
  <c r="AF33" i="14"/>
  <c r="P33" i="14"/>
  <c r="N33" i="14"/>
  <c r="J33" i="14"/>
  <c r="H33" i="14"/>
  <c r="D33" i="14"/>
  <c r="BA32" i="14"/>
  <c r="AZ32" i="14"/>
  <c r="AX32" i="14"/>
  <c r="AW32" i="14"/>
  <c r="AV32" i="14"/>
  <c r="AR32" i="14"/>
  <c r="AP32" i="14"/>
  <c r="AL32" i="14"/>
  <c r="AJ32" i="14"/>
  <c r="AF32" i="14"/>
  <c r="P32" i="14"/>
  <c r="N32" i="14"/>
  <c r="J32" i="14"/>
  <c r="H32" i="14"/>
  <c r="D32" i="14"/>
  <c r="AO27" i="14"/>
  <c r="AN27" i="14"/>
  <c r="AM27" i="14"/>
  <c r="AI27" i="14"/>
  <c r="AG27" i="14"/>
  <c r="AF27" i="14"/>
  <c r="O27" i="14"/>
  <c r="M27" i="14"/>
  <c r="L27" i="14"/>
  <c r="K27" i="14"/>
  <c r="G27" i="14"/>
  <c r="E27" i="14"/>
  <c r="D27" i="14"/>
  <c r="AX26" i="14"/>
  <c r="AW26" i="14"/>
  <c r="AV26" i="14"/>
  <c r="AQ26" i="14"/>
  <c r="AG52" i="14" s="1"/>
  <c r="AL26" i="14"/>
  <c r="BA26" i="14" s="1"/>
  <c r="AJ26" i="14"/>
  <c r="AZ26" i="14" s="1"/>
  <c r="AH26" i="14"/>
  <c r="P26" i="14"/>
  <c r="N26" i="14"/>
  <c r="J26" i="14"/>
  <c r="H26" i="14"/>
  <c r="F26" i="14"/>
  <c r="AX25" i="14"/>
  <c r="AW25" i="14"/>
  <c r="AV25" i="14"/>
  <c r="AR25" i="14"/>
  <c r="AP25" i="14"/>
  <c r="AL25" i="14"/>
  <c r="BA25" i="14" s="1"/>
  <c r="AJ25" i="14"/>
  <c r="AH25" i="14"/>
  <c r="P25" i="14"/>
  <c r="J25" i="14"/>
  <c r="H25" i="14"/>
  <c r="F25" i="14"/>
  <c r="AX24" i="14"/>
  <c r="AW24" i="14"/>
  <c r="AV24" i="14"/>
  <c r="AR24" i="14"/>
  <c r="AP24" i="14"/>
  <c r="AL24" i="14"/>
  <c r="AZ24" i="14" s="1"/>
  <c r="AJ24" i="14"/>
  <c r="AH24" i="14"/>
  <c r="P24" i="14"/>
  <c r="N24" i="14"/>
  <c r="J24" i="14"/>
  <c r="H24" i="14"/>
  <c r="F24" i="14"/>
  <c r="AX23" i="14"/>
  <c r="AW23" i="14"/>
  <c r="AV23" i="14"/>
  <c r="AR23" i="14"/>
  <c r="AP23" i="14"/>
  <c r="AL23" i="14"/>
  <c r="BA23" i="14" s="1"/>
  <c r="AJ23" i="14"/>
  <c r="AH23" i="14"/>
  <c r="P23" i="14"/>
  <c r="N23" i="14"/>
  <c r="J23" i="14"/>
  <c r="H23" i="14"/>
  <c r="F23" i="14"/>
  <c r="AX22" i="14"/>
  <c r="AW22" i="14"/>
  <c r="AV22" i="14"/>
  <c r="AR22" i="14"/>
  <c r="AP22" i="14"/>
  <c r="AL22" i="14"/>
  <c r="BA22" i="14" s="1"/>
  <c r="AJ22" i="14"/>
  <c r="AH22" i="14"/>
  <c r="P22" i="14"/>
  <c r="N22" i="14"/>
  <c r="J22" i="14"/>
  <c r="H22" i="14"/>
  <c r="F22" i="14"/>
  <c r="AS17" i="14"/>
  <c r="AQ17" i="14"/>
  <c r="AP17" i="14"/>
  <c r="AM17" i="14"/>
  <c r="AK17" i="14"/>
  <c r="AG53" i="14" s="1"/>
  <c r="AI17" i="14"/>
  <c r="AF53" i="14" s="1"/>
  <c r="AG17" i="14"/>
  <c r="AE53" i="14" s="1"/>
  <c r="AF17" i="14"/>
  <c r="AD53" i="14" s="1"/>
  <c r="Q17" i="14"/>
  <c r="O17" i="14"/>
  <c r="N17" i="14"/>
  <c r="K17" i="14"/>
  <c r="I17" i="14"/>
  <c r="E53" i="14" s="1"/>
  <c r="G17" i="14"/>
  <c r="D53" i="14" s="1"/>
  <c r="E17" i="14"/>
  <c r="D17" i="14"/>
  <c r="BA16" i="14"/>
  <c r="AZ16" i="14"/>
  <c r="AX16" i="14"/>
  <c r="AW16" i="14"/>
  <c r="AV16" i="14"/>
  <c r="AT16" i="14"/>
  <c r="AR16" i="14"/>
  <c r="AN16" i="14"/>
  <c r="AL16" i="14"/>
  <c r="AJ16" i="14"/>
  <c r="AH16" i="14"/>
  <c r="R16" i="14"/>
  <c r="P16" i="14"/>
  <c r="L16" i="14"/>
  <c r="J16" i="14"/>
  <c r="H16" i="14"/>
  <c r="F16" i="14"/>
  <c r="AX15" i="14"/>
  <c r="AW15" i="14"/>
  <c r="AV15" i="14"/>
  <c r="AT15" i="14"/>
  <c r="AN15" i="14"/>
  <c r="AL15" i="14"/>
  <c r="R15" i="14"/>
  <c r="P15" i="14"/>
  <c r="L15" i="14"/>
  <c r="J15" i="14"/>
  <c r="H15" i="14"/>
  <c r="BA14" i="14"/>
  <c r="AZ14" i="14"/>
  <c r="AX14" i="14"/>
  <c r="AW14" i="14"/>
  <c r="AT14" i="14"/>
  <c r="AR14" i="14"/>
  <c r="AN14" i="14"/>
  <c r="AL14" i="14"/>
  <c r="AJ14" i="14"/>
  <c r="AH14" i="14"/>
  <c r="R14" i="14"/>
  <c r="P14" i="14"/>
  <c r="L14" i="14"/>
  <c r="J14" i="14"/>
  <c r="H14" i="14"/>
  <c r="F14" i="14"/>
  <c r="L176" i="13"/>
  <c r="K176" i="13"/>
  <c r="I176" i="13"/>
  <c r="D176" i="13"/>
  <c r="L174" i="13"/>
  <c r="K174" i="13"/>
  <c r="I174" i="13"/>
  <c r="D174" i="13"/>
  <c r="L172" i="13"/>
  <c r="K172" i="13"/>
  <c r="I172" i="13"/>
  <c r="D172" i="13"/>
  <c r="T170" i="13"/>
  <c r="S170" i="13"/>
  <c r="L170" i="13"/>
  <c r="J170" i="13"/>
  <c r="D170" i="13"/>
  <c r="L166" i="13"/>
  <c r="K166" i="13"/>
  <c r="I166" i="13"/>
  <c r="D166" i="13"/>
  <c r="L164" i="13"/>
  <c r="K164" i="13"/>
  <c r="I164" i="13"/>
  <c r="D164" i="13"/>
  <c r="L162" i="13"/>
  <c r="K162" i="13"/>
  <c r="I162" i="13"/>
  <c r="D162" i="13"/>
  <c r="T160" i="13"/>
  <c r="S160" i="13"/>
  <c r="L160" i="13"/>
  <c r="J160" i="13"/>
  <c r="D160" i="13"/>
  <c r="I156" i="13"/>
  <c r="E156" i="13"/>
  <c r="C156" i="13"/>
  <c r="D156" i="13" s="1"/>
  <c r="B156" i="13"/>
  <c r="P154" i="13" s="1"/>
  <c r="L154" i="13"/>
  <c r="K154" i="13"/>
  <c r="I154" i="13"/>
  <c r="D154" i="13"/>
  <c r="L152" i="13"/>
  <c r="K152" i="13"/>
  <c r="I152" i="13"/>
  <c r="D152" i="13"/>
  <c r="L150" i="13"/>
  <c r="J150" i="13"/>
  <c r="D150" i="13"/>
  <c r="AF57" i="13"/>
  <c r="AE57" i="13"/>
  <c r="AD57" i="13"/>
  <c r="D57" i="13"/>
  <c r="C57" i="13"/>
  <c r="B57" i="13"/>
  <c r="AF52" i="13"/>
  <c r="AE52" i="13"/>
  <c r="AD52" i="13"/>
  <c r="AQ47" i="13"/>
  <c r="AO47" i="13"/>
  <c r="AN47" i="13"/>
  <c r="AK47" i="13"/>
  <c r="AV44" i="13" s="1"/>
  <c r="AI47" i="13"/>
  <c r="AH47" i="13"/>
  <c r="AG47" i="13"/>
  <c r="O47" i="13"/>
  <c r="M47" i="13"/>
  <c r="L47" i="13"/>
  <c r="I47" i="13"/>
  <c r="G47" i="13"/>
  <c r="F47" i="13"/>
  <c r="E47" i="13"/>
  <c r="BA46" i="13"/>
  <c r="AZ46" i="13"/>
  <c r="AX46" i="13"/>
  <c r="AW46" i="13"/>
  <c r="AV46" i="13"/>
  <c r="AR46" i="13"/>
  <c r="AL46" i="13"/>
  <c r="AJ46" i="13"/>
  <c r="AF46" i="13"/>
  <c r="P46" i="13"/>
  <c r="J46" i="13"/>
  <c r="H46" i="13"/>
  <c r="D46" i="13"/>
  <c r="BA45" i="13"/>
  <c r="AZ45" i="13"/>
  <c r="AX45" i="13"/>
  <c r="AW45" i="13"/>
  <c r="AV45" i="13"/>
  <c r="AR45" i="13"/>
  <c r="AL45" i="13"/>
  <c r="AJ45" i="13"/>
  <c r="AF45" i="13"/>
  <c r="P45" i="13"/>
  <c r="J45" i="13"/>
  <c r="H45" i="13"/>
  <c r="D45" i="13"/>
  <c r="BA44" i="13"/>
  <c r="AZ44" i="13"/>
  <c r="AX44" i="13"/>
  <c r="AW44" i="13"/>
  <c r="AR44" i="13"/>
  <c r="AL44" i="13"/>
  <c r="AJ44" i="13"/>
  <c r="AF44" i="13"/>
  <c r="P44" i="13"/>
  <c r="J44" i="13"/>
  <c r="H44" i="13"/>
  <c r="BA43" i="13"/>
  <c r="AZ43" i="13"/>
  <c r="AX43" i="13"/>
  <c r="AW43" i="13"/>
  <c r="AV43" i="13"/>
  <c r="AR43" i="13"/>
  <c r="AL43" i="13"/>
  <c r="AJ43" i="13"/>
  <c r="AF43" i="13"/>
  <c r="P43" i="13"/>
  <c r="J43" i="13"/>
  <c r="H43" i="13"/>
  <c r="D43" i="13"/>
  <c r="AQ38" i="13"/>
  <c r="AO38" i="13"/>
  <c r="AN38" i="13"/>
  <c r="AK38" i="13"/>
  <c r="AV35" i="13" s="1"/>
  <c r="AI38" i="13"/>
  <c r="AH38" i="13"/>
  <c r="AG38" i="13"/>
  <c r="O38" i="13"/>
  <c r="M38" i="13"/>
  <c r="L38" i="13"/>
  <c r="I38" i="13"/>
  <c r="G38" i="13"/>
  <c r="F38" i="13"/>
  <c r="E38" i="13"/>
  <c r="AX37" i="13"/>
  <c r="AW37" i="13"/>
  <c r="AV37" i="13"/>
  <c r="AR37" i="13"/>
  <c r="AP37" i="13"/>
  <c r="AL37" i="13"/>
  <c r="AF37" i="13"/>
  <c r="P37" i="13"/>
  <c r="N37" i="13"/>
  <c r="J37" i="13"/>
  <c r="H37" i="13"/>
  <c r="D37" i="13"/>
  <c r="BA36" i="13"/>
  <c r="AZ36" i="13"/>
  <c r="AX36" i="13"/>
  <c r="AW36" i="13"/>
  <c r="AV36" i="13"/>
  <c r="AR36" i="13"/>
  <c r="AP36" i="13"/>
  <c r="AL36" i="13"/>
  <c r="AJ36" i="13"/>
  <c r="AF36" i="13"/>
  <c r="P36" i="13"/>
  <c r="N36" i="13"/>
  <c r="J36" i="13"/>
  <c r="H36" i="13"/>
  <c r="D36" i="13"/>
  <c r="BA35" i="13"/>
  <c r="AZ35" i="13"/>
  <c r="AX35" i="13"/>
  <c r="AW35" i="13"/>
  <c r="AR35" i="13"/>
  <c r="AP35" i="13"/>
  <c r="AL35" i="13"/>
  <c r="AJ35" i="13"/>
  <c r="AF35" i="13"/>
  <c r="P35" i="13"/>
  <c r="J35" i="13"/>
  <c r="H35" i="13"/>
  <c r="D35" i="13"/>
  <c r="BA34" i="13"/>
  <c r="AZ34" i="13"/>
  <c r="AX34" i="13"/>
  <c r="AW34" i="13"/>
  <c r="AV34" i="13"/>
  <c r="AR34" i="13"/>
  <c r="AP34" i="13"/>
  <c r="AL34" i="13"/>
  <c r="AJ34" i="13"/>
  <c r="AF34" i="13"/>
  <c r="P34" i="13"/>
  <c r="N34" i="13"/>
  <c r="J34" i="13"/>
  <c r="H34" i="13"/>
  <c r="D34" i="13"/>
  <c r="BA33" i="13"/>
  <c r="AZ33" i="13"/>
  <c r="AX33" i="13"/>
  <c r="AW33" i="13"/>
  <c r="AV33" i="13"/>
  <c r="AR33" i="13"/>
  <c r="AP33" i="13"/>
  <c r="AL33" i="13"/>
  <c r="AJ33" i="13"/>
  <c r="AF33" i="13"/>
  <c r="P33" i="13"/>
  <c r="N33" i="13"/>
  <c r="J33" i="13"/>
  <c r="H33" i="13"/>
  <c r="D33" i="13"/>
  <c r="BA32" i="13"/>
  <c r="AZ32" i="13"/>
  <c r="AX32" i="13"/>
  <c r="AW32" i="13"/>
  <c r="AV32" i="13"/>
  <c r="AR32" i="13"/>
  <c r="AP32" i="13"/>
  <c r="AL32" i="13"/>
  <c r="AJ32" i="13"/>
  <c r="AF32" i="13"/>
  <c r="P32" i="13"/>
  <c r="N32" i="13"/>
  <c r="J32" i="13"/>
  <c r="H32" i="13"/>
  <c r="D32" i="13"/>
  <c r="AO27" i="13"/>
  <c r="AN27" i="13"/>
  <c r="AM27" i="13"/>
  <c r="AI27" i="13"/>
  <c r="AG27" i="13"/>
  <c r="AF27" i="13"/>
  <c r="O27" i="13"/>
  <c r="M27" i="13"/>
  <c r="L27" i="13"/>
  <c r="K27" i="13"/>
  <c r="G27" i="13"/>
  <c r="E27" i="13"/>
  <c r="D27" i="13"/>
  <c r="AX26" i="13"/>
  <c r="AW26" i="13"/>
  <c r="AV26" i="13"/>
  <c r="AQ26" i="13"/>
  <c r="AR26" i="13" s="1"/>
  <c r="AL26" i="13"/>
  <c r="BA26" i="13" s="1"/>
  <c r="AJ26" i="13"/>
  <c r="AZ26" i="13" s="1"/>
  <c r="AH26" i="13"/>
  <c r="P26" i="13"/>
  <c r="N26" i="13"/>
  <c r="J26" i="13"/>
  <c r="H26" i="13"/>
  <c r="F26" i="13"/>
  <c r="AX25" i="13"/>
  <c r="AW25" i="13"/>
  <c r="AV25" i="13"/>
  <c r="AR25" i="13"/>
  <c r="AP25" i="13"/>
  <c r="AL25" i="13"/>
  <c r="BA25" i="13" s="1"/>
  <c r="AJ25" i="13"/>
  <c r="AH25" i="13"/>
  <c r="P25" i="13"/>
  <c r="N25" i="13"/>
  <c r="J25" i="13"/>
  <c r="H25" i="13"/>
  <c r="F25" i="13"/>
  <c r="AX24" i="13"/>
  <c r="AW24" i="13"/>
  <c r="AV24" i="13"/>
  <c r="AR24" i="13"/>
  <c r="AP24" i="13"/>
  <c r="AL24" i="13"/>
  <c r="BA24" i="13" s="1"/>
  <c r="AJ24" i="13"/>
  <c r="AH24" i="13"/>
  <c r="P24" i="13"/>
  <c r="N24" i="13"/>
  <c r="J24" i="13"/>
  <c r="H24" i="13"/>
  <c r="F24" i="13"/>
  <c r="AX23" i="13"/>
  <c r="AW23" i="13"/>
  <c r="AV23" i="13"/>
  <c r="AR23" i="13"/>
  <c r="AP23" i="13"/>
  <c r="AL23" i="13"/>
  <c r="BA23" i="13" s="1"/>
  <c r="AJ23" i="13"/>
  <c r="AH23" i="13"/>
  <c r="P23" i="13"/>
  <c r="N23" i="13"/>
  <c r="J23" i="13"/>
  <c r="H23" i="13"/>
  <c r="F23" i="13"/>
  <c r="AX22" i="13"/>
  <c r="AW22" i="13"/>
  <c r="AV22" i="13"/>
  <c r="AR22" i="13"/>
  <c r="AP22" i="13"/>
  <c r="AL22" i="13"/>
  <c r="BA22" i="13" s="1"/>
  <c r="AJ22" i="13"/>
  <c r="AH22" i="13"/>
  <c r="P22" i="13"/>
  <c r="N22" i="13"/>
  <c r="J22" i="13"/>
  <c r="H22" i="13"/>
  <c r="F22" i="13"/>
  <c r="AS17" i="13"/>
  <c r="AQ17" i="13"/>
  <c r="AP17" i="13"/>
  <c r="AM17" i="13"/>
  <c r="AK17" i="13"/>
  <c r="AG53" i="13" s="1"/>
  <c r="AI17" i="13"/>
  <c r="AF53" i="13" s="1"/>
  <c r="AG17" i="13"/>
  <c r="AE53" i="13" s="1"/>
  <c r="AF17" i="13"/>
  <c r="Q17" i="13"/>
  <c r="O17" i="13"/>
  <c r="N17" i="13"/>
  <c r="K17" i="13"/>
  <c r="I17" i="13"/>
  <c r="E53" i="13" s="1"/>
  <c r="G17" i="13"/>
  <c r="D53" i="13" s="1"/>
  <c r="E17" i="13"/>
  <c r="D17" i="13"/>
  <c r="BA16" i="13"/>
  <c r="AZ16" i="13"/>
  <c r="AX16" i="13"/>
  <c r="AW16" i="13"/>
  <c r="AV16" i="13"/>
  <c r="AT16" i="13"/>
  <c r="AR16" i="13"/>
  <c r="AN16" i="13"/>
  <c r="AL16" i="13"/>
  <c r="AJ16" i="13"/>
  <c r="AH16" i="13"/>
  <c r="R16" i="13"/>
  <c r="P16" i="13"/>
  <c r="L16" i="13"/>
  <c r="J16" i="13"/>
  <c r="H16" i="13"/>
  <c r="F16" i="13"/>
  <c r="AX15" i="13"/>
  <c r="AW15" i="13"/>
  <c r="AV15" i="13"/>
  <c r="AT15" i="13"/>
  <c r="AN15" i="13"/>
  <c r="AL15" i="13"/>
  <c r="R15" i="13"/>
  <c r="P15" i="13"/>
  <c r="L15" i="13"/>
  <c r="J15" i="13"/>
  <c r="H15" i="13"/>
  <c r="BA14" i="13"/>
  <c r="AZ14" i="13"/>
  <c r="AX14" i="13"/>
  <c r="AW14" i="13"/>
  <c r="AT14" i="13"/>
  <c r="AR14" i="13"/>
  <c r="AN14" i="13"/>
  <c r="AL14" i="13"/>
  <c r="AJ14" i="13"/>
  <c r="AH14" i="13"/>
  <c r="R14" i="13"/>
  <c r="P14" i="13"/>
  <c r="L14" i="13"/>
  <c r="J14" i="13"/>
  <c r="H14" i="13"/>
  <c r="F14" i="13"/>
  <c r="L176" i="12"/>
  <c r="K176" i="12"/>
  <c r="I176" i="12"/>
  <c r="D176" i="12"/>
  <c r="L174" i="12"/>
  <c r="K174" i="12"/>
  <c r="I174" i="12"/>
  <c r="D174" i="12"/>
  <c r="L172" i="12"/>
  <c r="K172" i="12"/>
  <c r="I172" i="12"/>
  <c r="D172" i="12"/>
  <c r="T170" i="12"/>
  <c r="S170" i="12"/>
  <c r="L170" i="12"/>
  <c r="J170" i="12"/>
  <c r="D170" i="12"/>
  <c r="L166" i="12"/>
  <c r="K166" i="12"/>
  <c r="I166" i="12"/>
  <c r="D166" i="12"/>
  <c r="L164" i="12"/>
  <c r="K164" i="12"/>
  <c r="I164" i="12"/>
  <c r="D164" i="12"/>
  <c r="L162" i="12"/>
  <c r="K162" i="12"/>
  <c r="I162" i="12"/>
  <c r="D162" i="12"/>
  <c r="T160" i="12"/>
  <c r="S160" i="12"/>
  <c r="L160" i="12"/>
  <c r="J160" i="12"/>
  <c r="D160" i="12"/>
  <c r="I156" i="12"/>
  <c r="E156" i="12"/>
  <c r="C156" i="12"/>
  <c r="B156" i="12"/>
  <c r="P156" i="12" s="1"/>
  <c r="L154" i="12"/>
  <c r="K154" i="12"/>
  <c r="I154" i="12"/>
  <c r="D154" i="12"/>
  <c r="L152" i="12"/>
  <c r="K152" i="12"/>
  <c r="I152" i="12"/>
  <c r="D152" i="12"/>
  <c r="L150" i="12"/>
  <c r="J150" i="12"/>
  <c r="D150" i="12"/>
  <c r="S77" i="12"/>
  <c r="AF57" i="12"/>
  <c r="AE57" i="12"/>
  <c r="AD57" i="12"/>
  <c r="D57" i="12"/>
  <c r="C57" i="12"/>
  <c r="B57" i="12"/>
  <c r="AF52" i="12"/>
  <c r="AE52" i="12"/>
  <c r="AD52" i="12"/>
  <c r="AQ47" i="12"/>
  <c r="AO47" i="12"/>
  <c r="AN47" i="12"/>
  <c r="AK47" i="12"/>
  <c r="AV44" i="12" s="1"/>
  <c r="AI47" i="12"/>
  <c r="AH47" i="12"/>
  <c r="AG47" i="12"/>
  <c r="O47" i="12"/>
  <c r="M47" i="12"/>
  <c r="L47" i="12"/>
  <c r="I47" i="12"/>
  <c r="G47" i="12"/>
  <c r="F47" i="12"/>
  <c r="E47" i="12"/>
  <c r="BA46" i="12"/>
  <c r="AZ46" i="12"/>
  <c r="AX46" i="12"/>
  <c r="AW46" i="12"/>
  <c r="AV46" i="12"/>
  <c r="AR46" i="12"/>
  <c r="AL46" i="12"/>
  <c r="AJ46" i="12"/>
  <c r="AF46" i="12"/>
  <c r="P46" i="12"/>
  <c r="J46" i="12"/>
  <c r="H46" i="12"/>
  <c r="D46" i="12"/>
  <c r="BA45" i="12"/>
  <c r="AZ45" i="12"/>
  <c r="AX45" i="12"/>
  <c r="AW45" i="12"/>
  <c r="AV45" i="12"/>
  <c r="AR45" i="12"/>
  <c r="AL45" i="12"/>
  <c r="AJ45" i="12"/>
  <c r="AF45" i="12"/>
  <c r="P45" i="12"/>
  <c r="J45" i="12"/>
  <c r="H45" i="12"/>
  <c r="D45" i="12"/>
  <c r="BA44" i="12"/>
  <c r="AZ44" i="12"/>
  <c r="AX44" i="12"/>
  <c r="AW44" i="12"/>
  <c r="AR44" i="12"/>
  <c r="AL44" i="12"/>
  <c r="AJ44" i="12"/>
  <c r="AF44" i="12"/>
  <c r="P44" i="12"/>
  <c r="J44" i="12"/>
  <c r="H44" i="12"/>
  <c r="D44" i="12"/>
  <c r="BA43" i="12"/>
  <c r="AZ43" i="12"/>
  <c r="AX43" i="12"/>
  <c r="AW43" i="12"/>
  <c r="AV43" i="12"/>
  <c r="AR43" i="12"/>
  <c r="AL43" i="12"/>
  <c r="AJ43" i="12"/>
  <c r="AF43" i="12"/>
  <c r="P43" i="12"/>
  <c r="J43" i="12"/>
  <c r="H43" i="12"/>
  <c r="D43" i="12"/>
  <c r="AQ38" i="12"/>
  <c r="AO38" i="12"/>
  <c r="AN38" i="12"/>
  <c r="AK38" i="12"/>
  <c r="AV35" i="12" s="1"/>
  <c r="AI38" i="12"/>
  <c r="AH38" i="12"/>
  <c r="AG38" i="12"/>
  <c r="O38" i="12"/>
  <c r="M38" i="12"/>
  <c r="L38" i="12"/>
  <c r="I38" i="12"/>
  <c r="G38" i="12"/>
  <c r="F38" i="12"/>
  <c r="E38" i="12"/>
  <c r="AX37" i="12"/>
  <c r="AW37" i="12"/>
  <c r="AV37" i="12"/>
  <c r="AR37" i="12"/>
  <c r="AP37" i="12"/>
  <c r="AL37" i="12"/>
  <c r="AF37" i="12"/>
  <c r="N37" i="12"/>
  <c r="J37" i="12"/>
  <c r="H37" i="12"/>
  <c r="D37" i="12"/>
  <c r="BA36" i="12"/>
  <c r="AZ36" i="12"/>
  <c r="AX36" i="12"/>
  <c r="AW36" i="12"/>
  <c r="AV36" i="12"/>
  <c r="AR36" i="12"/>
  <c r="AP36" i="12"/>
  <c r="AL36" i="12"/>
  <c r="AJ36" i="12"/>
  <c r="AF36" i="12"/>
  <c r="P36" i="12"/>
  <c r="N36" i="12"/>
  <c r="J36" i="12"/>
  <c r="H36" i="12"/>
  <c r="D36" i="12"/>
  <c r="BA35" i="12"/>
  <c r="AZ35" i="12"/>
  <c r="AX35" i="12"/>
  <c r="AW35" i="12"/>
  <c r="AR35" i="12"/>
  <c r="AP35" i="12"/>
  <c r="AL35" i="12"/>
  <c r="AJ35" i="12"/>
  <c r="AF35" i="12"/>
  <c r="P35" i="12"/>
  <c r="N35" i="12"/>
  <c r="J35" i="12"/>
  <c r="H35" i="12"/>
  <c r="D35" i="12"/>
  <c r="BA34" i="12"/>
  <c r="AZ34" i="12"/>
  <c r="AX34" i="12"/>
  <c r="AW34" i="12"/>
  <c r="AV34" i="12"/>
  <c r="AR34" i="12"/>
  <c r="AP34" i="12"/>
  <c r="AL34" i="12"/>
  <c r="AJ34" i="12"/>
  <c r="AF34" i="12"/>
  <c r="P34" i="12"/>
  <c r="N34" i="12"/>
  <c r="J34" i="12"/>
  <c r="H34" i="12"/>
  <c r="D34" i="12"/>
  <c r="BA33" i="12"/>
  <c r="AZ33" i="12"/>
  <c r="AX33" i="12"/>
  <c r="AW33" i="12"/>
  <c r="AV33" i="12"/>
  <c r="AR33" i="12"/>
  <c r="AP33" i="12"/>
  <c r="AL33" i="12"/>
  <c r="AJ33" i="12"/>
  <c r="AF33" i="12"/>
  <c r="P33" i="12"/>
  <c r="N33" i="12"/>
  <c r="J33" i="12"/>
  <c r="H33" i="12"/>
  <c r="D33" i="12"/>
  <c r="BA32" i="12"/>
  <c r="AZ32" i="12"/>
  <c r="AX32" i="12"/>
  <c r="AW32" i="12"/>
  <c r="AV32" i="12"/>
  <c r="AR32" i="12"/>
  <c r="AP32" i="12"/>
  <c r="AL32" i="12"/>
  <c r="AJ32" i="12"/>
  <c r="AF32" i="12"/>
  <c r="P32" i="12"/>
  <c r="N32" i="12"/>
  <c r="J32" i="12"/>
  <c r="H32" i="12"/>
  <c r="D32" i="12"/>
  <c r="AO27" i="12"/>
  <c r="AN27" i="12"/>
  <c r="AM27" i="12"/>
  <c r="AI27" i="12"/>
  <c r="AG27" i="12"/>
  <c r="AF27" i="12"/>
  <c r="O27" i="12"/>
  <c r="M27" i="12"/>
  <c r="L27" i="12"/>
  <c r="K27" i="12"/>
  <c r="G27" i="12"/>
  <c r="E27" i="12"/>
  <c r="D27" i="12"/>
  <c r="AX26" i="12"/>
  <c r="AW26" i="12"/>
  <c r="AV26" i="12"/>
  <c r="AQ26" i="12"/>
  <c r="AR26" i="12" s="1"/>
  <c r="AL26" i="12"/>
  <c r="BA26" i="12" s="1"/>
  <c r="AJ26" i="12"/>
  <c r="AZ26" i="12" s="1"/>
  <c r="AH26" i="12"/>
  <c r="P26" i="12"/>
  <c r="N26" i="12"/>
  <c r="J26" i="12"/>
  <c r="H26" i="12"/>
  <c r="F26" i="12"/>
  <c r="AX25" i="12"/>
  <c r="AW25" i="12"/>
  <c r="AV25" i="12"/>
  <c r="AR25" i="12"/>
  <c r="AP25" i="12"/>
  <c r="AL25" i="12"/>
  <c r="AZ25" i="12" s="1"/>
  <c r="AJ25" i="12"/>
  <c r="AH25" i="12"/>
  <c r="P25" i="12"/>
  <c r="N25" i="12"/>
  <c r="J25" i="12"/>
  <c r="H25" i="12"/>
  <c r="F25" i="12"/>
  <c r="AX24" i="12"/>
  <c r="AW24" i="12"/>
  <c r="AV24" i="12"/>
  <c r="AR24" i="12"/>
  <c r="AP24" i="12"/>
  <c r="AL24" i="12"/>
  <c r="BA24" i="12" s="1"/>
  <c r="AJ24" i="12"/>
  <c r="AH24" i="12"/>
  <c r="P24" i="12"/>
  <c r="N24" i="12"/>
  <c r="J24" i="12"/>
  <c r="H24" i="12"/>
  <c r="F24" i="12"/>
  <c r="AX23" i="12"/>
  <c r="AW23" i="12"/>
  <c r="AV23" i="12"/>
  <c r="AR23" i="12"/>
  <c r="AP23" i="12"/>
  <c r="AL23" i="12"/>
  <c r="BA23" i="12" s="1"/>
  <c r="AJ23" i="12"/>
  <c r="AH23" i="12"/>
  <c r="P23" i="12"/>
  <c r="N23" i="12"/>
  <c r="J23" i="12"/>
  <c r="H23" i="12"/>
  <c r="F23" i="12"/>
  <c r="AX22" i="12"/>
  <c r="AW22" i="12"/>
  <c r="AV22" i="12"/>
  <c r="AR22" i="12"/>
  <c r="AP22" i="12"/>
  <c r="AL22" i="12"/>
  <c r="BA22" i="12" s="1"/>
  <c r="AJ22" i="12"/>
  <c r="AH22" i="12"/>
  <c r="P22" i="12"/>
  <c r="N22" i="12"/>
  <c r="J22" i="12"/>
  <c r="H22" i="12"/>
  <c r="F22" i="12"/>
  <c r="AS17" i="12"/>
  <c r="AQ17" i="12"/>
  <c r="AP17" i="12"/>
  <c r="AM17" i="12"/>
  <c r="AK17" i="12"/>
  <c r="AG53" i="12" s="1"/>
  <c r="AI17" i="12"/>
  <c r="AF53" i="12" s="1"/>
  <c r="AG17" i="12"/>
  <c r="AE53" i="12" s="1"/>
  <c r="AF17" i="12"/>
  <c r="Q17" i="12"/>
  <c r="O17" i="12"/>
  <c r="N17" i="12"/>
  <c r="K17" i="12"/>
  <c r="I17" i="12"/>
  <c r="E53" i="12" s="1"/>
  <c r="G17" i="12"/>
  <c r="D53" i="12" s="1"/>
  <c r="E17" i="12"/>
  <c r="D17" i="12"/>
  <c r="BA16" i="12"/>
  <c r="AZ16" i="12"/>
  <c r="AX16" i="12"/>
  <c r="AW16" i="12"/>
  <c r="AV16" i="12"/>
  <c r="AT16" i="12"/>
  <c r="AR16" i="12"/>
  <c r="AN16" i="12"/>
  <c r="AL16" i="12"/>
  <c r="AJ16" i="12"/>
  <c r="AH16" i="12"/>
  <c r="R16" i="12"/>
  <c r="P16" i="12"/>
  <c r="L16" i="12"/>
  <c r="J16" i="12"/>
  <c r="H16" i="12"/>
  <c r="F16" i="12"/>
  <c r="AX15" i="12"/>
  <c r="AW15" i="12"/>
  <c r="AV15" i="12"/>
  <c r="AT15" i="12"/>
  <c r="AN15" i="12"/>
  <c r="AL15" i="12"/>
  <c r="BA14" i="12"/>
  <c r="AZ14" i="12"/>
  <c r="AX14" i="12"/>
  <c r="AW14" i="12"/>
  <c r="AT14" i="12"/>
  <c r="AR14" i="12"/>
  <c r="AN14" i="12"/>
  <c r="AL14" i="12"/>
  <c r="AJ14" i="12"/>
  <c r="AH14" i="12"/>
  <c r="R14" i="12"/>
  <c r="P14" i="12"/>
  <c r="L14" i="12"/>
  <c r="J14" i="12"/>
  <c r="H14" i="12"/>
  <c r="F14" i="12"/>
  <c r="AF57" i="11"/>
  <c r="AE57" i="11"/>
  <c r="AD57" i="11"/>
  <c r="AF52" i="11"/>
  <c r="AE52" i="11"/>
  <c r="AD52" i="11"/>
  <c r="AQ47" i="11"/>
  <c r="AO47" i="11"/>
  <c r="AN47" i="11"/>
  <c r="AK47" i="11"/>
  <c r="AV44" i="11" s="1"/>
  <c r="AI47" i="11"/>
  <c r="AH47" i="11"/>
  <c r="AG47" i="11"/>
  <c r="BA46" i="11"/>
  <c r="AZ46" i="11"/>
  <c r="AX46" i="11"/>
  <c r="AW46" i="11"/>
  <c r="AV46" i="11"/>
  <c r="AR46" i="11"/>
  <c r="AL46" i="11"/>
  <c r="AJ46" i="11"/>
  <c r="AF46" i="11"/>
  <c r="BA45" i="11"/>
  <c r="AZ45" i="11"/>
  <c r="AX45" i="11"/>
  <c r="AW45" i="11"/>
  <c r="AV45" i="11"/>
  <c r="AR45" i="11"/>
  <c r="AL45" i="11"/>
  <c r="AJ45" i="11"/>
  <c r="AF45" i="11"/>
  <c r="BA44" i="11"/>
  <c r="AZ44" i="11"/>
  <c r="AX44" i="11"/>
  <c r="AW44" i="11"/>
  <c r="AR44" i="11"/>
  <c r="AL44" i="11"/>
  <c r="AJ44" i="11"/>
  <c r="AF44" i="11"/>
  <c r="BA43" i="11"/>
  <c r="AZ43" i="11"/>
  <c r="AX43" i="11"/>
  <c r="AW43" i="11"/>
  <c r="AV43" i="11"/>
  <c r="AR43" i="11"/>
  <c r="AL43" i="11"/>
  <c r="AJ43" i="11"/>
  <c r="AF43" i="11"/>
  <c r="AQ38" i="11"/>
  <c r="AO38" i="11"/>
  <c r="AN38" i="11"/>
  <c r="AK38" i="11"/>
  <c r="AV35" i="11" s="1"/>
  <c r="AI38" i="11"/>
  <c r="AH38" i="11"/>
  <c r="AG38" i="11"/>
  <c r="AX37" i="11"/>
  <c r="AW37" i="11"/>
  <c r="AV37" i="11"/>
  <c r="AR37" i="11"/>
  <c r="AP37" i="11"/>
  <c r="AL37" i="11"/>
  <c r="AF37" i="11"/>
  <c r="BA36" i="11"/>
  <c r="AZ36" i="11"/>
  <c r="AX36" i="11"/>
  <c r="AW36" i="11"/>
  <c r="AV36" i="11"/>
  <c r="AR36" i="11"/>
  <c r="AP36" i="11"/>
  <c r="AL36" i="11"/>
  <c r="AJ36" i="11"/>
  <c r="AF36" i="11"/>
  <c r="BA35" i="11"/>
  <c r="AZ35" i="11"/>
  <c r="AX35" i="11"/>
  <c r="AW35" i="11"/>
  <c r="AR35" i="11"/>
  <c r="AP35" i="11"/>
  <c r="AL35" i="11"/>
  <c r="AJ35" i="11"/>
  <c r="AF35" i="11"/>
  <c r="BA34" i="11"/>
  <c r="AZ34" i="11"/>
  <c r="AX34" i="11"/>
  <c r="AW34" i="11"/>
  <c r="AV34" i="11"/>
  <c r="AR34" i="11"/>
  <c r="AP34" i="11"/>
  <c r="AL34" i="11"/>
  <c r="AJ34" i="11"/>
  <c r="AF34" i="11"/>
  <c r="BA33" i="11"/>
  <c r="AZ33" i="11"/>
  <c r="AX33" i="11"/>
  <c r="AW33" i="11"/>
  <c r="AV33" i="11"/>
  <c r="AR33" i="11"/>
  <c r="AP33" i="11"/>
  <c r="AL33" i="11"/>
  <c r="AJ33" i="11"/>
  <c r="AF33" i="11"/>
  <c r="BA32" i="11"/>
  <c r="AZ32" i="11"/>
  <c r="AX32" i="11"/>
  <c r="AW32" i="11"/>
  <c r="AV32" i="11"/>
  <c r="AR32" i="11"/>
  <c r="AP32" i="11"/>
  <c r="AL32" i="11"/>
  <c r="AJ32" i="11"/>
  <c r="AF32" i="11"/>
  <c r="AO27" i="11"/>
  <c r="AN27" i="11"/>
  <c r="AM27" i="11"/>
  <c r="AI27" i="11"/>
  <c r="AG27" i="11"/>
  <c r="AF27" i="11"/>
  <c r="AX26" i="11"/>
  <c r="AW26" i="11"/>
  <c r="AV26" i="11"/>
  <c r="AQ26" i="11"/>
  <c r="AG52" i="11" s="1"/>
  <c r="AL26" i="11"/>
  <c r="BA26" i="11" s="1"/>
  <c r="AJ26" i="11"/>
  <c r="AZ26" i="11" s="1"/>
  <c r="AH26" i="11"/>
  <c r="AX25" i="11"/>
  <c r="AW25" i="11"/>
  <c r="AV25" i="11"/>
  <c r="AR25" i="11"/>
  <c r="AP25" i="11"/>
  <c r="AL25" i="11"/>
  <c r="BA25" i="11" s="1"/>
  <c r="AJ25" i="11"/>
  <c r="AH25" i="11"/>
  <c r="AX24" i="11"/>
  <c r="AW24" i="11"/>
  <c r="AV24" i="11"/>
  <c r="AR24" i="11"/>
  <c r="AP24" i="11"/>
  <c r="AL24" i="11"/>
  <c r="BA24" i="11" s="1"/>
  <c r="AJ24" i="11"/>
  <c r="AH24" i="11"/>
  <c r="AX23" i="11"/>
  <c r="AW23" i="11"/>
  <c r="AV23" i="11"/>
  <c r="AR23" i="11"/>
  <c r="AP23" i="11"/>
  <c r="AL23" i="11"/>
  <c r="BA23" i="11" s="1"/>
  <c r="AJ23" i="11"/>
  <c r="AH23" i="11"/>
  <c r="AX22" i="11"/>
  <c r="AW22" i="11"/>
  <c r="AV22" i="11"/>
  <c r="AR22" i="11"/>
  <c r="AP22" i="11"/>
  <c r="AL22" i="11"/>
  <c r="BA22" i="11" s="1"/>
  <c r="AJ22" i="11"/>
  <c r="AH22" i="11"/>
  <c r="AS17" i="11"/>
  <c r="AQ17" i="11"/>
  <c r="AP17" i="11"/>
  <c r="AM17" i="11"/>
  <c r="AK17" i="11"/>
  <c r="AG53" i="11" s="1"/>
  <c r="AI17" i="11"/>
  <c r="AF53" i="11" s="1"/>
  <c r="AG17" i="11"/>
  <c r="AE53" i="11" s="1"/>
  <c r="AF17" i="11"/>
  <c r="BA16" i="11"/>
  <c r="AZ16" i="11"/>
  <c r="AX16" i="11"/>
  <c r="AW16" i="11"/>
  <c r="AV16" i="11"/>
  <c r="AT16" i="11"/>
  <c r="AR16" i="11"/>
  <c r="AN16" i="11"/>
  <c r="AL16" i="11"/>
  <c r="AJ16" i="11"/>
  <c r="AH16" i="11"/>
  <c r="AX15" i="11"/>
  <c r="AW15" i="11"/>
  <c r="AV15" i="11"/>
  <c r="AT15" i="11"/>
  <c r="AN15" i="11"/>
  <c r="AL15" i="11"/>
  <c r="BA14" i="11"/>
  <c r="AZ14" i="11"/>
  <c r="AX14" i="11"/>
  <c r="AW14" i="11"/>
  <c r="AT14" i="11"/>
  <c r="AR14" i="11"/>
  <c r="AN14" i="11"/>
  <c r="AL14" i="11"/>
  <c r="AJ14" i="11"/>
  <c r="AH14" i="11"/>
  <c r="L176" i="10"/>
  <c r="K176" i="10"/>
  <c r="I176" i="10"/>
  <c r="D176" i="10"/>
  <c r="L174" i="10"/>
  <c r="K174" i="10"/>
  <c r="I174" i="10"/>
  <c r="D174" i="10"/>
  <c r="L172" i="10"/>
  <c r="K172" i="10"/>
  <c r="I172" i="10"/>
  <c r="D172" i="10"/>
  <c r="T170" i="10"/>
  <c r="S170" i="10"/>
  <c r="L170" i="10"/>
  <c r="J170" i="10"/>
  <c r="D170" i="10"/>
  <c r="L166" i="10"/>
  <c r="K166" i="10"/>
  <c r="I166" i="10"/>
  <c r="D166" i="10"/>
  <c r="L164" i="10"/>
  <c r="K164" i="10"/>
  <c r="I164" i="10"/>
  <c r="D164" i="10"/>
  <c r="L162" i="10"/>
  <c r="K162" i="10"/>
  <c r="I162" i="10"/>
  <c r="D162" i="10"/>
  <c r="T160" i="10"/>
  <c r="S160" i="10"/>
  <c r="L160" i="10"/>
  <c r="J160" i="10"/>
  <c r="D160" i="10"/>
  <c r="I156" i="10"/>
  <c r="E156" i="10"/>
  <c r="C156" i="10"/>
  <c r="B156" i="10"/>
  <c r="O152" i="10" s="1"/>
  <c r="L154" i="10"/>
  <c r="K154" i="10"/>
  <c r="I154" i="10"/>
  <c r="D154" i="10"/>
  <c r="L152" i="10"/>
  <c r="K152" i="10"/>
  <c r="I152" i="10"/>
  <c r="D152" i="10"/>
  <c r="L150" i="10"/>
  <c r="J150" i="10"/>
  <c r="D150" i="10"/>
  <c r="T77" i="10"/>
  <c r="AF57" i="10"/>
  <c r="AE57" i="10"/>
  <c r="AD57" i="10"/>
  <c r="D57" i="10"/>
  <c r="C57" i="10"/>
  <c r="B57" i="10"/>
  <c r="AF52" i="10"/>
  <c r="AE52" i="10"/>
  <c r="AD52" i="10"/>
  <c r="AQ47" i="10"/>
  <c r="AO47" i="10"/>
  <c r="AN47" i="10"/>
  <c r="AK47" i="10"/>
  <c r="AV44" i="10" s="1"/>
  <c r="AI47" i="10"/>
  <c r="AH47" i="10"/>
  <c r="AG47" i="10"/>
  <c r="O47" i="10"/>
  <c r="M47" i="10"/>
  <c r="L47" i="10"/>
  <c r="I47" i="10"/>
  <c r="G47" i="10"/>
  <c r="F47" i="10"/>
  <c r="E47" i="10"/>
  <c r="BA46" i="10"/>
  <c r="AZ46" i="10"/>
  <c r="AX46" i="10"/>
  <c r="AW46" i="10"/>
  <c r="AV46" i="10"/>
  <c r="AR46" i="10"/>
  <c r="AL46" i="10"/>
  <c r="AJ46" i="10"/>
  <c r="AF46" i="10"/>
  <c r="P46" i="10"/>
  <c r="J46" i="10"/>
  <c r="H46" i="10"/>
  <c r="D46" i="10"/>
  <c r="BA45" i="10"/>
  <c r="AZ45" i="10"/>
  <c r="AX45" i="10"/>
  <c r="AW45" i="10"/>
  <c r="AV45" i="10"/>
  <c r="AR45" i="10"/>
  <c r="AL45" i="10"/>
  <c r="AJ45" i="10"/>
  <c r="AF45" i="10"/>
  <c r="P45" i="10"/>
  <c r="J45" i="10"/>
  <c r="H45" i="10"/>
  <c r="D45" i="10"/>
  <c r="BA44" i="10"/>
  <c r="AZ44" i="10"/>
  <c r="AX44" i="10"/>
  <c r="AW44" i="10"/>
  <c r="AR44" i="10"/>
  <c r="AL44" i="10"/>
  <c r="AJ44" i="10"/>
  <c r="AF44" i="10"/>
  <c r="BA43" i="10"/>
  <c r="AZ43" i="10"/>
  <c r="AX43" i="10"/>
  <c r="AW43" i="10"/>
  <c r="AV43" i="10"/>
  <c r="AR43" i="10"/>
  <c r="AL43" i="10"/>
  <c r="AJ43" i="10"/>
  <c r="AF43" i="10"/>
  <c r="AQ38" i="10"/>
  <c r="AO38" i="10"/>
  <c r="AN38" i="10"/>
  <c r="AK38" i="10"/>
  <c r="AV35" i="10" s="1"/>
  <c r="AI38" i="10"/>
  <c r="AH38" i="10"/>
  <c r="AG38" i="10"/>
  <c r="O38" i="10"/>
  <c r="M38" i="10"/>
  <c r="L38" i="10"/>
  <c r="I38" i="10"/>
  <c r="G38" i="10"/>
  <c r="F38" i="10"/>
  <c r="E38" i="10"/>
  <c r="AX37" i="10"/>
  <c r="AW37" i="10"/>
  <c r="AV37" i="10"/>
  <c r="AR37" i="10"/>
  <c r="AP37" i="10"/>
  <c r="AL37" i="10"/>
  <c r="AF37" i="10"/>
  <c r="P37" i="10"/>
  <c r="N37" i="10"/>
  <c r="J37" i="10"/>
  <c r="H37" i="10"/>
  <c r="D37" i="10"/>
  <c r="BA36" i="10"/>
  <c r="AZ36" i="10"/>
  <c r="AX36" i="10"/>
  <c r="AW36" i="10"/>
  <c r="AV36" i="10"/>
  <c r="AR36" i="10"/>
  <c r="AP36" i="10"/>
  <c r="AL36" i="10"/>
  <c r="AJ36" i="10"/>
  <c r="AF36" i="10"/>
  <c r="P36" i="10"/>
  <c r="N36" i="10"/>
  <c r="J36" i="10"/>
  <c r="H36" i="10"/>
  <c r="D36" i="10"/>
  <c r="BA35" i="10"/>
  <c r="AZ35" i="10"/>
  <c r="AX35" i="10"/>
  <c r="AW35" i="10"/>
  <c r="AR35" i="10"/>
  <c r="AP35" i="10"/>
  <c r="AL35" i="10"/>
  <c r="AJ35" i="10"/>
  <c r="AF35" i="10"/>
  <c r="P35" i="10"/>
  <c r="N35" i="10"/>
  <c r="J35" i="10"/>
  <c r="H35" i="10"/>
  <c r="D35" i="10"/>
  <c r="BA34" i="10"/>
  <c r="AZ34" i="10"/>
  <c r="AX34" i="10"/>
  <c r="AW34" i="10"/>
  <c r="AV34" i="10"/>
  <c r="AR34" i="10"/>
  <c r="AP34" i="10"/>
  <c r="AL34" i="10"/>
  <c r="AJ34" i="10"/>
  <c r="AF34" i="10"/>
  <c r="BA33" i="10"/>
  <c r="AZ33" i="10"/>
  <c r="AX33" i="10"/>
  <c r="AW33" i="10"/>
  <c r="AV33" i="10"/>
  <c r="AR33" i="10"/>
  <c r="AP33" i="10"/>
  <c r="AL33" i="10"/>
  <c r="AJ33" i="10"/>
  <c r="AF33" i="10"/>
  <c r="P33" i="10"/>
  <c r="N33" i="10"/>
  <c r="J33" i="10"/>
  <c r="H33" i="10"/>
  <c r="D33" i="10"/>
  <c r="BA32" i="10"/>
  <c r="AZ32" i="10"/>
  <c r="AX32" i="10"/>
  <c r="AW32" i="10"/>
  <c r="AV32" i="10"/>
  <c r="AR32" i="10"/>
  <c r="AP32" i="10"/>
  <c r="AL32" i="10"/>
  <c r="AJ32" i="10"/>
  <c r="AF32" i="10"/>
  <c r="P32" i="10"/>
  <c r="N32" i="10"/>
  <c r="J32" i="10"/>
  <c r="H32" i="10"/>
  <c r="D32" i="10"/>
  <c r="AO27" i="10"/>
  <c r="AN27" i="10"/>
  <c r="AM27" i="10"/>
  <c r="AI27" i="10"/>
  <c r="AG27" i="10"/>
  <c r="AF27" i="10"/>
  <c r="O27" i="10"/>
  <c r="M27" i="10"/>
  <c r="L27" i="10"/>
  <c r="K27" i="10"/>
  <c r="G27" i="10"/>
  <c r="E27" i="10"/>
  <c r="D27" i="10"/>
  <c r="AX26" i="10"/>
  <c r="AW26" i="10"/>
  <c r="AV26" i="10"/>
  <c r="AQ26" i="10"/>
  <c r="AG52" i="10" s="1"/>
  <c r="AL26" i="10"/>
  <c r="BA26" i="10" s="1"/>
  <c r="AJ26" i="10"/>
  <c r="AZ26" i="10" s="1"/>
  <c r="AH26" i="10"/>
  <c r="P26" i="10"/>
  <c r="N26" i="10"/>
  <c r="J26" i="10"/>
  <c r="H26" i="10"/>
  <c r="F26" i="10"/>
  <c r="AX25" i="10"/>
  <c r="AW25" i="10"/>
  <c r="AV25" i="10"/>
  <c r="AR25" i="10"/>
  <c r="AP25" i="10"/>
  <c r="AL25" i="10"/>
  <c r="BA25" i="10" s="1"/>
  <c r="AJ25" i="10"/>
  <c r="AH25" i="10"/>
  <c r="P25" i="10"/>
  <c r="N25" i="10"/>
  <c r="J25" i="10"/>
  <c r="H25" i="10"/>
  <c r="F25" i="10"/>
  <c r="AX24" i="10"/>
  <c r="AW24" i="10"/>
  <c r="AV24" i="10"/>
  <c r="AR24" i="10"/>
  <c r="AP24" i="10"/>
  <c r="AL24" i="10"/>
  <c r="BA24" i="10" s="1"/>
  <c r="AJ24" i="10"/>
  <c r="AH24" i="10"/>
  <c r="P24" i="10"/>
  <c r="N24" i="10"/>
  <c r="J24" i="10"/>
  <c r="H24" i="10"/>
  <c r="F24" i="10"/>
  <c r="AX23" i="10"/>
  <c r="AW23" i="10"/>
  <c r="AV23" i="10"/>
  <c r="AR23" i="10"/>
  <c r="AP23" i="10"/>
  <c r="AL23" i="10"/>
  <c r="BA23" i="10" s="1"/>
  <c r="AJ23" i="10"/>
  <c r="AH23" i="10"/>
  <c r="P23" i="10"/>
  <c r="N23" i="10"/>
  <c r="J23" i="10"/>
  <c r="H23" i="10"/>
  <c r="F23" i="10"/>
  <c r="AX22" i="10"/>
  <c r="AW22" i="10"/>
  <c r="AV22" i="10"/>
  <c r="AR22" i="10"/>
  <c r="AP22" i="10"/>
  <c r="AL22" i="10"/>
  <c r="BA22" i="10" s="1"/>
  <c r="AJ22" i="10"/>
  <c r="AH22" i="10"/>
  <c r="P22" i="10"/>
  <c r="N22" i="10"/>
  <c r="J22" i="10"/>
  <c r="H22" i="10"/>
  <c r="F22" i="10"/>
  <c r="AS17" i="10"/>
  <c r="AQ17" i="10"/>
  <c r="AP17" i="10"/>
  <c r="AM17" i="10"/>
  <c r="AK17" i="10"/>
  <c r="AG53" i="10" s="1"/>
  <c r="AI17" i="10"/>
  <c r="AF53" i="10" s="1"/>
  <c r="AG17" i="10"/>
  <c r="AE53" i="10" s="1"/>
  <c r="AF17" i="10"/>
  <c r="AD53" i="10" s="1"/>
  <c r="Q17" i="10"/>
  <c r="O17" i="10"/>
  <c r="N17" i="10"/>
  <c r="K17" i="10"/>
  <c r="I17" i="10"/>
  <c r="E53" i="10" s="1"/>
  <c r="G17" i="10"/>
  <c r="D53" i="10" s="1"/>
  <c r="E17" i="10"/>
  <c r="D17" i="10"/>
  <c r="BA16" i="10"/>
  <c r="AZ16" i="10"/>
  <c r="AX16" i="10"/>
  <c r="AW16" i="10"/>
  <c r="AV16" i="10"/>
  <c r="AT16" i="10"/>
  <c r="AR16" i="10"/>
  <c r="AN16" i="10"/>
  <c r="AL16" i="10"/>
  <c r="AJ16" i="10"/>
  <c r="AH16" i="10"/>
  <c r="R16" i="10"/>
  <c r="P16" i="10"/>
  <c r="L16" i="10"/>
  <c r="J16" i="10"/>
  <c r="H16" i="10"/>
  <c r="F16" i="10"/>
  <c r="AX15" i="10"/>
  <c r="AW15" i="10"/>
  <c r="AV15" i="10"/>
  <c r="AT15" i="10"/>
  <c r="AN15" i="10"/>
  <c r="AL15" i="10"/>
  <c r="R15" i="10"/>
  <c r="P15" i="10"/>
  <c r="L15" i="10"/>
  <c r="J15" i="10"/>
  <c r="H15" i="10"/>
  <c r="BA14" i="10"/>
  <c r="AZ14" i="10"/>
  <c r="AX14" i="10"/>
  <c r="AW14" i="10"/>
  <c r="AT14" i="10"/>
  <c r="AR14" i="10"/>
  <c r="AN14" i="10"/>
  <c r="AL14" i="10"/>
  <c r="AJ14" i="10"/>
  <c r="AH14" i="10"/>
  <c r="R14" i="10"/>
  <c r="P14" i="10"/>
  <c r="L14" i="10"/>
  <c r="J14" i="10"/>
  <c r="H14" i="10"/>
  <c r="F14" i="10"/>
  <c r="L176" i="9"/>
  <c r="K176" i="9"/>
  <c r="I176" i="9"/>
  <c r="D176" i="9"/>
  <c r="L174" i="9"/>
  <c r="K174" i="9"/>
  <c r="I174" i="9"/>
  <c r="D174" i="9"/>
  <c r="L172" i="9"/>
  <c r="K172" i="9"/>
  <c r="I172" i="9"/>
  <c r="D172" i="9"/>
  <c r="T170" i="9"/>
  <c r="S170" i="9"/>
  <c r="L170" i="9"/>
  <c r="J170" i="9"/>
  <c r="D170" i="9"/>
  <c r="L166" i="9"/>
  <c r="K166" i="9"/>
  <c r="I166" i="9"/>
  <c r="D166" i="9"/>
  <c r="L164" i="9"/>
  <c r="K164" i="9"/>
  <c r="I164" i="9"/>
  <c r="D164" i="9"/>
  <c r="L162" i="9"/>
  <c r="K162" i="9"/>
  <c r="I162" i="9"/>
  <c r="D162" i="9"/>
  <c r="T160" i="9"/>
  <c r="S160" i="9"/>
  <c r="L160" i="9"/>
  <c r="J160" i="9"/>
  <c r="D160" i="9"/>
  <c r="E156" i="9"/>
  <c r="C156" i="9"/>
  <c r="B156" i="9"/>
  <c r="I154" i="9"/>
  <c r="S77" i="9"/>
  <c r="T77" i="9"/>
  <c r="AF57" i="9"/>
  <c r="AE57" i="9"/>
  <c r="AD57" i="9"/>
  <c r="AF52" i="9"/>
  <c r="AE52" i="9"/>
  <c r="AD52" i="9"/>
  <c r="AQ47" i="9"/>
  <c r="AO47" i="9"/>
  <c r="AN47" i="9"/>
  <c r="AK47" i="9"/>
  <c r="AV44" i="9" s="1"/>
  <c r="AI47" i="9"/>
  <c r="AH47" i="9"/>
  <c r="AG47" i="9"/>
  <c r="BA46" i="9"/>
  <c r="AZ46" i="9"/>
  <c r="AX46" i="9"/>
  <c r="AW46" i="9"/>
  <c r="AV46" i="9"/>
  <c r="AR46" i="9"/>
  <c r="AL46" i="9"/>
  <c r="AJ46" i="9"/>
  <c r="AF46" i="9"/>
  <c r="BA45" i="9"/>
  <c r="AZ45" i="9"/>
  <c r="AX45" i="9"/>
  <c r="AW45" i="9"/>
  <c r="AV45" i="9"/>
  <c r="AR45" i="9"/>
  <c r="AL45" i="9"/>
  <c r="AJ45" i="9"/>
  <c r="AF45" i="9"/>
  <c r="BA44" i="9"/>
  <c r="AZ44" i="9"/>
  <c r="AX44" i="9"/>
  <c r="AW44" i="9"/>
  <c r="AR44" i="9"/>
  <c r="AL44" i="9"/>
  <c r="AJ44" i="9"/>
  <c r="AF44" i="9"/>
  <c r="BA43" i="9"/>
  <c r="AZ43" i="9"/>
  <c r="AX43" i="9"/>
  <c r="AW43" i="9"/>
  <c r="AV43" i="9"/>
  <c r="AR43" i="9"/>
  <c r="AL43" i="9"/>
  <c r="AJ43" i="9"/>
  <c r="AF43" i="9"/>
  <c r="AQ38" i="9"/>
  <c r="AO38" i="9"/>
  <c r="AN38" i="9"/>
  <c r="AK38" i="9"/>
  <c r="AV35" i="9" s="1"/>
  <c r="AI38" i="9"/>
  <c r="AH38" i="9"/>
  <c r="AG38" i="9"/>
  <c r="AX37" i="9"/>
  <c r="AW37" i="9"/>
  <c r="AV37" i="9"/>
  <c r="AR37" i="9"/>
  <c r="AP37" i="9"/>
  <c r="AL37" i="9"/>
  <c r="AF37" i="9"/>
  <c r="BA36" i="9"/>
  <c r="AZ36" i="9"/>
  <c r="AX36" i="9"/>
  <c r="AW36" i="9"/>
  <c r="AV36" i="9"/>
  <c r="AR36" i="9"/>
  <c r="AP36" i="9"/>
  <c r="AL36" i="9"/>
  <c r="AJ36" i="9"/>
  <c r="AF36" i="9"/>
  <c r="BA35" i="9"/>
  <c r="AZ35" i="9"/>
  <c r="AX35" i="9"/>
  <c r="AW35" i="9"/>
  <c r="AR35" i="9"/>
  <c r="AP35" i="9"/>
  <c r="AL35" i="9"/>
  <c r="AJ35" i="9"/>
  <c r="AF35" i="9"/>
  <c r="BA34" i="9"/>
  <c r="AZ34" i="9"/>
  <c r="AX34" i="9"/>
  <c r="AW34" i="9"/>
  <c r="AV34" i="9"/>
  <c r="AR34" i="9"/>
  <c r="AP34" i="9"/>
  <c r="AL34" i="9"/>
  <c r="AJ34" i="9"/>
  <c r="AF34" i="9"/>
  <c r="BA33" i="9"/>
  <c r="AZ33" i="9"/>
  <c r="AX33" i="9"/>
  <c r="AW33" i="9"/>
  <c r="AV33" i="9"/>
  <c r="AR33" i="9"/>
  <c r="AP33" i="9"/>
  <c r="AL33" i="9"/>
  <c r="AJ33" i="9"/>
  <c r="AF33" i="9"/>
  <c r="BA32" i="9"/>
  <c r="AZ32" i="9"/>
  <c r="AX32" i="9"/>
  <c r="AW32" i="9"/>
  <c r="AV32" i="9"/>
  <c r="AR32" i="9"/>
  <c r="AP32" i="9"/>
  <c r="AL32" i="9"/>
  <c r="AJ32" i="9"/>
  <c r="AF32" i="9"/>
  <c r="AO27" i="9"/>
  <c r="AN27" i="9"/>
  <c r="AM27" i="9"/>
  <c r="AI27" i="9"/>
  <c r="AG27" i="9"/>
  <c r="AF27" i="9"/>
  <c r="AX26" i="9"/>
  <c r="AW26" i="9"/>
  <c r="AV26" i="9"/>
  <c r="AQ26" i="9"/>
  <c r="AG52" i="9" s="1"/>
  <c r="AL26" i="9"/>
  <c r="BA26" i="9" s="1"/>
  <c r="AJ26" i="9"/>
  <c r="AZ26" i="9" s="1"/>
  <c r="AH26" i="9"/>
  <c r="AX25" i="9"/>
  <c r="AW25" i="9"/>
  <c r="AV25" i="9"/>
  <c r="AR25" i="9"/>
  <c r="AP25" i="9"/>
  <c r="AL25" i="9"/>
  <c r="BA25" i="9" s="1"/>
  <c r="AJ25" i="9"/>
  <c r="AH25" i="9"/>
  <c r="AX24" i="9"/>
  <c r="AW24" i="9"/>
  <c r="AV24" i="9"/>
  <c r="AR24" i="9"/>
  <c r="AP24" i="9"/>
  <c r="AL24" i="9"/>
  <c r="AZ24" i="9" s="1"/>
  <c r="AJ24" i="9"/>
  <c r="AH24" i="9"/>
  <c r="AX23" i="9"/>
  <c r="AW23" i="9"/>
  <c r="AV23" i="9"/>
  <c r="AR23" i="9"/>
  <c r="AP23" i="9"/>
  <c r="AL23" i="9"/>
  <c r="BA23" i="9" s="1"/>
  <c r="AJ23" i="9"/>
  <c r="AH23" i="9"/>
  <c r="AX22" i="9"/>
  <c r="AW22" i="9"/>
  <c r="AV22" i="9"/>
  <c r="AR22" i="9"/>
  <c r="AP22" i="9"/>
  <c r="AL22" i="9"/>
  <c r="BA22" i="9" s="1"/>
  <c r="AJ22" i="9"/>
  <c r="AH22" i="9"/>
  <c r="AS17" i="9"/>
  <c r="AQ17" i="9"/>
  <c r="AP17" i="9"/>
  <c r="AM17" i="9"/>
  <c r="AK17" i="9"/>
  <c r="AG53" i="9" s="1"/>
  <c r="AI17" i="9"/>
  <c r="AF53" i="9" s="1"/>
  <c r="AG17" i="9"/>
  <c r="AE53" i="9" s="1"/>
  <c r="AF17" i="9"/>
  <c r="BA16" i="9"/>
  <c r="AZ16" i="9"/>
  <c r="AX16" i="9"/>
  <c r="AW16" i="9"/>
  <c r="AV16" i="9"/>
  <c r="AT16" i="9"/>
  <c r="AR16" i="9"/>
  <c r="AN16" i="9"/>
  <c r="AL16" i="9"/>
  <c r="AJ16" i="9"/>
  <c r="AH16" i="9"/>
  <c r="AX15" i="9"/>
  <c r="AW15" i="9"/>
  <c r="AV15" i="9"/>
  <c r="AT15" i="9"/>
  <c r="AN15" i="9"/>
  <c r="AL15" i="9"/>
  <c r="BA14" i="9"/>
  <c r="AZ14" i="9"/>
  <c r="AX14" i="9"/>
  <c r="AW14" i="9"/>
  <c r="AT14" i="9"/>
  <c r="AR14" i="9"/>
  <c r="AN14" i="9"/>
  <c r="AL14" i="9"/>
  <c r="AJ14" i="9"/>
  <c r="AH14" i="9"/>
  <c r="L176" i="8"/>
  <c r="K176" i="8"/>
  <c r="I176" i="8"/>
  <c r="D176" i="8"/>
  <c r="L174" i="8"/>
  <c r="K174" i="8"/>
  <c r="I174" i="8"/>
  <c r="D174" i="8"/>
  <c r="L172" i="8"/>
  <c r="K172" i="8"/>
  <c r="I172" i="8"/>
  <c r="D172" i="8"/>
  <c r="T170" i="8"/>
  <c r="S170" i="8"/>
  <c r="L170" i="8"/>
  <c r="J170" i="8"/>
  <c r="D170" i="8"/>
  <c r="L166" i="8"/>
  <c r="K166" i="8"/>
  <c r="I166" i="8"/>
  <c r="D166" i="8"/>
  <c r="L164" i="8"/>
  <c r="K164" i="8"/>
  <c r="I164" i="8"/>
  <c r="D164" i="8"/>
  <c r="L162" i="8"/>
  <c r="K162" i="8"/>
  <c r="I162" i="8"/>
  <c r="D162" i="8"/>
  <c r="T160" i="8"/>
  <c r="S160" i="8"/>
  <c r="L160" i="8"/>
  <c r="J160" i="8"/>
  <c r="D160" i="8"/>
  <c r="I156" i="8"/>
  <c r="E156" i="8"/>
  <c r="C156" i="8"/>
  <c r="B156" i="8"/>
  <c r="L154" i="8"/>
  <c r="K154" i="8"/>
  <c r="I154" i="8"/>
  <c r="D152" i="8"/>
  <c r="L150" i="8"/>
  <c r="J150" i="8"/>
  <c r="AF57" i="8"/>
  <c r="AE57" i="8"/>
  <c r="AD57" i="8"/>
  <c r="D57" i="8"/>
  <c r="C57" i="8"/>
  <c r="B57" i="8"/>
  <c r="AF52" i="8"/>
  <c r="AE52" i="8"/>
  <c r="AD52" i="8"/>
  <c r="AQ47" i="8"/>
  <c r="AO47" i="8"/>
  <c r="AN47" i="8"/>
  <c r="AK47" i="8"/>
  <c r="AV44" i="8" s="1"/>
  <c r="AI47" i="8"/>
  <c r="AH47" i="8"/>
  <c r="AG47" i="8"/>
  <c r="O47" i="8"/>
  <c r="M47" i="8"/>
  <c r="L47" i="8"/>
  <c r="I47" i="8"/>
  <c r="G47" i="8"/>
  <c r="F47" i="8"/>
  <c r="E47" i="8"/>
  <c r="BA46" i="8"/>
  <c r="AZ46" i="8"/>
  <c r="AX46" i="8"/>
  <c r="AW46" i="8"/>
  <c r="AV46" i="8"/>
  <c r="AR46" i="8"/>
  <c r="AL46" i="8"/>
  <c r="AJ46" i="8"/>
  <c r="AF46" i="8"/>
  <c r="P46" i="8"/>
  <c r="J46" i="8"/>
  <c r="H46" i="8"/>
  <c r="D46" i="8"/>
  <c r="BA45" i="8"/>
  <c r="AZ45" i="8"/>
  <c r="AX45" i="8"/>
  <c r="AW45" i="8"/>
  <c r="AV45" i="8"/>
  <c r="AR45" i="8"/>
  <c r="AL45" i="8"/>
  <c r="AJ45" i="8"/>
  <c r="AF45" i="8"/>
  <c r="P45" i="8"/>
  <c r="J45" i="8"/>
  <c r="H45" i="8"/>
  <c r="D45" i="8"/>
  <c r="BA44" i="8"/>
  <c r="AZ44" i="8"/>
  <c r="AX44" i="8"/>
  <c r="AW44" i="8"/>
  <c r="AR44" i="8"/>
  <c r="AL44" i="8"/>
  <c r="AJ44" i="8"/>
  <c r="AF44" i="8"/>
  <c r="P44" i="8"/>
  <c r="J44" i="8"/>
  <c r="H44" i="8"/>
  <c r="D44" i="8"/>
  <c r="BA43" i="8"/>
  <c r="AZ43" i="8"/>
  <c r="AX43" i="8"/>
  <c r="AW43" i="8"/>
  <c r="AV43" i="8"/>
  <c r="AR43" i="8"/>
  <c r="AL43" i="8"/>
  <c r="AJ43" i="8"/>
  <c r="AF43" i="8"/>
  <c r="P43" i="8"/>
  <c r="J43" i="8"/>
  <c r="H43" i="8"/>
  <c r="D43" i="8"/>
  <c r="AQ38" i="8"/>
  <c r="AO38" i="8"/>
  <c r="AN38" i="8"/>
  <c r="AK38" i="8"/>
  <c r="AV35" i="8" s="1"/>
  <c r="AI38" i="8"/>
  <c r="AH38" i="8"/>
  <c r="AG38" i="8"/>
  <c r="O38" i="8"/>
  <c r="M38" i="8"/>
  <c r="L38" i="8"/>
  <c r="I38" i="8"/>
  <c r="G38" i="8"/>
  <c r="F38" i="8"/>
  <c r="E38" i="8"/>
  <c r="AX37" i="8"/>
  <c r="AW37" i="8"/>
  <c r="AV37" i="8"/>
  <c r="AR37" i="8"/>
  <c r="AP37" i="8"/>
  <c r="AL37" i="8"/>
  <c r="AF37" i="8"/>
  <c r="P37" i="8"/>
  <c r="N37" i="8"/>
  <c r="J37" i="8"/>
  <c r="H37" i="8"/>
  <c r="D37" i="8"/>
  <c r="BA36" i="8"/>
  <c r="AZ36" i="8"/>
  <c r="AX36" i="8"/>
  <c r="AW36" i="8"/>
  <c r="AV36" i="8"/>
  <c r="AR36" i="8"/>
  <c r="AP36" i="8"/>
  <c r="AL36" i="8"/>
  <c r="AJ36" i="8"/>
  <c r="AF36" i="8"/>
  <c r="P36" i="8"/>
  <c r="N36" i="8"/>
  <c r="J36" i="8"/>
  <c r="H36" i="8"/>
  <c r="D36" i="8"/>
  <c r="BA35" i="8"/>
  <c r="AZ35" i="8"/>
  <c r="AX35" i="8"/>
  <c r="AW35" i="8"/>
  <c r="AR35" i="8"/>
  <c r="AP35" i="8"/>
  <c r="AL35" i="8"/>
  <c r="AJ35" i="8"/>
  <c r="AF35" i="8"/>
  <c r="P35" i="8"/>
  <c r="N35" i="8"/>
  <c r="J35" i="8"/>
  <c r="H35" i="8"/>
  <c r="D35" i="8"/>
  <c r="BA34" i="8"/>
  <c r="AZ34" i="8"/>
  <c r="AX34" i="8"/>
  <c r="AW34" i="8"/>
  <c r="AV34" i="8"/>
  <c r="AR34" i="8"/>
  <c r="AP34" i="8"/>
  <c r="AL34" i="8"/>
  <c r="AJ34" i="8"/>
  <c r="AF34" i="8"/>
  <c r="P34" i="8"/>
  <c r="N34" i="8"/>
  <c r="J34" i="8"/>
  <c r="H34" i="8"/>
  <c r="D34" i="8"/>
  <c r="BA33" i="8"/>
  <c r="AZ33" i="8"/>
  <c r="AX33" i="8"/>
  <c r="AW33" i="8"/>
  <c r="AV33" i="8"/>
  <c r="AR33" i="8"/>
  <c r="AP33" i="8"/>
  <c r="AL33" i="8"/>
  <c r="AJ33" i="8"/>
  <c r="AF33" i="8"/>
  <c r="P33" i="8"/>
  <c r="N33" i="8"/>
  <c r="J33" i="8"/>
  <c r="H33" i="8"/>
  <c r="D33" i="8"/>
  <c r="BA32" i="8"/>
  <c r="AZ32" i="8"/>
  <c r="AX32" i="8"/>
  <c r="AW32" i="8"/>
  <c r="AV32" i="8"/>
  <c r="AR32" i="8"/>
  <c r="AP32" i="8"/>
  <c r="AL32" i="8"/>
  <c r="AJ32" i="8"/>
  <c r="AF32" i="8"/>
  <c r="P32" i="8"/>
  <c r="N32" i="8"/>
  <c r="J32" i="8"/>
  <c r="H32" i="8"/>
  <c r="D32" i="8"/>
  <c r="AO27" i="8"/>
  <c r="AN27" i="8"/>
  <c r="AM27" i="8"/>
  <c r="AI27" i="8"/>
  <c r="AG27" i="8"/>
  <c r="AF27" i="8"/>
  <c r="O27" i="8"/>
  <c r="M27" i="8"/>
  <c r="L27" i="8"/>
  <c r="K27" i="8"/>
  <c r="G27" i="8"/>
  <c r="E27" i="8"/>
  <c r="D27" i="8"/>
  <c r="AX26" i="8"/>
  <c r="AW26" i="8"/>
  <c r="AV26" i="8"/>
  <c r="AQ26" i="8"/>
  <c r="AG52" i="8" s="1"/>
  <c r="AL26" i="8"/>
  <c r="BA26" i="8" s="1"/>
  <c r="AJ26" i="8"/>
  <c r="AZ26" i="8" s="1"/>
  <c r="AH26" i="8"/>
  <c r="P26" i="8"/>
  <c r="N26" i="8"/>
  <c r="J26" i="8"/>
  <c r="H26" i="8"/>
  <c r="F26" i="8"/>
  <c r="AX25" i="8"/>
  <c r="AW25" i="8"/>
  <c r="AV25" i="8"/>
  <c r="AR25" i="8"/>
  <c r="AP25" i="8"/>
  <c r="AL25" i="8"/>
  <c r="AZ25" i="8" s="1"/>
  <c r="AJ25" i="8"/>
  <c r="AH25" i="8"/>
  <c r="P25" i="8"/>
  <c r="N25" i="8"/>
  <c r="J25" i="8"/>
  <c r="H25" i="8"/>
  <c r="F25" i="8"/>
  <c r="AX24" i="8"/>
  <c r="AW24" i="8"/>
  <c r="AV24" i="8"/>
  <c r="AR24" i="8"/>
  <c r="AP24" i="8"/>
  <c r="AL24" i="8"/>
  <c r="BA24" i="8" s="1"/>
  <c r="AJ24" i="8"/>
  <c r="AH24" i="8"/>
  <c r="P24" i="8"/>
  <c r="N24" i="8"/>
  <c r="J24" i="8"/>
  <c r="H24" i="8"/>
  <c r="F24" i="8"/>
  <c r="AX23" i="8"/>
  <c r="AW23" i="8"/>
  <c r="AV23" i="8"/>
  <c r="AR23" i="8"/>
  <c r="AP23" i="8"/>
  <c r="AL23" i="8"/>
  <c r="BA23" i="8" s="1"/>
  <c r="AJ23" i="8"/>
  <c r="AH23" i="8"/>
  <c r="P23" i="8"/>
  <c r="N23" i="8"/>
  <c r="J23" i="8"/>
  <c r="H23" i="8"/>
  <c r="F23" i="8"/>
  <c r="AX22" i="8"/>
  <c r="AW22" i="8"/>
  <c r="AV22" i="8"/>
  <c r="AR22" i="8"/>
  <c r="AP22" i="8"/>
  <c r="AL22" i="8"/>
  <c r="AZ22" i="8" s="1"/>
  <c r="AJ22" i="8"/>
  <c r="AH22" i="8"/>
  <c r="P22" i="8"/>
  <c r="N22" i="8"/>
  <c r="J22" i="8"/>
  <c r="H22" i="8"/>
  <c r="F22" i="8"/>
  <c r="AS17" i="8"/>
  <c r="AQ17" i="8"/>
  <c r="AP17" i="8"/>
  <c r="AM17" i="8"/>
  <c r="AK17" i="8"/>
  <c r="AG53" i="8" s="1"/>
  <c r="AI17" i="8"/>
  <c r="AF53" i="8" s="1"/>
  <c r="AG17" i="8"/>
  <c r="AE53" i="8" s="1"/>
  <c r="AF17" i="8"/>
  <c r="Q17" i="8"/>
  <c r="O17" i="8"/>
  <c r="N17" i="8"/>
  <c r="K17" i="8"/>
  <c r="I17" i="8"/>
  <c r="E53" i="8" s="1"/>
  <c r="G17" i="8"/>
  <c r="D53" i="8" s="1"/>
  <c r="E17" i="8"/>
  <c r="D17" i="8"/>
  <c r="BA16" i="8"/>
  <c r="AZ16" i="8"/>
  <c r="AX16" i="8"/>
  <c r="AW16" i="8"/>
  <c r="AV16" i="8"/>
  <c r="AT16" i="8"/>
  <c r="AR16" i="8"/>
  <c r="AN16" i="8"/>
  <c r="AL16" i="8"/>
  <c r="AJ16" i="8"/>
  <c r="AH16" i="8"/>
  <c r="R16" i="8"/>
  <c r="P16" i="8"/>
  <c r="L16" i="8"/>
  <c r="J16" i="8"/>
  <c r="H16" i="8"/>
  <c r="F16" i="8"/>
  <c r="AX15" i="8"/>
  <c r="AW15" i="8"/>
  <c r="AV15" i="8"/>
  <c r="AT15" i="8"/>
  <c r="AN15" i="8"/>
  <c r="AL15" i="8"/>
  <c r="R15" i="8"/>
  <c r="P15" i="8"/>
  <c r="L15" i="8"/>
  <c r="J15" i="8"/>
  <c r="H15" i="8"/>
  <c r="BA14" i="8"/>
  <c r="AZ14" i="8"/>
  <c r="AX14" i="8"/>
  <c r="AW14" i="8"/>
  <c r="AT14" i="8"/>
  <c r="AR14" i="8"/>
  <c r="AN14" i="8"/>
  <c r="AL14" i="8"/>
  <c r="AJ14" i="8"/>
  <c r="AH14" i="8"/>
  <c r="R14" i="8"/>
  <c r="P14" i="8"/>
  <c r="L14" i="8"/>
  <c r="J14" i="8"/>
  <c r="H14" i="8"/>
  <c r="F14" i="8"/>
  <c r="L176" i="7"/>
  <c r="K176" i="7"/>
  <c r="I176" i="7"/>
  <c r="D176" i="7"/>
  <c r="L174" i="7"/>
  <c r="K174" i="7"/>
  <c r="I174" i="7"/>
  <c r="D174" i="7"/>
  <c r="L172" i="7"/>
  <c r="K172" i="7"/>
  <c r="I172" i="7"/>
  <c r="D172" i="7"/>
  <c r="T170" i="7"/>
  <c r="S170" i="7"/>
  <c r="L170" i="7"/>
  <c r="J170" i="7"/>
  <c r="D170" i="7"/>
  <c r="L166" i="7"/>
  <c r="K166" i="7"/>
  <c r="I166" i="7"/>
  <c r="D166" i="7"/>
  <c r="L164" i="7"/>
  <c r="K164" i="7"/>
  <c r="I164" i="7"/>
  <c r="D164" i="7"/>
  <c r="L162" i="7"/>
  <c r="K162" i="7"/>
  <c r="I162" i="7"/>
  <c r="D162" i="7"/>
  <c r="T160" i="7"/>
  <c r="S160" i="7"/>
  <c r="L160" i="7"/>
  <c r="J160" i="7"/>
  <c r="D160" i="7"/>
  <c r="I156" i="7"/>
  <c r="L156" i="7"/>
  <c r="D156" i="7"/>
  <c r="AF57" i="7"/>
  <c r="AE57" i="7"/>
  <c r="AD57" i="7"/>
  <c r="D57" i="7"/>
  <c r="C57" i="7"/>
  <c r="B57" i="7"/>
  <c r="AF52" i="7"/>
  <c r="AE52" i="7"/>
  <c r="AD52" i="7"/>
  <c r="AQ47" i="7"/>
  <c r="AO47" i="7"/>
  <c r="AN47" i="7"/>
  <c r="AK47" i="7"/>
  <c r="AV44" i="7" s="1"/>
  <c r="AI47" i="7"/>
  <c r="AH47" i="7"/>
  <c r="AG47" i="7"/>
  <c r="O47" i="7"/>
  <c r="M47" i="7"/>
  <c r="L47" i="7"/>
  <c r="I47" i="7"/>
  <c r="G47" i="7"/>
  <c r="F47" i="7"/>
  <c r="E47" i="7"/>
  <c r="BA46" i="7"/>
  <c r="AZ46" i="7"/>
  <c r="AX46" i="7"/>
  <c r="AW46" i="7"/>
  <c r="AV46" i="7"/>
  <c r="AR46" i="7"/>
  <c r="AL46" i="7"/>
  <c r="AJ46" i="7"/>
  <c r="AF46" i="7"/>
  <c r="P46" i="7"/>
  <c r="J46" i="7"/>
  <c r="H46" i="7"/>
  <c r="BA45" i="7"/>
  <c r="AZ45" i="7"/>
  <c r="AX45" i="7"/>
  <c r="AW45" i="7"/>
  <c r="AV45" i="7"/>
  <c r="AR45" i="7"/>
  <c r="AL45" i="7"/>
  <c r="AJ45" i="7"/>
  <c r="AF45" i="7"/>
  <c r="P45" i="7"/>
  <c r="J45" i="7"/>
  <c r="H45" i="7"/>
  <c r="BA44" i="7"/>
  <c r="AZ44" i="7"/>
  <c r="AX44" i="7"/>
  <c r="AW44" i="7"/>
  <c r="AR44" i="7"/>
  <c r="AL44" i="7"/>
  <c r="AJ44" i="7"/>
  <c r="AF44" i="7"/>
  <c r="P44" i="7"/>
  <c r="J44" i="7"/>
  <c r="H44" i="7"/>
  <c r="BA43" i="7"/>
  <c r="AZ43" i="7"/>
  <c r="AX43" i="7"/>
  <c r="AW43" i="7"/>
  <c r="AV43" i="7"/>
  <c r="AR43" i="7"/>
  <c r="AL43" i="7"/>
  <c r="AJ43" i="7"/>
  <c r="AF43" i="7"/>
  <c r="P43" i="7"/>
  <c r="J43" i="7"/>
  <c r="H43" i="7"/>
  <c r="AQ38" i="7"/>
  <c r="AO38" i="7"/>
  <c r="AN38" i="7"/>
  <c r="AK38" i="7"/>
  <c r="AV35" i="7" s="1"/>
  <c r="AI38" i="7"/>
  <c r="AH38" i="7"/>
  <c r="AG38" i="7"/>
  <c r="O38" i="7"/>
  <c r="M38" i="7"/>
  <c r="L38" i="7"/>
  <c r="I38" i="7"/>
  <c r="G38" i="7"/>
  <c r="F38" i="7"/>
  <c r="E38" i="7"/>
  <c r="AX37" i="7"/>
  <c r="AW37" i="7"/>
  <c r="AV37" i="7"/>
  <c r="AR37" i="7"/>
  <c r="AP37" i="7"/>
  <c r="AL37" i="7"/>
  <c r="AF37" i="7"/>
  <c r="P37" i="7"/>
  <c r="N37" i="7"/>
  <c r="J37" i="7"/>
  <c r="H37" i="7"/>
  <c r="D37" i="7"/>
  <c r="BA36" i="7"/>
  <c r="AZ36" i="7"/>
  <c r="AX36" i="7"/>
  <c r="AW36" i="7"/>
  <c r="AV36" i="7"/>
  <c r="AR36" i="7"/>
  <c r="AP36" i="7"/>
  <c r="AL36" i="7"/>
  <c r="AJ36" i="7"/>
  <c r="AF36" i="7"/>
  <c r="P36" i="7"/>
  <c r="N36" i="7"/>
  <c r="J36" i="7"/>
  <c r="H36" i="7"/>
  <c r="D36" i="7"/>
  <c r="BA35" i="7"/>
  <c r="AZ35" i="7"/>
  <c r="AX35" i="7"/>
  <c r="AW35" i="7"/>
  <c r="AR35" i="7"/>
  <c r="AP35" i="7"/>
  <c r="AL35" i="7"/>
  <c r="AJ35" i="7"/>
  <c r="AF35" i="7"/>
  <c r="P35" i="7"/>
  <c r="N35" i="7"/>
  <c r="J35" i="7"/>
  <c r="H35" i="7"/>
  <c r="D35" i="7"/>
  <c r="BA34" i="7"/>
  <c r="AZ34" i="7"/>
  <c r="AX34" i="7"/>
  <c r="AW34" i="7"/>
  <c r="AV34" i="7"/>
  <c r="AR34" i="7"/>
  <c r="AP34" i="7"/>
  <c r="AL34" i="7"/>
  <c r="AJ34" i="7"/>
  <c r="AF34" i="7"/>
  <c r="P34" i="7"/>
  <c r="N34" i="7"/>
  <c r="J34" i="7"/>
  <c r="H34" i="7"/>
  <c r="D34" i="7"/>
  <c r="BA33" i="7"/>
  <c r="AZ33" i="7"/>
  <c r="AX33" i="7"/>
  <c r="AW33" i="7"/>
  <c r="AV33" i="7"/>
  <c r="AR33" i="7"/>
  <c r="AP33" i="7"/>
  <c r="AL33" i="7"/>
  <c r="AJ33" i="7"/>
  <c r="AF33" i="7"/>
  <c r="P33" i="7"/>
  <c r="N33" i="7"/>
  <c r="J33" i="7"/>
  <c r="D33" i="7"/>
  <c r="BA32" i="7"/>
  <c r="AZ32" i="7"/>
  <c r="AX32" i="7"/>
  <c r="AW32" i="7"/>
  <c r="AV32" i="7"/>
  <c r="AR32" i="7"/>
  <c r="AP32" i="7"/>
  <c r="AL32" i="7"/>
  <c r="AJ32" i="7"/>
  <c r="AF32" i="7"/>
  <c r="P32" i="7"/>
  <c r="N32" i="7"/>
  <c r="J32" i="7"/>
  <c r="D32" i="7"/>
  <c r="AO27" i="7"/>
  <c r="AN27" i="7"/>
  <c r="AM27" i="7"/>
  <c r="AI27" i="7"/>
  <c r="AG27" i="7"/>
  <c r="AF27" i="7"/>
  <c r="O27" i="7"/>
  <c r="M27" i="7"/>
  <c r="L27" i="7"/>
  <c r="K27" i="7"/>
  <c r="G27" i="7"/>
  <c r="E27" i="7"/>
  <c r="D27" i="7"/>
  <c r="AX26" i="7"/>
  <c r="AW26" i="7"/>
  <c r="AV26" i="7"/>
  <c r="AQ26" i="7"/>
  <c r="AG52" i="7" s="1"/>
  <c r="AL26" i="7"/>
  <c r="BA26" i="7" s="1"/>
  <c r="AJ26" i="7"/>
  <c r="AZ26" i="7" s="1"/>
  <c r="AH26" i="7"/>
  <c r="P26" i="7"/>
  <c r="N26" i="7"/>
  <c r="J26" i="7"/>
  <c r="H26" i="7"/>
  <c r="F26" i="7"/>
  <c r="AX25" i="7"/>
  <c r="AW25" i="7"/>
  <c r="AV25" i="7"/>
  <c r="AR25" i="7"/>
  <c r="AP25" i="7"/>
  <c r="AL25" i="7"/>
  <c r="BA25" i="7" s="1"/>
  <c r="AJ25" i="7"/>
  <c r="AH25" i="7"/>
  <c r="P25" i="7"/>
  <c r="N25" i="7"/>
  <c r="J25" i="7"/>
  <c r="H25" i="7"/>
  <c r="F25" i="7"/>
  <c r="AX24" i="7"/>
  <c r="AW24" i="7"/>
  <c r="AV24" i="7"/>
  <c r="AR24" i="7"/>
  <c r="AP24" i="7"/>
  <c r="AL24" i="7"/>
  <c r="AZ24" i="7" s="1"/>
  <c r="AJ24" i="7"/>
  <c r="AH24" i="7"/>
  <c r="P24" i="7"/>
  <c r="N24" i="7"/>
  <c r="J24" i="7"/>
  <c r="H24" i="7"/>
  <c r="F24" i="7"/>
  <c r="AX23" i="7"/>
  <c r="AW23" i="7"/>
  <c r="AV23" i="7"/>
  <c r="AR23" i="7"/>
  <c r="AP23" i="7"/>
  <c r="AL23" i="7"/>
  <c r="BA23" i="7" s="1"/>
  <c r="AJ23" i="7"/>
  <c r="AH23" i="7"/>
  <c r="P23" i="7"/>
  <c r="N23" i="7"/>
  <c r="J23" i="7"/>
  <c r="H23" i="7"/>
  <c r="F23" i="7"/>
  <c r="AX22" i="7"/>
  <c r="AW22" i="7"/>
  <c r="AV22" i="7"/>
  <c r="AR22" i="7"/>
  <c r="AP22" i="7"/>
  <c r="AL22" i="7"/>
  <c r="BA22" i="7" s="1"/>
  <c r="AJ22" i="7"/>
  <c r="AH22" i="7"/>
  <c r="P22" i="7"/>
  <c r="N22" i="7"/>
  <c r="J22" i="7"/>
  <c r="H22" i="7"/>
  <c r="F22" i="7"/>
  <c r="AS17" i="7"/>
  <c r="AQ17" i="7"/>
  <c r="AP17" i="7"/>
  <c r="AM17" i="7"/>
  <c r="AK17" i="7"/>
  <c r="AG53" i="7" s="1"/>
  <c r="AI17" i="7"/>
  <c r="AF53" i="7" s="1"/>
  <c r="AG17" i="7"/>
  <c r="AE53" i="7" s="1"/>
  <c r="AF17" i="7"/>
  <c r="Q17" i="7"/>
  <c r="O17" i="7"/>
  <c r="N17" i="7"/>
  <c r="K17" i="7"/>
  <c r="I17" i="7"/>
  <c r="E53" i="7" s="1"/>
  <c r="G17" i="7"/>
  <c r="D53" i="7" s="1"/>
  <c r="E17" i="7"/>
  <c r="D17" i="7"/>
  <c r="BA16" i="7"/>
  <c r="AZ16" i="7"/>
  <c r="AX16" i="7"/>
  <c r="AW16" i="7"/>
  <c r="AV16" i="7"/>
  <c r="AT16" i="7"/>
  <c r="AR16" i="7"/>
  <c r="AN16" i="7"/>
  <c r="AL16" i="7"/>
  <c r="AJ16" i="7"/>
  <c r="AH16" i="7"/>
  <c r="R16" i="7"/>
  <c r="P16" i="7"/>
  <c r="L16" i="7"/>
  <c r="J16" i="7"/>
  <c r="H16" i="7"/>
  <c r="AX15" i="7"/>
  <c r="AW15" i="7"/>
  <c r="AV15" i="7"/>
  <c r="AT15" i="7"/>
  <c r="AN15" i="7"/>
  <c r="AL15" i="7"/>
  <c r="R15" i="7"/>
  <c r="P15" i="7"/>
  <c r="L15" i="7"/>
  <c r="J15" i="7"/>
  <c r="H15" i="7"/>
  <c r="BA14" i="7"/>
  <c r="AZ14" i="7"/>
  <c r="AX14" i="7"/>
  <c r="AW14" i="7"/>
  <c r="AT14" i="7"/>
  <c r="AR14" i="7"/>
  <c r="AN14" i="7"/>
  <c r="AL14" i="7"/>
  <c r="AJ14" i="7"/>
  <c r="AH14" i="7"/>
  <c r="R14" i="7"/>
  <c r="P14" i="7"/>
  <c r="L14" i="7"/>
  <c r="J14" i="7"/>
  <c r="H14" i="7"/>
  <c r="F14" i="7"/>
  <c r="L176" i="6"/>
  <c r="K176" i="6"/>
  <c r="I176" i="6"/>
  <c r="D176" i="6"/>
  <c r="L174" i="6"/>
  <c r="K174" i="6"/>
  <c r="I174" i="6"/>
  <c r="D174" i="6"/>
  <c r="L172" i="6"/>
  <c r="K172" i="6"/>
  <c r="I172" i="6"/>
  <c r="D172" i="6"/>
  <c r="T170" i="6"/>
  <c r="S170" i="6"/>
  <c r="L170" i="6"/>
  <c r="J170" i="6"/>
  <c r="D170" i="6"/>
  <c r="L166" i="6"/>
  <c r="K166" i="6"/>
  <c r="I166" i="6"/>
  <c r="D166" i="6"/>
  <c r="L164" i="6"/>
  <c r="K164" i="6"/>
  <c r="I164" i="6"/>
  <c r="D164" i="6"/>
  <c r="L162" i="6"/>
  <c r="K162" i="6"/>
  <c r="I162" i="6"/>
  <c r="D162" i="6"/>
  <c r="T160" i="6"/>
  <c r="S160" i="6"/>
  <c r="L160" i="6"/>
  <c r="J160" i="6"/>
  <c r="D160" i="6"/>
  <c r="E156" i="6"/>
  <c r="C156" i="6"/>
  <c r="B156" i="6"/>
  <c r="K154" i="6"/>
  <c r="I154" i="6"/>
  <c r="D154" i="6"/>
  <c r="AF57" i="6"/>
  <c r="AE57" i="6"/>
  <c r="AD57" i="6"/>
  <c r="D57" i="6"/>
  <c r="C57" i="6"/>
  <c r="B57" i="6"/>
  <c r="AF52" i="6"/>
  <c r="AE52" i="6"/>
  <c r="AD52" i="6"/>
  <c r="AQ47" i="6"/>
  <c r="AO47" i="6"/>
  <c r="AN47" i="6"/>
  <c r="AK47" i="6"/>
  <c r="AV44" i="6" s="1"/>
  <c r="AI47" i="6"/>
  <c r="AH47" i="6"/>
  <c r="AG47" i="6"/>
  <c r="O47" i="6"/>
  <c r="M47" i="6"/>
  <c r="L47" i="6"/>
  <c r="I47" i="6"/>
  <c r="G47" i="6"/>
  <c r="F47" i="6"/>
  <c r="E47" i="6"/>
  <c r="BA46" i="6"/>
  <c r="AZ46" i="6"/>
  <c r="AX46" i="6"/>
  <c r="AW46" i="6"/>
  <c r="AV46" i="6"/>
  <c r="AR46" i="6"/>
  <c r="AL46" i="6"/>
  <c r="AJ46" i="6"/>
  <c r="AF46" i="6"/>
  <c r="P46" i="6"/>
  <c r="J46" i="6"/>
  <c r="H46" i="6"/>
  <c r="D46" i="6"/>
  <c r="BA45" i="6"/>
  <c r="AZ45" i="6"/>
  <c r="AX45" i="6"/>
  <c r="AW45" i="6"/>
  <c r="AV45" i="6"/>
  <c r="AR45" i="6"/>
  <c r="AL45" i="6"/>
  <c r="AJ45" i="6"/>
  <c r="AF45" i="6"/>
  <c r="P45" i="6"/>
  <c r="J45" i="6"/>
  <c r="H45" i="6"/>
  <c r="D45" i="6"/>
  <c r="BA44" i="6"/>
  <c r="AZ44" i="6"/>
  <c r="AX44" i="6"/>
  <c r="AW44" i="6"/>
  <c r="AR44" i="6"/>
  <c r="AL44" i="6"/>
  <c r="AJ44" i="6"/>
  <c r="AF44" i="6"/>
  <c r="P44" i="6"/>
  <c r="J44" i="6"/>
  <c r="H44" i="6"/>
  <c r="D44" i="6"/>
  <c r="BA43" i="6"/>
  <c r="AZ43" i="6"/>
  <c r="AX43" i="6"/>
  <c r="AW43" i="6"/>
  <c r="AV43" i="6"/>
  <c r="AR43" i="6"/>
  <c r="AL43" i="6"/>
  <c r="AJ43" i="6"/>
  <c r="AF43" i="6"/>
  <c r="P43" i="6"/>
  <c r="J43" i="6"/>
  <c r="H43" i="6"/>
  <c r="D43" i="6"/>
  <c r="AQ38" i="6"/>
  <c r="AO38" i="6"/>
  <c r="AN38" i="6"/>
  <c r="AK38" i="6"/>
  <c r="AV35" i="6" s="1"/>
  <c r="AI38" i="6"/>
  <c r="AH38" i="6"/>
  <c r="AG38" i="6"/>
  <c r="O38" i="6"/>
  <c r="M38" i="6"/>
  <c r="L38" i="6"/>
  <c r="I38" i="6"/>
  <c r="G38" i="6"/>
  <c r="F38" i="6"/>
  <c r="E38" i="6"/>
  <c r="AX37" i="6"/>
  <c r="AW37" i="6"/>
  <c r="AV37" i="6"/>
  <c r="AR37" i="6"/>
  <c r="AP37" i="6"/>
  <c r="AL37" i="6"/>
  <c r="AF37" i="6"/>
  <c r="P37" i="6"/>
  <c r="N37" i="6"/>
  <c r="J37" i="6"/>
  <c r="H37" i="6"/>
  <c r="D37" i="6"/>
  <c r="BA36" i="6"/>
  <c r="AZ36" i="6"/>
  <c r="AX36" i="6"/>
  <c r="AW36" i="6"/>
  <c r="AV36" i="6"/>
  <c r="AR36" i="6"/>
  <c r="AP36" i="6"/>
  <c r="AL36" i="6"/>
  <c r="AJ36" i="6"/>
  <c r="AF36" i="6"/>
  <c r="P36" i="6"/>
  <c r="N36" i="6"/>
  <c r="J36" i="6"/>
  <c r="H36" i="6"/>
  <c r="D36" i="6"/>
  <c r="BA35" i="6"/>
  <c r="AZ35" i="6"/>
  <c r="AX35" i="6"/>
  <c r="AW35" i="6"/>
  <c r="AR35" i="6"/>
  <c r="AP35" i="6"/>
  <c r="AL35" i="6"/>
  <c r="AJ35" i="6"/>
  <c r="AF35" i="6"/>
  <c r="P35" i="6"/>
  <c r="N35" i="6"/>
  <c r="J35" i="6"/>
  <c r="H35" i="6"/>
  <c r="D35" i="6"/>
  <c r="BA34" i="6"/>
  <c r="AZ34" i="6"/>
  <c r="AX34" i="6"/>
  <c r="AW34" i="6"/>
  <c r="AV34" i="6"/>
  <c r="AR34" i="6"/>
  <c r="AP34" i="6"/>
  <c r="AL34" i="6"/>
  <c r="AJ34" i="6"/>
  <c r="AF34" i="6"/>
  <c r="P34" i="6"/>
  <c r="N34" i="6"/>
  <c r="J34" i="6"/>
  <c r="H34" i="6"/>
  <c r="D34" i="6"/>
  <c r="BA33" i="6"/>
  <c r="AZ33" i="6"/>
  <c r="AX33" i="6"/>
  <c r="AW33" i="6"/>
  <c r="AV33" i="6"/>
  <c r="AR33" i="6"/>
  <c r="AP33" i="6"/>
  <c r="AL33" i="6"/>
  <c r="AJ33" i="6"/>
  <c r="AF33" i="6"/>
  <c r="P33" i="6"/>
  <c r="N33" i="6"/>
  <c r="J33" i="6"/>
  <c r="H33" i="6"/>
  <c r="D33" i="6"/>
  <c r="BA32" i="6"/>
  <c r="AZ32" i="6"/>
  <c r="AX32" i="6"/>
  <c r="AW32" i="6"/>
  <c r="AV32" i="6"/>
  <c r="AR32" i="6"/>
  <c r="AP32" i="6"/>
  <c r="AL32" i="6"/>
  <c r="AJ32" i="6"/>
  <c r="AF32" i="6"/>
  <c r="P32" i="6"/>
  <c r="N32" i="6"/>
  <c r="J32" i="6"/>
  <c r="D32" i="6"/>
  <c r="AO27" i="6"/>
  <c r="AN27" i="6"/>
  <c r="AM27" i="6"/>
  <c r="AI27" i="6"/>
  <c r="AG27" i="6"/>
  <c r="AF27" i="6"/>
  <c r="O27" i="6"/>
  <c r="M27" i="6"/>
  <c r="L27" i="6"/>
  <c r="K27" i="6"/>
  <c r="G27" i="6"/>
  <c r="E27" i="6"/>
  <c r="D27" i="6"/>
  <c r="AX26" i="6"/>
  <c r="AW26" i="6"/>
  <c r="AV26" i="6"/>
  <c r="AQ26" i="6"/>
  <c r="AR26" i="6" s="1"/>
  <c r="AL26" i="6"/>
  <c r="BA26" i="6" s="1"/>
  <c r="AJ26" i="6"/>
  <c r="AZ26" i="6" s="1"/>
  <c r="AH26" i="6"/>
  <c r="P26" i="6"/>
  <c r="N26" i="6"/>
  <c r="J26" i="6"/>
  <c r="H26" i="6"/>
  <c r="F26" i="6"/>
  <c r="AX25" i="6"/>
  <c r="AW25" i="6"/>
  <c r="AV25" i="6"/>
  <c r="AR25" i="6"/>
  <c r="AP25" i="6"/>
  <c r="AL25" i="6"/>
  <c r="AZ25" i="6" s="1"/>
  <c r="AJ25" i="6"/>
  <c r="AH25" i="6"/>
  <c r="P25" i="6"/>
  <c r="N25" i="6"/>
  <c r="J25" i="6"/>
  <c r="H25" i="6"/>
  <c r="F25" i="6"/>
  <c r="AX24" i="6"/>
  <c r="AW24" i="6"/>
  <c r="AV24" i="6"/>
  <c r="AR24" i="6"/>
  <c r="AP24" i="6"/>
  <c r="AL24" i="6"/>
  <c r="BA24" i="6" s="1"/>
  <c r="AJ24" i="6"/>
  <c r="AH24" i="6"/>
  <c r="P24" i="6"/>
  <c r="N24" i="6"/>
  <c r="J24" i="6"/>
  <c r="H24" i="6"/>
  <c r="F24" i="6"/>
  <c r="AX23" i="6"/>
  <c r="AW23" i="6"/>
  <c r="AV23" i="6"/>
  <c r="AR23" i="6"/>
  <c r="AP23" i="6"/>
  <c r="AL23" i="6"/>
  <c r="BA23" i="6" s="1"/>
  <c r="AJ23" i="6"/>
  <c r="AH23" i="6"/>
  <c r="P23" i="6"/>
  <c r="N23" i="6"/>
  <c r="J23" i="6"/>
  <c r="H23" i="6"/>
  <c r="F23" i="6"/>
  <c r="AX22" i="6"/>
  <c r="AW22" i="6"/>
  <c r="AV22" i="6"/>
  <c r="AR22" i="6"/>
  <c r="AP22" i="6"/>
  <c r="AL22" i="6"/>
  <c r="BA22" i="6" s="1"/>
  <c r="AJ22" i="6"/>
  <c r="AH22" i="6"/>
  <c r="P22" i="6"/>
  <c r="N22" i="6"/>
  <c r="J22" i="6"/>
  <c r="H22" i="6"/>
  <c r="F22" i="6"/>
  <c r="AS17" i="6"/>
  <c r="AQ17" i="6"/>
  <c r="AP17" i="6"/>
  <c r="AM17" i="6"/>
  <c r="AK17" i="6"/>
  <c r="AG53" i="6" s="1"/>
  <c r="AI17" i="6"/>
  <c r="AF53" i="6" s="1"/>
  <c r="AG17" i="6"/>
  <c r="AE53" i="6" s="1"/>
  <c r="AF17" i="6"/>
  <c r="Q17" i="6"/>
  <c r="O17" i="6"/>
  <c r="N17" i="6"/>
  <c r="K17" i="6"/>
  <c r="I17" i="6"/>
  <c r="E53" i="6" s="1"/>
  <c r="G17" i="6"/>
  <c r="D53" i="6" s="1"/>
  <c r="E17" i="6"/>
  <c r="D17" i="6"/>
  <c r="BA16" i="6"/>
  <c r="AZ16" i="6"/>
  <c r="AX16" i="6"/>
  <c r="AW16" i="6"/>
  <c r="AV16" i="6"/>
  <c r="AT16" i="6"/>
  <c r="AR16" i="6"/>
  <c r="AN16" i="6"/>
  <c r="AL16" i="6"/>
  <c r="AJ16" i="6"/>
  <c r="AH16" i="6"/>
  <c r="R16" i="6"/>
  <c r="L16" i="6"/>
  <c r="J16" i="6"/>
  <c r="H16" i="6"/>
  <c r="F16" i="6"/>
  <c r="AX15" i="6"/>
  <c r="AW15" i="6"/>
  <c r="AV15" i="6"/>
  <c r="AT15" i="6"/>
  <c r="AN15" i="6"/>
  <c r="AL15" i="6"/>
  <c r="R15" i="6"/>
  <c r="P15" i="6"/>
  <c r="L15" i="6"/>
  <c r="J15" i="6"/>
  <c r="H15" i="6"/>
  <c r="BA14" i="6"/>
  <c r="AZ14" i="6"/>
  <c r="AX14" i="6"/>
  <c r="AW14" i="6"/>
  <c r="AT14" i="6"/>
  <c r="AR14" i="6"/>
  <c r="AN14" i="6"/>
  <c r="AL14" i="6"/>
  <c r="AJ14" i="6"/>
  <c r="AH14" i="6"/>
  <c r="R14" i="6"/>
  <c r="P14" i="6"/>
  <c r="L14" i="6"/>
  <c r="J14" i="6"/>
  <c r="H14" i="6"/>
  <c r="F14" i="6"/>
  <c r="L176" i="5"/>
  <c r="K176" i="5"/>
  <c r="I176" i="5"/>
  <c r="D176" i="5"/>
  <c r="L174" i="5"/>
  <c r="K174" i="5"/>
  <c r="I174" i="5"/>
  <c r="D174" i="5"/>
  <c r="L172" i="5"/>
  <c r="K172" i="5"/>
  <c r="I172" i="5"/>
  <c r="D172" i="5"/>
  <c r="T170" i="5"/>
  <c r="S170" i="5"/>
  <c r="L170" i="5"/>
  <c r="J170" i="5"/>
  <c r="D170" i="5"/>
  <c r="L166" i="5"/>
  <c r="K166" i="5"/>
  <c r="I166" i="5"/>
  <c r="D166" i="5"/>
  <c r="L164" i="5"/>
  <c r="K164" i="5"/>
  <c r="I164" i="5"/>
  <c r="D164" i="5"/>
  <c r="L162" i="5"/>
  <c r="K162" i="5"/>
  <c r="I162" i="5"/>
  <c r="D162" i="5"/>
  <c r="T160" i="5"/>
  <c r="S160" i="5"/>
  <c r="L160" i="5"/>
  <c r="J160" i="5"/>
  <c r="D160" i="5"/>
  <c r="E156" i="5"/>
  <c r="C156" i="5"/>
  <c r="B156" i="5"/>
  <c r="I154" i="5"/>
  <c r="J150" i="5"/>
  <c r="AF57" i="5"/>
  <c r="AE57" i="5"/>
  <c r="AD57" i="5"/>
  <c r="D57" i="5"/>
  <c r="C57" i="5"/>
  <c r="B57" i="5"/>
  <c r="AF52" i="5"/>
  <c r="AE52" i="5"/>
  <c r="AD52" i="5"/>
  <c r="AQ47" i="5"/>
  <c r="AO47" i="5"/>
  <c r="AN47" i="5"/>
  <c r="AK47" i="5"/>
  <c r="AV44" i="5" s="1"/>
  <c r="AI47" i="5"/>
  <c r="AH47" i="5"/>
  <c r="AG47" i="5"/>
  <c r="O47" i="5"/>
  <c r="M47" i="5"/>
  <c r="L47" i="5"/>
  <c r="I47" i="5"/>
  <c r="G47" i="5"/>
  <c r="F47" i="5"/>
  <c r="E47" i="5"/>
  <c r="BA46" i="5"/>
  <c r="AZ46" i="5"/>
  <c r="AX46" i="5"/>
  <c r="AW46" i="5"/>
  <c r="AV46" i="5"/>
  <c r="AR46" i="5"/>
  <c r="AL46" i="5"/>
  <c r="AJ46" i="5"/>
  <c r="AF46" i="5"/>
  <c r="P46" i="5"/>
  <c r="J46" i="5"/>
  <c r="H46" i="5"/>
  <c r="D46" i="5"/>
  <c r="BA45" i="5"/>
  <c r="AZ45" i="5"/>
  <c r="AX45" i="5"/>
  <c r="AW45" i="5"/>
  <c r="AV45" i="5"/>
  <c r="AR45" i="5"/>
  <c r="AL45" i="5"/>
  <c r="AJ45" i="5"/>
  <c r="AF45" i="5"/>
  <c r="P45" i="5"/>
  <c r="J45" i="5"/>
  <c r="H45" i="5"/>
  <c r="D45" i="5"/>
  <c r="BA44" i="5"/>
  <c r="AZ44" i="5"/>
  <c r="AX44" i="5"/>
  <c r="AW44" i="5"/>
  <c r="AR44" i="5"/>
  <c r="AL44" i="5"/>
  <c r="AJ44" i="5"/>
  <c r="AF44" i="5"/>
  <c r="P44" i="5"/>
  <c r="J44" i="5"/>
  <c r="H44" i="5"/>
  <c r="D44" i="5"/>
  <c r="BA43" i="5"/>
  <c r="AZ43" i="5"/>
  <c r="AX43" i="5"/>
  <c r="AW43" i="5"/>
  <c r="AV43" i="5"/>
  <c r="AR43" i="5"/>
  <c r="AL43" i="5"/>
  <c r="AJ43" i="5"/>
  <c r="AF43" i="5"/>
  <c r="P43" i="5"/>
  <c r="J43" i="5"/>
  <c r="H43" i="5"/>
  <c r="D43" i="5"/>
  <c r="AQ38" i="5"/>
  <c r="AO38" i="5"/>
  <c r="AN38" i="5"/>
  <c r="AK38" i="5"/>
  <c r="AV35" i="5" s="1"/>
  <c r="AI38" i="5"/>
  <c r="AH38" i="5"/>
  <c r="AG38" i="5"/>
  <c r="O38" i="5"/>
  <c r="M38" i="5"/>
  <c r="L38" i="5"/>
  <c r="I38" i="5"/>
  <c r="G38" i="5"/>
  <c r="F38" i="5"/>
  <c r="E38" i="5"/>
  <c r="AX37" i="5"/>
  <c r="AW37" i="5"/>
  <c r="AV37" i="5"/>
  <c r="AR37" i="5"/>
  <c r="AP37" i="5"/>
  <c r="AL37" i="5"/>
  <c r="AF37" i="5"/>
  <c r="P37" i="5"/>
  <c r="N37" i="5"/>
  <c r="J37" i="5"/>
  <c r="H37" i="5"/>
  <c r="D37" i="5"/>
  <c r="BA36" i="5"/>
  <c r="AZ36" i="5"/>
  <c r="AX36" i="5"/>
  <c r="AW36" i="5"/>
  <c r="AV36" i="5"/>
  <c r="AR36" i="5"/>
  <c r="AP36" i="5"/>
  <c r="AL36" i="5"/>
  <c r="AJ36" i="5"/>
  <c r="AF36" i="5"/>
  <c r="P36" i="5"/>
  <c r="N36" i="5"/>
  <c r="J36" i="5"/>
  <c r="H36" i="5"/>
  <c r="D36" i="5"/>
  <c r="BA35" i="5"/>
  <c r="AZ35" i="5"/>
  <c r="AX35" i="5"/>
  <c r="AW35" i="5"/>
  <c r="AR35" i="5"/>
  <c r="AP35" i="5"/>
  <c r="AL35" i="5"/>
  <c r="AJ35" i="5"/>
  <c r="AF35" i="5"/>
  <c r="P35" i="5"/>
  <c r="N35" i="5"/>
  <c r="J35" i="5"/>
  <c r="H35" i="5"/>
  <c r="D35" i="5"/>
  <c r="BA34" i="5"/>
  <c r="AZ34" i="5"/>
  <c r="AX34" i="5"/>
  <c r="AW34" i="5"/>
  <c r="AV34" i="5"/>
  <c r="AR34" i="5"/>
  <c r="AP34" i="5"/>
  <c r="AL34" i="5"/>
  <c r="AJ34" i="5"/>
  <c r="AF34" i="5"/>
  <c r="P34" i="5"/>
  <c r="N34" i="5"/>
  <c r="J34" i="5"/>
  <c r="H34" i="5"/>
  <c r="D34" i="5"/>
  <c r="BA33" i="5"/>
  <c r="AZ33" i="5"/>
  <c r="AX33" i="5"/>
  <c r="AW33" i="5"/>
  <c r="AV33" i="5"/>
  <c r="AR33" i="5"/>
  <c r="AP33" i="5"/>
  <c r="AL33" i="5"/>
  <c r="AJ33" i="5"/>
  <c r="AF33" i="5"/>
  <c r="P33" i="5"/>
  <c r="N33" i="5"/>
  <c r="J33" i="5"/>
  <c r="H33" i="5"/>
  <c r="D33" i="5"/>
  <c r="BA32" i="5"/>
  <c r="AZ32" i="5"/>
  <c r="AX32" i="5"/>
  <c r="AW32" i="5"/>
  <c r="AV32" i="5"/>
  <c r="AR32" i="5"/>
  <c r="AP32" i="5"/>
  <c r="AL32" i="5"/>
  <c r="AJ32" i="5"/>
  <c r="AF32" i="5"/>
  <c r="P32" i="5"/>
  <c r="N32" i="5"/>
  <c r="J32" i="5"/>
  <c r="H32" i="5"/>
  <c r="D32" i="5"/>
  <c r="AO27" i="5"/>
  <c r="AN27" i="5"/>
  <c r="AM27" i="5"/>
  <c r="AI27" i="5"/>
  <c r="AG27" i="5"/>
  <c r="AF27" i="5"/>
  <c r="O27" i="5"/>
  <c r="M27" i="5"/>
  <c r="L27" i="5"/>
  <c r="K27" i="5"/>
  <c r="G27" i="5"/>
  <c r="E27" i="5"/>
  <c r="D27" i="5"/>
  <c r="AX26" i="5"/>
  <c r="AW26" i="5"/>
  <c r="AV26" i="5"/>
  <c r="AQ26" i="5"/>
  <c r="AR26" i="5" s="1"/>
  <c r="AL26" i="5"/>
  <c r="BA26" i="5" s="1"/>
  <c r="AJ26" i="5"/>
  <c r="AZ26" i="5" s="1"/>
  <c r="AH26" i="5"/>
  <c r="P26" i="5"/>
  <c r="N26" i="5"/>
  <c r="J26" i="5"/>
  <c r="H26" i="5"/>
  <c r="F26" i="5"/>
  <c r="AX25" i="5"/>
  <c r="AW25" i="5"/>
  <c r="AV25" i="5"/>
  <c r="AR25" i="5"/>
  <c r="AP25" i="5"/>
  <c r="AL25" i="5"/>
  <c r="AZ25" i="5" s="1"/>
  <c r="AJ25" i="5"/>
  <c r="AH25" i="5"/>
  <c r="P25" i="5"/>
  <c r="N25" i="5"/>
  <c r="J25" i="5"/>
  <c r="H25" i="5"/>
  <c r="F25" i="5"/>
  <c r="AX24" i="5"/>
  <c r="AW24" i="5"/>
  <c r="AV24" i="5"/>
  <c r="AR24" i="5"/>
  <c r="AP24" i="5"/>
  <c r="AL24" i="5"/>
  <c r="AZ24" i="5" s="1"/>
  <c r="AJ24" i="5"/>
  <c r="AH24" i="5"/>
  <c r="P24" i="5"/>
  <c r="N24" i="5"/>
  <c r="J24" i="5"/>
  <c r="H24" i="5"/>
  <c r="F24" i="5"/>
  <c r="AX23" i="5"/>
  <c r="AW23" i="5"/>
  <c r="AV23" i="5"/>
  <c r="AR23" i="5"/>
  <c r="AP23" i="5"/>
  <c r="AL23" i="5"/>
  <c r="BA23" i="5" s="1"/>
  <c r="AJ23" i="5"/>
  <c r="AH23" i="5"/>
  <c r="P23" i="5"/>
  <c r="N23" i="5"/>
  <c r="J23" i="5"/>
  <c r="H23" i="5"/>
  <c r="F23" i="5"/>
  <c r="AX22" i="5"/>
  <c r="AW22" i="5"/>
  <c r="AV22" i="5"/>
  <c r="AR22" i="5"/>
  <c r="AP22" i="5"/>
  <c r="AL22" i="5"/>
  <c r="BA22" i="5" s="1"/>
  <c r="AJ22" i="5"/>
  <c r="AH22" i="5"/>
  <c r="P22" i="5"/>
  <c r="N22" i="5"/>
  <c r="J22" i="5"/>
  <c r="H22" i="5"/>
  <c r="F22" i="5"/>
  <c r="AS17" i="5"/>
  <c r="AQ17" i="5"/>
  <c r="AP17" i="5"/>
  <c r="AM17" i="5"/>
  <c r="AK17" i="5"/>
  <c r="AG53" i="5" s="1"/>
  <c r="AI17" i="5"/>
  <c r="AF53" i="5" s="1"/>
  <c r="AG17" i="5"/>
  <c r="AE53" i="5" s="1"/>
  <c r="AF17" i="5"/>
  <c r="Q17" i="5"/>
  <c r="O17" i="5"/>
  <c r="N17" i="5"/>
  <c r="K17" i="5"/>
  <c r="I17" i="5"/>
  <c r="E53" i="5" s="1"/>
  <c r="G17" i="5"/>
  <c r="D53" i="5" s="1"/>
  <c r="D17" i="5"/>
  <c r="BA16" i="5"/>
  <c r="AZ16" i="5"/>
  <c r="AX16" i="5"/>
  <c r="AW16" i="5"/>
  <c r="AV16" i="5"/>
  <c r="AT16" i="5"/>
  <c r="AR16" i="5"/>
  <c r="AN16" i="5"/>
  <c r="AL16" i="5"/>
  <c r="AJ16" i="5"/>
  <c r="AH16" i="5"/>
  <c r="R16" i="5"/>
  <c r="P16" i="5"/>
  <c r="L16" i="5"/>
  <c r="J16" i="5"/>
  <c r="AX15" i="5"/>
  <c r="AW15" i="5"/>
  <c r="AV15" i="5"/>
  <c r="AT15" i="5"/>
  <c r="AN15" i="5"/>
  <c r="AL15" i="5"/>
  <c r="R15" i="5"/>
  <c r="P15" i="5"/>
  <c r="L15" i="5"/>
  <c r="J15" i="5"/>
  <c r="H15" i="5"/>
  <c r="BA14" i="5"/>
  <c r="AZ14" i="5"/>
  <c r="AX14" i="5"/>
  <c r="AW14" i="5"/>
  <c r="AT14" i="5"/>
  <c r="AR14" i="5"/>
  <c r="AN14" i="5"/>
  <c r="AL14" i="5"/>
  <c r="AJ14" i="5"/>
  <c r="AH14" i="5"/>
  <c r="L174" i="4"/>
  <c r="K174" i="4"/>
  <c r="I174" i="4"/>
  <c r="D174" i="4"/>
  <c r="L172" i="4"/>
  <c r="K172" i="4"/>
  <c r="I172" i="4"/>
  <c r="D172" i="4"/>
  <c r="L170" i="4"/>
  <c r="K170" i="4"/>
  <c r="I170" i="4"/>
  <c r="D170" i="4"/>
  <c r="T168" i="4"/>
  <c r="S168" i="4"/>
  <c r="L168" i="4"/>
  <c r="J168" i="4"/>
  <c r="D168" i="4"/>
  <c r="L164" i="4"/>
  <c r="K164" i="4"/>
  <c r="I164" i="4"/>
  <c r="D164" i="4"/>
  <c r="L162" i="4"/>
  <c r="K162" i="4"/>
  <c r="I162" i="4"/>
  <c r="D162" i="4"/>
  <c r="L160" i="4"/>
  <c r="K160" i="4"/>
  <c r="I160" i="4"/>
  <c r="D160" i="4"/>
  <c r="T158" i="4"/>
  <c r="S158" i="4"/>
  <c r="L158" i="4"/>
  <c r="J158" i="4"/>
  <c r="D158" i="4"/>
  <c r="I154" i="4"/>
  <c r="E154" i="4"/>
  <c r="C154" i="4"/>
  <c r="B154" i="4"/>
  <c r="I152" i="4"/>
  <c r="D152" i="4"/>
  <c r="D150" i="4"/>
  <c r="D148" i="4"/>
  <c r="AF57" i="4"/>
  <c r="AE57" i="4"/>
  <c r="AD57" i="4"/>
  <c r="D57" i="4"/>
  <c r="C57" i="4"/>
  <c r="B57" i="4"/>
  <c r="AF52" i="4"/>
  <c r="AE52" i="4"/>
  <c r="AD52" i="4"/>
  <c r="AQ47" i="4"/>
  <c r="AO47" i="4"/>
  <c r="AN47" i="4"/>
  <c r="AK47" i="4"/>
  <c r="AV44" i="4" s="1"/>
  <c r="AI47" i="4"/>
  <c r="AH47" i="4"/>
  <c r="AG47" i="4"/>
  <c r="O47" i="4"/>
  <c r="M47" i="4"/>
  <c r="L47" i="4"/>
  <c r="I47" i="4"/>
  <c r="G47" i="4"/>
  <c r="F47" i="4"/>
  <c r="E47" i="4"/>
  <c r="BA46" i="4"/>
  <c r="AZ46" i="4"/>
  <c r="AX46" i="4"/>
  <c r="AW46" i="4"/>
  <c r="AV46" i="4"/>
  <c r="AR46" i="4"/>
  <c r="AL46" i="4"/>
  <c r="AJ46" i="4"/>
  <c r="AF46" i="4"/>
  <c r="P46" i="4"/>
  <c r="J46" i="4"/>
  <c r="H46" i="4"/>
  <c r="D46" i="4"/>
  <c r="BA45" i="4"/>
  <c r="AZ45" i="4"/>
  <c r="AX45" i="4"/>
  <c r="AW45" i="4"/>
  <c r="AV45" i="4"/>
  <c r="AR45" i="4"/>
  <c r="AL45" i="4"/>
  <c r="AJ45" i="4"/>
  <c r="AF45" i="4"/>
  <c r="P45" i="4"/>
  <c r="J45" i="4"/>
  <c r="H45" i="4"/>
  <c r="D45" i="4"/>
  <c r="BA44" i="4"/>
  <c r="AZ44" i="4"/>
  <c r="AX44" i="4"/>
  <c r="AW44" i="4"/>
  <c r="AR44" i="4"/>
  <c r="AL44" i="4"/>
  <c r="AJ44" i="4"/>
  <c r="AF44" i="4"/>
  <c r="P44" i="4"/>
  <c r="J44" i="4"/>
  <c r="H44" i="4"/>
  <c r="D44" i="4"/>
  <c r="BA43" i="4"/>
  <c r="AZ43" i="4"/>
  <c r="AX43" i="4"/>
  <c r="AW43" i="4"/>
  <c r="AV43" i="4"/>
  <c r="AR43" i="4"/>
  <c r="AL43" i="4"/>
  <c r="AJ43" i="4"/>
  <c r="AF43" i="4"/>
  <c r="P43" i="4"/>
  <c r="J43" i="4"/>
  <c r="H43" i="4"/>
  <c r="D43" i="4"/>
  <c r="AQ38" i="4"/>
  <c r="AO38" i="4"/>
  <c r="AN38" i="4"/>
  <c r="AK38" i="4"/>
  <c r="AV35" i="4" s="1"/>
  <c r="AI38" i="4"/>
  <c r="AH38" i="4"/>
  <c r="AG38" i="4"/>
  <c r="O38" i="4"/>
  <c r="M38" i="4"/>
  <c r="L38" i="4"/>
  <c r="I38" i="4"/>
  <c r="G38" i="4"/>
  <c r="F38" i="4"/>
  <c r="E38" i="4"/>
  <c r="AX37" i="4"/>
  <c r="AW37" i="4"/>
  <c r="AV37" i="4"/>
  <c r="AR37" i="4"/>
  <c r="AP37" i="4"/>
  <c r="AL37" i="4"/>
  <c r="AF37" i="4"/>
  <c r="P37" i="4"/>
  <c r="N37" i="4"/>
  <c r="J37" i="4"/>
  <c r="H37" i="4"/>
  <c r="D37" i="4"/>
  <c r="BA36" i="4"/>
  <c r="AZ36" i="4"/>
  <c r="AX36" i="4"/>
  <c r="AW36" i="4"/>
  <c r="AV36" i="4"/>
  <c r="AR36" i="4"/>
  <c r="AP36" i="4"/>
  <c r="AL36" i="4"/>
  <c r="AJ36" i="4"/>
  <c r="AF36" i="4"/>
  <c r="P36" i="4"/>
  <c r="N36" i="4"/>
  <c r="J36" i="4"/>
  <c r="H36" i="4"/>
  <c r="D36" i="4"/>
  <c r="BA35" i="4"/>
  <c r="AZ35" i="4"/>
  <c r="AX35" i="4"/>
  <c r="AW35" i="4"/>
  <c r="AR35" i="4"/>
  <c r="AP35" i="4"/>
  <c r="AL35" i="4"/>
  <c r="AJ35" i="4"/>
  <c r="AF35" i="4"/>
  <c r="P35" i="4"/>
  <c r="N35" i="4"/>
  <c r="J35" i="4"/>
  <c r="H35" i="4"/>
  <c r="D35" i="4"/>
  <c r="BA34" i="4"/>
  <c r="AZ34" i="4"/>
  <c r="AX34" i="4"/>
  <c r="AW34" i="4"/>
  <c r="AV34" i="4"/>
  <c r="AR34" i="4"/>
  <c r="AP34" i="4"/>
  <c r="AL34" i="4"/>
  <c r="AJ34" i="4"/>
  <c r="AF34" i="4"/>
  <c r="P34" i="4"/>
  <c r="N34" i="4"/>
  <c r="J34" i="4"/>
  <c r="H34" i="4"/>
  <c r="D34" i="4"/>
  <c r="BA33" i="4"/>
  <c r="AZ33" i="4"/>
  <c r="AX33" i="4"/>
  <c r="AW33" i="4"/>
  <c r="AV33" i="4"/>
  <c r="AR33" i="4"/>
  <c r="AP33" i="4"/>
  <c r="AL33" i="4"/>
  <c r="AJ33" i="4"/>
  <c r="AF33" i="4"/>
  <c r="P33" i="4"/>
  <c r="N33" i="4"/>
  <c r="J33" i="4"/>
  <c r="H33" i="4"/>
  <c r="D33" i="4"/>
  <c r="BA32" i="4"/>
  <c r="AZ32" i="4"/>
  <c r="AX32" i="4"/>
  <c r="AW32" i="4"/>
  <c r="AV32" i="4"/>
  <c r="AR32" i="4"/>
  <c r="AP32" i="4"/>
  <c r="AL32" i="4"/>
  <c r="AJ32" i="4"/>
  <c r="AF32" i="4"/>
  <c r="P32" i="4"/>
  <c r="N32" i="4"/>
  <c r="J32" i="4"/>
  <c r="H32" i="4"/>
  <c r="D32" i="4"/>
  <c r="AO27" i="4"/>
  <c r="AN27" i="4"/>
  <c r="AM27" i="4"/>
  <c r="AI27" i="4"/>
  <c r="AG27" i="4"/>
  <c r="AF27" i="4"/>
  <c r="O27" i="4"/>
  <c r="M27" i="4"/>
  <c r="L27" i="4"/>
  <c r="K27" i="4"/>
  <c r="G27" i="4"/>
  <c r="E27" i="4"/>
  <c r="D27" i="4"/>
  <c r="AX26" i="4"/>
  <c r="AW26" i="4"/>
  <c r="AV26" i="4"/>
  <c r="AQ26" i="4"/>
  <c r="AR26" i="4" s="1"/>
  <c r="AL26" i="4"/>
  <c r="BA26" i="4" s="1"/>
  <c r="AJ26" i="4"/>
  <c r="AZ26" i="4" s="1"/>
  <c r="AH26" i="4"/>
  <c r="P26" i="4"/>
  <c r="J26" i="4"/>
  <c r="H26" i="4"/>
  <c r="F26" i="4"/>
  <c r="AX25" i="4"/>
  <c r="AW25" i="4"/>
  <c r="AV25" i="4"/>
  <c r="AR25" i="4"/>
  <c r="AP25" i="4"/>
  <c r="AL25" i="4"/>
  <c r="AZ25" i="4" s="1"/>
  <c r="AJ25" i="4"/>
  <c r="AH25" i="4"/>
  <c r="AX24" i="4"/>
  <c r="AW24" i="4"/>
  <c r="AV24" i="4"/>
  <c r="AR24" i="4"/>
  <c r="AP24" i="4"/>
  <c r="AL24" i="4"/>
  <c r="AZ24" i="4" s="1"/>
  <c r="AJ24" i="4"/>
  <c r="AH24" i="4"/>
  <c r="AX23" i="4"/>
  <c r="AW23" i="4"/>
  <c r="AV23" i="4"/>
  <c r="AR23" i="4"/>
  <c r="AP23" i="4"/>
  <c r="AL23" i="4"/>
  <c r="BA23" i="4" s="1"/>
  <c r="AJ23" i="4"/>
  <c r="AH23" i="4"/>
  <c r="AX22" i="4"/>
  <c r="AW22" i="4"/>
  <c r="AV22" i="4"/>
  <c r="AR22" i="4"/>
  <c r="AP22" i="4"/>
  <c r="AL22" i="4"/>
  <c r="BA22" i="4" s="1"/>
  <c r="AJ22" i="4"/>
  <c r="AH22" i="4"/>
  <c r="AS17" i="4"/>
  <c r="AQ17" i="4"/>
  <c r="AP17" i="4"/>
  <c r="AM17" i="4"/>
  <c r="AK17" i="4"/>
  <c r="AG53" i="4" s="1"/>
  <c r="AI17" i="4"/>
  <c r="AF53" i="4" s="1"/>
  <c r="AG17" i="4"/>
  <c r="AE53" i="4" s="1"/>
  <c r="AF17" i="4"/>
  <c r="Q17" i="4"/>
  <c r="O17" i="4"/>
  <c r="N17" i="4"/>
  <c r="K17" i="4"/>
  <c r="I17" i="4"/>
  <c r="E53" i="4" s="1"/>
  <c r="G17" i="4"/>
  <c r="D53" i="4" s="1"/>
  <c r="E17" i="4"/>
  <c r="D17" i="4"/>
  <c r="BA16" i="4"/>
  <c r="AZ16" i="4"/>
  <c r="AX16" i="4"/>
  <c r="AW16" i="4"/>
  <c r="AV16" i="4"/>
  <c r="AT16" i="4"/>
  <c r="AR16" i="4"/>
  <c r="AN16" i="4"/>
  <c r="AL16" i="4"/>
  <c r="AJ16" i="4"/>
  <c r="AH16" i="4"/>
  <c r="R16" i="4"/>
  <c r="P16" i="4"/>
  <c r="L16" i="4"/>
  <c r="J16" i="4"/>
  <c r="H16" i="4"/>
  <c r="F16" i="4"/>
  <c r="AX15" i="4"/>
  <c r="AW15" i="4"/>
  <c r="AV15" i="4"/>
  <c r="AT15" i="4"/>
  <c r="AN15" i="4"/>
  <c r="AL15" i="4"/>
  <c r="R15" i="4"/>
  <c r="P15" i="4"/>
  <c r="L15" i="4"/>
  <c r="J15" i="4"/>
  <c r="H15" i="4"/>
  <c r="BA14" i="4"/>
  <c r="AZ14" i="4"/>
  <c r="AX14" i="4"/>
  <c r="AW14" i="4"/>
  <c r="AT14" i="4"/>
  <c r="AR14" i="4"/>
  <c r="AN14" i="4"/>
  <c r="AL14" i="4"/>
  <c r="AJ14" i="4"/>
  <c r="AH14" i="4"/>
  <c r="R14" i="4"/>
  <c r="P14" i="4"/>
  <c r="L14" i="4"/>
  <c r="J14" i="4"/>
  <c r="H14" i="4"/>
  <c r="F14" i="4"/>
  <c r="L176" i="3"/>
  <c r="K176" i="3"/>
  <c r="I176" i="3"/>
  <c r="D176" i="3"/>
  <c r="L174" i="3"/>
  <c r="K174" i="3"/>
  <c r="I174" i="3"/>
  <c r="D174" i="3"/>
  <c r="L172" i="3"/>
  <c r="K172" i="3"/>
  <c r="I172" i="3"/>
  <c r="D172" i="3"/>
  <c r="T170" i="3"/>
  <c r="S170" i="3"/>
  <c r="L170" i="3"/>
  <c r="J170" i="3"/>
  <c r="D170" i="3"/>
  <c r="L166" i="3"/>
  <c r="K166" i="3"/>
  <c r="I166" i="3"/>
  <c r="D166" i="3"/>
  <c r="L164" i="3"/>
  <c r="K164" i="3"/>
  <c r="I164" i="3"/>
  <c r="D164" i="3"/>
  <c r="L162" i="3"/>
  <c r="K162" i="3"/>
  <c r="I162" i="3"/>
  <c r="D162" i="3"/>
  <c r="T160" i="3"/>
  <c r="S160" i="3"/>
  <c r="L160" i="3"/>
  <c r="J160" i="3"/>
  <c r="D160" i="3"/>
  <c r="I156" i="3"/>
  <c r="E156" i="3"/>
  <c r="D156" i="3"/>
  <c r="D152" i="3"/>
  <c r="AF57" i="3"/>
  <c r="AE57" i="3"/>
  <c r="AD57" i="3"/>
  <c r="D57" i="3"/>
  <c r="C57" i="3"/>
  <c r="B57" i="3"/>
  <c r="AF52" i="3"/>
  <c r="AE52" i="3"/>
  <c r="AD52" i="3"/>
  <c r="AQ47" i="3"/>
  <c r="AO47" i="3"/>
  <c r="AN47" i="3"/>
  <c r="AK47" i="3"/>
  <c r="AV44" i="3" s="1"/>
  <c r="AI47" i="3"/>
  <c r="AH47" i="3"/>
  <c r="AG47" i="3"/>
  <c r="O47" i="3"/>
  <c r="M47" i="3"/>
  <c r="L47" i="3"/>
  <c r="I47" i="3"/>
  <c r="G47" i="3"/>
  <c r="F47" i="3"/>
  <c r="E47" i="3"/>
  <c r="BA46" i="3"/>
  <c r="AZ46" i="3"/>
  <c r="AX46" i="3"/>
  <c r="AW46" i="3"/>
  <c r="AV46" i="3"/>
  <c r="AR46" i="3"/>
  <c r="AL46" i="3"/>
  <c r="AJ46" i="3"/>
  <c r="AF46" i="3"/>
  <c r="P46" i="3"/>
  <c r="J46" i="3"/>
  <c r="H46" i="3"/>
  <c r="D46" i="3"/>
  <c r="BA45" i="3"/>
  <c r="AZ45" i="3"/>
  <c r="AX45" i="3"/>
  <c r="AW45" i="3"/>
  <c r="AV45" i="3"/>
  <c r="AR45" i="3"/>
  <c r="AL45" i="3"/>
  <c r="AJ45" i="3"/>
  <c r="AF45" i="3"/>
  <c r="P45" i="3"/>
  <c r="J45" i="3"/>
  <c r="H45" i="3"/>
  <c r="D45" i="3"/>
  <c r="BA44" i="3"/>
  <c r="AZ44" i="3"/>
  <c r="AX44" i="3"/>
  <c r="AW44" i="3"/>
  <c r="AR44" i="3"/>
  <c r="AL44" i="3"/>
  <c r="AJ44" i="3"/>
  <c r="AF44" i="3"/>
  <c r="P44" i="3"/>
  <c r="J44" i="3"/>
  <c r="H44" i="3"/>
  <c r="D44" i="3"/>
  <c r="BA43" i="3"/>
  <c r="AZ43" i="3"/>
  <c r="AX43" i="3"/>
  <c r="AW43" i="3"/>
  <c r="AV43" i="3"/>
  <c r="AR43" i="3"/>
  <c r="AL43" i="3"/>
  <c r="AJ43" i="3"/>
  <c r="AF43" i="3"/>
  <c r="P43" i="3"/>
  <c r="J43" i="3"/>
  <c r="H43" i="3"/>
  <c r="D43" i="3"/>
  <c r="AQ38" i="3"/>
  <c r="AO38" i="3"/>
  <c r="AN38" i="3"/>
  <c r="AK38" i="3"/>
  <c r="AV35" i="3" s="1"/>
  <c r="AI38" i="3"/>
  <c r="AH38" i="3"/>
  <c r="AG38" i="3"/>
  <c r="O38" i="3"/>
  <c r="M38" i="3"/>
  <c r="L38" i="3"/>
  <c r="I38" i="3"/>
  <c r="G38" i="3"/>
  <c r="F38" i="3"/>
  <c r="E38" i="3"/>
  <c r="AX37" i="3"/>
  <c r="AW37" i="3"/>
  <c r="AV37" i="3"/>
  <c r="AR37" i="3"/>
  <c r="AP37" i="3"/>
  <c r="AL37" i="3"/>
  <c r="AF37" i="3"/>
  <c r="P37" i="3"/>
  <c r="N37" i="3"/>
  <c r="J37" i="3"/>
  <c r="H37" i="3"/>
  <c r="D37" i="3"/>
  <c r="BA36" i="3"/>
  <c r="AZ36" i="3"/>
  <c r="AX36" i="3"/>
  <c r="AW36" i="3"/>
  <c r="AV36" i="3"/>
  <c r="AR36" i="3"/>
  <c r="AP36" i="3"/>
  <c r="AL36" i="3"/>
  <c r="AJ36" i="3"/>
  <c r="AF36" i="3"/>
  <c r="P36" i="3"/>
  <c r="N36" i="3"/>
  <c r="J36" i="3"/>
  <c r="H36" i="3"/>
  <c r="D36" i="3"/>
  <c r="BA35" i="3"/>
  <c r="AZ35" i="3"/>
  <c r="AX35" i="3"/>
  <c r="AW35" i="3"/>
  <c r="AR35" i="3"/>
  <c r="AP35" i="3"/>
  <c r="AL35" i="3"/>
  <c r="AJ35" i="3"/>
  <c r="AF35" i="3"/>
  <c r="P35" i="3"/>
  <c r="N35" i="3"/>
  <c r="J35" i="3"/>
  <c r="H35" i="3"/>
  <c r="D35" i="3"/>
  <c r="BA34" i="3"/>
  <c r="AZ34" i="3"/>
  <c r="AX34" i="3"/>
  <c r="AW34" i="3"/>
  <c r="AV34" i="3"/>
  <c r="AR34" i="3"/>
  <c r="AP34" i="3"/>
  <c r="AL34" i="3"/>
  <c r="AJ34" i="3"/>
  <c r="AF34" i="3"/>
  <c r="P34" i="3"/>
  <c r="N34" i="3"/>
  <c r="J34" i="3"/>
  <c r="H34" i="3"/>
  <c r="D34" i="3"/>
  <c r="BA33" i="3"/>
  <c r="AZ33" i="3"/>
  <c r="AX33" i="3"/>
  <c r="AW33" i="3"/>
  <c r="AV33" i="3"/>
  <c r="AR33" i="3"/>
  <c r="AP33" i="3"/>
  <c r="AL33" i="3"/>
  <c r="AJ33" i="3"/>
  <c r="AF33" i="3"/>
  <c r="P33" i="3"/>
  <c r="N33" i="3"/>
  <c r="J33" i="3"/>
  <c r="H33" i="3"/>
  <c r="D33" i="3"/>
  <c r="BA32" i="3"/>
  <c r="AZ32" i="3"/>
  <c r="AX32" i="3"/>
  <c r="AW32" i="3"/>
  <c r="AV32" i="3"/>
  <c r="AR32" i="3"/>
  <c r="AP32" i="3"/>
  <c r="AL32" i="3"/>
  <c r="AJ32" i="3"/>
  <c r="AF32" i="3"/>
  <c r="P32" i="3"/>
  <c r="N32" i="3"/>
  <c r="J32" i="3"/>
  <c r="H32" i="3"/>
  <c r="D32" i="3"/>
  <c r="AO27" i="3"/>
  <c r="AN27" i="3"/>
  <c r="AM27" i="3"/>
  <c r="AI27" i="3"/>
  <c r="AG27" i="3"/>
  <c r="AF27" i="3"/>
  <c r="O27" i="3"/>
  <c r="M27" i="3"/>
  <c r="L27" i="3"/>
  <c r="K27" i="3"/>
  <c r="G27" i="3"/>
  <c r="E27" i="3"/>
  <c r="D27" i="3"/>
  <c r="AZ26" i="3"/>
  <c r="AX26" i="3"/>
  <c r="AW26" i="3"/>
  <c r="AV26" i="3"/>
  <c r="AQ26" i="3"/>
  <c r="AR26" i="3" s="1"/>
  <c r="AL26" i="3"/>
  <c r="BA26" i="3" s="1"/>
  <c r="AJ26" i="3"/>
  <c r="AH26" i="3"/>
  <c r="P26" i="3"/>
  <c r="N26" i="3"/>
  <c r="J26" i="3"/>
  <c r="H26" i="3"/>
  <c r="F26" i="3"/>
  <c r="AX25" i="3"/>
  <c r="AW25" i="3"/>
  <c r="AV25" i="3"/>
  <c r="AR25" i="3"/>
  <c r="AP25" i="3"/>
  <c r="AL25" i="3"/>
  <c r="AZ25" i="3" s="1"/>
  <c r="AJ25" i="3"/>
  <c r="AH25" i="3"/>
  <c r="P25" i="3"/>
  <c r="N25" i="3"/>
  <c r="J25" i="3"/>
  <c r="H25" i="3"/>
  <c r="F25" i="3"/>
  <c r="AX24" i="3"/>
  <c r="AW24" i="3"/>
  <c r="AV24" i="3"/>
  <c r="AR24" i="3"/>
  <c r="AP24" i="3"/>
  <c r="AL24" i="3"/>
  <c r="BA24" i="3" s="1"/>
  <c r="AJ24" i="3"/>
  <c r="AH24" i="3"/>
  <c r="P24" i="3"/>
  <c r="N24" i="3"/>
  <c r="J24" i="3"/>
  <c r="H24" i="3"/>
  <c r="F24" i="3"/>
  <c r="AX23" i="3"/>
  <c r="AW23" i="3"/>
  <c r="AV23" i="3"/>
  <c r="AR23" i="3"/>
  <c r="AP23" i="3"/>
  <c r="AL23" i="3"/>
  <c r="BA23" i="3" s="1"/>
  <c r="AJ23" i="3"/>
  <c r="AH23" i="3"/>
  <c r="P23" i="3"/>
  <c r="N23" i="3"/>
  <c r="J23" i="3"/>
  <c r="H23" i="3"/>
  <c r="F23" i="3"/>
  <c r="AX22" i="3"/>
  <c r="AW22" i="3"/>
  <c r="AV22" i="3"/>
  <c r="AR22" i="3"/>
  <c r="AP22" i="3"/>
  <c r="AL22" i="3"/>
  <c r="BA22" i="3" s="1"/>
  <c r="AJ22" i="3"/>
  <c r="AH22" i="3"/>
  <c r="P22" i="3"/>
  <c r="N22" i="3"/>
  <c r="J22" i="3"/>
  <c r="H22" i="3"/>
  <c r="F22" i="3"/>
  <c r="AS17" i="3"/>
  <c r="AQ17" i="3"/>
  <c r="AP17" i="3"/>
  <c r="AM17" i="3"/>
  <c r="AK17" i="3"/>
  <c r="AG53" i="3" s="1"/>
  <c r="AI17" i="3"/>
  <c r="AF53" i="3" s="1"/>
  <c r="AG17" i="3"/>
  <c r="AE53" i="3" s="1"/>
  <c r="AF17" i="3"/>
  <c r="Q17" i="3"/>
  <c r="O17" i="3"/>
  <c r="N17" i="3"/>
  <c r="K17" i="3"/>
  <c r="I17" i="3"/>
  <c r="E53" i="3" s="1"/>
  <c r="G17" i="3"/>
  <c r="D53" i="3" s="1"/>
  <c r="E17" i="3"/>
  <c r="D17" i="3"/>
  <c r="BA16" i="3"/>
  <c r="AZ16" i="3"/>
  <c r="AX16" i="3"/>
  <c r="AW16" i="3"/>
  <c r="AV16" i="3"/>
  <c r="AT16" i="3"/>
  <c r="AR16" i="3"/>
  <c r="AN16" i="3"/>
  <c r="AL16" i="3"/>
  <c r="AJ16" i="3"/>
  <c r="AH16" i="3"/>
  <c r="R16" i="3"/>
  <c r="P16" i="3"/>
  <c r="L16" i="3"/>
  <c r="J16" i="3"/>
  <c r="H16" i="3"/>
  <c r="F16" i="3"/>
  <c r="AX15" i="3"/>
  <c r="AW15" i="3"/>
  <c r="AV15" i="3"/>
  <c r="AT15" i="3"/>
  <c r="AN15" i="3"/>
  <c r="AL15" i="3"/>
  <c r="R15" i="3"/>
  <c r="P15" i="3"/>
  <c r="L15" i="3"/>
  <c r="J15" i="3"/>
  <c r="H15" i="3"/>
  <c r="BA14" i="3"/>
  <c r="AZ14" i="3"/>
  <c r="AX14" i="3"/>
  <c r="AW14" i="3"/>
  <c r="AT14" i="3"/>
  <c r="AR14" i="3"/>
  <c r="AN14" i="3"/>
  <c r="AL14" i="3"/>
  <c r="AJ14" i="3"/>
  <c r="AH14" i="3"/>
  <c r="R14" i="3"/>
  <c r="P14" i="3"/>
  <c r="L14" i="3"/>
  <c r="J14" i="3"/>
  <c r="H14" i="3"/>
  <c r="F14" i="3"/>
  <c r="L176" i="2"/>
  <c r="K176" i="2"/>
  <c r="I176" i="2"/>
  <c r="D176" i="2"/>
  <c r="L174" i="2"/>
  <c r="K174" i="2"/>
  <c r="I174" i="2"/>
  <c r="D174" i="2"/>
  <c r="L172" i="2"/>
  <c r="K172" i="2"/>
  <c r="I172" i="2"/>
  <c r="D172" i="2"/>
  <c r="T170" i="2"/>
  <c r="S170" i="2"/>
  <c r="L170" i="2"/>
  <c r="J170" i="2"/>
  <c r="D170" i="2"/>
  <c r="L166" i="2"/>
  <c r="K166" i="2"/>
  <c r="I166" i="2"/>
  <c r="D166" i="2"/>
  <c r="L164" i="2"/>
  <c r="K164" i="2"/>
  <c r="I164" i="2"/>
  <c r="D164" i="2"/>
  <c r="L162" i="2"/>
  <c r="K162" i="2"/>
  <c r="I162" i="2"/>
  <c r="D162" i="2"/>
  <c r="T160" i="2"/>
  <c r="S160" i="2"/>
  <c r="L160" i="2"/>
  <c r="J160" i="2"/>
  <c r="D160" i="2"/>
  <c r="I156" i="2"/>
  <c r="E156" i="2"/>
  <c r="AF57" i="2"/>
  <c r="AE57" i="2"/>
  <c r="AD57" i="2"/>
  <c r="D57" i="2"/>
  <c r="C57" i="2"/>
  <c r="B57" i="2"/>
  <c r="AF52" i="2"/>
  <c r="AE52" i="2"/>
  <c r="AD52" i="2"/>
  <c r="AQ47" i="2"/>
  <c r="AO47" i="2"/>
  <c r="AN47" i="2"/>
  <c r="AK47" i="2"/>
  <c r="AV44" i="2" s="1"/>
  <c r="AI47" i="2"/>
  <c r="AH47" i="2"/>
  <c r="AG47" i="2"/>
  <c r="O47" i="2"/>
  <c r="M47" i="2"/>
  <c r="L47" i="2"/>
  <c r="I47" i="2"/>
  <c r="G47" i="2"/>
  <c r="F47" i="2"/>
  <c r="E47" i="2"/>
  <c r="BA46" i="2"/>
  <c r="AZ46" i="2"/>
  <c r="AX46" i="2"/>
  <c r="AW46" i="2"/>
  <c r="AV46" i="2"/>
  <c r="AR46" i="2"/>
  <c r="AL46" i="2"/>
  <c r="AJ46" i="2"/>
  <c r="AF46" i="2"/>
  <c r="P46" i="2"/>
  <c r="J46" i="2"/>
  <c r="H46" i="2"/>
  <c r="D46" i="2"/>
  <c r="BA45" i="2"/>
  <c r="AZ45" i="2"/>
  <c r="AX45" i="2"/>
  <c r="AW45" i="2"/>
  <c r="AV45" i="2"/>
  <c r="AR45" i="2"/>
  <c r="AL45" i="2"/>
  <c r="AJ45" i="2"/>
  <c r="AF45" i="2"/>
  <c r="P45" i="2"/>
  <c r="J45" i="2"/>
  <c r="H45" i="2"/>
  <c r="D45" i="2"/>
  <c r="BA44" i="2"/>
  <c r="AZ44" i="2"/>
  <c r="AX44" i="2"/>
  <c r="AW44" i="2"/>
  <c r="AR44" i="2"/>
  <c r="AL44" i="2"/>
  <c r="AJ44" i="2"/>
  <c r="AF44" i="2"/>
  <c r="P44" i="2"/>
  <c r="J44" i="2"/>
  <c r="H44" i="2"/>
  <c r="D44" i="2"/>
  <c r="BA43" i="2"/>
  <c r="AZ43" i="2"/>
  <c r="AX43" i="2"/>
  <c r="AW43" i="2"/>
  <c r="AV43" i="2"/>
  <c r="AR43" i="2"/>
  <c r="AL43" i="2"/>
  <c r="AJ43" i="2"/>
  <c r="AF43" i="2"/>
  <c r="P43" i="2"/>
  <c r="J43" i="2"/>
  <c r="H43" i="2"/>
  <c r="D43" i="2"/>
  <c r="AQ38" i="2"/>
  <c r="AO38" i="2"/>
  <c r="AN38" i="2"/>
  <c r="AK38" i="2"/>
  <c r="AV35" i="2" s="1"/>
  <c r="AI38" i="2"/>
  <c r="AH38" i="2"/>
  <c r="AG38" i="2"/>
  <c r="O38" i="2"/>
  <c r="M38" i="2"/>
  <c r="L38" i="2"/>
  <c r="I38" i="2"/>
  <c r="G38" i="2"/>
  <c r="F38" i="2"/>
  <c r="E38" i="2"/>
  <c r="AX37" i="2"/>
  <c r="AW37" i="2"/>
  <c r="AV37" i="2"/>
  <c r="AR37" i="2"/>
  <c r="AP37" i="2"/>
  <c r="AL37" i="2"/>
  <c r="AF37" i="2"/>
  <c r="P37" i="2"/>
  <c r="N37" i="2"/>
  <c r="J37" i="2"/>
  <c r="H37" i="2"/>
  <c r="D37" i="2"/>
  <c r="BA36" i="2"/>
  <c r="AZ36" i="2"/>
  <c r="AX36" i="2"/>
  <c r="AW36" i="2"/>
  <c r="AV36" i="2"/>
  <c r="AR36" i="2"/>
  <c r="AP36" i="2"/>
  <c r="AL36" i="2"/>
  <c r="AJ36" i="2"/>
  <c r="AF36" i="2"/>
  <c r="P36" i="2"/>
  <c r="N36" i="2"/>
  <c r="J36" i="2"/>
  <c r="H36" i="2"/>
  <c r="D36" i="2"/>
  <c r="BA35" i="2"/>
  <c r="AZ35" i="2"/>
  <c r="AX35" i="2"/>
  <c r="AW35" i="2"/>
  <c r="AR35" i="2"/>
  <c r="AP35" i="2"/>
  <c r="AL35" i="2"/>
  <c r="AJ35" i="2"/>
  <c r="AF35" i="2"/>
  <c r="BA34" i="2"/>
  <c r="AZ34" i="2"/>
  <c r="AX34" i="2"/>
  <c r="AW34" i="2"/>
  <c r="AV34" i="2"/>
  <c r="AR34" i="2"/>
  <c r="AP34" i="2"/>
  <c r="AL34" i="2"/>
  <c r="AJ34" i="2"/>
  <c r="AF34" i="2"/>
  <c r="BA33" i="2"/>
  <c r="AZ33" i="2"/>
  <c r="AX33" i="2"/>
  <c r="AW33" i="2"/>
  <c r="AV33" i="2"/>
  <c r="AR33" i="2"/>
  <c r="AP33" i="2"/>
  <c r="AL33" i="2"/>
  <c r="AJ33" i="2"/>
  <c r="AF33" i="2"/>
  <c r="BA32" i="2"/>
  <c r="AZ32" i="2"/>
  <c r="AX32" i="2"/>
  <c r="AW32" i="2"/>
  <c r="AV32" i="2"/>
  <c r="AR32" i="2"/>
  <c r="AP32" i="2"/>
  <c r="AL32" i="2"/>
  <c r="AJ32" i="2"/>
  <c r="AF32" i="2"/>
  <c r="AO27" i="2"/>
  <c r="AN27" i="2"/>
  <c r="AM27" i="2"/>
  <c r="AI27" i="2"/>
  <c r="AG27" i="2"/>
  <c r="AF27" i="2"/>
  <c r="O27" i="2"/>
  <c r="M27" i="2"/>
  <c r="L27" i="2"/>
  <c r="K27" i="2"/>
  <c r="G27" i="2"/>
  <c r="E27" i="2"/>
  <c r="D27" i="2"/>
  <c r="AX26" i="2"/>
  <c r="AW26" i="2"/>
  <c r="AV26" i="2"/>
  <c r="AQ26" i="2"/>
  <c r="AG52" i="2" s="1"/>
  <c r="AL26" i="2"/>
  <c r="BA26" i="2" s="1"/>
  <c r="AJ26" i="2"/>
  <c r="AZ26" i="2" s="1"/>
  <c r="AH26" i="2"/>
  <c r="P26" i="2"/>
  <c r="N26" i="2"/>
  <c r="J26" i="2"/>
  <c r="H26" i="2"/>
  <c r="F26" i="2"/>
  <c r="AX25" i="2"/>
  <c r="AW25" i="2"/>
  <c r="AV25" i="2"/>
  <c r="AR25" i="2"/>
  <c r="AP25" i="2"/>
  <c r="AL25" i="2"/>
  <c r="AZ25" i="2" s="1"/>
  <c r="AJ25" i="2"/>
  <c r="AH25" i="2"/>
  <c r="AX24" i="2"/>
  <c r="AW24" i="2"/>
  <c r="AV24" i="2"/>
  <c r="AR24" i="2"/>
  <c r="AP24" i="2"/>
  <c r="AL24" i="2"/>
  <c r="BA24" i="2" s="1"/>
  <c r="AJ24" i="2"/>
  <c r="AH24" i="2"/>
  <c r="AX23" i="2"/>
  <c r="AW23" i="2"/>
  <c r="AV23" i="2"/>
  <c r="AR23" i="2"/>
  <c r="AP23" i="2"/>
  <c r="AL23" i="2"/>
  <c r="AZ23" i="2" s="1"/>
  <c r="AJ23" i="2"/>
  <c r="AH23" i="2"/>
  <c r="AX22" i="2"/>
  <c r="AW22" i="2"/>
  <c r="AV22" i="2"/>
  <c r="AR22" i="2"/>
  <c r="AP22" i="2"/>
  <c r="AL22" i="2"/>
  <c r="BA22" i="2" s="1"/>
  <c r="AJ22" i="2"/>
  <c r="AH22" i="2"/>
  <c r="AS17" i="2"/>
  <c r="AQ17" i="2"/>
  <c r="AP17" i="2"/>
  <c r="AM17" i="2"/>
  <c r="AK17" i="2"/>
  <c r="AG53" i="2" s="1"/>
  <c r="AI17" i="2"/>
  <c r="AF53" i="2" s="1"/>
  <c r="AG17" i="2"/>
  <c r="AE53" i="2" s="1"/>
  <c r="AF17" i="2"/>
  <c r="AD53" i="2" s="1"/>
  <c r="Q17" i="2"/>
  <c r="O17" i="2"/>
  <c r="N17" i="2"/>
  <c r="K17" i="2"/>
  <c r="I17" i="2"/>
  <c r="F53" i="2" s="1"/>
  <c r="G17" i="2"/>
  <c r="E53" i="2" s="1"/>
  <c r="E17" i="2"/>
  <c r="D17" i="2"/>
  <c r="BA16" i="2"/>
  <c r="AZ16" i="2"/>
  <c r="AX16" i="2"/>
  <c r="AW16" i="2"/>
  <c r="AV16" i="2"/>
  <c r="AT16" i="2"/>
  <c r="AR16" i="2"/>
  <c r="AN16" i="2"/>
  <c r="AL16" i="2"/>
  <c r="AJ16" i="2"/>
  <c r="AH16" i="2"/>
  <c r="R16" i="2"/>
  <c r="P16" i="2"/>
  <c r="L16" i="2"/>
  <c r="J16" i="2"/>
  <c r="H16" i="2"/>
  <c r="F16" i="2"/>
  <c r="AX15" i="2"/>
  <c r="AW15" i="2"/>
  <c r="AV15" i="2"/>
  <c r="AT15" i="2"/>
  <c r="AN15" i="2"/>
  <c r="AL15" i="2"/>
  <c r="R15" i="2"/>
  <c r="BA14" i="2"/>
  <c r="AZ14" i="2"/>
  <c r="AX14" i="2"/>
  <c r="AW14" i="2"/>
  <c r="AT14" i="2"/>
  <c r="AR14" i="2"/>
  <c r="AN14" i="2"/>
  <c r="AL14" i="2"/>
  <c r="AJ14" i="2"/>
  <c r="AH14" i="2"/>
  <c r="AF57" i="1"/>
  <c r="AE57" i="1"/>
  <c r="AD57" i="1"/>
  <c r="AF52" i="1"/>
  <c r="AE52" i="1"/>
  <c r="AD52" i="1"/>
  <c r="AQ47" i="1"/>
  <c r="AO47" i="1"/>
  <c r="AN47" i="1"/>
  <c r="AK47" i="1"/>
  <c r="AV44" i="1" s="1"/>
  <c r="AI47" i="1"/>
  <c r="AH47" i="1"/>
  <c r="AG47" i="1"/>
  <c r="BA46" i="1"/>
  <c r="AZ46" i="1"/>
  <c r="AX46" i="1"/>
  <c r="AW46" i="1"/>
  <c r="AV46" i="1"/>
  <c r="AR46" i="1"/>
  <c r="AL46" i="1"/>
  <c r="AJ46" i="1"/>
  <c r="AF46" i="1"/>
  <c r="BA45" i="1"/>
  <c r="AZ45" i="1"/>
  <c r="AX45" i="1"/>
  <c r="AW45" i="1"/>
  <c r="AV45" i="1"/>
  <c r="AR45" i="1"/>
  <c r="AL45" i="1"/>
  <c r="AJ45" i="1"/>
  <c r="AF45" i="1"/>
  <c r="BA44" i="1"/>
  <c r="AZ44" i="1"/>
  <c r="AX44" i="1"/>
  <c r="AW44" i="1"/>
  <c r="AR44" i="1"/>
  <c r="AL44" i="1"/>
  <c r="AJ44" i="1"/>
  <c r="AF44" i="1"/>
  <c r="BA43" i="1"/>
  <c r="AZ43" i="1"/>
  <c r="AX43" i="1"/>
  <c r="AW43" i="1"/>
  <c r="AV43" i="1"/>
  <c r="AR43" i="1"/>
  <c r="AL43" i="1"/>
  <c r="AJ43" i="1"/>
  <c r="AF43" i="1"/>
  <c r="AQ38" i="1"/>
  <c r="AO38" i="1"/>
  <c r="AN38" i="1"/>
  <c r="AK38" i="1"/>
  <c r="AV35" i="1" s="1"/>
  <c r="AI38" i="1"/>
  <c r="AH38" i="1"/>
  <c r="AG38" i="1"/>
  <c r="AX37" i="1"/>
  <c r="AW37" i="1"/>
  <c r="AV37" i="1"/>
  <c r="AR37" i="1"/>
  <c r="AP37" i="1"/>
  <c r="AL37" i="1"/>
  <c r="AF37" i="1"/>
  <c r="BA36" i="1"/>
  <c r="AZ36" i="1"/>
  <c r="AX36" i="1"/>
  <c r="AW36" i="1"/>
  <c r="AV36" i="1"/>
  <c r="AR36" i="1"/>
  <c r="AP36" i="1"/>
  <c r="AL36" i="1"/>
  <c r="AJ36" i="1"/>
  <c r="AF36" i="1"/>
  <c r="BA35" i="1"/>
  <c r="AZ35" i="1"/>
  <c r="AX35" i="1"/>
  <c r="AW35" i="1"/>
  <c r="AR35" i="1"/>
  <c r="AP35" i="1"/>
  <c r="AL35" i="1"/>
  <c r="AJ35" i="1"/>
  <c r="AF35" i="1"/>
  <c r="BA34" i="1"/>
  <c r="AZ34" i="1"/>
  <c r="AX34" i="1"/>
  <c r="AW34" i="1"/>
  <c r="AV34" i="1"/>
  <c r="AR34" i="1"/>
  <c r="AP34" i="1"/>
  <c r="AL34" i="1"/>
  <c r="AJ34" i="1"/>
  <c r="AF34" i="1"/>
  <c r="BA33" i="1"/>
  <c r="AZ33" i="1"/>
  <c r="AX33" i="1"/>
  <c r="AW33" i="1"/>
  <c r="AV33" i="1"/>
  <c r="AR33" i="1"/>
  <c r="AP33" i="1"/>
  <c r="AL33" i="1"/>
  <c r="AJ33" i="1"/>
  <c r="AF33" i="1"/>
  <c r="BA32" i="1"/>
  <c r="AZ32" i="1"/>
  <c r="AX32" i="1"/>
  <c r="AW32" i="1"/>
  <c r="AV32" i="1"/>
  <c r="AR32" i="1"/>
  <c r="AP32" i="1"/>
  <c r="AL32" i="1"/>
  <c r="AJ32" i="1"/>
  <c r="AF32" i="1"/>
  <c r="AO27" i="1"/>
  <c r="AN27" i="1"/>
  <c r="AM27" i="1"/>
  <c r="AI27" i="1"/>
  <c r="AG27" i="1"/>
  <c r="AF27" i="1"/>
  <c r="AX26" i="1"/>
  <c r="AW26" i="1"/>
  <c r="AV26" i="1"/>
  <c r="AQ26" i="1"/>
  <c r="AQ27" i="1" s="1"/>
  <c r="AL26" i="1"/>
  <c r="BA26" i="1" s="1"/>
  <c r="AJ26" i="1"/>
  <c r="AZ26" i="1" s="1"/>
  <c r="AH26" i="1"/>
  <c r="AX25" i="1"/>
  <c r="AW25" i="1"/>
  <c r="AV25" i="1"/>
  <c r="AR25" i="1"/>
  <c r="AP25" i="1"/>
  <c r="AL25" i="1"/>
  <c r="BA25" i="1" s="1"/>
  <c r="AJ25" i="1"/>
  <c r="AH25" i="1"/>
  <c r="AX24" i="1"/>
  <c r="AW24" i="1"/>
  <c r="AV24" i="1"/>
  <c r="AR24" i="1"/>
  <c r="AP24" i="1"/>
  <c r="AL24" i="1"/>
  <c r="BA24" i="1" s="1"/>
  <c r="AJ24" i="1"/>
  <c r="AH24" i="1"/>
  <c r="AX23" i="1"/>
  <c r="AW23" i="1"/>
  <c r="AV23" i="1"/>
  <c r="AR23" i="1"/>
  <c r="AP23" i="1"/>
  <c r="AL23" i="1"/>
  <c r="BA23" i="1" s="1"/>
  <c r="AJ23" i="1"/>
  <c r="AH23" i="1"/>
  <c r="AX22" i="1"/>
  <c r="AW22" i="1"/>
  <c r="AV22" i="1"/>
  <c r="AR22" i="1"/>
  <c r="AP22" i="1"/>
  <c r="AL22" i="1"/>
  <c r="BA22" i="1" s="1"/>
  <c r="AJ22" i="1"/>
  <c r="AH22" i="1"/>
  <c r="AS17" i="1"/>
  <c r="AQ17" i="1"/>
  <c r="AP17" i="1"/>
  <c r="AM17" i="1"/>
  <c r="AK17" i="1"/>
  <c r="AG53" i="1" s="1"/>
  <c r="AI17" i="1"/>
  <c r="AF53" i="1" s="1"/>
  <c r="AG17" i="1"/>
  <c r="AE53" i="1" s="1"/>
  <c r="AF17" i="1"/>
  <c r="BA16" i="1"/>
  <c r="AZ16" i="1"/>
  <c r="AX16" i="1"/>
  <c r="AW16" i="1"/>
  <c r="AV16" i="1"/>
  <c r="AT16" i="1"/>
  <c r="AR16" i="1"/>
  <c r="AN16" i="1"/>
  <c r="AL16" i="1"/>
  <c r="AJ16" i="1"/>
  <c r="AH16" i="1"/>
  <c r="AX15" i="1"/>
  <c r="AW15" i="1"/>
  <c r="AV15" i="1"/>
  <c r="AT15" i="1"/>
  <c r="AN15" i="1"/>
  <c r="AL15" i="1"/>
  <c r="BA14" i="1"/>
  <c r="AZ14" i="1"/>
  <c r="AX14" i="1"/>
  <c r="AW14" i="1"/>
  <c r="AT14" i="1"/>
  <c r="AR14" i="1"/>
  <c r="AN14" i="1"/>
  <c r="AL14" i="1"/>
  <c r="AJ14" i="1"/>
  <c r="AH14" i="1"/>
  <c r="N27" i="29" l="1"/>
  <c r="F27" i="29"/>
  <c r="V32" i="20"/>
  <c r="T32" i="20"/>
  <c r="D154" i="9"/>
  <c r="I152" i="9"/>
  <c r="I152" i="7"/>
  <c r="L154" i="6"/>
  <c r="O154" i="4"/>
  <c r="D150" i="3"/>
  <c r="I154" i="2"/>
  <c r="D154" i="2"/>
  <c r="L154" i="5"/>
  <c r="K152" i="2"/>
  <c r="L152" i="7"/>
  <c r="D154" i="7"/>
  <c r="AV14" i="19"/>
  <c r="D150" i="9"/>
  <c r="F27" i="20"/>
  <c r="K154" i="9"/>
  <c r="S150" i="9"/>
  <c r="D154" i="8"/>
  <c r="O152" i="7"/>
  <c r="K152" i="7"/>
  <c r="K154" i="5"/>
  <c r="T14" i="2"/>
  <c r="T15" i="2"/>
  <c r="T16" i="2"/>
  <c r="AZ25" i="31"/>
  <c r="AX17" i="31"/>
  <c r="AZ22" i="31"/>
  <c r="O150" i="31"/>
  <c r="AR26" i="31"/>
  <c r="O152" i="31"/>
  <c r="AQ27" i="31"/>
  <c r="AZ25" i="30"/>
  <c r="BA25" i="29"/>
  <c r="D156" i="29"/>
  <c r="AX17" i="29"/>
  <c r="T150" i="28"/>
  <c r="AQ27" i="28"/>
  <c r="AX17" i="28"/>
  <c r="L156" i="28"/>
  <c r="S150" i="28"/>
  <c r="D156" i="27"/>
  <c r="BA24" i="27"/>
  <c r="AZ25" i="27"/>
  <c r="AQ27" i="27"/>
  <c r="AX17" i="27"/>
  <c r="AZ22" i="27"/>
  <c r="O150" i="27"/>
  <c r="O152" i="27"/>
  <c r="S150" i="26"/>
  <c r="P152" i="26"/>
  <c r="BA24" i="26"/>
  <c r="BA25" i="26"/>
  <c r="P154" i="26"/>
  <c r="AX17" i="26"/>
  <c r="L156" i="26"/>
  <c r="BA25" i="25"/>
  <c r="BA22" i="25"/>
  <c r="D156" i="25"/>
  <c r="AQ27" i="25"/>
  <c r="BA24" i="25"/>
  <c r="AZ24" i="24"/>
  <c r="BA25" i="24"/>
  <c r="AX17" i="24"/>
  <c r="AZ22" i="24"/>
  <c r="S150" i="23"/>
  <c r="AX17" i="23"/>
  <c r="D156" i="23"/>
  <c r="L156" i="23"/>
  <c r="AW17" i="23"/>
  <c r="O156" i="23"/>
  <c r="AQ27" i="22"/>
  <c r="AX17" i="22"/>
  <c r="AX17" i="21"/>
  <c r="BA22" i="21"/>
  <c r="AQ27" i="21"/>
  <c r="AZ24" i="21"/>
  <c r="L156" i="21"/>
  <c r="AX17" i="20"/>
  <c r="O150" i="20"/>
  <c r="S150" i="20"/>
  <c r="K156" i="20"/>
  <c r="T84" i="20"/>
  <c r="T85" i="20"/>
  <c r="S85" i="20"/>
  <c r="T86" i="20"/>
  <c r="S86" i="20"/>
  <c r="S84" i="20"/>
  <c r="T103" i="20"/>
  <c r="T102" i="20"/>
  <c r="O152" i="20"/>
  <c r="U103" i="20"/>
  <c r="U85" i="20"/>
  <c r="U86" i="20"/>
  <c r="U102" i="20"/>
  <c r="U84" i="20"/>
  <c r="AQ27" i="20"/>
  <c r="AW17" i="20"/>
  <c r="S94" i="20"/>
  <c r="S103" i="20"/>
  <c r="U95" i="20"/>
  <c r="U92" i="20"/>
  <c r="S95" i="20"/>
  <c r="S92" i="20"/>
  <c r="U96" i="20"/>
  <c r="U93" i="20"/>
  <c r="S96" i="20"/>
  <c r="S93" i="20"/>
  <c r="S102" i="20"/>
  <c r="U94" i="20"/>
  <c r="T94" i="20"/>
  <c r="T95" i="20"/>
  <c r="T92" i="20"/>
  <c r="T96" i="20"/>
  <c r="T93" i="20"/>
  <c r="AX17" i="18"/>
  <c r="AG52" i="18"/>
  <c r="AZ22" i="17"/>
  <c r="AR26" i="17"/>
  <c r="L156" i="17"/>
  <c r="AQ27" i="17"/>
  <c r="AX17" i="17"/>
  <c r="BA24" i="17"/>
  <c r="S150" i="17"/>
  <c r="O156" i="17"/>
  <c r="AZ22" i="19"/>
  <c r="AV17" i="19"/>
  <c r="AQ27" i="19"/>
  <c r="P152" i="19"/>
  <c r="K156" i="19"/>
  <c r="T150" i="16"/>
  <c r="AX17" i="16"/>
  <c r="S150" i="16"/>
  <c r="AW17" i="15"/>
  <c r="S150" i="15"/>
  <c r="T150" i="15"/>
  <c r="O150" i="15"/>
  <c r="O152" i="15"/>
  <c r="P153" i="14"/>
  <c r="U87" i="14"/>
  <c r="U103" i="14"/>
  <c r="U106" i="14"/>
  <c r="U86" i="14"/>
  <c r="U105" i="14"/>
  <c r="U108" i="14"/>
  <c r="U107" i="14"/>
  <c r="U104" i="14"/>
  <c r="T116" i="14"/>
  <c r="S115" i="14"/>
  <c r="T115" i="14"/>
  <c r="S114" i="14"/>
  <c r="S117" i="14"/>
  <c r="T114" i="14"/>
  <c r="T117" i="14"/>
  <c r="S116" i="14"/>
  <c r="AQ27" i="14"/>
  <c r="U116" i="14"/>
  <c r="U115" i="14"/>
  <c r="U114" i="14"/>
  <c r="U117" i="14"/>
  <c r="U97" i="14"/>
  <c r="S103" i="14"/>
  <c r="S106" i="14"/>
  <c r="S93" i="14"/>
  <c r="S96" i="14"/>
  <c r="U93" i="14"/>
  <c r="U96" i="14"/>
  <c r="S105" i="14"/>
  <c r="S108" i="14"/>
  <c r="S95" i="14"/>
  <c r="U95" i="14"/>
  <c r="S104" i="14"/>
  <c r="S107" i="14"/>
  <c r="S97" i="14"/>
  <c r="S94" i="14"/>
  <c r="U94" i="14"/>
  <c r="AZ25" i="14"/>
  <c r="AZ22" i="14"/>
  <c r="BA24" i="14"/>
  <c r="S86" i="14"/>
  <c r="T86" i="14"/>
  <c r="S87" i="14"/>
  <c r="T87" i="14"/>
  <c r="T93" i="14"/>
  <c r="T96" i="14"/>
  <c r="T95" i="14"/>
  <c r="T94" i="14"/>
  <c r="T97" i="14"/>
  <c r="T103" i="14"/>
  <c r="T106" i="14"/>
  <c r="T105" i="14"/>
  <c r="T108" i="14"/>
  <c r="T104" i="14"/>
  <c r="T107" i="14"/>
  <c r="L156" i="13"/>
  <c r="AW17" i="13"/>
  <c r="T115" i="13"/>
  <c r="T112" i="13"/>
  <c r="S115" i="13"/>
  <c r="S112" i="13"/>
  <c r="T113" i="13"/>
  <c r="S113" i="13"/>
  <c r="T114" i="13"/>
  <c r="S114" i="13"/>
  <c r="T102" i="13"/>
  <c r="T106" i="13"/>
  <c r="T103" i="13"/>
  <c r="T104" i="13"/>
  <c r="T101" i="13"/>
  <c r="T105" i="13"/>
  <c r="U83" i="13"/>
  <c r="U106" i="13"/>
  <c r="U103" i="13"/>
  <c r="U84" i="13"/>
  <c r="U104" i="13"/>
  <c r="U101" i="13"/>
  <c r="U85" i="13"/>
  <c r="U105" i="13"/>
  <c r="U102" i="13"/>
  <c r="U115" i="13"/>
  <c r="U112" i="13"/>
  <c r="U113" i="13"/>
  <c r="U114" i="13"/>
  <c r="O156" i="13"/>
  <c r="S105" i="13"/>
  <c r="S102" i="13"/>
  <c r="U93" i="13"/>
  <c r="S93" i="13"/>
  <c r="S106" i="13"/>
  <c r="S103" i="13"/>
  <c r="U94" i="13"/>
  <c r="U91" i="13"/>
  <c r="S94" i="13"/>
  <c r="S91" i="13"/>
  <c r="S104" i="13"/>
  <c r="S101" i="13"/>
  <c r="U95" i="13"/>
  <c r="U92" i="13"/>
  <c r="S95" i="13"/>
  <c r="S92" i="13"/>
  <c r="S150" i="13"/>
  <c r="T93" i="13"/>
  <c r="T94" i="13"/>
  <c r="T91" i="13"/>
  <c r="T95" i="13"/>
  <c r="T92" i="13"/>
  <c r="T83" i="13"/>
  <c r="S83" i="13"/>
  <c r="T84" i="13"/>
  <c r="S84" i="13"/>
  <c r="T85" i="13"/>
  <c r="S85" i="13"/>
  <c r="AQ27" i="12"/>
  <c r="BA25" i="12"/>
  <c r="L156" i="12"/>
  <c r="AX17" i="12"/>
  <c r="AZ22" i="12"/>
  <c r="AX17" i="11"/>
  <c r="K156" i="10"/>
  <c r="AZ24" i="10"/>
  <c r="AX17" i="10"/>
  <c r="AV14" i="10"/>
  <c r="AZ25" i="10"/>
  <c r="AZ22" i="10"/>
  <c r="T106" i="10"/>
  <c r="T104" i="10"/>
  <c r="T102" i="10"/>
  <c r="T107" i="10"/>
  <c r="T105" i="10"/>
  <c r="T103" i="10"/>
  <c r="P152" i="10"/>
  <c r="P154" i="10"/>
  <c r="AZ22" i="9"/>
  <c r="BA24" i="9"/>
  <c r="AX17" i="9"/>
  <c r="AQ27" i="9"/>
  <c r="AR26" i="9"/>
  <c r="Q154" i="9"/>
  <c r="L154" i="9"/>
  <c r="BA25" i="8"/>
  <c r="BA22" i="8"/>
  <c r="AR26" i="8"/>
  <c r="AQ27" i="8"/>
  <c r="AX17" i="8"/>
  <c r="AX17" i="7"/>
  <c r="D156" i="6"/>
  <c r="AZ22" i="6"/>
  <c r="AX17" i="6"/>
  <c r="L152" i="6"/>
  <c r="D150" i="6"/>
  <c r="S150" i="6"/>
  <c r="O150" i="6"/>
  <c r="AX17" i="5"/>
  <c r="AW17" i="5"/>
  <c r="BA25" i="4"/>
  <c r="AZ22" i="4"/>
  <c r="I152" i="3"/>
  <c r="AZ22" i="3"/>
  <c r="AV14" i="3"/>
  <c r="L156" i="3"/>
  <c r="AQ27" i="3"/>
  <c r="BA25" i="3"/>
  <c r="AZ24" i="2"/>
  <c r="AQ27" i="2"/>
  <c r="D150" i="2"/>
  <c r="BA23" i="2"/>
  <c r="L152" i="2"/>
  <c r="AX17" i="2"/>
  <c r="T97" i="31"/>
  <c r="T117" i="31"/>
  <c r="T115" i="31"/>
  <c r="T95" i="31"/>
  <c r="T93" i="31"/>
  <c r="T96" i="31"/>
  <c r="T116" i="31"/>
  <c r="T114" i="31"/>
  <c r="T94" i="31"/>
  <c r="U105" i="31"/>
  <c r="U85" i="31"/>
  <c r="U114" i="31"/>
  <c r="S105" i="31"/>
  <c r="U108" i="31"/>
  <c r="U117" i="31"/>
  <c r="S114" i="31"/>
  <c r="S108" i="31"/>
  <c r="U94" i="31"/>
  <c r="U103" i="31"/>
  <c r="S117" i="31"/>
  <c r="S103" i="31"/>
  <c r="U97" i="31"/>
  <c r="S116" i="31"/>
  <c r="U106" i="31"/>
  <c r="U115" i="31"/>
  <c r="S106" i="31"/>
  <c r="U86" i="31"/>
  <c r="U96" i="31"/>
  <c r="S115" i="31"/>
  <c r="U95" i="31"/>
  <c r="U104" i="31"/>
  <c r="U87" i="31"/>
  <c r="S104" i="31"/>
  <c r="U107" i="31"/>
  <c r="U116" i="31"/>
  <c r="S107" i="31"/>
  <c r="U93" i="31"/>
  <c r="S87" i="31"/>
  <c r="T87" i="31"/>
  <c r="T85" i="31"/>
  <c r="S85" i="31"/>
  <c r="T86" i="31"/>
  <c r="S86" i="31"/>
  <c r="T108" i="31"/>
  <c r="S95" i="31"/>
  <c r="T105" i="31"/>
  <c r="S96" i="31"/>
  <c r="T106" i="31"/>
  <c r="S93" i="31"/>
  <c r="T103" i="31"/>
  <c r="S97" i="31"/>
  <c r="T107" i="31"/>
  <c r="S94" i="31"/>
  <c r="T104" i="31"/>
  <c r="T95" i="30"/>
  <c r="T115" i="30"/>
  <c r="T113" i="30"/>
  <c r="T93" i="30"/>
  <c r="T96" i="30"/>
  <c r="T116" i="30"/>
  <c r="T114" i="30"/>
  <c r="T94" i="30"/>
  <c r="T92" i="30"/>
  <c r="U103" i="30"/>
  <c r="S103" i="30"/>
  <c r="U106" i="30"/>
  <c r="U115" i="30"/>
  <c r="S106" i="30"/>
  <c r="U92" i="30"/>
  <c r="U86" i="30"/>
  <c r="S115" i="30"/>
  <c r="U95" i="30"/>
  <c r="U104" i="30"/>
  <c r="U84" i="30"/>
  <c r="U113" i="30"/>
  <c r="S104" i="30"/>
  <c r="U107" i="30"/>
  <c r="U116" i="30"/>
  <c r="S113" i="30"/>
  <c r="S107" i="30"/>
  <c r="U93" i="30"/>
  <c r="U102" i="30"/>
  <c r="S116" i="30"/>
  <c r="S102" i="30"/>
  <c r="U96" i="30"/>
  <c r="U105" i="30"/>
  <c r="U114" i="30"/>
  <c r="S105" i="30"/>
  <c r="U85" i="30"/>
  <c r="S114" i="30"/>
  <c r="U94" i="30"/>
  <c r="T85" i="30"/>
  <c r="S85" i="30"/>
  <c r="T86" i="30"/>
  <c r="S86" i="30"/>
  <c r="T84" i="30"/>
  <c r="S84" i="30"/>
  <c r="T102" i="30"/>
  <c r="S93" i="30"/>
  <c r="S96" i="30"/>
  <c r="T106" i="30"/>
  <c r="T103" i="30"/>
  <c r="S94" i="30"/>
  <c r="T107" i="30"/>
  <c r="T104" i="30"/>
  <c r="S92" i="30"/>
  <c r="S95" i="30"/>
  <c r="T105" i="30"/>
  <c r="T93" i="29"/>
  <c r="T96" i="29"/>
  <c r="T116" i="29"/>
  <c r="T114" i="29"/>
  <c r="T94" i="29"/>
  <c r="T97" i="29"/>
  <c r="T117" i="29"/>
  <c r="T115" i="29"/>
  <c r="T95" i="29"/>
  <c r="U103" i="29"/>
  <c r="S117" i="29"/>
  <c r="S103" i="29"/>
  <c r="U97" i="29"/>
  <c r="S114" i="29"/>
  <c r="U106" i="29"/>
  <c r="U115" i="29"/>
  <c r="S106" i="29"/>
  <c r="U86" i="29"/>
  <c r="S115" i="29"/>
  <c r="U95" i="29"/>
  <c r="S108" i="29"/>
  <c r="U104" i="29"/>
  <c r="S104" i="29"/>
  <c r="U107" i="29"/>
  <c r="U116" i="29"/>
  <c r="S107" i="29"/>
  <c r="U93" i="29"/>
  <c r="U87" i="29"/>
  <c r="S116" i="29"/>
  <c r="U96" i="29"/>
  <c r="U117" i="29"/>
  <c r="U105" i="29"/>
  <c r="U85" i="29"/>
  <c r="U114" i="29"/>
  <c r="S105" i="29"/>
  <c r="U108" i="29"/>
  <c r="U94" i="29"/>
  <c r="T85" i="29"/>
  <c r="S85" i="29"/>
  <c r="T86" i="29"/>
  <c r="S86" i="29"/>
  <c r="T87" i="29"/>
  <c r="S87" i="29"/>
  <c r="T105" i="29"/>
  <c r="S96" i="29"/>
  <c r="T106" i="29"/>
  <c r="S93" i="29"/>
  <c r="T103" i="29"/>
  <c r="S97" i="29"/>
  <c r="T107" i="29"/>
  <c r="S94" i="29"/>
  <c r="T104" i="29"/>
  <c r="T108" i="29"/>
  <c r="S95" i="29"/>
  <c r="T96" i="28"/>
  <c r="T116" i="28"/>
  <c r="T114" i="28"/>
  <c r="T94" i="28"/>
  <c r="T92" i="28"/>
  <c r="T95" i="28"/>
  <c r="T115" i="28"/>
  <c r="T113" i="28"/>
  <c r="T93" i="28"/>
  <c r="S115" i="28"/>
  <c r="U95" i="28"/>
  <c r="U104" i="28"/>
  <c r="U84" i="28"/>
  <c r="U113" i="28"/>
  <c r="S104" i="28"/>
  <c r="U107" i="28"/>
  <c r="U86" i="28"/>
  <c r="U116" i="28"/>
  <c r="S113" i="28"/>
  <c r="S107" i="28"/>
  <c r="U93" i="28"/>
  <c r="U102" i="28"/>
  <c r="S116" i="28"/>
  <c r="S102" i="28"/>
  <c r="U96" i="28"/>
  <c r="U105" i="28"/>
  <c r="U114" i="28"/>
  <c r="S105" i="28"/>
  <c r="U85" i="28"/>
  <c r="S114" i="28"/>
  <c r="U94" i="28"/>
  <c r="U103" i="28"/>
  <c r="S103" i="28"/>
  <c r="U106" i="28"/>
  <c r="U115" i="28"/>
  <c r="S106" i="28"/>
  <c r="U92" i="28"/>
  <c r="T103" i="28"/>
  <c r="T107" i="28"/>
  <c r="S94" i="28"/>
  <c r="T104" i="28"/>
  <c r="S95" i="28"/>
  <c r="T105" i="28"/>
  <c r="S92" i="28"/>
  <c r="T102" i="28"/>
  <c r="S96" i="28"/>
  <c r="T106" i="28"/>
  <c r="S93" i="28"/>
  <c r="T84" i="28"/>
  <c r="S84" i="28"/>
  <c r="T85" i="28"/>
  <c r="S85" i="28"/>
  <c r="T86" i="28"/>
  <c r="S86" i="28"/>
  <c r="T92" i="27"/>
  <c r="T115" i="27"/>
  <c r="T113" i="27"/>
  <c r="T95" i="27"/>
  <c r="T93" i="27"/>
  <c r="T116" i="27"/>
  <c r="T114" i="27"/>
  <c r="T96" i="27"/>
  <c r="T94" i="27"/>
  <c r="U114" i="27"/>
  <c r="S102" i="27"/>
  <c r="U96" i="27"/>
  <c r="U105" i="27"/>
  <c r="S114" i="27"/>
  <c r="S105" i="27"/>
  <c r="U85" i="27"/>
  <c r="U94" i="27"/>
  <c r="U115" i="27"/>
  <c r="U103" i="27"/>
  <c r="S103" i="27"/>
  <c r="S115" i="27"/>
  <c r="U106" i="27"/>
  <c r="S106" i="27"/>
  <c r="U92" i="27"/>
  <c r="U86" i="27"/>
  <c r="U116" i="27"/>
  <c r="U95" i="27"/>
  <c r="U113" i="27"/>
  <c r="U104" i="27"/>
  <c r="U84" i="27"/>
  <c r="S116" i="27"/>
  <c r="S104" i="27"/>
  <c r="S113" i="27"/>
  <c r="U107" i="27"/>
  <c r="S107" i="27"/>
  <c r="U93" i="27"/>
  <c r="U102" i="27"/>
  <c r="S95" i="27"/>
  <c r="T105" i="27"/>
  <c r="S92" i="27"/>
  <c r="T102" i="27"/>
  <c r="S96" i="27"/>
  <c r="T106" i="27"/>
  <c r="S93" i="27"/>
  <c r="T103" i="27"/>
  <c r="T107" i="27"/>
  <c r="S94" i="27"/>
  <c r="T104" i="27"/>
  <c r="T85" i="27"/>
  <c r="S85" i="27"/>
  <c r="T86" i="27"/>
  <c r="S86" i="27"/>
  <c r="T84" i="27"/>
  <c r="S84" i="27"/>
  <c r="T96" i="26"/>
  <c r="T116" i="26"/>
  <c r="T114" i="26"/>
  <c r="T94" i="26"/>
  <c r="T92" i="26"/>
  <c r="T95" i="26"/>
  <c r="T115" i="26"/>
  <c r="T113" i="26"/>
  <c r="T93" i="26"/>
  <c r="S115" i="26"/>
  <c r="U95" i="26"/>
  <c r="U104" i="26"/>
  <c r="U84" i="26"/>
  <c r="U113" i="26"/>
  <c r="S104" i="26"/>
  <c r="U107" i="26"/>
  <c r="U116" i="26"/>
  <c r="S113" i="26"/>
  <c r="S107" i="26"/>
  <c r="U93" i="26"/>
  <c r="U102" i="26"/>
  <c r="S116" i="26"/>
  <c r="S102" i="26"/>
  <c r="U96" i="26"/>
  <c r="U105" i="26"/>
  <c r="U114" i="26"/>
  <c r="S105" i="26"/>
  <c r="U85" i="26"/>
  <c r="S114" i="26"/>
  <c r="U94" i="26"/>
  <c r="U103" i="26"/>
  <c r="S103" i="26"/>
  <c r="U106" i="26"/>
  <c r="U115" i="26"/>
  <c r="S106" i="26"/>
  <c r="U92" i="26"/>
  <c r="U86" i="26"/>
  <c r="T86" i="26"/>
  <c r="S86" i="26"/>
  <c r="T84" i="26"/>
  <c r="S84" i="26"/>
  <c r="T85" i="26"/>
  <c r="S85" i="26"/>
  <c r="T103" i="26"/>
  <c r="S94" i="26"/>
  <c r="T107" i="26"/>
  <c r="T104" i="26"/>
  <c r="S92" i="26"/>
  <c r="S95" i="26"/>
  <c r="T105" i="26"/>
  <c r="T102" i="26"/>
  <c r="S93" i="26"/>
  <c r="S96" i="26"/>
  <c r="T106" i="26"/>
  <c r="T93" i="25"/>
  <c r="T116" i="25"/>
  <c r="T114" i="25"/>
  <c r="T96" i="25"/>
  <c r="T94" i="25"/>
  <c r="T117" i="25"/>
  <c r="T115" i="25"/>
  <c r="T97" i="25"/>
  <c r="T95" i="25"/>
  <c r="U115" i="25"/>
  <c r="S103" i="25"/>
  <c r="U97" i="25"/>
  <c r="U106" i="25"/>
  <c r="S115" i="25"/>
  <c r="S106" i="25"/>
  <c r="U86" i="25"/>
  <c r="U95" i="25"/>
  <c r="U116" i="25"/>
  <c r="U104" i="25"/>
  <c r="S104" i="25"/>
  <c r="S116" i="25"/>
  <c r="U107" i="25"/>
  <c r="S107" i="25"/>
  <c r="U93" i="25"/>
  <c r="U87" i="25"/>
  <c r="U117" i="25"/>
  <c r="U96" i="25"/>
  <c r="U114" i="25"/>
  <c r="U105" i="25"/>
  <c r="U85" i="25"/>
  <c r="S117" i="25"/>
  <c r="S105" i="25"/>
  <c r="S114" i="25"/>
  <c r="U108" i="25"/>
  <c r="S108" i="25"/>
  <c r="U94" i="25"/>
  <c r="U103" i="25"/>
  <c r="T85" i="25"/>
  <c r="S85" i="25"/>
  <c r="T86" i="25"/>
  <c r="S86" i="25"/>
  <c r="T87" i="25"/>
  <c r="S87" i="25"/>
  <c r="S96" i="25"/>
  <c r="T106" i="25"/>
  <c r="S93" i="25"/>
  <c r="T103" i="25"/>
  <c r="S97" i="25"/>
  <c r="T107" i="25"/>
  <c r="S94" i="25"/>
  <c r="T104" i="25"/>
  <c r="T108" i="25"/>
  <c r="S95" i="25"/>
  <c r="T105" i="25"/>
  <c r="U115" i="24"/>
  <c r="U113" i="24"/>
  <c r="U93" i="24"/>
  <c r="U103" i="24"/>
  <c r="S103" i="24"/>
  <c r="U91" i="24"/>
  <c r="U85" i="24"/>
  <c r="U106" i="24"/>
  <c r="S106" i="24"/>
  <c r="U83" i="24"/>
  <c r="U101" i="24"/>
  <c r="S101" i="24"/>
  <c r="U104" i="24"/>
  <c r="U94" i="24"/>
  <c r="S104" i="24"/>
  <c r="U114" i="24"/>
  <c r="U112" i="24"/>
  <c r="U92" i="24"/>
  <c r="U102" i="24"/>
  <c r="U84" i="24"/>
  <c r="S102" i="24"/>
  <c r="U105" i="24"/>
  <c r="S105" i="24"/>
  <c r="U95" i="24"/>
  <c r="T105" i="24"/>
  <c r="T102" i="24"/>
  <c r="T106" i="24"/>
  <c r="T103" i="24"/>
  <c r="T104" i="24"/>
  <c r="T101" i="24"/>
  <c r="T83" i="24"/>
  <c r="S83" i="24"/>
  <c r="T84" i="24"/>
  <c r="S84" i="24"/>
  <c r="T85" i="24"/>
  <c r="S85" i="24"/>
  <c r="T116" i="23"/>
  <c r="T114" i="23"/>
  <c r="T96" i="23"/>
  <c r="T94" i="23"/>
  <c r="T117" i="23"/>
  <c r="T115" i="23"/>
  <c r="T97" i="23"/>
  <c r="T95" i="23"/>
  <c r="T93" i="23"/>
  <c r="S96" i="23"/>
  <c r="U97" i="23"/>
  <c r="U93" i="23"/>
  <c r="S93" i="23"/>
  <c r="S103" i="23"/>
  <c r="S107" i="23"/>
  <c r="S94" i="23"/>
  <c r="U115" i="23"/>
  <c r="U107" i="23"/>
  <c r="U103" i="23"/>
  <c r="S116" i="23"/>
  <c r="S97" i="23"/>
  <c r="U104" i="23"/>
  <c r="U94" i="23"/>
  <c r="S104" i="23"/>
  <c r="S108" i="23"/>
  <c r="U108" i="23"/>
  <c r="U116" i="23"/>
  <c r="S114" i="23"/>
  <c r="U95" i="23"/>
  <c r="S105" i="23"/>
  <c r="S117" i="23"/>
  <c r="S106" i="23"/>
  <c r="S115" i="23"/>
  <c r="U105" i="23"/>
  <c r="U106" i="23"/>
  <c r="U114" i="23"/>
  <c r="S95" i="23"/>
  <c r="U96" i="23"/>
  <c r="U117" i="23"/>
  <c r="T113" i="21"/>
  <c r="T95" i="21"/>
  <c r="T93" i="21"/>
  <c r="T116" i="21"/>
  <c r="T114" i="21"/>
  <c r="T96" i="21"/>
  <c r="T94" i="21"/>
  <c r="T92" i="21"/>
  <c r="T115" i="21"/>
  <c r="U115" i="21"/>
  <c r="U103" i="21"/>
  <c r="S103" i="21"/>
  <c r="S115" i="21"/>
  <c r="U106" i="21"/>
  <c r="S106" i="21"/>
  <c r="U92" i="21"/>
  <c r="U86" i="21"/>
  <c r="U116" i="21"/>
  <c r="U95" i="21"/>
  <c r="U113" i="21"/>
  <c r="U104" i="21"/>
  <c r="U84" i="21"/>
  <c r="S116" i="21"/>
  <c r="S104" i="21"/>
  <c r="S113" i="21"/>
  <c r="U107" i="21"/>
  <c r="S107" i="21"/>
  <c r="U93" i="21"/>
  <c r="U102" i="21"/>
  <c r="U114" i="21"/>
  <c r="S102" i="21"/>
  <c r="U96" i="21"/>
  <c r="U105" i="21"/>
  <c r="S114" i="21"/>
  <c r="S105" i="21"/>
  <c r="U85" i="21"/>
  <c r="U94" i="21"/>
  <c r="S96" i="21"/>
  <c r="T106" i="21"/>
  <c r="S93" i="21"/>
  <c r="T103" i="21"/>
  <c r="T107" i="21"/>
  <c r="S94" i="21"/>
  <c r="T104" i="21"/>
  <c r="S95" i="21"/>
  <c r="T105" i="21"/>
  <c r="S92" i="21"/>
  <c r="T102" i="21"/>
  <c r="S86" i="21"/>
  <c r="T84" i="21"/>
  <c r="S84" i="21"/>
  <c r="T85" i="21"/>
  <c r="S85" i="21"/>
  <c r="T86" i="21"/>
  <c r="T115" i="20"/>
  <c r="T113" i="20"/>
  <c r="T116" i="20"/>
  <c r="T114" i="20"/>
  <c r="U114" i="20"/>
  <c r="U105" i="20"/>
  <c r="S114" i="20"/>
  <c r="S105" i="20"/>
  <c r="U115" i="20"/>
  <c r="S115" i="20"/>
  <c r="U106" i="20"/>
  <c r="S106" i="20"/>
  <c r="U116" i="20"/>
  <c r="U113" i="20"/>
  <c r="U104" i="20"/>
  <c r="S116" i="20"/>
  <c r="S104" i="20"/>
  <c r="S113" i="20"/>
  <c r="U107" i="20"/>
  <c r="S107" i="20"/>
  <c r="T105" i="20"/>
  <c r="T106" i="20"/>
  <c r="T107" i="20"/>
  <c r="T104" i="20"/>
  <c r="T92" i="18"/>
  <c r="T95" i="18"/>
  <c r="T115" i="18"/>
  <c r="T113" i="18"/>
  <c r="T93" i="18"/>
  <c r="T96" i="18"/>
  <c r="T116" i="18"/>
  <c r="T114" i="18"/>
  <c r="T94" i="18"/>
  <c r="S115" i="18"/>
  <c r="U95" i="18"/>
  <c r="U104" i="18"/>
  <c r="U84" i="18"/>
  <c r="U113" i="18"/>
  <c r="S104" i="18"/>
  <c r="U107" i="18"/>
  <c r="U116" i="18"/>
  <c r="S113" i="18"/>
  <c r="S107" i="18"/>
  <c r="U93" i="18"/>
  <c r="U102" i="18"/>
  <c r="S116" i="18"/>
  <c r="S102" i="18"/>
  <c r="U96" i="18"/>
  <c r="U105" i="18"/>
  <c r="U114" i="18"/>
  <c r="S105" i="18"/>
  <c r="U85" i="18"/>
  <c r="S114" i="18"/>
  <c r="U94" i="18"/>
  <c r="U103" i="18"/>
  <c r="S103" i="18"/>
  <c r="U106" i="18"/>
  <c r="U115" i="18"/>
  <c r="S106" i="18"/>
  <c r="U92" i="18"/>
  <c r="U86" i="18"/>
  <c r="T103" i="18"/>
  <c r="T107" i="18"/>
  <c r="S94" i="18"/>
  <c r="T104" i="18"/>
  <c r="S95" i="18"/>
  <c r="T105" i="18"/>
  <c r="S92" i="18"/>
  <c r="T102" i="18"/>
  <c r="S96" i="18"/>
  <c r="T106" i="18"/>
  <c r="S93" i="18"/>
  <c r="S85" i="18"/>
  <c r="T86" i="18"/>
  <c r="S86" i="18"/>
  <c r="T84" i="18"/>
  <c r="S84" i="18"/>
  <c r="T85" i="18"/>
  <c r="T95" i="17"/>
  <c r="T115" i="17"/>
  <c r="T113" i="17"/>
  <c r="T93" i="17"/>
  <c r="T96" i="17"/>
  <c r="T116" i="17"/>
  <c r="T114" i="17"/>
  <c r="T94" i="17"/>
  <c r="T92" i="17"/>
  <c r="S114" i="17"/>
  <c r="U94" i="17"/>
  <c r="U103" i="17"/>
  <c r="S103" i="17"/>
  <c r="U106" i="17"/>
  <c r="U115" i="17"/>
  <c r="S106" i="17"/>
  <c r="U92" i="17"/>
  <c r="U86" i="17"/>
  <c r="S115" i="17"/>
  <c r="U95" i="17"/>
  <c r="U104" i="17"/>
  <c r="U84" i="17"/>
  <c r="U113" i="17"/>
  <c r="S104" i="17"/>
  <c r="U107" i="17"/>
  <c r="U116" i="17"/>
  <c r="S113" i="17"/>
  <c r="S107" i="17"/>
  <c r="U93" i="17"/>
  <c r="U102" i="17"/>
  <c r="S116" i="17"/>
  <c r="S102" i="17"/>
  <c r="U96" i="17"/>
  <c r="U105" i="17"/>
  <c r="U114" i="17"/>
  <c r="S105" i="17"/>
  <c r="U85" i="17"/>
  <c r="T105" i="17"/>
  <c r="S92" i="17"/>
  <c r="T102" i="17"/>
  <c r="S96" i="17"/>
  <c r="T106" i="17"/>
  <c r="S93" i="17"/>
  <c r="T103" i="17"/>
  <c r="T107" i="17"/>
  <c r="S94" i="17"/>
  <c r="T104" i="17"/>
  <c r="S95" i="17"/>
  <c r="T86" i="17"/>
  <c r="S86" i="17"/>
  <c r="T84" i="17"/>
  <c r="S84" i="17"/>
  <c r="T85" i="17"/>
  <c r="S85" i="17"/>
  <c r="T116" i="19"/>
  <c r="T114" i="19"/>
  <c r="T94" i="19"/>
  <c r="T92" i="19"/>
  <c r="T95" i="19"/>
  <c r="T115" i="19"/>
  <c r="T113" i="19"/>
  <c r="T93" i="19"/>
  <c r="T96" i="19"/>
  <c r="U116" i="19"/>
  <c r="S113" i="19"/>
  <c r="S107" i="19"/>
  <c r="U93" i="19"/>
  <c r="U102" i="19"/>
  <c r="S116" i="19"/>
  <c r="S102" i="19"/>
  <c r="U96" i="19"/>
  <c r="U105" i="19"/>
  <c r="U114" i="19"/>
  <c r="S105" i="19"/>
  <c r="U85" i="19"/>
  <c r="S114" i="19"/>
  <c r="U94" i="19"/>
  <c r="U103" i="19"/>
  <c r="S103" i="19"/>
  <c r="U106" i="19"/>
  <c r="U115" i="19"/>
  <c r="S106" i="19"/>
  <c r="U92" i="19"/>
  <c r="U86" i="19"/>
  <c r="S115" i="19"/>
  <c r="U95" i="19"/>
  <c r="U104" i="19"/>
  <c r="U84" i="19"/>
  <c r="U113" i="19"/>
  <c r="S104" i="19"/>
  <c r="U107" i="19"/>
  <c r="T84" i="19"/>
  <c r="S84" i="19"/>
  <c r="T85" i="19"/>
  <c r="S85" i="19"/>
  <c r="T86" i="19"/>
  <c r="S86" i="19"/>
  <c r="T107" i="19"/>
  <c r="S94" i="19"/>
  <c r="T104" i="19"/>
  <c r="S95" i="19"/>
  <c r="T105" i="19"/>
  <c r="S92" i="19"/>
  <c r="T102" i="19"/>
  <c r="S96" i="19"/>
  <c r="T106" i="19"/>
  <c r="S93" i="19"/>
  <c r="T103" i="19"/>
  <c r="T106" i="16"/>
  <c r="T104" i="16"/>
  <c r="T102" i="16"/>
  <c r="T107" i="16"/>
  <c r="T105" i="16"/>
  <c r="T103" i="16"/>
  <c r="T86" i="16"/>
  <c r="T84" i="16"/>
  <c r="T85" i="16"/>
  <c r="S104" i="16"/>
  <c r="U95" i="16"/>
  <c r="U86" i="16"/>
  <c r="S95" i="16"/>
  <c r="S86" i="16"/>
  <c r="U105" i="16"/>
  <c r="U102" i="16"/>
  <c r="U93" i="16"/>
  <c r="S105" i="16"/>
  <c r="S93" i="16"/>
  <c r="U116" i="16"/>
  <c r="U114" i="16"/>
  <c r="S102" i="16"/>
  <c r="U96" i="16"/>
  <c r="U84" i="16"/>
  <c r="S96" i="16"/>
  <c r="U106" i="16"/>
  <c r="S84" i="16"/>
  <c r="U103" i="16"/>
  <c r="S106" i="16"/>
  <c r="U94" i="16"/>
  <c r="S103" i="16"/>
  <c r="S94" i="16"/>
  <c r="U85" i="16"/>
  <c r="S85" i="16"/>
  <c r="U107" i="16"/>
  <c r="U115" i="16"/>
  <c r="U113" i="16"/>
  <c r="U104" i="16"/>
  <c r="U92" i="16"/>
  <c r="S107" i="16"/>
  <c r="S92" i="16"/>
  <c r="T116" i="15"/>
  <c r="T114" i="15"/>
  <c r="T94" i="15"/>
  <c r="T92" i="15"/>
  <c r="T95" i="15"/>
  <c r="T115" i="15"/>
  <c r="T113" i="15"/>
  <c r="T93" i="15"/>
  <c r="T96" i="15"/>
  <c r="T106" i="15"/>
  <c r="T104" i="15"/>
  <c r="T102" i="15"/>
  <c r="T107" i="15"/>
  <c r="T105" i="15"/>
  <c r="T103" i="15"/>
  <c r="T85" i="15"/>
  <c r="T86" i="15"/>
  <c r="T84" i="15"/>
  <c r="U116" i="15"/>
  <c r="U107" i="15"/>
  <c r="S113" i="15"/>
  <c r="U104" i="15"/>
  <c r="S94" i="15"/>
  <c r="S116" i="15"/>
  <c r="S107" i="15"/>
  <c r="U85" i="15"/>
  <c r="S104" i="15"/>
  <c r="U95" i="15"/>
  <c r="S85" i="15"/>
  <c r="U114" i="15"/>
  <c r="U92" i="15"/>
  <c r="U105" i="15"/>
  <c r="S95" i="15"/>
  <c r="S114" i="15"/>
  <c r="U102" i="15"/>
  <c r="S92" i="15"/>
  <c r="U86" i="15"/>
  <c r="S105" i="15"/>
  <c r="S102" i="15"/>
  <c r="U96" i="15"/>
  <c r="S86" i="15"/>
  <c r="U93" i="15"/>
  <c r="U115" i="15"/>
  <c r="U106" i="15"/>
  <c r="S96" i="15"/>
  <c r="U103" i="15"/>
  <c r="S93" i="15"/>
  <c r="S115" i="15"/>
  <c r="S106" i="15"/>
  <c r="U84" i="15"/>
  <c r="S103" i="15"/>
  <c r="U113" i="15"/>
  <c r="U94" i="15"/>
  <c r="S84" i="15"/>
  <c r="U85" i="14"/>
  <c r="T85" i="14"/>
  <c r="S85" i="14"/>
  <c r="T93" i="12"/>
  <c r="T96" i="12"/>
  <c r="T116" i="12"/>
  <c r="T114" i="12"/>
  <c r="T94" i="12"/>
  <c r="T97" i="12"/>
  <c r="T117" i="12"/>
  <c r="T115" i="12"/>
  <c r="T95" i="12"/>
  <c r="S117" i="12"/>
  <c r="S103" i="12"/>
  <c r="U97" i="12"/>
  <c r="U106" i="12"/>
  <c r="U115" i="12"/>
  <c r="S106" i="12"/>
  <c r="U86" i="12"/>
  <c r="S115" i="12"/>
  <c r="U95" i="12"/>
  <c r="U104" i="12"/>
  <c r="S104" i="12"/>
  <c r="U107" i="12"/>
  <c r="U116" i="12"/>
  <c r="S107" i="12"/>
  <c r="U93" i="12"/>
  <c r="U87" i="12"/>
  <c r="S116" i="12"/>
  <c r="U96" i="12"/>
  <c r="U105" i="12"/>
  <c r="U85" i="12"/>
  <c r="U114" i="12"/>
  <c r="S105" i="12"/>
  <c r="U108" i="12"/>
  <c r="U117" i="12"/>
  <c r="S114" i="12"/>
  <c r="S108" i="12"/>
  <c r="U94" i="12"/>
  <c r="U103" i="12"/>
  <c r="T85" i="12"/>
  <c r="S85" i="12"/>
  <c r="T86" i="12"/>
  <c r="S86" i="12"/>
  <c r="T87" i="12"/>
  <c r="S87" i="12"/>
  <c r="S96" i="12"/>
  <c r="T106" i="12"/>
  <c r="S93" i="12"/>
  <c r="T103" i="12"/>
  <c r="S97" i="12"/>
  <c r="T107" i="12"/>
  <c r="S94" i="12"/>
  <c r="T104" i="12"/>
  <c r="T108" i="12"/>
  <c r="S95" i="12"/>
  <c r="T105" i="12"/>
  <c r="T84" i="10"/>
  <c r="T85" i="10"/>
  <c r="T86" i="10"/>
  <c r="T96" i="10"/>
  <c r="T115" i="10"/>
  <c r="T94" i="10"/>
  <c r="T113" i="10"/>
  <c r="T92" i="10"/>
  <c r="T116" i="10"/>
  <c r="T95" i="10"/>
  <c r="T114" i="10"/>
  <c r="T93" i="10"/>
  <c r="U104" i="10"/>
  <c r="S94" i="10"/>
  <c r="S107" i="10"/>
  <c r="U85" i="10"/>
  <c r="U114" i="10"/>
  <c r="S104" i="10"/>
  <c r="U95" i="10"/>
  <c r="S85" i="10"/>
  <c r="S114" i="10"/>
  <c r="U92" i="10"/>
  <c r="U105" i="10"/>
  <c r="S95" i="10"/>
  <c r="U102" i="10"/>
  <c r="S92" i="10"/>
  <c r="U86" i="10"/>
  <c r="U115" i="10"/>
  <c r="S105" i="10"/>
  <c r="S102" i="10"/>
  <c r="U96" i="10"/>
  <c r="S86" i="10"/>
  <c r="S115" i="10"/>
  <c r="U93" i="10"/>
  <c r="U106" i="10"/>
  <c r="S96" i="10"/>
  <c r="U103" i="10"/>
  <c r="S93" i="10"/>
  <c r="U116" i="10"/>
  <c r="S106" i="10"/>
  <c r="U84" i="10"/>
  <c r="U113" i="10"/>
  <c r="S103" i="10"/>
  <c r="S116" i="10"/>
  <c r="U94" i="10"/>
  <c r="S84" i="10"/>
  <c r="S113" i="10"/>
  <c r="U107" i="10"/>
  <c r="T113" i="9"/>
  <c r="T95" i="9"/>
  <c r="T93" i="9"/>
  <c r="T116" i="9"/>
  <c r="T114" i="9"/>
  <c r="T96" i="9"/>
  <c r="T94" i="9"/>
  <c r="T92" i="9"/>
  <c r="T115" i="9"/>
  <c r="U94" i="9"/>
  <c r="U115" i="9"/>
  <c r="U103" i="9"/>
  <c r="S103" i="9"/>
  <c r="S115" i="9"/>
  <c r="U106" i="9"/>
  <c r="S106" i="9"/>
  <c r="U92" i="9"/>
  <c r="U86" i="9"/>
  <c r="U116" i="9"/>
  <c r="U95" i="9"/>
  <c r="U113" i="9"/>
  <c r="U104" i="9"/>
  <c r="U84" i="9"/>
  <c r="S116" i="9"/>
  <c r="S104" i="9"/>
  <c r="S113" i="9"/>
  <c r="U107" i="9"/>
  <c r="S107" i="9"/>
  <c r="U93" i="9"/>
  <c r="U102" i="9"/>
  <c r="U114" i="9"/>
  <c r="S102" i="9"/>
  <c r="U96" i="9"/>
  <c r="U105" i="9"/>
  <c r="S114" i="9"/>
  <c r="S105" i="9"/>
  <c r="U85" i="9"/>
  <c r="T105" i="9"/>
  <c r="S92" i="9"/>
  <c r="T102" i="9"/>
  <c r="S96" i="9"/>
  <c r="T106" i="9"/>
  <c r="S93" i="9"/>
  <c r="T103" i="9"/>
  <c r="T107" i="9"/>
  <c r="S94" i="9"/>
  <c r="T104" i="9"/>
  <c r="S95" i="9"/>
  <c r="T86" i="9"/>
  <c r="S86" i="9"/>
  <c r="T84" i="9"/>
  <c r="S84" i="9"/>
  <c r="T85" i="9"/>
  <c r="S85" i="9"/>
  <c r="T117" i="8"/>
  <c r="T115" i="8"/>
  <c r="T95" i="8"/>
  <c r="T96" i="8"/>
  <c r="T94" i="8"/>
  <c r="T97" i="8"/>
  <c r="T116" i="8"/>
  <c r="T114" i="8"/>
  <c r="T93" i="8"/>
  <c r="U117" i="8"/>
  <c r="S114" i="8"/>
  <c r="S108" i="8"/>
  <c r="U94" i="8"/>
  <c r="U103" i="8"/>
  <c r="S117" i="8"/>
  <c r="S103" i="8"/>
  <c r="U97" i="8"/>
  <c r="U106" i="8"/>
  <c r="U115" i="8"/>
  <c r="S106" i="8"/>
  <c r="U86" i="8"/>
  <c r="S115" i="8"/>
  <c r="U95" i="8"/>
  <c r="U104" i="8"/>
  <c r="S104" i="8"/>
  <c r="U107" i="8"/>
  <c r="U116" i="8"/>
  <c r="S107" i="8"/>
  <c r="U93" i="8"/>
  <c r="U87" i="8"/>
  <c r="S116" i="8"/>
  <c r="U96" i="8"/>
  <c r="U105" i="8"/>
  <c r="U85" i="8"/>
  <c r="U114" i="8"/>
  <c r="S105" i="8"/>
  <c r="U108" i="8"/>
  <c r="T108" i="8"/>
  <c r="S95" i="8"/>
  <c r="T105" i="8"/>
  <c r="S96" i="8"/>
  <c r="T106" i="8"/>
  <c r="S93" i="8"/>
  <c r="T103" i="8"/>
  <c r="S97" i="8"/>
  <c r="T107" i="8"/>
  <c r="S94" i="8"/>
  <c r="T104" i="8"/>
  <c r="T86" i="8"/>
  <c r="S86" i="8"/>
  <c r="T87" i="8"/>
  <c r="S87" i="8"/>
  <c r="T85" i="8"/>
  <c r="S85" i="8"/>
  <c r="T94" i="7"/>
  <c r="T92" i="7"/>
  <c r="T114" i="7"/>
  <c r="T96" i="7"/>
  <c r="T115" i="7"/>
  <c r="T113" i="7"/>
  <c r="T95" i="7"/>
  <c r="T93" i="7"/>
  <c r="T116" i="7"/>
  <c r="T107" i="7"/>
  <c r="T105" i="7"/>
  <c r="T103" i="7"/>
  <c r="T106" i="7"/>
  <c r="T104" i="7"/>
  <c r="T102" i="7"/>
  <c r="T86" i="7"/>
  <c r="T84" i="7"/>
  <c r="T85" i="7"/>
  <c r="U102" i="7"/>
  <c r="S92" i="7"/>
  <c r="U86" i="7"/>
  <c r="U115" i="7"/>
  <c r="S105" i="7"/>
  <c r="S102" i="7"/>
  <c r="U96" i="7"/>
  <c r="S86" i="7"/>
  <c r="S115" i="7"/>
  <c r="U93" i="7"/>
  <c r="U106" i="7"/>
  <c r="S96" i="7"/>
  <c r="U103" i="7"/>
  <c r="S93" i="7"/>
  <c r="U116" i="7"/>
  <c r="S106" i="7"/>
  <c r="U84" i="7"/>
  <c r="U113" i="7"/>
  <c r="S103" i="7"/>
  <c r="S116" i="7"/>
  <c r="U94" i="7"/>
  <c r="S84" i="7"/>
  <c r="S113" i="7"/>
  <c r="U107" i="7"/>
  <c r="U104" i="7"/>
  <c r="S94" i="7"/>
  <c r="S107" i="7"/>
  <c r="U85" i="7"/>
  <c r="U114" i="7"/>
  <c r="S104" i="7"/>
  <c r="U95" i="7"/>
  <c r="S85" i="7"/>
  <c r="S114" i="7"/>
  <c r="U92" i="7"/>
  <c r="U105" i="7"/>
  <c r="S95" i="7"/>
  <c r="U84" i="6"/>
  <c r="U85" i="6"/>
  <c r="U86" i="6"/>
  <c r="T86" i="6"/>
  <c r="S86" i="6"/>
  <c r="T84" i="6"/>
  <c r="S84" i="6"/>
  <c r="T85" i="6"/>
  <c r="S85" i="6"/>
  <c r="T106" i="6"/>
  <c r="T104" i="6"/>
  <c r="T102" i="6"/>
  <c r="T107" i="6"/>
  <c r="T105" i="6"/>
  <c r="T110" i="6"/>
  <c r="T103" i="6"/>
  <c r="T109" i="6"/>
  <c r="T116" i="6"/>
  <c r="T114" i="6"/>
  <c r="T95" i="6"/>
  <c r="T93" i="6"/>
  <c r="T115" i="6"/>
  <c r="T96" i="6"/>
  <c r="T113" i="6"/>
  <c r="T94" i="6"/>
  <c r="T92" i="6"/>
  <c r="U116" i="6"/>
  <c r="U102" i="6"/>
  <c r="S92" i="6"/>
  <c r="U113" i="6"/>
  <c r="S105" i="6"/>
  <c r="S116" i="6"/>
  <c r="S102" i="6"/>
  <c r="U96" i="6"/>
  <c r="S113" i="6"/>
  <c r="U93" i="6"/>
  <c r="U106" i="6"/>
  <c r="S96" i="6"/>
  <c r="U103" i="6"/>
  <c r="S93" i="6"/>
  <c r="U114" i="6"/>
  <c r="S106" i="6"/>
  <c r="S103" i="6"/>
  <c r="S114" i="6"/>
  <c r="U94" i="6"/>
  <c r="U110" i="6"/>
  <c r="U107" i="6"/>
  <c r="U104" i="6"/>
  <c r="S94" i="6"/>
  <c r="U115" i="6"/>
  <c r="S110" i="6"/>
  <c r="S107" i="6"/>
  <c r="U109" i="6"/>
  <c r="S104" i="6"/>
  <c r="S115" i="6"/>
  <c r="U95" i="6"/>
  <c r="S109" i="6"/>
  <c r="U92" i="6"/>
  <c r="U105" i="6"/>
  <c r="S95" i="6"/>
  <c r="T116" i="5"/>
  <c r="T114" i="5"/>
  <c r="T96" i="5"/>
  <c r="T94" i="5"/>
  <c r="T92" i="5"/>
  <c r="T115" i="5"/>
  <c r="T113" i="5"/>
  <c r="T95" i="5"/>
  <c r="T93" i="5"/>
  <c r="S106" i="5"/>
  <c r="U92" i="5"/>
  <c r="U86" i="5"/>
  <c r="U116" i="5"/>
  <c r="U95" i="5"/>
  <c r="U113" i="5"/>
  <c r="U104" i="5"/>
  <c r="U84" i="5"/>
  <c r="S116" i="5"/>
  <c r="S104" i="5"/>
  <c r="S113" i="5"/>
  <c r="U107" i="5"/>
  <c r="S107" i="5"/>
  <c r="U93" i="5"/>
  <c r="U102" i="5"/>
  <c r="U114" i="5"/>
  <c r="S102" i="5"/>
  <c r="U96" i="5"/>
  <c r="U105" i="5"/>
  <c r="S114" i="5"/>
  <c r="S105" i="5"/>
  <c r="U85" i="5"/>
  <c r="U94" i="5"/>
  <c r="U115" i="5"/>
  <c r="U103" i="5"/>
  <c r="S103" i="5"/>
  <c r="S115" i="5"/>
  <c r="U106" i="5"/>
  <c r="S96" i="5"/>
  <c r="S92" i="5"/>
  <c r="S95" i="5"/>
  <c r="S94" i="5"/>
  <c r="S93" i="5"/>
  <c r="T86" i="5"/>
  <c r="S86" i="5"/>
  <c r="T84" i="5"/>
  <c r="S84" i="5"/>
  <c r="T85" i="5"/>
  <c r="S85" i="5"/>
  <c r="T94" i="4"/>
  <c r="T114" i="4"/>
  <c r="T112" i="4"/>
  <c r="T92" i="4"/>
  <c r="T95" i="4"/>
  <c r="T115" i="4"/>
  <c r="T113" i="4"/>
  <c r="T93" i="4"/>
  <c r="T91" i="4"/>
  <c r="U113" i="4"/>
  <c r="S104" i="4"/>
  <c r="U84" i="4"/>
  <c r="S113" i="4"/>
  <c r="U93" i="4"/>
  <c r="U102" i="4"/>
  <c r="S102" i="4"/>
  <c r="U105" i="4"/>
  <c r="U114" i="4"/>
  <c r="S105" i="4"/>
  <c r="U91" i="4"/>
  <c r="U85" i="4"/>
  <c r="S114" i="4"/>
  <c r="U94" i="4"/>
  <c r="U103" i="4"/>
  <c r="U83" i="4"/>
  <c r="U112" i="4"/>
  <c r="S103" i="4"/>
  <c r="U106" i="4"/>
  <c r="U115" i="4"/>
  <c r="S112" i="4"/>
  <c r="S106" i="4"/>
  <c r="U92" i="4"/>
  <c r="U101" i="4"/>
  <c r="S115" i="4"/>
  <c r="S101" i="4"/>
  <c r="U95" i="4"/>
  <c r="U104" i="4"/>
  <c r="T84" i="4"/>
  <c r="S84" i="4"/>
  <c r="T85" i="4"/>
  <c r="S85" i="4"/>
  <c r="T83" i="4"/>
  <c r="S83" i="4"/>
  <c r="S94" i="4"/>
  <c r="T104" i="4"/>
  <c r="S91" i="4"/>
  <c r="T101" i="4"/>
  <c r="S95" i="4"/>
  <c r="T105" i="4"/>
  <c r="S92" i="4"/>
  <c r="T102" i="4"/>
  <c r="T106" i="4"/>
  <c r="S93" i="4"/>
  <c r="T103" i="4"/>
  <c r="T96" i="3"/>
  <c r="T116" i="3"/>
  <c r="T114" i="3"/>
  <c r="T94" i="3"/>
  <c r="T92" i="3"/>
  <c r="T95" i="3"/>
  <c r="T115" i="3"/>
  <c r="T113" i="3"/>
  <c r="T93" i="3"/>
  <c r="U113" i="3"/>
  <c r="S104" i="3"/>
  <c r="U107" i="3"/>
  <c r="U116" i="3"/>
  <c r="S113" i="3"/>
  <c r="S107" i="3"/>
  <c r="U93" i="3"/>
  <c r="U102" i="3"/>
  <c r="S116" i="3"/>
  <c r="S102" i="3"/>
  <c r="U96" i="3"/>
  <c r="U105" i="3"/>
  <c r="U114" i="3"/>
  <c r="S105" i="3"/>
  <c r="U85" i="3"/>
  <c r="S114" i="3"/>
  <c r="U94" i="3"/>
  <c r="U103" i="3"/>
  <c r="S103" i="3"/>
  <c r="U106" i="3"/>
  <c r="U115" i="3"/>
  <c r="S106" i="3"/>
  <c r="U92" i="3"/>
  <c r="U86" i="3"/>
  <c r="S115" i="3"/>
  <c r="U95" i="3"/>
  <c r="U104" i="3"/>
  <c r="U84" i="3"/>
  <c r="T107" i="3"/>
  <c r="S94" i="3"/>
  <c r="T104" i="3"/>
  <c r="S95" i="3"/>
  <c r="T105" i="3"/>
  <c r="S92" i="3"/>
  <c r="T102" i="3"/>
  <c r="S96" i="3"/>
  <c r="T106" i="3"/>
  <c r="S93" i="3"/>
  <c r="T103" i="3"/>
  <c r="S84" i="3"/>
  <c r="T85" i="3"/>
  <c r="S85" i="3"/>
  <c r="T86" i="3"/>
  <c r="S86" i="3"/>
  <c r="T84" i="3"/>
  <c r="U115" i="2"/>
  <c r="U113" i="2"/>
  <c r="U93" i="2"/>
  <c r="U96" i="2"/>
  <c r="U116" i="2"/>
  <c r="U114" i="2"/>
  <c r="U94" i="2"/>
  <c r="U92" i="2"/>
  <c r="U95" i="2"/>
  <c r="T103" i="2"/>
  <c r="V106" i="2"/>
  <c r="V115" i="2"/>
  <c r="T106" i="2"/>
  <c r="V92" i="2"/>
  <c r="V86" i="2"/>
  <c r="T115" i="2"/>
  <c r="V95" i="2"/>
  <c r="V104" i="2"/>
  <c r="V84" i="2"/>
  <c r="V113" i="2"/>
  <c r="T104" i="2"/>
  <c r="V107" i="2"/>
  <c r="V116" i="2"/>
  <c r="T113" i="2"/>
  <c r="T107" i="2"/>
  <c r="V93" i="2"/>
  <c r="V102" i="2"/>
  <c r="T116" i="2"/>
  <c r="T102" i="2"/>
  <c r="V96" i="2"/>
  <c r="V105" i="2"/>
  <c r="V114" i="2"/>
  <c r="T105" i="2"/>
  <c r="V85" i="2"/>
  <c r="T114" i="2"/>
  <c r="V94" i="2"/>
  <c r="V103" i="2"/>
  <c r="T96" i="2"/>
  <c r="U106" i="2"/>
  <c r="T93" i="2"/>
  <c r="U103" i="2"/>
  <c r="U107" i="2"/>
  <c r="T94" i="2"/>
  <c r="U104" i="2"/>
  <c r="T95" i="2"/>
  <c r="U105" i="2"/>
  <c r="T92" i="2"/>
  <c r="U102" i="2"/>
  <c r="T86" i="2"/>
  <c r="U84" i="2"/>
  <c r="T84" i="2"/>
  <c r="U85" i="2"/>
  <c r="T85" i="2"/>
  <c r="U86" i="2"/>
  <c r="T95" i="16"/>
  <c r="T92" i="16"/>
  <c r="T96" i="16"/>
  <c r="T93" i="16"/>
  <c r="T94" i="16"/>
  <c r="T115" i="16"/>
  <c r="S115" i="16"/>
  <c r="T113" i="16"/>
  <c r="S113" i="16"/>
  <c r="T116" i="16"/>
  <c r="S116" i="16"/>
  <c r="T114" i="16"/>
  <c r="S114" i="16"/>
  <c r="S94" i="24"/>
  <c r="S92" i="24"/>
  <c r="S95" i="24"/>
  <c r="S93" i="24"/>
  <c r="S91" i="24"/>
  <c r="T94" i="24"/>
  <c r="T91" i="24"/>
  <c r="T95" i="24"/>
  <c r="T92" i="24"/>
  <c r="T93" i="24"/>
  <c r="S114" i="24"/>
  <c r="T112" i="24"/>
  <c r="T115" i="24"/>
  <c r="S112" i="24"/>
  <c r="S115" i="24"/>
  <c r="T114" i="24"/>
  <c r="T113" i="24"/>
  <c r="S113" i="24"/>
  <c r="AX17" i="14"/>
  <c r="AV14" i="14"/>
  <c r="AV17" i="14" s="1"/>
  <c r="AW17" i="14"/>
  <c r="Q150" i="30"/>
  <c r="V15" i="16"/>
  <c r="Q156" i="9"/>
  <c r="O156" i="9"/>
  <c r="P150" i="9"/>
  <c r="Q152" i="9"/>
  <c r="J150" i="9"/>
  <c r="P156" i="9"/>
  <c r="D150" i="8"/>
  <c r="I154" i="7"/>
  <c r="D150" i="7"/>
  <c r="O150" i="7"/>
  <c r="P150" i="7"/>
  <c r="Q150" i="5"/>
  <c r="I154" i="3"/>
  <c r="L152" i="3"/>
  <c r="AW17" i="18"/>
  <c r="BA24" i="4"/>
  <c r="AQ27" i="4"/>
  <c r="D156" i="2"/>
  <c r="K150" i="2"/>
  <c r="L150" i="2" s="1"/>
  <c r="AV14" i="2"/>
  <c r="AV17" i="2" s="1"/>
  <c r="U40" i="6"/>
  <c r="U39" i="6"/>
  <c r="T40" i="6"/>
  <c r="T39" i="6"/>
  <c r="V40" i="6"/>
  <c r="V39" i="6"/>
  <c r="V14" i="21"/>
  <c r="V14" i="25"/>
  <c r="U34" i="10"/>
  <c r="V22" i="4"/>
  <c r="V25" i="4"/>
  <c r="T22" i="4"/>
  <c r="T25" i="4"/>
  <c r="V23" i="4"/>
  <c r="T23" i="4"/>
  <c r="V24" i="4"/>
  <c r="T24" i="4"/>
  <c r="U22" i="4"/>
  <c r="U25" i="4"/>
  <c r="U23" i="4"/>
  <c r="U24" i="4"/>
  <c r="U44" i="10"/>
  <c r="T44" i="10"/>
  <c r="T34" i="10"/>
  <c r="U43" i="10"/>
  <c r="T43" i="10"/>
  <c r="V44" i="10"/>
  <c r="V43" i="10"/>
  <c r="V34" i="10"/>
  <c r="S7" i="9"/>
  <c r="U15" i="16"/>
  <c r="V15" i="18"/>
  <c r="I152" i="30"/>
  <c r="Q154" i="30"/>
  <c r="P150" i="30"/>
  <c r="D152" i="30"/>
  <c r="P156" i="30"/>
  <c r="O152" i="30"/>
  <c r="D150" i="30"/>
  <c r="O154" i="30"/>
  <c r="I156" i="9"/>
  <c r="P154" i="9"/>
  <c r="L152" i="9"/>
  <c r="L150" i="9"/>
  <c r="Q156" i="8"/>
  <c r="S150" i="8"/>
  <c r="P156" i="8"/>
  <c r="I152" i="8"/>
  <c r="L152" i="8"/>
  <c r="L154" i="7"/>
  <c r="T150" i="7"/>
  <c r="Q156" i="7"/>
  <c r="L150" i="7"/>
  <c r="I156" i="6"/>
  <c r="I152" i="6"/>
  <c r="K152" i="6"/>
  <c r="J150" i="6"/>
  <c r="O152" i="6"/>
  <c r="I156" i="5"/>
  <c r="O152" i="5"/>
  <c r="L152" i="5"/>
  <c r="L150" i="5"/>
  <c r="P150" i="5"/>
  <c r="Q150" i="4"/>
  <c r="L152" i="4"/>
  <c r="P152" i="4"/>
  <c r="Q152" i="4"/>
  <c r="J148" i="4"/>
  <c r="L148" i="4"/>
  <c r="Q152" i="3"/>
  <c r="L154" i="3"/>
  <c r="K152" i="3"/>
  <c r="P150" i="3"/>
  <c r="Q154" i="3"/>
  <c r="Q156" i="3"/>
  <c r="Q150" i="3"/>
  <c r="P154" i="3"/>
  <c r="J150" i="3"/>
  <c r="P156" i="3"/>
  <c r="P152" i="3"/>
  <c r="Q152" i="2"/>
  <c r="L154" i="2"/>
  <c r="Q154" i="2"/>
  <c r="P150" i="2"/>
  <c r="P156" i="2"/>
  <c r="P152" i="2"/>
  <c r="P154" i="2"/>
  <c r="O156" i="2"/>
  <c r="O156" i="25"/>
  <c r="T150" i="25"/>
  <c r="O156" i="29"/>
  <c r="AZ22" i="29"/>
  <c r="S150" i="29"/>
  <c r="V14" i="26"/>
  <c r="V15" i="9"/>
  <c r="V23" i="23"/>
  <c r="V26" i="23"/>
  <c r="T23" i="23"/>
  <c r="T26" i="23"/>
  <c r="V24" i="23"/>
  <c r="T24" i="23"/>
  <c r="T25" i="23"/>
  <c r="V22" i="23"/>
  <c r="V25" i="23"/>
  <c r="T22" i="23"/>
  <c r="U23" i="23"/>
  <c r="U26" i="23"/>
  <c r="U24" i="23"/>
  <c r="U22" i="23"/>
  <c r="U25" i="23"/>
  <c r="U14" i="16"/>
  <c r="Q156" i="30"/>
  <c r="G156" i="30"/>
  <c r="H156" i="30" s="1"/>
  <c r="I156" i="30" s="1"/>
  <c r="Q152" i="30"/>
  <c r="L156" i="29"/>
  <c r="Q154" i="4"/>
  <c r="Q156" i="2"/>
  <c r="Q152" i="5"/>
  <c r="P150" i="6"/>
  <c r="K154" i="4"/>
  <c r="AQ27" i="5"/>
  <c r="D156" i="12"/>
  <c r="AV14" i="16"/>
  <c r="AV17" i="16" s="1"/>
  <c r="AV14" i="18"/>
  <c r="AV17" i="18" s="1"/>
  <c r="D156" i="19"/>
  <c r="O150" i="3"/>
  <c r="O154" i="5"/>
  <c r="Q150" i="6"/>
  <c r="Q150" i="7"/>
  <c r="O154" i="10"/>
  <c r="P156" i="13"/>
  <c r="O155" i="14"/>
  <c r="Q150" i="15"/>
  <c r="P156" i="17"/>
  <c r="O154" i="19"/>
  <c r="Q150" i="20"/>
  <c r="P156" i="23"/>
  <c r="P156" i="25"/>
  <c r="O154" i="26"/>
  <c r="Q150" i="27"/>
  <c r="P156" i="29"/>
  <c r="Q150" i="31"/>
  <c r="AV14" i="5"/>
  <c r="AV17" i="5" s="1"/>
  <c r="D156" i="5"/>
  <c r="D152" i="9"/>
  <c r="AV14" i="12"/>
  <c r="AV17" i="12" s="1"/>
  <c r="D157" i="14"/>
  <c r="L156" i="27"/>
  <c r="Q154" i="5"/>
  <c r="Q152" i="6"/>
  <c r="P152" i="7"/>
  <c r="O150" i="8"/>
  <c r="O150" i="12"/>
  <c r="P152" i="15"/>
  <c r="O150" i="16"/>
  <c r="P152" i="20"/>
  <c r="O150" i="21"/>
  <c r="P152" i="27"/>
  <c r="O150" i="28"/>
  <c r="P152" i="31"/>
  <c r="L156" i="5"/>
  <c r="D156" i="10"/>
  <c r="AR26" i="11"/>
  <c r="L157" i="14"/>
  <c r="AR26" i="18"/>
  <c r="AV14" i="20"/>
  <c r="AV17" i="20" s="1"/>
  <c r="D156" i="21"/>
  <c r="AV14" i="23"/>
  <c r="AV17" i="23" s="1"/>
  <c r="AQ27" i="23"/>
  <c r="AV14" i="24"/>
  <c r="AV17" i="24" s="1"/>
  <c r="O152" i="3"/>
  <c r="O156" i="5"/>
  <c r="P154" i="6"/>
  <c r="Q152" i="7"/>
  <c r="P150" i="8"/>
  <c r="O156" i="10"/>
  <c r="O157" i="14"/>
  <c r="O156" i="19"/>
  <c r="O156" i="26"/>
  <c r="O156" i="30"/>
  <c r="AR26" i="10"/>
  <c r="BA24" i="5"/>
  <c r="BA25" i="5"/>
  <c r="K154" i="7"/>
  <c r="K152" i="9"/>
  <c r="AX17" i="13"/>
  <c r="AQ27" i="16"/>
  <c r="O148" i="4"/>
  <c r="O150" i="2"/>
  <c r="P156" i="5"/>
  <c r="Q154" i="6"/>
  <c r="O154" i="7"/>
  <c r="Q150" i="8"/>
  <c r="P156" i="10"/>
  <c r="Q150" i="12"/>
  <c r="P157" i="14"/>
  <c r="O154" i="15"/>
  <c r="Q150" i="16"/>
  <c r="P156" i="19"/>
  <c r="O154" i="20"/>
  <c r="Q150" i="21"/>
  <c r="P156" i="26"/>
  <c r="O154" i="27"/>
  <c r="Q150" i="28"/>
  <c r="O154" i="31"/>
  <c r="AV17" i="3"/>
  <c r="AQ27" i="6"/>
  <c r="L156" i="6"/>
  <c r="K152" i="8"/>
  <c r="AW17" i="9"/>
  <c r="AQ27" i="13"/>
  <c r="AV14" i="15"/>
  <c r="AV17" i="15" s="1"/>
  <c r="AZ25" i="16"/>
  <c r="L156" i="25"/>
  <c r="D156" i="31"/>
  <c r="P148" i="4"/>
  <c r="Q156" i="5"/>
  <c r="Q156" i="6"/>
  <c r="P154" i="7"/>
  <c r="O152" i="8"/>
  <c r="O152" i="12"/>
  <c r="P154" i="15"/>
  <c r="O152" i="16"/>
  <c r="P154" i="20"/>
  <c r="O152" i="21"/>
  <c r="P154" i="27"/>
  <c r="O152" i="28"/>
  <c r="P154" i="31"/>
  <c r="P154" i="5"/>
  <c r="BA25" i="2"/>
  <c r="AR26" i="7"/>
  <c r="AW17" i="8"/>
  <c r="AQ27" i="11"/>
  <c r="S150" i="12"/>
  <c r="AZ22" i="13"/>
  <c r="AZ24" i="13"/>
  <c r="AZ25" i="13"/>
  <c r="AZ22" i="16"/>
  <c r="AZ22" i="18"/>
  <c r="BA24" i="18"/>
  <c r="AZ25" i="18"/>
  <c r="S150" i="19"/>
  <c r="BA24" i="20"/>
  <c r="AZ25" i="20"/>
  <c r="AV14" i="22"/>
  <c r="AV17" i="22" s="1"/>
  <c r="AZ25" i="22"/>
  <c r="BA24" i="23"/>
  <c r="BA25" i="23"/>
  <c r="AZ25" i="28"/>
  <c r="K156" i="31"/>
  <c r="Q148" i="4"/>
  <c r="O154" i="3"/>
  <c r="Q150" i="2"/>
  <c r="Q154" i="7"/>
  <c r="P152" i="8"/>
  <c r="O150" i="9"/>
  <c r="P152" i="12"/>
  <c r="O150" i="13"/>
  <c r="P152" i="16"/>
  <c r="O150" i="17"/>
  <c r="P152" i="21"/>
  <c r="O150" i="23"/>
  <c r="O150" i="25"/>
  <c r="P152" i="28"/>
  <c r="O150" i="29"/>
  <c r="S148" i="4"/>
  <c r="BA25" i="6"/>
  <c r="AE61" i="14"/>
  <c r="S151" i="14"/>
  <c r="AX17" i="15"/>
  <c r="AV14" i="17"/>
  <c r="AV17" i="17" s="1"/>
  <c r="AX17" i="19"/>
  <c r="AZ22" i="20"/>
  <c r="D156" i="20"/>
  <c r="AV14" i="21"/>
  <c r="AV17" i="21" s="1"/>
  <c r="AZ22" i="22"/>
  <c r="AZ22" i="23"/>
  <c r="AV14" i="26"/>
  <c r="AV17" i="26" s="1"/>
  <c r="AQ27" i="26"/>
  <c r="S150" i="27"/>
  <c r="AZ22" i="28"/>
  <c r="O150" i="4"/>
  <c r="O152" i="2"/>
  <c r="O156" i="7"/>
  <c r="Q152" i="8"/>
  <c r="O156" i="15"/>
  <c r="O156" i="20"/>
  <c r="O156" i="27"/>
  <c r="O156" i="31"/>
  <c r="AQ27" i="10"/>
  <c r="AQ27" i="30"/>
  <c r="P154" i="19"/>
  <c r="T148" i="4"/>
  <c r="T151" i="14"/>
  <c r="S150" i="21"/>
  <c r="AQ27" i="24"/>
  <c r="I154" i="30"/>
  <c r="P150" i="4"/>
  <c r="P156" i="7"/>
  <c r="O154" i="8"/>
  <c r="Q150" i="9"/>
  <c r="O154" i="12"/>
  <c r="Q150" i="13"/>
  <c r="O154" i="16"/>
  <c r="Q150" i="17"/>
  <c r="O154" i="21"/>
  <c r="Q150" i="23"/>
  <c r="Q150" i="25"/>
  <c r="O154" i="28"/>
  <c r="Q150" i="29"/>
  <c r="P156" i="31"/>
  <c r="D154" i="4"/>
  <c r="P154" i="30"/>
  <c r="S150" i="5"/>
  <c r="K154" i="3"/>
  <c r="D152" i="5"/>
  <c r="AQ27" i="7"/>
  <c r="AV14" i="8"/>
  <c r="AV17" i="8" s="1"/>
  <c r="AZ25" i="9"/>
  <c r="S150" i="10"/>
  <c r="AZ22" i="11"/>
  <c r="AZ22" i="15"/>
  <c r="AZ24" i="15"/>
  <c r="AQ27" i="15"/>
  <c r="L156" i="16"/>
  <c r="T150" i="21"/>
  <c r="S150" i="25"/>
  <c r="D156" i="26"/>
  <c r="AW17" i="27"/>
  <c r="D156" i="28"/>
  <c r="AW17" i="29"/>
  <c r="J150" i="30"/>
  <c r="O156" i="3"/>
  <c r="P154" i="8"/>
  <c r="O152" i="9"/>
  <c r="P154" i="12"/>
  <c r="O152" i="13"/>
  <c r="P154" i="16"/>
  <c r="O152" i="17"/>
  <c r="P154" i="21"/>
  <c r="O152" i="23"/>
  <c r="O152" i="25"/>
  <c r="P154" i="28"/>
  <c r="O152" i="29"/>
  <c r="AX17" i="4"/>
  <c r="AW17" i="7"/>
  <c r="AZ22" i="7"/>
  <c r="BA24" i="7"/>
  <c r="AZ25" i="7"/>
  <c r="J150" i="7"/>
  <c r="AW17" i="12"/>
  <c r="AZ25" i="15"/>
  <c r="L156" i="20"/>
  <c r="AX17" i="25"/>
  <c r="AW17" i="31"/>
  <c r="S150" i="31"/>
  <c r="O152" i="4"/>
  <c r="O154" i="2"/>
  <c r="Q154" i="8"/>
  <c r="P152" i="9"/>
  <c r="O150" i="10"/>
  <c r="P152" i="13"/>
  <c r="O151" i="14"/>
  <c r="P152" i="17"/>
  <c r="O150" i="19"/>
  <c r="P152" i="23"/>
  <c r="P152" i="25"/>
  <c r="O150" i="26"/>
  <c r="P152" i="29"/>
  <c r="O150" i="30"/>
  <c r="K152" i="5"/>
  <c r="D152" i="6"/>
  <c r="AE61" i="10"/>
  <c r="AR26" i="19"/>
  <c r="AR26" i="21"/>
  <c r="AZ24" i="22"/>
  <c r="AZ22" i="26"/>
  <c r="D156" i="30"/>
  <c r="O156" i="8"/>
  <c r="O156" i="12"/>
  <c r="O156" i="16"/>
  <c r="O156" i="21"/>
  <c r="O156" i="28"/>
  <c r="AV17" i="10"/>
  <c r="AE61" i="2"/>
  <c r="AX17" i="3"/>
  <c r="K152" i="4"/>
  <c r="S150" i="7"/>
  <c r="AZ24" i="8"/>
  <c r="D156" i="8"/>
  <c r="L156" i="9"/>
  <c r="AR26" i="14"/>
  <c r="D156" i="15"/>
  <c r="AV14" i="27"/>
  <c r="AV17" i="27" s="1"/>
  <c r="AV14" i="29"/>
  <c r="AV17" i="29" s="1"/>
  <c r="AQ27" i="29"/>
  <c r="AX17" i="30"/>
  <c r="O154" i="9"/>
  <c r="Q150" i="10"/>
  <c r="O154" i="13"/>
  <c r="Q151" i="14"/>
  <c r="O154" i="17"/>
  <c r="Q150" i="19"/>
  <c r="O154" i="23"/>
  <c r="O154" i="25"/>
  <c r="Q150" i="26"/>
  <c r="O154" i="29"/>
  <c r="P154" i="4"/>
  <c r="P152" i="30"/>
  <c r="P155" i="14"/>
  <c r="L156" i="2"/>
  <c r="L156" i="8"/>
  <c r="AV14" i="9"/>
  <c r="AV17" i="9" s="1"/>
  <c r="H156" i="15"/>
  <c r="I156" i="15" s="1"/>
  <c r="AV14" i="31"/>
  <c r="AV17" i="31" s="1"/>
  <c r="U34" i="24"/>
  <c r="U14" i="30"/>
  <c r="U16" i="30"/>
  <c r="U26" i="14"/>
  <c r="U34" i="9"/>
  <c r="U16" i="9"/>
  <c r="U26" i="31"/>
  <c r="U22" i="31"/>
  <c r="U24" i="31"/>
  <c r="U46" i="31"/>
  <c r="U45" i="31"/>
  <c r="U25" i="31"/>
  <c r="V14" i="31"/>
  <c r="T34" i="31"/>
  <c r="T15" i="31"/>
  <c r="U17" i="31"/>
  <c r="U16" i="31"/>
  <c r="U15" i="31"/>
  <c r="T7" i="31"/>
  <c r="B53" i="31"/>
  <c r="U14" i="31"/>
  <c r="T25" i="31"/>
  <c r="U34" i="31"/>
  <c r="C53" i="31"/>
  <c r="L156" i="31"/>
  <c r="U25" i="30"/>
  <c r="U24" i="30"/>
  <c r="U26" i="30"/>
  <c r="U46" i="30"/>
  <c r="U22" i="30"/>
  <c r="V17" i="30"/>
  <c r="U15" i="30"/>
  <c r="V34" i="30"/>
  <c r="T14" i="30"/>
  <c r="V14" i="30"/>
  <c r="T15" i="30"/>
  <c r="T46" i="30"/>
  <c r="T23" i="30"/>
  <c r="V25" i="30"/>
  <c r="S7" i="30"/>
  <c r="T7" i="30"/>
  <c r="U17" i="30"/>
  <c r="T22" i="30"/>
  <c r="T24" i="30"/>
  <c r="T25" i="30"/>
  <c r="U34" i="30"/>
  <c r="C53" i="30"/>
  <c r="U35" i="30"/>
  <c r="B53" i="30"/>
  <c r="U24" i="29"/>
  <c r="U46" i="29"/>
  <c r="U43" i="29"/>
  <c r="U25" i="29"/>
  <c r="U22" i="29"/>
  <c r="U26" i="29"/>
  <c r="V14" i="29"/>
  <c r="V16" i="29"/>
  <c r="T15" i="29"/>
  <c r="V34" i="29"/>
  <c r="S7" i="29"/>
  <c r="T46" i="29"/>
  <c r="T25" i="29"/>
  <c r="U34" i="29"/>
  <c r="C53" i="29"/>
  <c r="U17" i="29"/>
  <c r="T14" i="29"/>
  <c r="U14" i="29"/>
  <c r="B53" i="29"/>
  <c r="U16" i="29"/>
  <c r="U15" i="29"/>
  <c r="K156" i="29"/>
  <c r="U24" i="28"/>
  <c r="U23" i="28"/>
  <c r="U25" i="28"/>
  <c r="U26" i="28"/>
  <c r="U46" i="28"/>
  <c r="U22" i="28"/>
  <c r="V14" i="28"/>
  <c r="T46" i="28"/>
  <c r="V15" i="28"/>
  <c r="V46" i="28"/>
  <c r="V34" i="28"/>
  <c r="T25" i="28"/>
  <c r="U34" i="28"/>
  <c r="C53" i="28"/>
  <c r="U17" i="28"/>
  <c r="V17" i="28"/>
  <c r="T14" i="28"/>
  <c r="U14" i="28"/>
  <c r="B53" i="28"/>
  <c r="T15" i="28"/>
  <c r="U15" i="28"/>
  <c r="U16" i="28"/>
  <c r="K156" i="28"/>
  <c r="S7" i="27"/>
  <c r="U25" i="27"/>
  <c r="U23" i="27"/>
  <c r="U22" i="27"/>
  <c r="U24" i="27"/>
  <c r="U26" i="27"/>
  <c r="U46" i="27"/>
  <c r="U43" i="27"/>
  <c r="U44" i="27"/>
  <c r="V14" i="27"/>
  <c r="V16" i="27"/>
  <c r="U15" i="27"/>
  <c r="U34" i="27"/>
  <c r="C53" i="27"/>
  <c r="T25" i="27"/>
  <c r="U14" i="27"/>
  <c r="B53" i="27"/>
  <c r="K156" i="27"/>
  <c r="V34" i="26"/>
  <c r="U23" i="26"/>
  <c r="U22" i="26"/>
  <c r="U24" i="26"/>
  <c r="U43" i="26"/>
  <c r="U26" i="26"/>
  <c r="U25" i="26"/>
  <c r="U46" i="26"/>
  <c r="U44" i="26"/>
  <c r="T46" i="26"/>
  <c r="V16" i="26"/>
  <c r="T25" i="26"/>
  <c r="C53" i="26"/>
  <c r="U34" i="26"/>
  <c r="K156" i="26"/>
  <c r="T15" i="26"/>
  <c r="U16" i="26"/>
  <c r="U15" i="26"/>
  <c r="S7" i="26"/>
  <c r="B53" i="26"/>
  <c r="U14" i="26"/>
  <c r="U23" i="25"/>
  <c r="U22" i="25"/>
  <c r="U24" i="25"/>
  <c r="U26" i="25"/>
  <c r="U46" i="25"/>
  <c r="U25" i="25"/>
  <c r="V15" i="25"/>
  <c r="V46" i="25"/>
  <c r="U15" i="25"/>
  <c r="T46" i="25"/>
  <c r="V34" i="25"/>
  <c r="T14" i="25"/>
  <c r="U17" i="25"/>
  <c r="U14" i="25"/>
  <c r="B53" i="25"/>
  <c r="U16" i="25"/>
  <c r="T25" i="25"/>
  <c r="U34" i="25"/>
  <c r="C53" i="25"/>
  <c r="K156" i="25"/>
  <c r="U24" i="24"/>
  <c r="U46" i="24"/>
  <c r="U23" i="24"/>
  <c r="U44" i="24"/>
  <c r="U25" i="24"/>
  <c r="V34" i="24"/>
  <c r="V14" i="24"/>
  <c r="V16" i="24"/>
  <c r="V15" i="24"/>
  <c r="V22" i="24"/>
  <c r="T46" i="24"/>
  <c r="V23" i="24"/>
  <c r="V25" i="24"/>
  <c r="T32" i="24"/>
  <c r="V26" i="24"/>
  <c r="V32" i="24"/>
  <c r="T15" i="24"/>
  <c r="U15" i="24"/>
  <c r="T16" i="24"/>
  <c r="U17" i="24"/>
  <c r="B53" i="24"/>
  <c r="T23" i="24"/>
  <c r="T25" i="24"/>
  <c r="C53" i="24"/>
  <c r="D156" i="24"/>
  <c r="O150" i="24"/>
  <c r="Q150" i="24"/>
  <c r="K156" i="24"/>
  <c r="O152" i="24"/>
  <c r="L156" i="24"/>
  <c r="P152" i="24"/>
  <c r="S150" i="24"/>
  <c r="O154" i="24"/>
  <c r="P154" i="24"/>
  <c r="O156" i="24"/>
  <c r="U46" i="23"/>
  <c r="U43" i="23"/>
  <c r="U44" i="23"/>
  <c r="C53" i="23"/>
  <c r="U34" i="23"/>
  <c r="B53" i="23"/>
  <c r="S7" i="23"/>
  <c r="K156" i="23"/>
  <c r="U26" i="21"/>
  <c r="U24" i="21"/>
  <c r="U22" i="21"/>
  <c r="U46" i="21"/>
  <c r="U45" i="21"/>
  <c r="U23" i="21"/>
  <c r="U25" i="21"/>
  <c r="V16" i="21"/>
  <c r="V15" i="21"/>
  <c r="V34" i="21"/>
  <c r="T25" i="21"/>
  <c r="U34" i="21"/>
  <c r="C53" i="21"/>
  <c r="U15" i="21"/>
  <c r="T16" i="21"/>
  <c r="B53" i="21"/>
  <c r="K156" i="21"/>
  <c r="U46" i="20"/>
  <c r="U25" i="20"/>
  <c r="U22" i="20"/>
  <c r="U23" i="20"/>
  <c r="U24" i="20"/>
  <c r="U26" i="20"/>
  <c r="T25" i="20"/>
  <c r="U34" i="20"/>
  <c r="V14" i="20"/>
  <c r="C53" i="20"/>
  <c r="U14" i="20"/>
  <c r="T15" i="20"/>
  <c r="U16" i="20"/>
  <c r="U15" i="20"/>
  <c r="B53" i="20"/>
  <c r="V23" i="19"/>
  <c r="U34" i="19"/>
  <c r="C53" i="19"/>
  <c r="U26" i="19"/>
  <c r="U22" i="19"/>
  <c r="U24" i="19"/>
  <c r="U46" i="19"/>
  <c r="U25" i="19"/>
  <c r="U45" i="19"/>
  <c r="V14" i="19"/>
  <c r="V16" i="19"/>
  <c r="V15" i="19"/>
  <c r="T15" i="19"/>
  <c r="U15" i="19"/>
  <c r="U16" i="19"/>
  <c r="S7" i="19"/>
  <c r="U17" i="19"/>
  <c r="B53" i="19"/>
  <c r="U14" i="19"/>
  <c r="L156" i="19"/>
  <c r="U15" i="18"/>
  <c r="U23" i="18"/>
  <c r="U24" i="18"/>
  <c r="U46" i="18"/>
  <c r="U45" i="18"/>
  <c r="U25" i="18"/>
  <c r="V22" i="18"/>
  <c r="U16" i="18"/>
  <c r="T14" i="18"/>
  <c r="U34" i="18"/>
  <c r="C53" i="18"/>
  <c r="T25" i="18"/>
  <c r="B53" i="18"/>
  <c r="U17" i="18"/>
  <c r="U45" i="17"/>
  <c r="U24" i="17"/>
  <c r="U25" i="17"/>
  <c r="U46" i="17"/>
  <c r="U23" i="17"/>
  <c r="U44" i="17"/>
  <c r="U15" i="17"/>
  <c r="V14" i="17"/>
  <c r="T16" i="17"/>
  <c r="V15" i="17"/>
  <c r="V16" i="17"/>
  <c r="T46" i="17"/>
  <c r="V23" i="17"/>
  <c r="T25" i="17"/>
  <c r="V46" i="17"/>
  <c r="T37" i="17"/>
  <c r="S7" i="17"/>
  <c r="V25" i="17"/>
  <c r="V34" i="17"/>
  <c r="V22" i="17"/>
  <c r="V35" i="17"/>
  <c r="U34" i="17"/>
  <c r="C53" i="17"/>
  <c r="T7" i="17"/>
  <c r="U17" i="17"/>
  <c r="V17" i="17"/>
  <c r="T14" i="17"/>
  <c r="U14" i="17"/>
  <c r="B53" i="17"/>
  <c r="T15" i="17"/>
  <c r="U16" i="17"/>
  <c r="K156" i="17"/>
  <c r="U23" i="16"/>
  <c r="U46" i="16"/>
  <c r="U24" i="16"/>
  <c r="U22" i="16"/>
  <c r="U25" i="16"/>
  <c r="U26" i="16"/>
  <c r="U34" i="16"/>
  <c r="U17" i="16"/>
  <c r="U16" i="16"/>
  <c r="T14" i="16"/>
  <c r="T7" i="16"/>
  <c r="C53" i="16"/>
  <c r="T25" i="16"/>
  <c r="T15" i="16"/>
  <c r="B53" i="16"/>
  <c r="K156" i="16"/>
  <c r="U25" i="15"/>
  <c r="U23" i="15"/>
  <c r="U24" i="15"/>
  <c r="U43" i="15"/>
  <c r="U22" i="15"/>
  <c r="U46" i="15"/>
  <c r="U26" i="15"/>
  <c r="T15" i="15"/>
  <c r="V46" i="15"/>
  <c r="V34" i="15"/>
  <c r="V14" i="15"/>
  <c r="U34" i="15"/>
  <c r="C53" i="15"/>
  <c r="T25" i="15"/>
  <c r="U14" i="15"/>
  <c r="T16" i="15"/>
  <c r="U15" i="15"/>
  <c r="B53" i="15"/>
  <c r="U22" i="14"/>
  <c r="U25" i="14"/>
  <c r="U46" i="14"/>
  <c r="U45" i="14"/>
  <c r="U24" i="14"/>
  <c r="T44" i="14"/>
  <c r="V14" i="14"/>
  <c r="V15" i="14"/>
  <c r="V22" i="14"/>
  <c r="V23" i="14"/>
  <c r="C53" i="14"/>
  <c r="U34" i="14"/>
  <c r="T7" i="14"/>
  <c r="U17" i="14"/>
  <c r="V17" i="14"/>
  <c r="T14" i="14"/>
  <c r="B53" i="14"/>
  <c r="T15" i="14"/>
  <c r="U15" i="14"/>
  <c r="U16" i="14"/>
  <c r="K157" i="14"/>
  <c r="U22" i="13"/>
  <c r="U23" i="13"/>
  <c r="U24" i="13"/>
  <c r="U46" i="13"/>
  <c r="U25" i="13"/>
  <c r="U43" i="13"/>
  <c r="U44" i="13"/>
  <c r="U26" i="13"/>
  <c r="U34" i="13"/>
  <c r="V14" i="13"/>
  <c r="V16" i="13"/>
  <c r="T46" i="13"/>
  <c r="T23" i="13"/>
  <c r="C53" i="13"/>
  <c r="T25" i="13"/>
  <c r="T15" i="13"/>
  <c r="T16" i="13"/>
  <c r="U15" i="13"/>
  <c r="B53" i="13"/>
  <c r="S7" i="13"/>
  <c r="K156" i="13"/>
  <c r="U24" i="12"/>
  <c r="U22" i="12"/>
  <c r="U23" i="12"/>
  <c r="U25" i="12"/>
  <c r="U26" i="12"/>
  <c r="U46" i="12"/>
  <c r="U43" i="12"/>
  <c r="V14" i="12"/>
  <c r="U34" i="12"/>
  <c r="U17" i="12"/>
  <c r="T46" i="12"/>
  <c r="V16" i="12"/>
  <c r="T25" i="12"/>
  <c r="C53" i="12"/>
  <c r="U14" i="12"/>
  <c r="T15" i="12"/>
  <c r="U15" i="12"/>
  <c r="S7" i="12"/>
  <c r="T7" i="12"/>
  <c r="B53" i="12"/>
  <c r="T14" i="12"/>
  <c r="K156" i="12"/>
  <c r="U25" i="10"/>
  <c r="U45" i="10"/>
  <c r="U23" i="10"/>
  <c r="U22" i="10"/>
  <c r="U24" i="10"/>
  <c r="U46" i="10"/>
  <c r="U26" i="10"/>
  <c r="T46" i="10"/>
  <c r="C53" i="10"/>
  <c r="S7" i="10"/>
  <c r="U15" i="10"/>
  <c r="T7" i="10"/>
  <c r="B53" i="10"/>
  <c r="T16" i="10"/>
  <c r="L156" i="10"/>
  <c r="U15" i="9"/>
  <c r="V44" i="9"/>
  <c r="U23" i="9"/>
  <c r="U45" i="9"/>
  <c r="U43" i="9"/>
  <c r="T32" i="9"/>
  <c r="V37" i="9"/>
  <c r="T15" i="9"/>
  <c r="V25" i="9"/>
  <c r="V36" i="9"/>
  <c r="V43" i="9"/>
  <c r="V34" i="9"/>
  <c r="V45" i="9"/>
  <c r="T14" i="9"/>
  <c r="V24" i="9"/>
  <c r="V22" i="9"/>
  <c r="T46" i="9"/>
  <c r="T25" i="9"/>
  <c r="U22" i="9"/>
  <c r="U25" i="9"/>
  <c r="T22" i="9"/>
  <c r="U36" i="9"/>
  <c r="T33" i="9"/>
  <c r="T24" i="9"/>
  <c r="U33" i="9"/>
  <c r="T44" i="9"/>
  <c r="U24" i="9"/>
  <c r="V33" i="9"/>
  <c r="U44" i="9"/>
  <c r="T36" i="9"/>
  <c r="B53" i="9"/>
  <c r="C61" i="9" s="1"/>
  <c r="U14" i="9"/>
  <c r="T35" i="9"/>
  <c r="U46" i="9"/>
  <c r="C53" i="9"/>
  <c r="V14" i="9"/>
  <c r="T26" i="9"/>
  <c r="U35" i="9"/>
  <c r="V46" i="9"/>
  <c r="U17" i="9"/>
  <c r="U26" i="9"/>
  <c r="V35" i="9"/>
  <c r="V17" i="9"/>
  <c r="T23" i="9"/>
  <c r="V26" i="9"/>
  <c r="U32" i="9"/>
  <c r="T16" i="9"/>
  <c r="V32" i="9"/>
  <c r="T37" i="9"/>
  <c r="T43" i="9"/>
  <c r="V23" i="9"/>
  <c r="U37" i="9"/>
  <c r="V16" i="9"/>
  <c r="T34" i="9"/>
  <c r="T45" i="9"/>
  <c r="K156" i="9"/>
  <c r="S77" i="8"/>
  <c r="U25" i="8"/>
  <c r="U22" i="8"/>
  <c r="U23" i="8"/>
  <c r="U24" i="8"/>
  <c r="U46" i="8"/>
  <c r="U45" i="8"/>
  <c r="T34" i="8"/>
  <c r="T16" i="8"/>
  <c r="T15" i="8"/>
  <c r="T25" i="8"/>
  <c r="U15" i="8"/>
  <c r="U34" i="8"/>
  <c r="C53" i="8"/>
  <c r="U17" i="8"/>
  <c r="B53" i="8"/>
  <c r="K156" i="8"/>
  <c r="S77" i="7"/>
  <c r="T77" i="7"/>
  <c r="U26" i="7"/>
  <c r="U22" i="7"/>
  <c r="U25" i="7"/>
  <c r="U45" i="7"/>
  <c r="U24" i="7"/>
  <c r="U46" i="7"/>
  <c r="U34" i="7"/>
  <c r="V25" i="7"/>
  <c r="V26" i="7"/>
  <c r="V32" i="7"/>
  <c r="T14" i="7"/>
  <c r="V14" i="7"/>
  <c r="T15" i="7"/>
  <c r="V16" i="7"/>
  <c r="V34" i="7"/>
  <c r="V15" i="7"/>
  <c r="T46" i="7"/>
  <c r="U17" i="7"/>
  <c r="V22" i="7"/>
  <c r="V23" i="7"/>
  <c r="U15" i="7"/>
  <c r="U16" i="7"/>
  <c r="B53" i="7"/>
  <c r="V17" i="7"/>
  <c r="U14" i="7"/>
  <c r="C53" i="7"/>
  <c r="T25" i="7"/>
  <c r="K156" i="7"/>
  <c r="T77" i="6"/>
  <c r="S77" i="6"/>
  <c r="V14" i="6"/>
  <c r="C53" i="6"/>
  <c r="U34" i="6"/>
  <c r="T15" i="6"/>
  <c r="U17" i="6"/>
  <c r="U14" i="6"/>
  <c r="B53" i="6"/>
  <c r="U16" i="6"/>
  <c r="U15" i="6"/>
  <c r="T7" i="6"/>
  <c r="U23" i="6"/>
  <c r="U24" i="6"/>
  <c r="U25" i="6"/>
  <c r="U46" i="6"/>
  <c r="U22" i="6"/>
  <c r="U43" i="6"/>
  <c r="U26" i="6"/>
  <c r="T22" i="6"/>
  <c r="T23" i="6"/>
  <c r="T25" i="6"/>
  <c r="P156" i="6"/>
  <c r="L150" i="6"/>
  <c r="P152" i="6"/>
  <c r="O154" i="6"/>
  <c r="O156" i="6"/>
  <c r="K156" i="6"/>
  <c r="C53" i="3"/>
  <c r="B53" i="3"/>
  <c r="D53" i="2"/>
  <c r="C53" i="2"/>
  <c r="C61" i="2" s="1"/>
  <c r="T77" i="5"/>
  <c r="U25" i="5"/>
  <c r="U22" i="5"/>
  <c r="U26" i="5"/>
  <c r="U44" i="5"/>
  <c r="U46" i="5"/>
  <c r="U23" i="5"/>
  <c r="U24" i="5"/>
  <c r="C53" i="5"/>
  <c r="U15" i="5"/>
  <c r="V15" i="5"/>
  <c r="V23" i="5"/>
  <c r="T33" i="5"/>
  <c r="T44" i="5"/>
  <c r="T37" i="5"/>
  <c r="U14" i="5"/>
  <c r="B53" i="5"/>
  <c r="C61" i="5" s="1"/>
  <c r="T15" i="5"/>
  <c r="U16" i="5"/>
  <c r="P152" i="5"/>
  <c r="O150" i="5"/>
  <c r="K156" i="5"/>
  <c r="C53" i="4"/>
  <c r="B53" i="4"/>
  <c r="T77" i="4"/>
  <c r="S77" i="4"/>
  <c r="U46" i="4"/>
  <c r="U26" i="4"/>
  <c r="V34" i="4"/>
  <c r="V14" i="4"/>
  <c r="V15" i="4"/>
  <c r="T46" i="4"/>
  <c r="U17" i="4"/>
  <c r="U34" i="4"/>
  <c r="U14" i="4"/>
  <c r="T15" i="4"/>
  <c r="U15" i="4"/>
  <c r="U16" i="4"/>
  <c r="T7" i="4"/>
  <c r="T14" i="4"/>
  <c r="L150" i="4"/>
  <c r="L154" i="4"/>
  <c r="T77" i="3"/>
  <c r="U24" i="3"/>
  <c r="U46" i="3"/>
  <c r="U22" i="3"/>
  <c r="U25" i="3"/>
  <c r="U23" i="3"/>
  <c r="U26" i="3"/>
  <c r="V16" i="3"/>
  <c r="T25" i="3"/>
  <c r="V34" i="3"/>
  <c r="T46" i="3"/>
  <c r="V14" i="3"/>
  <c r="U34" i="3"/>
  <c r="U15" i="3"/>
  <c r="S7" i="3"/>
  <c r="T7" i="3"/>
  <c r="T14" i="3"/>
  <c r="U14" i="3"/>
  <c r="T15" i="3"/>
  <c r="S150" i="3"/>
  <c r="L150" i="3"/>
  <c r="K156" i="3"/>
  <c r="U77" i="2"/>
  <c r="U16" i="2"/>
  <c r="U15" i="2"/>
  <c r="U25" i="2"/>
  <c r="U22" i="2"/>
  <c r="U23" i="2"/>
  <c r="U24" i="2"/>
  <c r="L154" i="30"/>
  <c r="K154" i="30"/>
  <c r="D154" i="30"/>
  <c r="L152" i="30"/>
  <c r="K152" i="30"/>
  <c r="T150" i="30"/>
  <c r="S150" i="30"/>
  <c r="L150" i="30"/>
  <c r="S150" i="2"/>
  <c r="V34" i="31"/>
  <c r="V46" i="31"/>
  <c r="V25" i="31"/>
  <c r="T35" i="31"/>
  <c r="T14" i="31"/>
  <c r="V17" i="31"/>
  <c r="U35" i="31"/>
  <c r="T22" i="31"/>
  <c r="T26" i="31"/>
  <c r="V35" i="31"/>
  <c r="AZ23" i="31"/>
  <c r="V22" i="31"/>
  <c r="V26" i="31"/>
  <c r="T32" i="31"/>
  <c r="T36" i="31"/>
  <c r="AD53" i="31"/>
  <c r="U32" i="31"/>
  <c r="U36" i="31"/>
  <c r="T23" i="31"/>
  <c r="V32" i="31"/>
  <c r="V36" i="31"/>
  <c r="T43" i="31"/>
  <c r="T16" i="31"/>
  <c r="U23" i="31"/>
  <c r="AZ24" i="31"/>
  <c r="U43" i="31"/>
  <c r="V15" i="31"/>
  <c r="V23" i="31"/>
  <c r="T33" i="31"/>
  <c r="T37" i="31"/>
  <c r="V43" i="31"/>
  <c r="T44" i="31"/>
  <c r="S7" i="31"/>
  <c r="V16" i="31"/>
  <c r="U33" i="31"/>
  <c r="U37" i="31"/>
  <c r="U44" i="31"/>
  <c r="T24" i="31"/>
  <c r="V33" i="31"/>
  <c r="V37" i="31"/>
  <c r="V44" i="31"/>
  <c r="T45" i="31"/>
  <c r="V24" i="31"/>
  <c r="V45" i="31"/>
  <c r="T46" i="31"/>
  <c r="V46" i="30"/>
  <c r="AG52" i="30"/>
  <c r="T35" i="30"/>
  <c r="T26" i="30"/>
  <c r="V35" i="30"/>
  <c r="AZ23" i="30"/>
  <c r="V22" i="30"/>
  <c r="V26" i="30"/>
  <c r="T32" i="30"/>
  <c r="T36" i="30"/>
  <c r="AD53" i="30"/>
  <c r="U32" i="30"/>
  <c r="U36" i="30"/>
  <c r="V32" i="30"/>
  <c r="V36" i="30"/>
  <c r="T43" i="30"/>
  <c r="T16" i="30"/>
  <c r="U23" i="30"/>
  <c r="AZ24" i="30"/>
  <c r="U43" i="30"/>
  <c r="V15" i="30"/>
  <c r="V23" i="30"/>
  <c r="T33" i="30"/>
  <c r="T37" i="30"/>
  <c r="V43" i="30"/>
  <c r="T44" i="30"/>
  <c r="V16" i="30"/>
  <c r="U33" i="30"/>
  <c r="U37" i="30"/>
  <c r="U44" i="30"/>
  <c r="V33" i="30"/>
  <c r="V37" i="30"/>
  <c r="V44" i="30"/>
  <c r="T45" i="30"/>
  <c r="AW17" i="30"/>
  <c r="U45" i="30"/>
  <c r="AV14" i="30"/>
  <c r="AV17" i="30" s="1"/>
  <c r="V24" i="30"/>
  <c r="T34" i="30"/>
  <c r="V45" i="30"/>
  <c r="V46" i="29"/>
  <c r="AG52" i="29"/>
  <c r="V25" i="29"/>
  <c r="T35" i="29"/>
  <c r="V17" i="29"/>
  <c r="U35" i="29"/>
  <c r="T22" i="29"/>
  <c r="T26" i="29"/>
  <c r="V35" i="29"/>
  <c r="S77" i="29"/>
  <c r="AZ23" i="29"/>
  <c r="V22" i="29"/>
  <c r="V26" i="29"/>
  <c r="T32" i="29"/>
  <c r="T36" i="29"/>
  <c r="AD53" i="29"/>
  <c r="U32" i="29"/>
  <c r="U36" i="29"/>
  <c r="T23" i="29"/>
  <c r="V32" i="29"/>
  <c r="V36" i="29"/>
  <c r="T43" i="29"/>
  <c r="T16" i="29"/>
  <c r="U23" i="29"/>
  <c r="AZ24" i="29"/>
  <c r="V15" i="29"/>
  <c r="V23" i="29"/>
  <c r="T33" i="29"/>
  <c r="T37" i="29"/>
  <c r="V43" i="29"/>
  <c r="T44" i="29"/>
  <c r="U33" i="29"/>
  <c r="U37" i="29"/>
  <c r="U44" i="29"/>
  <c r="T7" i="29"/>
  <c r="T24" i="29"/>
  <c r="V33" i="29"/>
  <c r="V37" i="29"/>
  <c r="V44" i="29"/>
  <c r="T45" i="29"/>
  <c r="T150" i="29"/>
  <c r="U45" i="29"/>
  <c r="V24" i="29"/>
  <c r="T34" i="29"/>
  <c r="V45" i="29"/>
  <c r="AG52" i="28"/>
  <c r="V25" i="28"/>
  <c r="T35" i="28"/>
  <c r="U35" i="28"/>
  <c r="T22" i="28"/>
  <c r="T26" i="28"/>
  <c r="V35" i="28"/>
  <c r="AZ23" i="28"/>
  <c r="V22" i="28"/>
  <c r="V26" i="28"/>
  <c r="T32" i="28"/>
  <c r="T36" i="28"/>
  <c r="AD53" i="28"/>
  <c r="U32" i="28"/>
  <c r="U36" i="28"/>
  <c r="T23" i="28"/>
  <c r="V32" i="28"/>
  <c r="V36" i="28"/>
  <c r="T43" i="28"/>
  <c r="T16" i="28"/>
  <c r="AZ24" i="28"/>
  <c r="U43" i="28"/>
  <c r="V23" i="28"/>
  <c r="T33" i="28"/>
  <c r="T37" i="28"/>
  <c r="V43" i="28"/>
  <c r="T44" i="28"/>
  <c r="S7" i="28"/>
  <c r="V16" i="28"/>
  <c r="U33" i="28"/>
  <c r="U37" i="28"/>
  <c r="U44" i="28"/>
  <c r="T7" i="28"/>
  <c r="T24" i="28"/>
  <c r="V33" i="28"/>
  <c r="V37" i="28"/>
  <c r="V44" i="28"/>
  <c r="T45" i="28"/>
  <c r="AW17" i="28"/>
  <c r="U45" i="28"/>
  <c r="AV14" i="28"/>
  <c r="AV17" i="28" s="1"/>
  <c r="V24" i="28"/>
  <c r="T34" i="28"/>
  <c r="V45" i="28"/>
  <c r="V34" i="27"/>
  <c r="V46" i="27"/>
  <c r="AG52" i="27"/>
  <c r="U17" i="27"/>
  <c r="V25" i="27"/>
  <c r="T35" i="27"/>
  <c r="T14" i="27"/>
  <c r="V17" i="27"/>
  <c r="U35" i="27"/>
  <c r="T22" i="27"/>
  <c r="T26" i="27"/>
  <c r="V35" i="27"/>
  <c r="S77" i="27"/>
  <c r="AZ23" i="27"/>
  <c r="V22" i="27"/>
  <c r="V26" i="27"/>
  <c r="T32" i="27"/>
  <c r="T36" i="27"/>
  <c r="AD53" i="27"/>
  <c r="U32" i="27"/>
  <c r="U36" i="27"/>
  <c r="T15" i="27"/>
  <c r="T23" i="27"/>
  <c r="V32" i="27"/>
  <c r="V36" i="27"/>
  <c r="T43" i="27"/>
  <c r="T16" i="27"/>
  <c r="V15" i="27"/>
  <c r="U16" i="27"/>
  <c r="V23" i="27"/>
  <c r="T33" i="27"/>
  <c r="T37" i="27"/>
  <c r="V43" i="27"/>
  <c r="T44" i="27"/>
  <c r="U33" i="27"/>
  <c r="U37" i="27"/>
  <c r="T7" i="27"/>
  <c r="T24" i="27"/>
  <c r="V33" i="27"/>
  <c r="V37" i="27"/>
  <c r="V44" i="27"/>
  <c r="T45" i="27"/>
  <c r="T150" i="27"/>
  <c r="U45" i="27"/>
  <c r="V24" i="27"/>
  <c r="T34" i="27"/>
  <c r="V45" i="27"/>
  <c r="T46" i="27"/>
  <c r="V46" i="26"/>
  <c r="AG52" i="26"/>
  <c r="U17" i="26"/>
  <c r="V25" i="26"/>
  <c r="T35" i="26"/>
  <c r="T14" i="26"/>
  <c r="V17" i="26"/>
  <c r="U35" i="26"/>
  <c r="T22" i="26"/>
  <c r="T26" i="26"/>
  <c r="V35" i="26"/>
  <c r="S77" i="26"/>
  <c r="AZ23" i="26"/>
  <c r="V22" i="26"/>
  <c r="V26" i="26"/>
  <c r="T32" i="26"/>
  <c r="T36" i="26"/>
  <c r="AD53" i="26"/>
  <c r="U32" i="26"/>
  <c r="U36" i="26"/>
  <c r="T23" i="26"/>
  <c r="V32" i="26"/>
  <c r="V36" i="26"/>
  <c r="T43" i="26"/>
  <c r="T16" i="26"/>
  <c r="V15" i="26"/>
  <c r="V23" i="26"/>
  <c r="T33" i="26"/>
  <c r="T37" i="26"/>
  <c r="V43" i="26"/>
  <c r="T44" i="26"/>
  <c r="U33" i="26"/>
  <c r="U37" i="26"/>
  <c r="T7" i="26"/>
  <c r="T24" i="26"/>
  <c r="V33" i="26"/>
  <c r="V37" i="26"/>
  <c r="V44" i="26"/>
  <c r="T45" i="26"/>
  <c r="T150" i="26"/>
  <c r="AW17" i="26"/>
  <c r="U45" i="26"/>
  <c r="V24" i="26"/>
  <c r="T34" i="26"/>
  <c r="V45" i="26"/>
  <c r="AG52" i="25"/>
  <c r="V25" i="25"/>
  <c r="T35" i="25"/>
  <c r="V17" i="25"/>
  <c r="U35" i="25"/>
  <c r="T22" i="25"/>
  <c r="T26" i="25"/>
  <c r="V35" i="25"/>
  <c r="AZ23" i="25"/>
  <c r="V22" i="25"/>
  <c r="V26" i="25"/>
  <c r="T32" i="25"/>
  <c r="T36" i="25"/>
  <c r="AD53" i="25"/>
  <c r="U32" i="25"/>
  <c r="U36" i="25"/>
  <c r="T15" i="25"/>
  <c r="T23" i="25"/>
  <c r="V32" i="25"/>
  <c r="V36" i="25"/>
  <c r="T43" i="25"/>
  <c r="T16" i="25"/>
  <c r="U43" i="25"/>
  <c r="V23" i="25"/>
  <c r="T33" i="25"/>
  <c r="T37" i="25"/>
  <c r="V43" i="25"/>
  <c r="T44" i="25"/>
  <c r="S7" i="25"/>
  <c r="V16" i="25"/>
  <c r="U33" i="25"/>
  <c r="U37" i="25"/>
  <c r="U44" i="25"/>
  <c r="T7" i="25"/>
  <c r="T24" i="25"/>
  <c r="V33" i="25"/>
  <c r="V37" i="25"/>
  <c r="V44" i="25"/>
  <c r="T45" i="25"/>
  <c r="AW17" i="25"/>
  <c r="U45" i="25"/>
  <c r="AV14" i="25"/>
  <c r="AV17" i="25" s="1"/>
  <c r="V24" i="25"/>
  <c r="T34" i="25"/>
  <c r="V45" i="25"/>
  <c r="V46" i="24"/>
  <c r="AG52" i="24"/>
  <c r="T35" i="24"/>
  <c r="T14" i="24"/>
  <c r="V17" i="24"/>
  <c r="U35" i="24"/>
  <c r="U14" i="24"/>
  <c r="T22" i="24"/>
  <c r="T26" i="24"/>
  <c r="V35" i="24"/>
  <c r="U22" i="24"/>
  <c r="AZ23" i="24"/>
  <c r="U26" i="24"/>
  <c r="T77" i="24"/>
  <c r="T36" i="24"/>
  <c r="AD53" i="24"/>
  <c r="U32" i="24"/>
  <c r="U36" i="24"/>
  <c r="V36" i="24"/>
  <c r="T43" i="24"/>
  <c r="U43" i="24"/>
  <c r="U16" i="24"/>
  <c r="T33" i="24"/>
  <c r="T37" i="24"/>
  <c r="V43" i="24"/>
  <c r="T44" i="24"/>
  <c r="S7" i="24"/>
  <c r="U33" i="24"/>
  <c r="U37" i="24"/>
  <c r="T7" i="24"/>
  <c r="T24" i="24"/>
  <c r="V33" i="24"/>
  <c r="V37" i="24"/>
  <c r="V44" i="24"/>
  <c r="T45" i="24"/>
  <c r="T150" i="24"/>
  <c r="AW17" i="24"/>
  <c r="U45" i="24"/>
  <c r="V24" i="24"/>
  <c r="T34" i="24"/>
  <c r="V45" i="24"/>
  <c r="V34" i="23"/>
  <c r="V46" i="23"/>
  <c r="AG52" i="23"/>
  <c r="T35" i="23"/>
  <c r="U35" i="23"/>
  <c r="V35" i="23"/>
  <c r="S77" i="23"/>
  <c r="AZ23" i="23"/>
  <c r="T32" i="23"/>
  <c r="T36" i="23"/>
  <c r="AD53" i="23"/>
  <c r="U32" i="23"/>
  <c r="U36" i="23"/>
  <c r="V32" i="23"/>
  <c r="V36" i="23"/>
  <c r="T43" i="23"/>
  <c r="T33" i="23"/>
  <c r="T37" i="23"/>
  <c r="V43" i="23"/>
  <c r="T44" i="23"/>
  <c r="U33" i="23"/>
  <c r="U37" i="23"/>
  <c r="T7" i="23"/>
  <c r="V33" i="23"/>
  <c r="V37" i="23"/>
  <c r="V44" i="23"/>
  <c r="T45" i="23"/>
  <c r="T150" i="23"/>
  <c r="U45" i="23"/>
  <c r="T34" i="23"/>
  <c r="V45" i="23"/>
  <c r="T46" i="23"/>
  <c r="AG52" i="22"/>
  <c r="AZ23" i="22"/>
  <c r="AD53" i="22"/>
  <c r="S7" i="22"/>
  <c r="T7" i="22"/>
  <c r="AW17" i="22"/>
  <c r="U17" i="21"/>
  <c r="V25" i="21"/>
  <c r="T35" i="21"/>
  <c r="T14" i="21"/>
  <c r="V17" i="21"/>
  <c r="U35" i="21"/>
  <c r="U14" i="21"/>
  <c r="T22" i="21"/>
  <c r="T26" i="21"/>
  <c r="V35" i="21"/>
  <c r="AZ23" i="21"/>
  <c r="V22" i="21"/>
  <c r="V26" i="21"/>
  <c r="T32" i="21"/>
  <c r="T36" i="21"/>
  <c r="AD53" i="21"/>
  <c r="U32" i="21"/>
  <c r="U36" i="21"/>
  <c r="T15" i="21"/>
  <c r="T23" i="21"/>
  <c r="V32" i="21"/>
  <c r="V36" i="21"/>
  <c r="T43" i="21"/>
  <c r="U43" i="21"/>
  <c r="U16" i="21"/>
  <c r="V23" i="21"/>
  <c r="T33" i="21"/>
  <c r="T37" i="21"/>
  <c r="V43" i="21"/>
  <c r="T44" i="21"/>
  <c r="S7" i="21"/>
  <c r="U33" i="21"/>
  <c r="U37" i="21"/>
  <c r="U44" i="21"/>
  <c r="T7" i="21"/>
  <c r="T24" i="21"/>
  <c r="V33" i="21"/>
  <c r="V37" i="21"/>
  <c r="V44" i="21"/>
  <c r="T45" i="21"/>
  <c r="AW17" i="21"/>
  <c r="V46" i="21"/>
  <c r="V24" i="21"/>
  <c r="T34" i="21"/>
  <c r="V45" i="21"/>
  <c r="T46" i="21"/>
  <c r="V34" i="20"/>
  <c r="V46" i="20"/>
  <c r="AG52" i="20"/>
  <c r="U17" i="20"/>
  <c r="V25" i="20"/>
  <c r="T35" i="20"/>
  <c r="T14" i="20"/>
  <c r="V17" i="20"/>
  <c r="U35" i="20"/>
  <c r="T22" i="20"/>
  <c r="T26" i="20"/>
  <c r="V35" i="20"/>
  <c r="AZ23" i="20"/>
  <c r="V22" i="20"/>
  <c r="V26" i="20"/>
  <c r="T36" i="20"/>
  <c r="AD53" i="20"/>
  <c r="U36" i="20"/>
  <c r="T23" i="20"/>
  <c r="V36" i="20"/>
  <c r="T43" i="20"/>
  <c r="T16" i="20"/>
  <c r="U43" i="20"/>
  <c r="V15" i="20"/>
  <c r="V23" i="20"/>
  <c r="T33" i="20"/>
  <c r="T37" i="20"/>
  <c r="V43" i="20"/>
  <c r="T44" i="20"/>
  <c r="S7" i="20"/>
  <c r="V16" i="20"/>
  <c r="U33" i="20"/>
  <c r="U37" i="20"/>
  <c r="U44" i="20"/>
  <c r="T7" i="20"/>
  <c r="T24" i="20"/>
  <c r="V33" i="20"/>
  <c r="V37" i="20"/>
  <c r="V44" i="20"/>
  <c r="T45" i="20"/>
  <c r="T150" i="20"/>
  <c r="U45" i="20"/>
  <c r="V24" i="20"/>
  <c r="T34" i="20"/>
  <c r="V45" i="20"/>
  <c r="T46" i="20"/>
  <c r="T25" i="19"/>
  <c r="V34" i="19"/>
  <c r="V46" i="19"/>
  <c r="V25" i="19"/>
  <c r="T35" i="19"/>
  <c r="T14" i="19"/>
  <c r="V17" i="19"/>
  <c r="U35" i="19"/>
  <c r="T22" i="19"/>
  <c r="T26" i="19"/>
  <c r="V35" i="19"/>
  <c r="S77" i="19"/>
  <c r="AZ23" i="19"/>
  <c r="V22" i="19"/>
  <c r="V26" i="19"/>
  <c r="T32" i="19"/>
  <c r="T36" i="19"/>
  <c r="AD53" i="19"/>
  <c r="U32" i="19"/>
  <c r="U36" i="19"/>
  <c r="T23" i="19"/>
  <c r="V32" i="19"/>
  <c r="V36" i="19"/>
  <c r="T43" i="19"/>
  <c r="T16" i="19"/>
  <c r="U23" i="19"/>
  <c r="U43" i="19"/>
  <c r="T33" i="19"/>
  <c r="T37" i="19"/>
  <c r="V43" i="19"/>
  <c r="T44" i="19"/>
  <c r="U33" i="19"/>
  <c r="U37" i="19"/>
  <c r="U44" i="19"/>
  <c r="T7" i="19"/>
  <c r="T24" i="19"/>
  <c r="V33" i="19"/>
  <c r="V37" i="19"/>
  <c r="V44" i="19"/>
  <c r="T45" i="19"/>
  <c r="T150" i="19"/>
  <c r="AW17" i="19"/>
  <c r="V24" i="19"/>
  <c r="T34" i="19"/>
  <c r="V45" i="19"/>
  <c r="T46" i="19"/>
  <c r="V34" i="18"/>
  <c r="V46" i="18"/>
  <c r="V25" i="18"/>
  <c r="T35" i="18"/>
  <c r="V17" i="18"/>
  <c r="U35" i="18"/>
  <c r="U14" i="18"/>
  <c r="T22" i="18"/>
  <c r="T26" i="18"/>
  <c r="V35" i="18"/>
  <c r="V14" i="18"/>
  <c r="U22" i="18"/>
  <c r="AZ23" i="18"/>
  <c r="U26" i="18"/>
  <c r="T77" i="18"/>
  <c r="V26" i="18"/>
  <c r="T32" i="18"/>
  <c r="T36" i="18"/>
  <c r="AD53" i="18"/>
  <c r="U32" i="18"/>
  <c r="U36" i="18"/>
  <c r="T15" i="18"/>
  <c r="T23" i="18"/>
  <c r="V32" i="18"/>
  <c r="V36" i="18"/>
  <c r="T43" i="18"/>
  <c r="T16" i="18"/>
  <c r="U43" i="18"/>
  <c r="V23" i="18"/>
  <c r="T33" i="18"/>
  <c r="T37" i="18"/>
  <c r="V43" i="18"/>
  <c r="T44" i="18"/>
  <c r="S7" i="18"/>
  <c r="V16" i="18"/>
  <c r="U33" i="18"/>
  <c r="U37" i="18"/>
  <c r="U44" i="18"/>
  <c r="T7" i="18"/>
  <c r="T24" i="18"/>
  <c r="V33" i="18"/>
  <c r="V37" i="18"/>
  <c r="V44" i="18"/>
  <c r="T45" i="18"/>
  <c r="V24" i="18"/>
  <c r="T34" i="18"/>
  <c r="V45" i="18"/>
  <c r="T46" i="18"/>
  <c r="T35" i="17"/>
  <c r="U35" i="17"/>
  <c r="T22" i="17"/>
  <c r="T26" i="17"/>
  <c r="U22" i="17"/>
  <c r="AZ23" i="17"/>
  <c r="U26" i="17"/>
  <c r="V26" i="17"/>
  <c r="T32" i="17"/>
  <c r="T36" i="17"/>
  <c r="AD53" i="17"/>
  <c r="U32" i="17"/>
  <c r="U36" i="17"/>
  <c r="T23" i="17"/>
  <c r="V32" i="17"/>
  <c r="V36" i="17"/>
  <c r="T43" i="17"/>
  <c r="U43" i="17"/>
  <c r="T33" i="17"/>
  <c r="V43" i="17"/>
  <c r="T44" i="17"/>
  <c r="U33" i="17"/>
  <c r="U37" i="17"/>
  <c r="T24" i="17"/>
  <c r="V33" i="17"/>
  <c r="V37" i="17"/>
  <c r="V44" i="17"/>
  <c r="T45" i="17"/>
  <c r="T150" i="17"/>
  <c r="AW17" i="17"/>
  <c r="AZ25" i="17"/>
  <c r="D156" i="17"/>
  <c r="V24" i="17"/>
  <c r="T34" i="17"/>
  <c r="V45" i="17"/>
  <c r="V34" i="16"/>
  <c r="V46" i="16"/>
  <c r="AG52" i="16"/>
  <c r="V25" i="16"/>
  <c r="T35" i="16"/>
  <c r="V17" i="16"/>
  <c r="U35" i="16"/>
  <c r="T22" i="16"/>
  <c r="T26" i="16"/>
  <c r="V35" i="16"/>
  <c r="V14" i="16"/>
  <c r="AZ23" i="16"/>
  <c r="V22" i="16"/>
  <c r="V26" i="16"/>
  <c r="T32" i="16"/>
  <c r="T36" i="16"/>
  <c r="AD53" i="16"/>
  <c r="U32" i="16"/>
  <c r="U36" i="16"/>
  <c r="T23" i="16"/>
  <c r="V32" i="16"/>
  <c r="V36" i="16"/>
  <c r="T43" i="16"/>
  <c r="T16" i="16"/>
  <c r="AZ24" i="16"/>
  <c r="U43" i="16"/>
  <c r="V23" i="16"/>
  <c r="T33" i="16"/>
  <c r="T37" i="16"/>
  <c r="V43" i="16"/>
  <c r="T44" i="16"/>
  <c r="S7" i="16"/>
  <c r="V16" i="16"/>
  <c r="U33" i="16"/>
  <c r="U37" i="16"/>
  <c r="U44" i="16"/>
  <c r="T24" i="16"/>
  <c r="V33" i="16"/>
  <c r="V37" i="16"/>
  <c r="V44" i="16"/>
  <c r="T45" i="16"/>
  <c r="AW17" i="16"/>
  <c r="U45" i="16"/>
  <c r="V24" i="16"/>
  <c r="T34" i="16"/>
  <c r="V45" i="16"/>
  <c r="T46" i="16"/>
  <c r="AG52" i="15"/>
  <c r="U17" i="15"/>
  <c r="V25" i="15"/>
  <c r="T35" i="15"/>
  <c r="T14" i="15"/>
  <c r="V17" i="15"/>
  <c r="U35" i="15"/>
  <c r="T22" i="15"/>
  <c r="T26" i="15"/>
  <c r="V35" i="15"/>
  <c r="AZ23" i="15"/>
  <c r="V22" i="15"/>
  <c r="V26" i="15"/>
  <c r="T32" i="15"/>
  <c r="T36" i="15"/>
  <c r="AD53" i="15"/>
  <c r="U32" i="15"/>
  <c r="U36" i="15"/>
  <c r="T23" i="15"/>
  <c r="V32" i="15"/>
  <c r="V36" i="15"/>
  <c r="T43" i="15"/>
  <c r="V15" i="15"/>
  <c r="U16" i="15"/>
  <c r="V23" i="15"/>
  <c r="T33" i="15"/>
  <c r="T37" i="15"/>
  <c r="V43" i="15"/>
  <c r="T44" i="15"/>
  <c r="S7" i="15"/>
  <c r="V16" i="15"/>
  <c r="U33" i="15"/>
  <c r="U37" i="15"/>
  <c r="U44" i="15"/>
  <c r="T7" i="15"/>
  <c r="T24" i="15"/>
  <c r="V33" i="15"/>
  <c r="V37" i="15"/>
  <c r="V44" i="15"/>
  <c r="T45" i="15"/>
  <c r="U45" i="15"/>
  <c r="V24" i="15"/>
  <c r="T34" i="15"/>
  <c r="V45" i="15"/>
  <c r="T46" i="15"/>
  <c r="AD61" i="14"/>
  <c r="T25" i="14"/>
  <c r="V34" i="14"/>
  <c r="V46" i="14"/>
  <c r="V25" i="14"/>
  <c r="T35" i="14"/>
  <c r="U35" i="14"/>
  <c r="U14" i="14"/>
  <c r="T22" i="14"/>
  <c r="T26" i="14"/>
  <c r="V35" i="14"/>
  <c r="S78" i="14"/>
  <c r="AZ23" i="14"/>
  <c r="V26" i="14"/>
  <c r="T32" i="14"/>
  <c r="T36" i="14"/>
  <c r="U32" i="14"/>
  <c r="U36" i="14"/>
  <c r="T23" i="14"/>
  <c r="V32" i="14"/>
  <c r="V36" i="14"/>
  <c r="T43" i="14"/>
  <c r="T16" i="14"/>
  <c r="U23" i="14"/>
  <c r="U43" i="14"/>
  <c r="T33" i="14"/>
  <c r="T37" i="14"/>
  <c r="V43" i="14"/>
  <c r="S7" i="14"/>
  <c r="V16" i="14"/>
  <c r="U33" i="14"/>
  <c r="U37" i="14"/>
  <c r="U44" i="14"/>
  <c r="T24" i="14"/>
  <c r="V33" i="14"/>
  <c r="V37" i="14"/>
  <c r="V44" i="14"/>
  <c r="T45" i="14"/>
  <c r="V24" i="14"/>
  <c r="T34" i="14"/>
  <c r="V45" i="14"/>
  <c r="T46" i="14"/>
  <c r="V34" i="13"/>
  <c r="V46" i="13"/>
  <c r="AG52" i="13"/>
  <c r="U17" i="13"/>
  <c r="V25" i="13"/>
  <c r="T35" i="13"/>
  <c r="T14" i="13"/>
  <c r="V17" i="13"/>
  <c r="U35" i="13"/>
  <c r="U14" i="13"/>
  <c r="T22" i="13"/>
  <c r="T26" i="13"/>
  <c r="V35" i="13"/>
  <c r="AZ23" i="13"/>
  <c r="V22" i="13"/>
  <c r="V26" i="13"/>
  <c r="T32" i="13"/>
  <c r="T36" i="13"/>
  <c r="AD53" i="13"/>
  <c r="U32" i="13"/>
  <c r="U36" i="13"/>
  <c r="V32" i="13"/>
  <c r="V36" i="13"/>
  <c r="T43" i="13"/>
  <c r="V15" i="13"/>
  <c r="U16" i="13"/>
  <c r="V23" i="13"/>
  <c r="T33" i="13"/>
  <c r="T37" i="13"/>
  <c r="V43" i="13"/>
  <c r="T44" i="13"/>
  <c r="U33" i="13"/>
  <c r="U37" i="13"/>
  <c r="T7" i="13"/>
  <c r="T24" i="13"/>
  <c r="V33" i="13"/>
  <c r="V37" i="13"/>
  <c r="V44" i="13"/>
  <c r="T45" i="13"/>
  <c r="T150" i="13"/>
  <c r="U45" i="13"/>
  <c r="AV14" i="13"/>
  <c r="AV17" i="13" s="1"/>
  <c r="V24" i="13"/>
  <c r="T34" i="13"/>
  <c r="V45" i="13"/>
  <c r="V34" i="12"/>
  <c r="V46" i="12"/>
  <c r="AG52" i="12"/>
  <c r="V25" i="12"/>
  <c r="T35" i="12"/>
  <c r="V17" i="12"/>
  <c r="U35" i="12"/>
  <c r="T22" i="12"/>
  <c r="T26" i="12"/>
  <c r="V35" i="12"/>
  <c r="AZ23" i="12"/>
  <c r="T77" i="12"/>
  <c r="V22" i="12"/>
  <c r="V26" i="12"/>
  <c r="T32" i="12"/>
  <c r="T36" i="12"/>
  <c r="AD53" i="12"/>
  <c r="U32" i="12"/>
  <c r="U36" i="12"/>
  <c r="T23" i="12"/>
  <c r="V32" i="12"/>
  <c r="V36" i="12"/>
  <c r="T43" i="12"/>
  <c r="T16" i="12"/>
  <c r="AZ24" i="12"/>
  <c r="V15" i="12"/>
  <c r="U16" i="12"/>
  <c r="V23" i="12"/>
  <c r="T33" i="12"/>
  <c r="T37" i="12"/>
  <c r="V43" i="12"/>
  <c r="T44" i="12"/>
  <c r="U33" i="12"/>
  <c r="U37" i="12"/>
  <c r="U44" i="12"/>
  <c r="T24" i="12"/>
  <c r="V33" i="12"/>
  <c r="V37" i="12"/>
  <c r="V44" i="12"/>
  <c r="T45" i="12"/>
  <c r="T150" i="12"/>
  <c r="U45" i="12"/>
  <c r="V24" i="12"/>
  <c r="T34" i="12"/>
  <c r="V45" i="12"/>
  <c r="AZ23" i="11"/>
  <c r="AD53" i="11"/>
  <c r="AZ24" i="11"/>
  <c r="AW17" i="11"/>
  <c r="AZ25" i="11"/>
  <c r="AV14" i="11"/>
  <c r="AV17" i="11" s="1"/>
  <c r="AD61" i="10"/>
  <c r="T25" i="10"/>
  <c r="V46" i="10"/>
  <c r="U17" i="10"/>
  <c r="V25" i="10"/>
  <c r="T35" i="10"/>
  <c r="T14" i="10"/>
  <c r="V17" i="10"/>
  <c r="U35" i="10"/>
  <c r="U14" i="10"/>
  <c r="T22" i="10"/>
  <c r="T26" i="10"/>
  <c r="V35" i="10"/>
  <c r="S77" i="10"/>
  <c r="V14" i="10"/>
  <c r="AZ23" i="10"/>
  <c r="V22" i="10"/>
  <c r="V26" i="10"/>
  <c r="T32" i="10"/>
  <c r="T36" i="10"/>
  <c r="U32" i="10"/>
  <c r="U36" i="10"/>
  <c r="T15" i="10"/>
  <c r="T23" i="10"/>
  <c r="V32" i="10"/>
  <c r="V36" i="10"/>
  <c r="V15" i="10"/>
  <c r="U16" i="10"/>
  <c r="V23" i="10"/>
  <c r="T33" i="10"/>
  <c r="T37" i="10"/>
  <c r="V16" i="10"/>
  <c r="U33" i="10"/>
  <c r="U37" i="10"/>
  <c r="T24" i="10"/>
  <c r="V33" i="10"/>
  <c r="V37" i="10"/>
  <c r="T45" i="10"/>
  <c r="T150" i="10"/>
  <c r="AW17" i="10"/>
  <c r="V24" i="10"/>
  <c r="V45" i="10"/>
  <c r="AZ23" i="9"/>
  <c r="AD53" i="9"/>
  <c r="AE61" i="9" s="1"/>
  <c r="T7" i="9"/>
  <c r="T150" i="9"/>
  <c r="D156" i="9"/>
  <c r="V34" i="8"/>
  <c r="V46" i="8"/>
  <c r="V25" i="8"/>
  <c r="T35" i="8"/>
  <c r="T14" i="8"/>
  <c r="V17" i="8"/>
  <c r="U35" i="8"/>
  <c r="U14" i="8"/>
  <c r="T22" i="8"/>
  <c r="T26" i="8"/>
  <c r="V35" i="8"/>
  <c r="V14" i="8"/>
  <c r="AZ23" i="8"/>
  <c r="U26" i="8"/>
  <c r="T77" i="8"/>
  <c r="V22" i="8"/>
  <c r="V26" i="8"/>
  <c r="T32" i="8"/>
  <c r="T36" i="8"/>
  <c r="AD53" i="8"/>
  <c r="U32" i="8"/>
  <c r="U36" i="8"/>
  <c r="T23" i="8"/>
  <c r="V32" i="8"/>
  <c r="V36" i="8"/>
  <c r="T43" i="8"/>
  <c r="U43" i="8"/>
  <c r="V15" i="8"/>
  <c r="U16" i="8"/>
  <c r="V23" i="8"/>
  <c r="T33" i="8"/>
  <c r="T37" i="8"/>
  <c r="V43" i="8"/>
  <c r="T44" i="8"/>
  <c r="S7" i="8"/>
  <c r="V16" i="8"/>
  <c r="U33" i="8"/>
  <c r="U37" i="8"/>
  <c r="U44" i="8"/>
  <c r="T7" i="8"/>
  <c r="T24" i="8"/>
  <c r="V33" i="8"/>
  <c r="V37" i="8"/>
  <c r="V44" i="8"/>
  <c r="T45" i="8"/>
  <c r="T150" i="8"/>
  <c r="V24" i="8"/>
  <c r="V45" i="8"/>
  <c r="T46" i="8"/>
  <c r="V46" i="7"/>
  <c r="T35" i="7"/>
  <c r="U35" i="7"/>
  <c r="T22" i="7"/>
  <c r="T26" i="7"/>
  <c r="V35" i="7"/>
  <c r="AZ23" i="7"/>
  <c r="T32" i="7"/>
  <c r="T36" i="7"/>
  <c r="AD53" i="7"/>
  <c r="U32" i="7"/>
  <c r="U36" i="7"/>
  <c r="T23" i="7"/>
  <c r="V36" i="7"/>
  <c r="T43" i="7"/>
  <c r="T16" i="7"/>
  <c r="U23" i="7"/>
  <c r="U43" i="7"/>
  <c r="T33" i="7"/>
  <c r="T37" i="7"/>
  <c r="V43" i="7"/>
  <c r="T44" i="7"/>
  <c r="S7" i="7"/>
  <c r="U33" i="7"/>
  <c r="U37" i="7"/>
  <c r="U44" i="7"/>
  <c r="T7" i="7"/>
  <c r="T24" i="7"/>
  <c r="V33" i="7"/>
  <c r="V37" i="7"/>
  <c r="V44" i="7"/>
  <c r="T45" i="7"/>
  <c r="AV14" i="7"/>
  <c r="AV17" i="7" s="1"/>
  <c r="V24" i="7"/>
  <c r="T34" i="7"/>
  <c r="V45" i="7"/>
  <c r="V34" i="6"/>
  <c r="V46" i="6"/>
  <c r="AG52" i="6"/>
  <c r="V25" i="6"/>
  <c r="T35" i="6"/>
  <c r="T14" i="6"/>
  <c r="V17" i="6"/>
  <c r="U35" i="6"/>
  <c r="T26" i="6"/>
  <c r="V35" i="6"/>
  <c r="AZ23" i="6"/>
  <c r="V22" i="6"/>
  <c r="V26" i="6"/>
  <c r="T32" i="6"/>
  <c r="T36" i="6"/>
  <c r="AD53" i="6"/>
  <c r="U32" i="6"/>
  <c r="U36" i="6"/>
  <c r="V32" i="6"/>
  <c r="V36" i="6"/>
  <c r="T43" i="6"/>
  <c r="T16" i="6"/>
  <c r="AZ24" i="6"/>
  <c r="V15" i="6"/>
  <c r="V23" i="6"/>
  <c r="T33" i="6"/>
  <c r="T37" i="6"/>
  <c r="V43" i="6"/>
  <c r="T44" i="6"/>
  <c r="S7" i="6"/>
  <c r="V16" i="6"/>
  <c r="U33" i="6"/>
  <c r="U37" i="6"/>
  <c r="U44" i="6"/>
  <c r="T24" i="6"/>
  <c r="V33" i="6"/>
  <c r="V37" i="6"/>
  <c r="V44" i="6"/>
  <c r="T45" i="6"/>
  <c r="T150" i="6"/>
  <c r="AW17" i="6"/>
  <c r="U45" i="6"/>
  <c r="AV14" i="6"/>
  <c r="AV17" i="6" s="1"/>
  <c r="V24" i="6"/>
  <c r="T34" i="6"/>
  <c r="V45" i="6"/>
  <c r="T46" i="6"/>
  <c r="U34" i="5"/>
  <c r="T25" i="5"/>
  <c r="V34" i="5"/>
  <c r="V46" i="5"/>
  <c r="AZ22" i="5"/>
  <c r="AG52" i="5"/>
  <c r="U17" i="5"/>
  <c r="V25" i="5"/>
  <c r="T35" i="5"/>
  <c r="T14" i="5"/>
  <c r="V17" i="5"/>
  <c r="U35" i="5"/>
  <c r="T22" i="5"/>
  <c r="T26" i="5"/>
  <c r="V35" i="5"/>
  <c r="S77" i="5"/>
  <c r="V14" i="5"/>
  <c r="AZ23" i="5"/>
  <c r="V22" i="5"/>
  <c r="V26" i="5"/>
  <c r="T32" i="5"/>
  <c r="T36" i="5"/>
  <c r="AD53" i="5"/>
  <c r="U32" i="5"/>
  <c r="U36" i="5"/>
  <c r="T23" i="5"/>
  <c r="V32" i="5"/>
  <c r="V36" i="5"/>
  <c r="T43" i="5"/>
  <c r="T16" i="5"/>
  <c r="U43" i="5"/>
  <c r="V43" i="5"/>
  <c r="S7" i="5"/>
  <c r="V16" i="5"/>
  <c r="U33" i="5"/>
  <c r="U37" i="5"/>
  <c r="T7" i="5"/>
  <c r="T24" i="5"/>
  <c r="V33" i="5"/>
  <c r="V37" i="5"/>
  <c r="V44" i="5"/>
  <c r="T45" i="5"/>
  <c r="T150" i="5"/>
  <c r="U45" i="5"/>
  <c r="V24" i="5"/>
  <c r="T34" i="5"/>
  <c r="V45" i="5"/>
  <c r="T46" i="5"/>
  <c r="V46" i="4"/>
  <c r="AG52" i="4"/>
  <c r="T35" i="4"/>
  <c r="V17" i="4"/>
  <c r="U35" i="4"/>
  <c r="T26" i="4"/>
  <c r="V35" i="4"/>
  <c r="AZ23" i="4"/>
  <c r="V26" i="4"/>
  <c r="T32" i="4"/>
  <c r="T36" i="4"/>
  <c r="AD53" i="4"/>
  <c r="U32" i="4"/>
  <c r="U36" i="4"/>
  <c r="V32" i="4"/>
  <c r="V36" i="4"/>
  <c r="T43" i="4"/>
  <c r="T16" i="4"/>
  <c r="U43" i="4"/>
  <c r="T33" i="4"/>
  <c r="T37" i="4"/>
  <c r="V43" i="4"/>
  <c r="T44" i="4"/>
  <c r="S7" i="4"/>
  <c r="V16" i="4"/>
  <c r="U33" i="4"/>
  <c r="U37" i="4"/>
  <c r="U44" i="4"/>
  <c r="V33" i="4"/>
  <c r="V37" i="4"/>
  <c r="V44" i="4"/>
  <c r="T45" i="4"/>
  <c r="AW17" i="4"/>
  <c r="U45" i="4"/>
  <c r="AV14" i="4"/>
  <c r="AV17" i="4" s="1"/>
  <c r="T34" i="4"/>
  <c r="V45" i="4"/>
  <c r="V46" i="3"/>
  <c r="AG52" i="3"/>
  <c r="U17" i="3"/>
  <c r="V25" i="3"/>
  <c r="T35" i="3"/>
  <c r="V17" i="3"/>
  <c r="U35" i="3"/>
  <c r="T22" i="3"/>
  <c r="T26" i="3"/>
  <c r="V35" i="3"/>
  <c r="S77" i="3"/>
  <c r="AZ23" i="3"/>
  <c r="V22" i="3"/>
  <c r="V26" i="3"/>
  <c r="T32" i="3"/>
  <c r="T36" i="3"/>
  <c r="AD53" i="3"/>
  <c r="U32" i="3"/>
  <c r="U36" i="3"/>
  <c r="T23" i="3"/>
  <c r="V32" i="3"/>
  <c r="V36" i="3"/>
  <c r="T43" i="3"/>
  <c r="T16" i="3"/>
  <c r="AZ24" i="3"/>
  <c r="U43" i="3"/>
  <c r="V15" i="3"/>
  <c r="U16" i="3"/>
  <c r="V23" i="3"/>
  <c r="T33" i="3"/>
  <c r="T37" i="3"/>
  <c r="V43" i="3"/>
  <c r="T44" i="3"/>
  <c r="U33" i="3"/>
  <c r="U37" i="3"/>
  <c r="U44" i="3"/>
  <c r="T24" i="3"/>
  <c r="V33" i="3"/>
  <c r="V37" i="3"/>
  <c r="V44" i="3"/>
  <c r="T45" i="3"/>
  <c r="T150" i="3"/>
  <c r="AW17" i="3"/>
  <c r="U45" i="3"/>
  <c r="V24" i="3"/>
  <c r="T34" i="3"/>
  <c r="V45" i="3"/>
  <c r="K156" i="2"/>
  <c r="U44" i="2"/>
  <c r="U26" i="2"/>
  <c r="V23" i="2"/>
  <c r="T23" i="2"/>
  <c r="T46" i="2"/>
  <c r="T36" i="2"/>
  <c r="T33" i="2"/>
  <c r="V14" i="2"/>
  <c r="T44" i="2"/>
  <c r="T37" i="2"/>
  <c r="V15" i="2"/>
  <c r="V16" i="2"/>
  <c r="T43" i="2"/>
  <c r="AD61" i="2"/>
  <c r="V43" i="2"/>
  <c r="U43" i="2"/>
  <c r="U7" i="2"/>
  <c r="T24" i="2"/>
  <c r="V33" i="2"/>
  <c r="V37" i="2"/>
  <c r="V44" i="2"/>
  <c r="T45" i="2"/>
  <c r="I152" i="2"/>
  <c r="K154" i="2"/>
  <c r="AW17" i="2"/>
  <c r="AR26" i="2"/>
  <c r="U45" i="2"/>
  <c r="J150" i="2"/>
  <c r="U37" i="2"/>
  <c r="V24" i="2"/>
  <c r="T34" i="2"/>
  <c r="V45" i="2"/>
  <c r="U34" i="2"/>
  <c r="U46" i="2"/>
  <c r="U33" i="2"/>
  <c r="T25" i="2"/>
  <c r="V34" i="2"/>
  <c r="V46" i="2"/>
  <c r="AZ22" i="2"/>
  <c r="U17" i="2"/>
  <c r="V25" i="2"/>
  <c r="T35" i="2"/>
  <c r="V17" i="2"/>
  <c r="U35" i="2"/>
  <c r="T7" i="2"/>
  <c r="U14" i="2"/>
  <c r="T22" i="2"/>
  <c r="T26" i="2"/>
  <c r="V35" i="2"/>
  <c r="T77" i="2"/>
  <c r="T150" i="2"/>
  <c r="V22" i="2"/>
  <c r="V26" i="2"/>
  <c r="T32" i="2"/>
  <c r="U32" i="2"/>
  <c r="U36" i="2"/>
  <c r="D152" i="2"/>
  <c r="V32" i="2"/>
  <c r="V36" i="2"/>
  <c r="AZ25" i="1"/>
  <c r="AZ23" i="1"/>
  <c r="AR26" i="1"/>
  <c r="AX17" i="1"/>
  <c r="AG52" i="1"/>
  <c r="AZ22" i="1"/>
  <c r="AD53" i="1"/>
  <c r="AE61" i="1" s="1"/>
  <c r="AZ24" i="1"/>
  <c r="AW17" i="1"/>
  <c r="AV14" i="1"/>
  <c r="AV17" i="1" s="1"/>
  <c r="K156" i="30" l="1"/>
  <c r="L156" i="30"/>
  <c r="S87" i="26"/>
  <c r="S88" i="14"/>
  <c r="S86" i="13"/>
  <c r="S88" i="31"/>
  <c r="S87" i="30"/>
  <c r="S88" i="29"/>
  <c r="S87" i="28"/>
  <c r="S87" i="27"/>
  <c r="S88" i="25"/>
  <c r="S86" i="24"/>
  <c r="S87" i="21"/>
  <c r="S87" i="20"/>
  <c r="S87" i="18"/>
  <c r="S87" i="17"/>
  <c r="S87" i="19"/>
  <c r="S87" i="16"/>
  <c r="S87" i="15"/>
  <c r="S88" i="12"/>
  <c r="S87" i="10"/>
  <c r="S87" i="9"/>
  <c r="S88" i="8"/>
  <c r="S87" i="7"/>
  <c r="S87" i="6"/>
  <c r="S87" i="5"/>
  <c r="S86" i="4"/>
  <c r="S87" i="3"/>
  <c r="T87" i="2"/>
  <c r="L156" i="15"/>
  <c r="K156" i="15"/>
  <c r="T17" i="24"/>
  <c r="T17" i="16"/>
  <c r="T17" i="12"/>
  <c r="T17" i="7"/>
  <c r="T17" i="30"/>
  <c r="T17" i="4"/>
  <c r="T17" i="8"/>
  <c r="T17" i="13"/>
  <c r="T17" i="28"/>
  <c r="T17" i="29"/>
  <c r="T17" i="21"/>
  <c r="T17" i="19"/>
  <c r="T17" i="18"/>
  <c r="T17" i="17"/>
  <c r="T17" i="15"/>
  <c r="T17" i="14"/>
  <c r="T17" i="9"/>
  <c r="B61" i="9"/>
  <c r="T17" i="5"/>
  <c r="K150" i="4"/>
  <c r="I150" i="4"/>
  <c r="T17" i="3"/>
  <c r="T17" i="2"/>
  <c r="C61" i="31"/>
  <c r="B61" i="31"/>
  <c r="AE61" i="31"/>
  <c r="AD61" i="31"/>
  <c r="T17" i="31"/>
  <c r="C61" i="30"/>
  <c r="B61" i="30"/>
  <c r="AE61" i="30"/>
  <c r="AD61" i="30"/>
  <c r="C61" i="29"/>
  <c r="B61" i="29"/>
  <c r="AE61" i="29"/>
  <c r="AD61" i="29"/>
  <c r="B61" i="28"/>
  <c r="C61" i="28"/>
  <c r="AE61" i="28"/>
  <c r="AD61" i="28"/>
  <c r="AE61" i="27"/>
  <c r="AD61" i="27"/>
  <c r="C61" i="27"/>
  <c r="B61" i="27"/>
  <c r="T17" i="27"/>
  <c r="C61" i="26"/>
  <c r="B61" i="26"/>
  <c r="T17" i="26"/>
  <c r="AE61" i="26"/>
  <c r="AD61" i="26"/>
  <c r="T17" i="25"/>
  <c r="B61" i="25"/>
  <c r="C61" i="25"/>
  <c r="AE61" i="25"/>
  <c r="AD61" i="25"/>
  <c r="AE61" i="24"/>
  <c r="AD61" i="24"/>
  <c r="C61" i="24"/>
  <c r="B61" i="24"/>
  <c r="C61" i="23"/>
  <c r="B61" i="23"/>
  <c r="AE61" i="23"/>
  <c r="AD61" i="23"/>
  <c r="AE61" i="22"/>
  <c r="AD61" i="22"/>
  <c r="B61" i="21"/>
  <c r="C61" i="21"/>
  <c r="AE61" i="21"/>
  <c r="AD61" i="21"/>
  <c r="C61" i="20"/>
  <c r="B61" i="20"/>
  <c r="T17" i="20"/>
  <c r="AE61" i="20"/>
  <c r="AD61" i="20"/>
  <c r="AE61" i="19"/>
  <c r="AD61" i="19"/>
  <c r="C61" i="19"/>
  <c r="B61" i="19"/>
  <c r="AE61" i="18"/>
  <c r="AD61" i="18"/>
  <c r="C61" i="18"/>
  <c r="B61" i="18"/>
  <c r="C61" i="17"/>
  <c r="B61" i="17"/>
  <c r="AE61" i="17"/>
  <c r="AD61" i="17"/>
  <c r="AE61" i="16"/>
  <c r="AD61" i="16"/>
  <c r="C61" i="16"/>
  <c r="B61" i="16"/>
  <c r="B61" i="15"/>
  <c r="C61" i="15"/>
  <c r="AE61" i="15"/>
  <c r="AD61" i="15"/>
  <c r="C61" i="14"/>
  <c r="B61" i="14"/>
  <c r="AE61" i="13"/>
  <c r="AD61" i="13"/>
  <c r="C61" i="13"/>
  <c r="B61" i="13"/>
  <c r="C61" i="12"/>
  <c r="B61" i="12"/>
  <c r="AE61" i="12"/>
  <c r="AD61" i="12"/>
  <c r="AE61" i="11"/>
  <c r="AD61" i="11"/>
  <c r="T17" i="10"/>
  <c r="C61" i="10"/>
  <c r="B61" i="10"/>
  <c r="AD61" i="9"/>
  <c r="C61" i="8"/>
  <c r="B61" i="8"/>
  <c r="AE61" i="8"/>
  <c r="AD61" i="8"/>
  <c r="C61" i="7"/>
  <c r="B61" i="7"/>
  <c r="AE61" i="7"/>
  <c r="AD61" i="7"/>
  <c r="C61" i="6"/>
  <c r="B61" i="6"/>
  <c r="AE61" i="6"/>
  <c r="AD61" i="6"/>
  <c r="T17" i="6"/>
  <c r="AE61" i="5"/>
  <c r="AD61" i="5"/>
  <c r="B61" i="5"/>
  <c r="C61" i="4"/>
  <c r="B61" i="4"/>
  <c r="AE61" i="4"/>
  <c r="AD61" i="4"/>
  <c r="C61" i="3"/>
  <c r="B61" i="3"/>
  <c r="AE61" i="3"/>
  <c r="AD61" i="3"/>
  <c r="B61" i="2"/>
  <c r="AD6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Computer</author>
  </authors>
  <commentList>
    <comment ref="A114" authorId="0" shapeId="0" xr:uid="{0D1EEF8D-0163-45CE-81BB-2E2FDFEF2D74}">
      <text>
        <r>
          <rPr>
            <b/>
            <sz val="9"/>
            <color indexed="81"/>
            <rFont val="Tahoma"/>
            <family val="2"/>
          </rPr>
          <t>Computer:</t>
        </r>
        <r>
          <rPr>
            <sz val="9"/>
            <color indexed="81"/>
            <rFont val="Tahoma"/>
            <family val="2"/>
          </rPr>
          <t xml:space="preserve">
Restructured deal, potential trade out of town.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tc={1DDA60E5-7BC4-4F19-9326-72CFC472E878}</author>
    <author>Computer</author>
  </authors>
  <commentList>
    <comment ref="A34" authorId="0" shapeId="0" xr:uid="{1DDA60E5-7BC4-4F19-9326-72CFC472E878}">
      <text>
        <t>[Threaded comment]
Your version of Excel allows you to read this threaded comment; however, any edits to it will get removed if the file is opened in a newer version of Excel. Learn more: https://go.microsoft.com/fwlink/?linkid=870924
Comment:
    They’re going to try to go vertical with Thomas and Meyers will be third. If that doens’t work, expect it to flip flop.</t>
      </text>
    </comment>
    <comment ref="A92" authorId="1" shapeId="0" xr:uid="{4A83BE16-1E42-4B93-9B65-FA10434458A6}">
      <text>
        <r>
          <rPr>
            <b/>
            <sz val="9"/>
            <color indexed="81"/>
            <rFont val="Tahoma"/>
            <family val="2"/>
          </rPr>
          <t>Computer:</t>
        </r>
        <r>
          <rPr>
            <sz val="9"/>
            <color indexed="81"/>
            <rFont val="Tahoma"/>
            <family val="2"/>
          </rPr>
          <t xml:space="preserve">
Decrease rushing. </t>
        </r>
      </text>
    </comment>
    <comment ref="A96" authorId="1" shapeId="0" xr:uid="{CC84D2C1-39CA-4C0A-9E7C-7B273D08CA80}">
      <text>
        <r>
          <rPr>
            <b/>
            <sz val="9"/>
            <color indexed="81"/>
            <rFont val="Tahoma"/>
            <family val="2"/>
          </rPr>
          <t>Computer:</t>
        </r>
        <r>
          <rPr>
            <sz val="9"/>
            <color indexed="81"/>
            <rFont val="Tahoma"/>
            <family val="2"/>
          </rPr>
          <t xml:space="preserve">
Increase with D Johnson too (rushing)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Computer</author>
  </authors>
  <commentList>
    <comment ref="A102" authorId="0" shapeId="0" xr:uid="{EABB1FBC-5BFD-4EBF-A86A-EDB309B97802}">
      <text>
        <r>
          <rPr>
            <b/>
            <sz val="9"/>
            <color indexed="81"/>
            <rFont val="Tahoma"/>
            <family val="2"/>
          </rPr>
          <t>Computer:</t>
        </r>
        <r>
          <rPr>
            <sz val="9"/>
            <color indexed="81"/>
            <rFont val="Tahoma"/>
            <family val="2"/>
          </rPr>
          <t xml:space="preserve">
Decrease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Computer</author>
  </authors>
  <commentList>
    <comment ref="A114" authorId="0" shapeId="0" xr:uid="{0B5CFC7C-9FD7-4837-8C22-B372E28CB200}">
      <text>
        <r>
          <rPr>
            <b/>
            <sz val="9"/>
            <color indexed="81"/>
            <rFont val="Tahoma"/>
            <family val="2"/>
          </rPr>
          <t>Computer:</t>
        </r>
        <r>
          <rPr>
            <sz val="9"/>
            <color indexed="81"/>
            <rFont val="Tahoma"/>
            <family val="2"/>
          </rPr>
          <t xml:space="preserve">
Increase, decrease Slaynton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Computer</author>
  </authors>
  <commentList>
    <comment ref="A44" authorId="0" shapeId="0" xr:uid="{096EC3A9-B4D0-4B68-85C5-15E451EA713F}">
      <text>
        <r>
          <rPr>
            <b/>
            <sz val="9"/>
            <color indexed="81"/>
            <rFont val="Tahoma"/>
            <family val="2"/>
          </rPr>
          <t>Computer:</t>
        </r>
        <r>
          <rPr>
            <sz val="9"/>
            <color indexed="81"/>
            <rFont val="Tahoma"/>
            <family val="2"/>
          </rPr>
          <t xml:space="preserve">
Could be second or third option in offense.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Computer</author>
  </authors>
  <commentList>
    <comment ref="L43" authorId="0" shapeId="0" xr:uid="{2765BBED-3FC3-4840-BC21-095BB6D608B0}">
      <text>
        <r>
          <rPr>
            <b/>
            <sz val="9"/>
            <color indexed="81"/>
            <rFont val="Tahoma"/>
            <charset val="1"/>
          </rPr>
          <t>Computer:</t>
        </r>
        <r>
          <rPr>
            <sz val="9"/>
            <color indexed="81"/>
            <rFont val="Tahoma"/>
            <charset val="1"/>
          </rPr>
          <t xml:space="preserve">
I would squeeze Stefon Diggs in this area for one year only. </t>
        </r>
      </text>
    </comment>
    <comment ref="L49" authorId="0" shapeId="0" xr:uid="{39526C02-E5CF-457B-AD45-3CB38FD74393}">
      <text>
        <r>
          <rPr>
            <b/>
            <sz val="9"/>
            <color indexed="81"/>
            <rFont val="Tahoma"/>
            <charset val="1"/>
          </rPr>
          <t>Computer:</t>
        </r>
        <r>
          <rPr>
            <sz val="9"/>
            <color indexed="81"/>
            <rFont val="Tahoma"/>
            <charset val="1"/>
          </rPr>
          <t xml:space="preserve">
I would squeeze Deebo Samuel around here for one year only. </t>
        </r>
      </text>
    </comment>
  </commentList>
</comments>
</file>

<file path=xl/sharedStrings.xml><?xml version="1.0" encoding="utf-8"?>
<sst xmlns="http://schemas.openxmlformats.org/spreadsheetml/2006/main" count="30310" uniqueCount="4087">
  <si>
    <t>QB</t>
  </si>
  <si>
    <t>Att</t>
  </si>
  <si>
    <t>Comp</t>
  </si>
  <si>
    <t>Pct</t>
  </si>
  <si>
    <t>Yards</t>
  </si>
  <si>
    <t>Yds/Att</t>
  </si>
  <si>
    <t>TDs</t>
  </si>
  <si>
    <t>TDs/Att</t>
  </si>
  <si>
    <t>Int</t>
  </si>
  <si>
    <t>Int/Att</t>
  </si>
  <si>
    <t>Ratt</t>
  </si>
  <si>
    <t>Ryds</t>
  </si>
  <si>
    <t>Ryds/Att</t>
  </si>
  <si>
    <t>Tds/Att</t>
  </si>
  <si>
    <t>Fpts</t>
  </si>
  <si>
    <t>Murray, Kyler - ARI</t>
  </si>
  <si>
    <t>RB</t>
  </si>
  <si>
    <t>Targets</t>
  </si>
  <si>
    <t>Rec</t>
  </si>
  <si>
    <t>Yds</t>
  </si>
  <si>
    <t>Yds/Rec</t>
  </si>
  <si>
    <t>PPR Fpts</t>
  </si>
  <si>
    <t>Edmonds, Chase - ARI</t>
  </si>
  <si>
    <t>Benjamin, Eno - ARI</t>
  </si>
  <si>
    <t>Ward, Jonathan - ARI</t>
  </si>
  <si>
    <t>WRs</t>
  </si>
  <si>
    <t>RTds</t>
  </si>
  <si>
    <t>Kirk, Christian- ARI</t>
  </si>
  <si>
    <t>Isabella, Andy - ARI</t>
  </si>
  <si>
    <t>Hopkins, DeAndre - ARI</t>
  </si>
  <si>
    <t>Johnson, KeeSean - ARI</t>
  </si>
  <si>
    <t>Tes</t>
  </si>
  <si>
    <t>Williams, Maxx - ARI</t>
  </si>
  <si>
    <t>Rec Totals</t>
  </si>
  <si>
    <t>Catch %</t>
  </si>
  <si>
    <t>Arizona Cardinals</t>
  </si>
  <si>
    <t>RSP Projections: Year 1</t>
  </si>
  <si>
    <t>Adjustable Projections: Year 1</t>
  </si>
  <si>
    <t>RSP Projections: Year 2</t>
  </si>
  <si>
    <t>Run/Pass Pct</t>
  </si>
  <si>
    <t>Run</t>
  </si>
  <si>
    <t>Pass</t>
  </si>
  <si>
    <t>Rec.</t>
  </si>
  <si>
    <t>QB Totals</t>
  </si>
  <si>
    <t>Total</t>
  </si>
  <si>
    <t>Pct Pass</t>
  </si>
  <si>
    <t>Pct Run</t>
  </si>
  <si>
    <t>Touch %</t>
  </si>
  <si>
    <t>Passing</t>
  </si>
  <si>
    <t>Rushing</t>
  </si>
  <si>
    <t>Touches</t>
  </si>
  <si>
    <t>Fantasy Points</t>
  </si>
  <si>
    <t>Receiving</t>
  </si>
  <si>
    <t>TDs/Rec</t>
  </si>
  <si>
    <t>RTDs</t>
  </si>
  <si>
    <t>Team Projections Menu</t>
  </si>
  <si>
    <t>Rush Totals</t>
  </si>
  <si>
    <t>Team Totals and Splits</t>
  </si>
  <si>
    <t>Taxi Squad*</t>
  </si>
  <si>
    <t>Player</t>
  </si>
  <si>
    <t>Position</t>
  </si>
  <si>
    <t>*Projected options during offseason/Actual options during the season.</t>
  </si>
  <si>
    <t>Injured Reserve</t>
  </si>
  <si>
    <t>Adjusted</t>
  </si>
  <si>
    <t>League Average</t>
  </si>
  <si>
    <t xml:space="preserve">League Att Avg. </t>
  </si>
  <si>
    <t>G</t>
  </si>
  <si>
    <t>McCoy, Colt - ARI</t>
  </si>
  <si>
    <t>McDonald, Cole - ARI</t>
  </si>
  <si>
    <t>Conner, James - ARI</t>
  </si>
  <si>
    <t>Muhammad, Khalfani - ARI</t>
  </si>
  <si>
    <t>Green, A.J. - ARI</t>
  </si>
  <si>
    <t>Moore, Rondale - ARI</t>
  </si>
  <si>
    <t>Daniels, Darenell - ARI</t>
  </si>
  <si>
    <t>Bunting, Ian - ARI</t>
  </si>
  <si>
    <t>Past Run/Pass Performances</t>
  </si>
  <si>
    <t>Ints</t>
  </si>
  <si>
    <t>Y/R</t>
  </si>
  <si>
    <t>Y/Rec</t>
  </si>
  <si>
    <t>Quarterbacks</t>
  </si>
  <si>
    <t>Runners</t>
  </si>
  <si>
    <t>Receivers</t>
  </si>
  <si>
    <t>Tight Ends</t>
  </si>
  <si>
    <t>Historical Production</t>
  </si>
  <si>
    <t>Touch Distribution</t>
  </si>
  <si>
    <t>Touch Pct</t>
  </si>
  <si>
    <t>Pass Pct</t>
  </si>
  <si>
    <t>Rush Pct</t>
  </si>
  <si>
    <t>Rec Pct</t>
  </si>
  <si>
    <t>Patt</t>
  </si>
  <si>
    <t>Two-Year Average</t>
  </si>
  <si>
    <t>PPR</t>
  </si>
  <si>
    <t>Overall</t>
  </si>
  <si>
    <t>2-Year Team Historical Performance</t>
  </si>
  <si>
    <t>Offense Distribution</t>
  </si>
  <si>
    <t>Atlanta Falcons</t>
  </si>
  <si>
    <t>Pitts, Kyle - ATL</t>
  </si>
  <si>
    <t>Baltimore Ravens</t>
  </si>
  <si>
    <t>Buffalo Bills</t>
  </si>
  <si>
    <t>Carolina Panthers</t>
  </si>
  <si>
    <t>Chicago Bears</t>
  </si>
  <si>
    <t>Cincinnati Bengals</t>
  </si>
  <si>
    <t>Cleveland Browns</t>
  </si>
  <si>
    <t>Dallas Cowboys</t>
  </si>
  <si>
    <t>Denver Broncos</t>
  </si>
  <si>
    <t>Detroit Lions</t>
  </si>
  <si>
    <t>Green Bay Packers</t>
  </si>
  <si>
    <t>Houston Texans</t>
  </si>
  <si>
    <t>Indianapolis Colts</t>
  </si>
  <si>
    <t>Jacksonville Jaguars</t>
  </si>
  <si>
    <t>Kansas City Chiefs</t>
  </si>
  <si>
    <t>LA Chargers</t>
  </si>
  <si>
    <t>LA Rams</t>
  </si>
  <si>
    <t>Las Vegas Raiders</t>
  </si>
  <si>
    <t>Miami Dolphins</t>
  </si>
  <si>
    <t>New England Patriots</t>
  </si>
  <si>
    <t>New Orleans Saints</t>
  </si>
  <si>
    <t>New York Giants</t>
  </si>
  <si>
    <t>New York Jets</t>
  </si>
  <si>
    <t>Philadelphia Eagles</t>
  </si>
  <si>
    <t>Pittsburgh Steelers</t>
  </si>
  <si>
    <t>San Francisco 49ers</t>
  </si>
  <si>
    <t>Seattle Seahawks</t>
  </si>
  <si>
    <t>Tampa Bay Buccaneers</t>
  </si>
  <si>
    <t>Tennessee Titans</t>
  </si>
  <si>
    <t>Washington Football Team</t>
  </si>
  <si>
    <t>Hill, Justice - BAL</t>
  </si>
  <si>
    <t>Andrews, Mark - BAL</t>
  </si>
  <si>
    <t>Diggs, Stefon - BUF</t>
  </si>
  <si>
    <t>Knox, Dawson - BUF</t>
  </si>
  <si>
    <t>Hubbard, Chuba - CAR</t>
  </si>
  <si>
    <t>Marshall, Terrace - CAR</t>
  </si>
  <si>
    <t>Thomas, Ian - CAR</t>
  </si>
  <si>
    <t>Tremble, Tommy - CAR</t>
  </si>
  <si>
    <t>Herbert, Khalil - CHI</t>
  </si>
  <si>
    <t>Kmet, Cole - CHI</t>
  </si>
  <si>
    <t>Mixon, Joe - CIN</t>
  </si>
  <si>
    <t>Evans, Chris - CIN</t>
  </si>
  <si>
    <t>Higgins, Tee - CIN</t>
  </si>
  <si>
    <t>Sample, Drew - CIN</t>
  </si>
  <si>
    <t>Chubb, Nick - CLE</t>
  </si>
  <si>
    <t>Njoku, David - CLE</t>
  </si>
  <si>
    <t>Dowdle, Rico - DAL</t>
  </si>
  <si>
    <t>Lamb, CeeDee - DAL</t>
  </si>
  <si>
    <t>Gallup, Michael - DAL</t>
  </si>
  <si>
    <t>Fehoko, Simi - DAL</t>
  </si>
  <si>
    <t>Williams, Javonte - DEN</t>
  </si>
  <si>
    <t>St. Brown, Amon-Ra - DET</t>
  </si>
  <si>
    <t>Raymond, Kalif - DET</t>
  </si>
  <si>
    <t>Jones, Aaron - GB</t>
  </si>
  <si>
    <t>Taylor, Patrick - GB</t>
  </si>
  <si>
    <t>Jordan, Brevin - HOU</t>
  </si>
  <si>
    <t>Taylor, Jonathan - IND</t>
  </si>
  <si>
    <t>Dulin, Ashton - IND</t>
  </si>
  <si>
    <t>Alie-Cox, Mo - IND</t>
  </si>
  <si>
    <t>Granson, Kylen - IND</t>
  </si>
  <si>
    <t>Farrell, Luke - JAX</t>
  </si>
  <si>
    <t>McKinnon, Jerick - KC</t>
  </si>
  <si>
    <t>Kelce, Travis - KC</t>
  </si>
  <si>
    <t>Gray, Noah - KC</t>
  </si>
  <si>
    <t>Allen, Keenan - LAC</t>
  </si>
  <si>
    <t>Williams, Mike - LAC</t>
  </si>
  <si>
    <t>Palmer, Josh - LAC</t>
  </si>
  <si>
    <t>Parham, Donald  - LAC</t>
  </si>
  <si>
    <t>Kupp, Cooper - LAR</t>
  </si>
  <si>
    <t>Atwell, Tutu - LAR</t>
  </si>
  <si>
    <t>Skowronek, Ben - LAR</t>
  </si>
  <si>
    <t>Higbee, Tyler - LAR</t>
  </si>
  <si>
    <t>Renfrow, Hunter - LV</t>
  </si>
  <si>
    <t>Waddle, Jaylen - MIA</t>
  </si>
  <si>
    <t>Smythe, Durham - MIA</t>
  </si>
  <si>
    <t>Stevenson, Rhamondre - NE</t>
  </si>
  <si>
    <t>Henry, Hunter - NE</t>
  </si>
  <si>
    <t>Hill, Taysom - NO</t>
  </si>
  <si>
    <t>Kamara, Alvin - NO</t>
  </si>
  <si>
    <t>Thomas, Michael - NO</t>
  </si>
  <si>
    <t>Johnson, Juwan - NO</t>
  </si>
  <si>
    <t>Barkley, Saquon - NYG</t>
  </si>
  <si>
    <t>Booker, Devontae - NYG</t>
  </si>
  <si>
    <t>Clement, Corey - NYG</t>
  </si>
  <si>
    <t>Brightwell, Gary - NYG</t>
  </si>
  <si>
    <t>Slayton, Darius - NYG</t>
  </si>
  <si>
    <t>Carter, Michael - NYJ</t>
  </si>
  <si>
    <t>Hurts, Jalen - PHI</t>
  </si>
  <si>
    <t>Flacco, Joe - PHI</t>
  </si>
  <si>
    <t>Sanders, Miles - PHI</t>
  </si>
  <si>
    <t>Scott, Boston - PHI</t>
  </si>
  <si>
    <t>Johnson, Kerryon - PHI</t>
  </si>
  <si>
    <t>Gainwell, Kenneth - PHI</t>
  </si>
  <si>
    <t>Howard, Jordan - PHI</t>
  </si>
  <si>
    <t>Reagor, Jalen - PHI</t>
  </si>
  <si>
    <t>Smith, DeVonta - PHI</t>
  </si>
  <si>
    <t>Ward, Greg - PHI</t>
  </si>
  <si>
    <t>Fulgham, Travis - PHI</t>
  </si>
  <si>
    <t>Hightower, John - PHI</t>
  </si>
  <si>
    <t>Goedert, Dallas - PHI</t>
  </si>
  <si>
    <t>Ertz, Zach - PHI</t>
  </si>
  <si>
    <t>Watkins, Quez - PHI</t>
  </si>
  <si>
    <t>Roethlisberger, Ben - PIT</t>
  </si>
  <si>
    <t>Rudolph, Mason - PIT</t>
  </si>
  <si>
    <t>Haskins, Dwayne - PIT</t>
  </si>
  <si>
    <t>Harris, Najee - PIT</t>
  </si>
  <si>
    <t>Snell, Benny - PIT</t>
  </si>
  <si>
    <t>McFarland, Anthony - PIT</t>
  </si>
  <si>
    <t>Ballage, Kalen - PIT</t>
  </si>
  <si>
    <t>Samuels, Jaylen - PIT</t>
  </si>
  <si>
    <t>Smith-Schuster, JuJu - PIT</t>
  </si>
  <si>
    <t>Johnson, Diontae - PIT</t>
  </si>
  <si>
    <t>Claypool, Chase - PIT</t>
  </si>
  <si>
    <t>Washington, James - PIT</t>
  </si>
  <si>
    <t>McCloud, Ray-Ray - PIT</t>
  </si>
  <si>
    <t>Ebron, Eric - PIT</t>
  </si>
  <si>
    <t>Freiermuth, Pat - PIT</t>
  </si>
  <si>
    <t>Gentry, Zach - PIT</t>
  </si>
  <si>
    <t>White, Cody - PIT</t>
  </si>
  <si>
    <t>Lance, Trey - SF</t>
  </si>
  <si>
    <t>Garoppolo, Jimmy - SF</t>
  </si>
  <si>
    <t>Mostert, Raheem - SF</t>
  </si>
  <si>
    <t>Sermon, Trey - SF</t>
  </si>
  <si>
    <t>Gallman, Wayne - SF</t>
  </si>
  <si>
    <t>Hasty, JaMycal - SF</t>
  </si>
  <si>
    <t>Samuel, Deebo - SF</t>
  </si>
  <si>
    <t>Aiyuk, Brandon - SF</t>
  </si>
  <si>
    <t>James, Richie - SF</t>
  </si>
  <si>
    <t>Hurd, Jalen - SF</t>
  </si>
  <si>
    <t>Sanu, Mohamed - SF</t>
  </si>
  <si>
    <t>Benjamin, Travis -SF</t>
  </si>
  <si>
    <t>Kittle, George - SF</t>
  </si>
  <si>
    <t>Dwelley, Ross - SF</t>
  </si>
  <si>
    <t>Juszczyk, Kyle - SF</t>
  </si>
  <si>
    <t xml:space="preserve">*Juszcyk is a FB but to make room for RB stable, I listed him here. </t>
  </si>
  <si>
    <t>Mitchell, Elijah - SF</t>
  </si>
  <si>
    <t>Wilson, Russell - SEA</t>
  </si>
  <si>
    <t>Smith, Geno - SEA</t>
  </si>
  <si>
    <t>McGough, Alex - SEA</t>
  </si>
  <si>
    <t>Carson, Chris - SEA</t>
  </si>
  <si>
    <t>Penny, Rashaad - SEA</t>
  </si>
  <si>
    <t>Dallas, DeeJay - SEA</t>
  </si>
  <si>
    <t>Collins, Alex - SEA</t>
  </si>
  <si>
    <t>Johnson, Josh - SEA</t>
  </si>
  <si>
    <t>Lockett, Tyler - SEA</t>
  </si>
  <si>
    <t>Metcalf, DK</t>
  </si>
  <si>
    <t>Swain, Freddie - SEA</t>
  </si>
  <si>
    <t>Hart, Penny - SEA</t>
  </si>
  <si>
    <t>Johnson, Cade - SEA</t>
  </si>
  <si>
    <t>Everett, Gerald - SEA</t>
  </si>
  <si>
    <t>Dissly, Will - SEA</t>
  </si>
  <si>
    <t>Parkinson, Colby - SEA</t>
  </si>
  <si>
    <t>Mabry, Tyler - SEA</t>
  </si>
  <si>
    <t>Metcalf, DK - SEA</t>
  </si>
  <si>
    <t>Brady, Tom - TB</t>
  </si>
  <si>
    <t>Gabbert, Blaine - TB</t>
  </si>
  <si>
    <t>Fournette, Leonard - TB</t>
  </si>
  <si>
    <t>Jones, Ronald - TB</t>
  </si>
  <si>
    <t>Bernard, Giovani - TB</t>
  </si>
  <si>
    <t>Evans, Mike - TB</t>
  </si>
  <si>
    <t>Godwin, Chris - TB</t>
  </si>
  <si>
    <t>Brown, Antonio - TB</t>
  </si>
  <si>
    <t>Johnson, Tyler - TB</t>
  </si>
  <si>
    <t>Howard, O.J. - TB</t>
  </si>
  <si>
    <t>Gronkowski, Rob - TB</t>
  </si>
  <si>
    <t>Brate, Cameron - TB</t>
  </si>
  <si>
    <t>Hudson, Tanner - TB</t>
  </si>
  <si>
    <t>Trask, Kyle - TB</t>
  </si>
  <si>
    <t>Tannehill, Ryan - TEN</t>
  </si>
  <si>
    <t>Woodside, Logan - TEN</t>
  </si>
  <si>
    <t>Henry, Derrick - TEN</t>
  </si>
  <si>
    <t>Hill, Brian - TEN</t>
  </si>
  <si>
    <t>McNichols, Jeremy - TEN</t>
  </si>
  <si>
    <t>Evans, Darrynton - TEN</t>
  </si>
  <si>
    <t>Sargent, Mekhi - Ten</t>
  </si>
  <si>
    <t>Brown, A.J. - TEN</t>
  </si>
  <si>
    <t>Reynolds, Josh - TEN</t>
  </si>
  <si>
    <t>Fitzpatrick, Dez - TEN</t>
  </si>
  <si>
    <t>Rogers, Chester - TEN</t>
  </si>
  <si>
    <t>Johnson , Marcus - TEN</t>
  </si>
  <si>
    <t>Firkser, Anthony - TEN</t>
  </si>
  <si>
    <t>Swaim, Geoff - TEN</t>
  </si>
  <si>
    <t>Hudson, Tommy - TEN</t>
  </si>
  <si>
    <t>Patterson, Jaret - WAS</t>
  </si>
  <si>
    <t>McLaurin, Terry - WAS</t>
  </si>
  <si>
    <t>Brown, Dyami - WAS</t>
  </si>
  <si>
    <t>Milne, Dax - WAS</t>
  </si>
  <si>
    <t>Thomas, Logan - WAS</t>
  </si>
  <si>
    <t>Bates, John - WAS</t>
  </si>
  <si>
    <t>WR</t>
  </si>
  <si>
    <t>TE</t>
  </si>
  <si>
    <t>Minnesota Vikings</t>
  </si>
  <si>
    <t>Mattison, Alexander - MIN</t>
  </si>
  <si>
    <t>Jefferson, Justin - MIN</t>
  </si>
  <si>
    <t>Easop Winston</t>
  </si>
  <si>
    <t>Non-PPR</t>
  </si>
  <si>
    <t>Chase, JaMarr - CIN</t>
  </si>
  <si>
    <t>Sutton, Courtland - DEN</t>
  </si>
  <si>
    <t>Eskridge, DWayne - SEA</t>
  </si>
  <si>
    <t>Miller, Scott - TB</t>
  </si>
  <si>
    <t>McKitty, Tre - LAC</t>
  </si>
  <si>
    <t>Rader, Kevin - PIT</t>
  </si>
  <si>
    <t>Vaughn, KeShawn - TB</t>
  </si>
  <si>
    <t>#</t>
  </si>
  <si>
    <t>Quarterback-Team</t>
  </si>
  <si>
    <t>Notes</t>
  </si>
  <si>
    <t>Running Back-Team</t>
  </si>
  <si>
    <t>Wide Receiver -Team</t>
  </si>
  <si>
    <t>Tight End -Team</t>
  </si>
  <si>
    <t>U</t>
  </si>
  <si>
    <t>↕</t>
  </si>
  <si>
    <t>Z</t>
  </si>
  <si>
    <t>↔</t>
  </si>
  <si>
    <t>↑</t>
  </si>
  <si>
    <t>I</t>
  </si>
  <si>
    <t>Symbols Type</t>
  </si>
  <si>
    <t>U - Underrated: Better than Draft Stock</t>
  </si>
  <si>
    <t>↕ - High Risk-Reward</t>
  </si>
  <si>
    <t>Z - Sleeper: Lesser known w/skills if earns shot.</t>
  </si>
  <si>
    <t>↔ Specific Talent/Limited Upside</t>
  </si>
  <si>
    <t>↑ - High ceiling but needs work</t>
  </si>
  <si>
    <t>I - Injury concern</t>
  </si>
  <si>
    <t xml:space="preserve">↕ </t>
  </si>
  <si>
    <t>Gold Standard: Elite</t>
  </si>
  <si>
    <t>Tier Designations</t>
  </si>
  <si>
    <t>Blue Chip: Top Starter</t>
  </si>
  <si>
    <t>Reliable/Emerging: Capable of Elite #'s</t>
  </si>
  <si>
    <t>Contributors/Low-End Starters with Upside</t>
  </si>
  <si>
    <t>Reserves Capable of Production</t>
  </si>
  <si>
    <t>Developmental, Bubble, Role Players</t>
  </si>
  <si>
    <t>Jones, Julio - TEN</t>
  </si>
  <si>
    <t>Ahmed, Salvon - MIA</t>
  </si>
  <si>
    <t>Darden, Jaelon - TB</t>
  </si>
  <si>
    <t>Stocker, Luke - TEN</t>
  </si>
  <si>
    <t>Barkley, Matt - TEN</t>
  </si>
  <si>
    <t>Jackson, Tyree - PHI</t>
  </si>
  <si>
    <t>Streveler, Chris - ARI</t>
  </si>
  <si>
    <t>Mullens, Nick - PHI</t>
  </si>
  <si>
    <t>Rodgers, Richard - PHI</t>
  </si>
  <si>
    <t>Pruitt, MyCole -SF</t>
  </si>
  <si>
    <t>Pope, Troymaine - TB</t>
  </si>
  <si>
    <t>*Day-to-Day</t>
  </si>
  <si>
    <t>Platzgummer, Sandro - NYG</t>
  </si>
  <si>
    <t>Feaster, Tavien - ARI</t>
  </si>
  <si>
    <t>Immediate Starter Talent, Age-Flaws-Obstacles</t>
  </si>
  <si>
    <t>Jeff Cotton</t>
  </si>
  <si>
    <t>Ellefson, Ben - MIN</t>
  </si>
  <si>
    <t>Steven Sims</t>
  </si>
  <si>
    <t>Hudson, Tanner</t>
  </si>
  <si>
    <t xml:space="preserve">Collins, Nico - HOU </t>
  </si>
  <si>
    <t>Rec Totals*</t>
  </si>
  <si>
    <t xml:space="preserve">Nwangwu, Kene - MIN </t>
  </si>
  <si>
    <t xml:space="preserve">Bateman, Rashod - BAL </t>
  </si>
  <si>
    <t>Beyond Category</t>
  </si>
  <si>
    <t xml:space="preserve">Jeudy, Jerry - DEN </t>
  </si>
  <si>
    <t>London, Drake - ATL</t>
  </si>
  <si>
    <t>McBride, Trey - ARI</t>
  </si>
  <si>
    <t>Cook, James - BUF</t>
  </si>
  <si>
    <t>Shakir, Khalil - BUF</t>
  </si>
  <si>
    <t>Brown, Spencer - CAR</t>
  </si>
  <si>
    <t>Morgan, Stanley - CIN</t>
  </si>
  <si>
    <t>Ford, Jerome - CLE</t>
  </si>
  <si>
    <t>Cooper, Amari - CLE</t>
  </si>
  <si>
    <t>Bell, David - CLE</t>
  </si>
  <si>
    <t>Tolbert, Jalen - DAL</t>
  </si>
  <si>
    <t>Ferguson, Jake - DAL</t>
  </si>
  <si>
    <t>Dulcich, Greg - DEN</t>
  </si>
  <si>
    <t>Williams, Jameson - DET</t>
  </si>
  <si>
    <t>Wright, Brock - DET</t>
  </si>
  <si>
    <t>Goodson, Tyler - GB</t>
  </si>
  <si>
    <t>Watson, Christian - GB</t>
  </si>
  <si>
    <t>Doubs, Romeo - GB</t>
  </si>
  <si>
    <t>Pierce, Dameon - HOU</t>
  </si>
  <si>
    <t>Metchie, John - HOU</t>
  </si>
  <si>
    <t>Johnson, Johnny</t>
  </si>
  <si>
    <t>Woods, Jelani - IND</t>
  </si>
  <si>
    <t>Pierce, Alec - IND</t>
  </si>
  <si>
    <t>Etienne Travis - JAX</t>
  </si>
  <si>
    <t>Conner, Snoop - JAX</t>
  </si>
  <si>
    <t>Kirk, Christian - JAX</t>
  </si>
  <si>
    <t>Jones, Zay - JAX</t>
  </si>
  <si>
    <t>Engram, Evan - JAX</t>
  </si>
  <si>
    <t>Valdes-Scantling, Marques - KC</t>
  </si>
  <si>
    <t>Moore, Skyy - KC</t>
  </si>
  <si>
    <t>Ross, Justyn - KC</t>
  </si>
  <si>
    <t>White, Zamir - LV</t>
  </si>
  <si>
    <t>Adams, Davante - LV</t>
  </si>
  <si>
    <t>Cole, Keelan - LV</t>
  </si>
  <si>
    <t>Brown, Brittain - LV</t>
  </si>
  <si>
    <t>Spiller, Isaiah - LAC</t>
  </si>
  <si>
    <t>Williams, Kyren - LAR</t>
  </si>
  <si>
    <t>Mostert, Raheem - MIA</t>
  </si>
  <si>
    <t>Hill, Tyreek - MIA</t>
  </si>
  <si>
    <t>Ezukanma, Erik - MIA</t>
  </si>
  <si>
    <t>Nailor, Jalen - MIN</t>
  </si>
  <si>
    <t>Chandler, Ty - MIN</t>
  </si>
  <si>
    <t>Parker, DeVante - NE</t>
  </si>
  <si>
    <t>Thornton, Tyquan - NE</t>
  </si>
  <si>
    <t>Olave, Chris - NO</t>
  </si>
  <si>
    <t>Robinson, Wan'Dale - NYG</t>
  </si>
  <si>
    <t>Bellinger, Daniel - NYG</t>
  </si>
  <si>
    <t>Hall, Breece - NYJ</t>
  </si>
  <si>
    <t>Wilson, Garrett - NYJ</t>
  </si>
  <si>
    <t>Uzomah, C.J. - NYJ</t>
  </si>
  <si>
    <t>Conklin, Tyler - NYJ</t>
  </si>
  <si>
    <t>Ruckert, Jeremy - NYJ</t>
  </si>
  <si>
    <t>Brown, A.J. - PHI</t>
  </si>
  <si>
    <t>Calcaterra, Grant - PHI</t>
  </si>
  <si>
    <t>Warren, Jaylen - PIT</t>
  </si>
  <si>
    <t>Pickens, George - PIT</t>
  </si>
  <si>
    <t>Austin, Calvin - PIT</t>
  </si>
  <si>
    <t>Heyward, Connor - PIT</t>
  </si>
  <si>
    <t>Davis-Price, Ty - SF</t>
  </si>
  <si>
    <t>Gray, Danny - SF</t>
  </si>
  <si>
    <t>Walker, Kenneth - SEA</t>
  </si>
  <si>
    <t>Eskridge, Dee - SEA</t>
  </si>
  <si>
    <t>Otton, Cade - TB</t>
  </si>
  <si>
    <t>Haskins, Hassan - TEN</t>
  </si>
  <si>
    <t>Burks, Treylon - TEN</t>
  </si>
  <si>
    <t>Okonkwo, Chigoziem - TEN</t>
  </si>
  <si>
    <t>Robinson, Brian - WAS</t>
  </si>
  <si>
    <t>Dotson, Jahan - WAS</t>
  </si>
  <si>
    <t>Drop 2-4 percent</t>
  </si>
  <si>
    <t>Drop 2-3%? Look at Seattle prime years with Lynch</t>
  </si>
  <si>
    <t>Drop 2-3%?</t>
  </si>
  <si>
    <t>Bump up 2-3%?</t>
  </si>
  <si>
    <t>Drop 4-6%?</t>
  </si>
  <si>
    <t>Bump 2-3%?</t>
  </si>
  <si>
    <t>Bump 3-5%?</t>
  </si>
  <si>
    <t>Drop 3-5%</t>
  </si>
  <si>
    <t>Bump 2-3%</t>
  </si>
  <si>
    <t>Chestnut, Julius - TEN</t>
  </si>
  <si>
    <t>RB*Conner, James - ARI</t>
  </si>
  <si>
    <t>TE*McBride, Trey - ARI</t>
  </si>
  <si>
    <t>QB*Howell, Sam - WAS</t>
  </si>
  <si>
    <t>RB*Robinson, Brian - WAS</t>
  </si>
  <si>
    <t>WR*McLaurin, Terry - WAS</t>
  </si>
  <si>
    <t>WR*Dotson, Jahan - WAS</t>
  </si>
  <si>
    <t>WR*Milne, Dax - WAS</t>
  </si>
  <si>
    <t>TE*Thomas, Logan - WAS</t>
  </si>
  <si>
    <t>TE*Bates, John - WAS</t>
  </si>
  <si>
    <t>TE*Okonkwo, Chigoziem - TEN</t>
  </si>
  <si>
    <t>WR*Burks, Treylon - TEN</t>
  </si>
  <si>
    <t>RB*Haskins, Hassan - TEN</t>
  </si>
  <si>
    <t>QB*Willis, Malik - TEN</t>
  </si>
  <si>
    <t>QB*Trask, Kyle - TB</t>
  </si>
  <si>
    <t>WR*Godwin, Chris - TB</t>
  </si>
  <si>
    <t>TE*Otton, Cade - TB</t>
  </si>
  <si>
    <t>QB*Lock, Drew - SEA</t>
  </si>
  <si>
    <t>WR*Lockett, Tyler - SEA</t>
  </si>
  <si>
    <t>WR*Metcalf, DK - SEA</t>
  </si>
  <si>
    <t>TE*Dissly, Will - SEA</t>
  </si>
  <si>
    <t>WR*Samuel, Deebo - SF</t>
  </si>
  <si>
    <t>WR*Aiyuk, Brandon - SF</t>
  </si>
  <si>
    <t>WR*Gray, Danny - SF</t>
  </si>
  <si>
    <t>TE*Kittle, George - SF</t>
  </si>
  <si>
    <t>RB*Juszczyk, Kyle - SF</t>
  </si>
  <si>
    <t>QB*Trubisky, Mitchell - PIT</t>
  </si>
  <si>
    <t>QB*Pickett, Kenny - PIT</t>
  </si>
  <si>
    <t>RB*Harris, Najee - PIT</t>
  </si>
  <si>
    <t>RB*Warren, Jaylen - PIT</t>
  </si>
  <si>
    <t>WR*Pickens, George - PIT</t>
  </si>
  <si>
    <t>WR*Johnson, Diontae - PIT</t>
  </si>
  <si>
    <t>TE*Freiermuth, Pat - PIT</t>
  </si>
  <si>
    <t>TE*Heyward, Connor - PIT</t>
  </si>
  <si>
    <t>QB*Hurts, Jalen - PHI</t>
  </si>
  <si>
    <t>RB*Gainwell, Kenneth - PHI</t>
  </si>
  <si>
    <t>WR*Smith, DeVonta - PHI</t>
  </si>
  <si>
    <t>WR*Watkins, Quez - PHI</t>
  </si>
  <si>
    <t>WR*Brown, A.J. - PHI</t>
  </si>
  <si>
    <t>TE*Goedert, Dallas - PHI</t>
  </si>
  <si>
    <t>TE*Calcaterra, Grant - PHI</t>
  </si>
  <si>
    <t>QB*Wilson, Zach - NYJ</t>
  </si>
  <si>
    <t>RB*Carter, Michael - NYJ</t>
  </si>
  <si>
    <t>RB*Hall, Breece - NYJ</t>
  </si>
  <si>
    <t>WR*Wilson, Garrett - NYJ</t>
  </si>
  <si>
    <t>TE*Uzomah, C.J. - NYJ</t>
  </si>
  <si>
    <t>TE*Conklin, Tyler - NYJ</t>
  </si>
  <si>
    <t>TE*Ruckert, Jeremy - NYJ</t>
  </si>
  <si>
    <t>QB*Jones, Daniel - NYG</t>
  </si>
  <si>
    <t>RB*Brightwell, Gary - NYG</t>
  </si>
  <si>
    <t>TE*Bellinger, Daniel - NYG</t>
  </si>
  <si>
    <t>RB*Kamara, Alvin - NO</t>
  </si>
  <si>
    <t>WR*Thomas, Michael - NO</t>
  </si>
  <si>
    <t>WR*Olave, Chris - NO</t>
  </si>
  <si>
    <t>TE*Hill, Taysom - NO</t>
  </si>
  <si>
    <t>QB*Jones, Mac - NE</t>
  </si>
  <si>
    <t xml:space="preserve">QB*Zappe, Bailey - NE </t>
  </si>
  <si>
    <t>RB*Stevenson, Rhamondre - NE</t>
  </si>
  <si>
    <t>WR*Parker, DeVante - NE</t>
  </si>
  <si>
    <t>TE*Henry, Hunter - NE</t>
  </si>
  <si>
    <t>RB*Chandler, Ty - MIN</t>
  </si>
  <si>
    <t xml:space="preserve">RB*Nwangwu, Kene - MIN </t>
  </si>
  <si>
    <t>WR*Jefferson, Justin - MIN</t>
  </si>
  <si>
    <t>TE*Ellefson, Ben - MIN</t>
  </si>
  <si>
    <t>QB*Tagovailoa, Tua - MIA</t>
  </si>
  <si>
    <t>QB*Thompson, Skylar - MIA</t>
  </si>
  <si>
    <t>WR*Hill, Tyreek - MIA</t>
  </si>
  <si>
    <t>WR*Waddle, Jaylen - MIA</t>
  </si>
  <si>
    <t>WR*Ezukanma, Erik - MIA</t>
  </si>
  <si>
    <t>TE*Smythe, Durham - MIA</t>
  </si>
  <si>
    <t>QB*Stafford, Matthew - LAR</t>
  </si>
  <si>
    <t>WR*Kupp, Cooper - LAR</t>
  </si>
  <si>
    <t>WR*Atwell, Tutu - LAR</t>
  </si>
  <si>
    <t>WR*Skowronek, Ben - LAR</t>
  </si>
  <si>
    <t>TE*Higbee, Tyler - LAR</t>
  </si>
  <si>
    <t>QB*Herbert, Justin - LAC</t>
  </si>
  <si>
    <t>RB*Spiller, Isaiah - LAC</t>
  </si>
  <si>
    <t>WR*Allen, Keenan - LAC</t>
  </si>
  <si>
    <t>WR*Williams, Mike - LAC</t>
  </si>
  <si>
    <t>WR*Palmer, Josh - LAC</t>
  </si>
  <si>
    <t>TE*McKitty, Tre - LAC</t>
  </si>
  <si>
    <t>TE*Parham, Donald  - LAC</t>
  </si>
  <si>
    <t>RB*White, Zamir - LV</t>
  </si>
  <si>
    <t>WR*Adams, Davante - LV</t>
  </si>
  <si>
    <t>QB*Mahomes, Patrick - KC</t>
  </si>
  <si>
    <t>WR*Moore, Skyy - KC</t>
  </si>
  <si>
    <t>TE*Kelce, Travis - KC</t>
  </si>
  <si>
    <t>TE*Gray, Noah - KC</t>
  </si>
  <si>
    <t>QB*Lawrence, Trevor - JAX</t>
  </si>
  <si>
    <t>RB*Conner, Snoop - JAX</t>
  </si>
  <si>
    <t>WR*Jones, Zay - JAX</t>
  </si>
  <si>
    <t>TE*Farrell, Luke - JAX</t>
  </si>
  <si>
    <t>QB*Foles, Nick - IND</t>
  </si>
  <si>
    <t>RB*Taylor, Jonathan - IND</t>
  </si>
  <si>
    <t>WR*Pierce, Alec - IND</t>
  </si>
  <si>
    <t>TE*Granson, Kylen - IND</t>
  </si>
  <si>
    <t>TE*Alie-Cox, Mo - IND</t>
  </si>
  <si>
    <t>TE*Woods, Jelani - IND</t>
  </si>
  <si>
    <t>QB*Mills, Davis - HOU</t>
  </si>
  <si>
    <t>RB*Pierce, Dameon - HOU</t>
  </si>
  <si>
    <t xml:space="preserve">WR*Collins, Nico - HOU </t>
  </si>
  <si>
    <t>TE*Jordan, Brevin - HOU</t>
  </si>
  <si>
    <t>QB*Love, Jordan - GB</t>
  </si>
  <si>
    <t>RB*Jones, Aaron - GB</t>
  </si>
  <si>
    <t>WR*Watson, Christian - GB</t>
  </si>
  <si>
    <t>WR*Doubs, Romeo - GB</t>
  </si>
  <si>
    <t>QB*Goff, Jared - DET</t>
  </si>
  <si>
    <t>WR*St. Brown, Amon-Ra - DET</t>
  </si>
  <si>
    <t>WR*Raymond, Kalif - DET</t>
  </si>
  <si>
    <t>WR*Williams, Jameson - DET</t>
  </si>
  <si>
    <t>TE*Wright, Brock - DET</t>
  </si>
  <si>
    <t>RB*Williams, Javonte - DEN</t>
  </si>
  <si>
    <t>WR*Sutton, Courtland - DEN</t>
  </si>
  <si>
    <t xml:space="preserve">WR*Jeudy, Jerry - DEN </t>
  </si>
  <si>
    <t>QB*Prescott, Dak - DAL</t>
  </si>
  <si>
    <t>WR*Lamb, CeeDee - DAL</t>
  </si>
  <si>
    <t>WR*Gallup, Michael - DAL</t>
  </si>
  <si>
    <t>WR*Tolbert, Jalen - DAL</t>
  </si>
  <si>
    <t>TE*Ferguson, Jake - DAL</t>
  </si>
  <si>
    <t>QB*Watson, Deshaun - CLE</t>
  </si>
  <si>
    <t>RB*Chubb, Nick - CLE</t>
  </si>
  <si>
    <t>WR*Cooper, Amari - CLE</t>
  </si>
  <si>
    <t>WR*Bell, David - CLE</t>
  </si>
  <si>
    <t>TE*Njoku, David - CLE</t>
  </si>
  <si>
    <t>QB*Burrow, Joe - CIN</t>
  </si>
  <si>
    <t>RB*Mixon, Joe - CIN</t>
  </si>
  <si>
    <t>RB*Evans, Chris - CIN</t>
  </si>
  <si>
    <t>WR*Chase, JaMarr - CIN</t>
  </si>
  <si>
    <t>WR*Higgins, Tee - CIN</t>
  </si>
  <si>
    <t>WR*Morgan, Stanley - CIN</t>
  </si>
  <si>
    <t>QB*Fields, Justin - CHI</t>
  </si>
  <si>
    <t>RB*Herbert, Khalil - CHI</t>
  </si>
  <si>
    <t>TE*Kmet, Cole - CHI</t>
  </si>
  <si>
    <t>RB*Hubbard, Chuba - CAR</t>
  </si>
  <si>
    <t>TE*Thomas, Ian - CAR</t>
  </si>
  <si>
    <t>TE*Tremble, Tommy - CAR</t>
  </si>
  <si>
    <t>RB*Cook, James - BUF</t>
  </si>
  <si>
    <t>WR*Shakir, Khalil - BUF</t>
  </si>
  <si>
    <t>TE*Knox, Dawson - BUF</t>
  </si>
  <si>
    <t>QB*Jackson, Lamar - BAL</t>
  </si>
  <si>
    <t>RB*Hill, Justice - BAL</t>
  </si>
  <si>
    <t xml:space="preserve">WR*Bateman, Rashod - BAL </t>
  </si>
  <si>
    <t>TE*Andrews, Mark - BAL</t>
  </si>
  <si>
    <t>WR*London, Drake - ATL</t>
  </si>
  <si>
    <t>TE*Pitts, Kyle - ATL</t>
  </si>
  <si>
    <t>S - Scheme Player (More scheme dependent)</t>
  </si>
  <si>
    <t>TE*Fant, Noah - SEA</t>
  </si>
  <si>
    <t>Fant, Noah - SEA</t>
  </si>
  <si>
    <t>Allen, Josh - BUF</t>
  </si>
  <si>
    <t>Gage, Russell - TB</t>
  </si>
  <si>
    <t>QB*Allen, Josh - BUF</t>
  </si>
  <si>
    <t>RB*Etienne, Travis - JAX</t>
  </si>
  <si>
    <t>WR*Gage, Russell - TB</t>
  </si>
  <si>
    <t>RB*White, Rachaad - TB</t>
  </si>
  <si>
    <t>White, Rachaad - TB</t>
  </si>
  <si>
    <t>RB*Davis-Price, Tyrion - SF</t>
  </si>
  <si>
    <t>WR*Valdes-Scantling, Marquez - KC</t>
  </si>
  <si>
    <t>WR*Philips, Kyle - TEN</t>
  </si>
  <si>
    <t>Philips, Kyle - TEN</t>
  </si>
  <si>
    <t>WR*Robinson, Wan Dale - NYG</t>
  </si>
  <si>
    <t>TE*Turner, Cole - WAS</t>
  </si>
  <si>
    <t>Turner, Cole - WAS</t>
  </si>
  <si>
    <t>M</t>
  </si>
  <si>
    <t>S</t>
  </si>
  <si>
    <t>R</t>
  </si>
  <si>
    <t>M - Matchup Player (Can win often w/o scheme)</t>
  </si>
  <si>
    <t>F - UDFA: Bump 35-50 spots, if signed.</t>
  </si>
  <si>
    <t>O: Off-Field Concerns Deflating On-Field Value</t>
  </si>
  <si>
    <t>R: Retirement Looming (1-2 years, tops)</t>
  </si>
  <si>
    <t xml:space="preserve">↔ </t>
  </si>
  <si>
    <t>Mitchell, James - DET</t>
  </si>
  <si>
    <t>U R</t>
  </si>
  <si>
    <t>I R</t>
  </si>
  <si>
    <t>↔ R</t>
  </si>
  <si>
    <t xml:space="preserve">Bump a bit </t>
  </si>
  <si>
    <t>Dennis Houston</t>
  </si>
  <si>
    <t>Young, Dareke - SEA</t>
  </si>
  <si>
    <t>RB*Brown, Brittain - LV</t>
  </si>
  <si>
    <t>Kieft, Ko - TB</t>
  </si>
  <si>
    <t>Blackshear, Raheem - CAR</t>
  </si>
  <si>
    <t>TE*Asiasi, Devin - CIN</t>
  </si>
  <si>
    <t>Asiasi, Devin - CIN</t>
  </si>
  <si>
    <t>WR* Turpin, Kavontae - DAL</t>
  </si>
  <si>
    <t>Turpin, Kavontae - DAL</t>
  </si>
  <si>
    <t>TE*Hendershot, Peyton - DAL</t>
  </si>
  <si>
    <t>Hendershot, Peyton - DAL</t>
  </si>
  <si>
    <t>RB*Hasty, JaMycal - JAX</t>
  </si>
  <si>
    <t>Hasty, JaMycal - JAX</t>
  </si>
  <si>
    <t>RB*Pacheco, Isiah - KC</t>
  </si>
  <si>
    <t>Pacheco, Isiah - KC</t>
  </si>
  <si>
    <t>RB*Sermon, Trey - PHI</t>
  </si>
  <si>
    <t>Sermon, Trey - PHI</t>
  </si>
  <si>
    <t>RB*Mitchell, Elijah - SF (IR)</t>
  </si>
  <si>
    <t>WR*Young, Dareke - SEA</t>
  </si>
  <si>
    <t>WR*Brown, Dyami - wAS</t>
  </si>
  <si>
    <t>Harris, Clark</t>
  </si>
  <si>
    <t>Zaire Mitchell-Paden</t>
  </si>
  <si>
    <t>Qadree Ollison</t>
  </si>
  <si>
    <t>Maurice Alexander</t>
  </si>
  <si>
    <t>Tim Boyle</t>
  </si>
  <si>
    <t>Tyler Goodson</t>
  </si>
  <si>
    <t>Juwann Winfree</t>
  </si>
  <si>
    <t>Royce Freeman</t>
  </si>
  <si>
    <t>Chris Conley</t>
  </si>
  <si>
    <t>Seth Williams</t>
  </si>
  <si>
    <t>Cornell Powell</t>
  </si>
  <si>
    <t>Chris Oladokun</t>
  </si>
  <si>
    <t>Cole Fotheringham</t>
  </si>
  <si>
    <t>Hunter Kampmoyer</t>
  </si>
  <si>
    <t>Rivers, Ronnie - LAR</t>
  </si>
  <si>
    <t>Austin Trammell</t>
  </si>
  <si>
    <t>Jared Pinkney</t>
  </si>
  <si>
    <t>Jacob Harris</t>
  </si>
  <si>
    <t>Braylon Sanders</t>
  </si>
  <si>
    <t>Trishton Jackson</t>
  </si>
  <si>
    <t>Bryant Koback</t>
  </si>
  <si>
    <t>Lynn Bowden</t>
  </si>
  <si>
    <t>Tre Nixon</t>
  </si>
  <si>
    <t>Matt Sokol</t>
  </si>
  <si>
    <t>JJ Taylor</t>
  </si>
  <si>
    <t>Jashaun Corbin</t>
  </si>
  <si>
    <t>Devon Allen</t>
  </si>
  <si>
    <t>Rodney Williams</t>
  </si>
  <si>
    <t>Malik Turner</t>
  </si>
  <si>
    <t>Tay Martin</t>
  </si>
  <si>
    <t>Troy Fumagalli</t>
  </si>
  <si>
    <t>Willie Snead</t>
  </si>
  <si>
    <t>Cade Johnson</t>
  </si>
  <si>
    <t>Bo Melton</t>
  </si>
  <si>
    <t>Tyler Mabry</t>
  </si>
  <si>
    <t>Cole Beasley</t>
  </si>
  <si>
    <t>Patrick Laird</t>
  </si>
  <si>
    <t>Dez Fitzpatrick</t>
  </si>
  <si>
    <t>Mason Kinsey</t>
  </si>
  <si>
    <t>Racey McMath</t>
  </si>
  <si>
    <t>Alex Erickson</t>
  </si>
  <si>
    <t>Jaret Patterson</t>
  </si>
  <si>
    <t xml:space="preserve">Williams, Javonte </t>
  </si>
  <si>
    <t>WR*Toure, Samori - GB</t>
  </si>
  <si>
    <t xml:space="preserve">Chandler, Ty </t>
  </si>
  <si>
    <t>Shaeed, Rashid - NO</t>
  </si>
  <si>
    <t>WR*Covey, Britain - PHI</t>
  </si>
  <si>
    <t>Covey, Britain - PHI</t>
  </si>
  <si>
    <t>QB*Purdy, Brock - SF</t>
  </si>
  <si>
    <t>RB*McCaffrey, Christian - SF</t>
  </si>
  <si>
    <t>McCaffrey, Christian - SF</t>
  </si>
  <si>
    <t>Jake Fromm</t>
  </si>
  <si>
    <t>Alex Armah</t>
  </si>
  <si>
    <t>WR*Toney, Kadarius - KC</t>
  </si>
  <si>
    <t>Toney, Kadarius - KC</t>
  </si>
  <si>
    <t>RB*Rivers, Ronnie - LAR</t>
  </si>
  <si>
    <t>WR*Thornton, Tyquan - NE</t>
  </si>
  <si>
    <t>* See Conley for difference.</t>
  </si>
  <si>
    <t>RB*Ford, Jerome - CLE</t>
  </si>
  <si>
    <t>Patrick Taylor</t>
  </si>
  <si>
    <t>TE*Quitoriano, Teagan - HOU</t>
  </si>
  <si>
    <t>TE*Smartt, Stone - LAC</t>
  </si>
  <si>
    <t>TE*Conner, Tanner - MIA</t>
  </si>
  <si>
    <t>Conner, Tanner - MIA</t>
  </si>
  <si>
    <t>TE*Hockenson, T.J. - MIN</t>
  </si>
  <si>
    <t>Hockenson, T.J. - MIN</t>
  </si>
  <si>
    <t>Derrick Gore</t>
  </si>
  <si>
    <t>WR*Hodgins, Isaiah - NYG</t>
  </si>
  <si>
    <t>TE*Cager, Lawrence - NYG</t>
  </si>
  <si>
    <t>Cager, Lawrence - NYG</t>
  </si>
  <si>
    <t>Nick Vannett</t>
  </si>
  <si>
    <t xml:space="preserve">Goedert, Dallas </t>
  </si>
  <si>
    <t>Tyler Johnson</t>
  </si>
  <si>
    <t>Radar, Kevin - TEN</t>
  </si>
  <si>
    <t>Wilson, Jeff - MIA</t>
  </si>
  <si>
    <t>Ridley, Calvin - JAX</t>
  </si>
  <si>
    <t>Benjamin, Eno - NO</t>
  </si>
  <si>
    <t>Hodgins, Isaiah - NYG</t>
  </si>
  <si>
    <t>TE*Mitchell, James - DET</t>
  </si>
  <si>
    <t>Toure, Samori - GB</t>
  </si>
  <si>
    <t>WR*Metchie, John - Hou</t>
  </si>
  <si>
    <t>Quitoriano, Teagan - HOU</t>
  </si>
  <si>
    <t>Ashton Dulin</t>
  </si>
  <si>
    <t>Parris Campbell</t>
  </si>
  <si>
    <t>Damiere Byrd</t>
  </si>
  <si>
    <t>Trent Sherfield</t>
  </si>
  <si>
    <t>Pharaoh Brown</t>
  </si>
  <si>
    <t>Tyree Jackson</t>
  </si>
  <si>
    <t>Jonathan Williams</t>
  </si>
  <si>
    <t>Tom Kennedy</t>
  </si>
  <si>
    <t>Austin Allen</t>
  </si>
  <si>
    <t>Funk, Jake - IND</t>
  </si>
  <si>
    <t>WR*Ridley, Calvin - JAX</t>
  </si>
  <si>
    <t>Matt Bushman</t>
  </si>
  <si>
    <t xml:space="preserve">Jackson, Lamar </t>
  </si>
  <si>
    <t xml:space="preserve">Smith, Geno </t>
  </si>
  <si>
    <t xml:space="preserve">Minshew, Gardner </t>
  </si>
  <si>
    <t xml:space="preserve">Lock, Drew </t>
  </si>
  <si>
    <t xml:space="preserve">Stick, Easton </t>
  </si>
  <si>
    <t xml:space="preserve">Rudolph, Mason </t>
  </si>
  <si>
    <t xml:space="preserve">Sanders, Miles </t>
  </si>
  <si>
    <t xml:space="preserve">Montgomery, David </t>
  </si>
  <si>
    <t xml:space="preserve">Mostert, Raheem </t>
  </si>
  <si>
    <t xml:space="preserve">Mattison, Alexander </t>
  </si>
  <si>
    <t xml:space="preserve">Singletary, Devin </t>
  </si>
  <si>
    <t xml:space="preserve">Perine, Samaje </t>
  </si>
  <si>
    <t xml:space="preserve">Hill, Justice </t>
  </si>
  <si>
    <t xml:space="preserve">Homer, Travis </t>
  </si>
  <si>
    <t xml:space="preserve">Meyers, Jakobi </t>
  </si>
  <si>
    <t xml:space="preserve">Slayton, Darius </t>
  </si>
  <si>
    <t xml:space="preserve">Shepard, Sterling </t>
  </si>
  <si>
    <t xml:space="preserve">Brown, Noah </t>
  </si>
  <si>
    <t xml:space="preserve">Carter, DeAndre </t>
  </si>
  <si>
    <t xml:space="preserve">Zaccheaus, Olamide </t>
  </si>
  <si>
    <t xml:space="preserve">Raymond, Kalif </t>
  </si>
  <si>
    <t xml:space="preserve">Pascal, Zach </t>
  </si>
  <si>
    <t xml:space="preserve">Dulin, Ashton </t>
  </si>
  <si>
    <t xml:space="preserve">Pettis, Dante </t>
  </si>
  <si>
    <t xml:space="preserve">Tonyan, Robert </t>
  </si>
  <si>
    <t xml:space="preserve">Moreau, Foster </t>
  </si>
  <si>
    <t xml:space="preserve">Hooper, Austin </t>
  </si>
  <si>
    <t xml:space="preserve">Thomas, Ian </t>
  </si>
  <si>
    <t xml:space="preserve">Dwelley, Ross </t>
  </si>
  <si>
    <t xml:space="preserve">Lazard, Allen </t>
  </si>
  <si>
    <t xml:space="preserve">Schultz, Dalton </t>
  </si>
  <si>
    <t xml:space="preserve">Mayfield, Baker </t>
  </si>
  <si>
    <t xml:space="preserve">Mullens, Nick </t>
  </si>
  <si>
    <t xml:space="preserve">Engram, Evan </t>
  </si>
  <si>
    <t>QB*Dalton, Andy - CAR</t>
  </si>
  <si>
    <t>RB*Sanders, Miles - CAR</t>
  </si>
  <si>
    <t>WR*Thielen, Adam - CAR</t>
  </si>
  <si>
    <t>Thielen, Adam - CAR</t>
  </si>
  <si>
    <t>TE*Hurst, Hayden - CAR</t>
  </si>
  <si>
    <t>Hurst, Hayden - CAR</t>
  </si>
  <si>
    <t>RB*Homer, Travis - CHI</t>
  </si>
  <si>
    <t>Homer, Travis - CHI</t>
  </si>
  <si>
    <t>WR*Moore, DJ - CHI</t>
  </si>
  <si>
    <t>Moore, DJ - CHI</t>
  </si>
  <si>
    <t>QB*Browning, Jake - CIN</t>
  </si>
  <si>
    <t>TE* Sample, Drew - CIN</t>
  </si>
  <si>
    <t>WR*Moore, Elijah - CLE</t>
  </si>
  <si>
    <t>Moore, Elijah - CLE</t>
  </si>
  <si>
    <t>Kelly, John - CLE</t>
  </si>
  <si>
    <t>TE*Akins, Jordan - CLE</t>
  </si>
  <si>
    <t>Akins, Jordan - CLE</t>
  </si>
  <si>
    <t>QB*Stidham, Jarrett - DEN</t>
  </si>
  <si>
    <t>RB*Perine, Samaje - DEN</t>
  </si>
  <si>
    <t>Perine, Samaje - DEN</t>
  </si>
  <si>
    <t>TE*Dulcich, Greg - DEN</t>
  </si>
  <si>
    <t>TE*Manhertz, Chris - DEN</t>
  </si>
  <si>
    <t>Manhertz, Chris - DEN</t>
  </si>
  <si>
    <t>RB*Montgomery, David - DET</t>
  </si>
  <si>
    <t>Montgomery, David - DET</t>
  </si>
  <si>
    <t>QB*Etling, Danny - GB</t>
  </si>
  <si>
    <t>RB*Goodson, Tyler - GB</t>
  </si>
  <si>
    <t>QB*Keenum, Case - HOU</t>
  </si>
  <si>
    <t>WR*Woods, Robert- HOU</t>
  </si>
  <si>
    <t>Woods, Robert - HOU</t>
  </si>
  <si>
    <t>TE*Schultz, Dalton - HOU</t>
  </si>
  <si>
    <t>Schultz, Dalton - HOU</t>
  </si>
  <si>
    <t>Brown, Pharaoh - IND</t>
  </si>
  <si>
    <t>QB*Beathard, C.J. - JAX</t>
  </si>
  <si>
    <t>TE*Engram, Evan - JAX</t>
  </si>
  <si>
    <t>James, Richie - KC</t>
  </si>
  <si>
    <t>RB/WR</t>
  </si>
  <si>
    <t>QB*Garoppolo, Jimmy - LV</t>
  </si>
  <si>
    <t>WR*Meyers, Jakobi - LV</t>
  </si>
  <si>
    <t>Meyers, Jakobi - LV</t>
  </si>
  <si>
    <t>Carter, DeAndre - LV</t>
  </si>
  <si>
    <t>Sincere McCormick</t>
  </si>
  <si>
    <t>TE*Long, Hunter - LAR</t>
  </si>
  <si>
    <t>Long, Hunter - LAR</t>
  </si>
  <si>
    <t>QB*White, Mike - MIA</t>
  </si>
  <si>
    <t>RB*Mostert, Raheem - MIA</t>
  </si>
  <si>
    <t>RB*Wilson, Jeff - MIA</t>
  </si>
  <si>
    <t>QB*Mullens, Nick - MIN</t>
  </si>
  <si>
    <t>RB*Mattison, Alexander - MIN</t>
  </si>
  <si>
    <t>WR*Smith-Schuster, JuJu - NE</t>
  </si>
  <si>
    <t>Smith-Schulster, JuJu - NE</t>
  </si>
  <si>
    <t>QB*Carr, Derek - NO</t>
  </si>
  <si>
    <t>RB*Williams, Jamaal - NO</t>
  </si>
  <si>
    <t>Williams, Jamaal - NO</t>
  </si>
  <si>
    <t>RB*Gore, Derrick - NO</t>
  </si>
  <si>
    <t>Gore, Derrick - NO</t>
  </si>
  <si>
    <t>WR*Kirkwood, Keith - NO</t>
  </si>
  <si>
    <t>Kirkwood, Keith - NO</t>
  </si>
  <si>
    <t>TE*Johnson, Juwan - NO</t>
  </si>
  <si>
    <t>WR*Slayton, Darius - NYG</t>
  </si>
  <si>
    <t>David Sills</t>
  </si>
  <si>
    <t>TE*Waller, Darren - NYG</t>
  </si>
  <si>
    <t>Waller, Darren - NYG</t>
  </si>
  <si>
    <t>WR*Lazard, Allen - NYJ</t>
  </si>
  <si>
    <t>Lazard, Allen - NYJ</t>
  </si>
  <si>
    <t>WR*Hardman, Mecole - NYJ</t>
  </si>
  <si>
    <t>Hardman, Mecole - NYJ</t>
  </si>
  <si>
    <t>Tyrie Cleveland</t>
  </si>
  <si>
    <t>Brittain Covey</t>
  </si>
  <si>
    <t>WR*Robinson, Allen - PIT</t>
  </si>
  <si>
    <t>Robinson, Allen - PIT</t>
  </si>
  <si>
    <t>WR*Austin, Calvin - PIT</t>
  </si>
  <si>
    <t>TE*Gentry, Zach - PHI</t>
  </si>
  <si>
    <t>Tyron Johnson</t>
  </si>
  <si>
    <t>QB*Smith, Geno - SEA</t>
  </si>
  <si>
    <t>QB*Mayfield, Baker - TB</t>
  </si>
  <si>
    <t>TE*Kieft, Ko - TB</t>
  </si>
  <si>
    <t>TE*Wesco, Trevon - TEN</t>
  </si>
  <si>
    <t>Wesco, Trevon - TEN</t>
  </si>
  <si>
    <t>QB*Rush, Cooper - DAL</t>
  </si>
  <si>
    <t>WR*Cooks, Brandin - DAL</t>
  </si>
  <si>
    <t>Cooks, Brandin - DAL</t>
  </si>
  <si>
    <t>WR*Fehoko, Simi - DAL</t>
  </si>
  <si>
    <t>TE*Moreau, Foster - NO</t>
  </si>
  <si>
    <t>Moreau, Foster - NO</t>
  </si>
  <si>
    <t>TE*Trautman, Adam - DEN</t>
  </si>
  <si>
    <t>Trautman, Adam - DEN</t>
  </si>
  <si>
    <t>RB*Robinson, Bijan - ATL</t>
  </si>
  <si>
    <t>Robinson, Bijan - ATL</t>
  </si>
  <si>
    <t>WR*Flowers, Zay - BAL</t>
  </si>
  <si>
    <t>Flowers, Zay - BAL</t>
  </si>
  <si>
    <t>Harris, Damien - BUF</t>
  </si>
  <si>
    <t>Shorter, Justin - BUF</t>
  </si>
  <si>
    <t>Harty, Deonte - BUF</t>
  </si>
  <si>
    <t>TE*Kincaid, Dalton - BUF</t>
  </si>
  <si>
    <t>Kincaid, Dalton - BUF</t>
  </si>
  <si>
    <t>QB*Young, Bryce - CAR</t>
  </si>
  <si>
    <t>Sanders, Miles - CAR</t>
  </si>
  <si>
    <t>Peoples, Camerun - CAR</t>
  </si>
  <si>
    <t>WR*Mingo, Jonathan - CAR</t>
  </si>
  <si>
    <t>Mingo, Jonathan - CAR</t>
  </si>
  <si>
    <t>QB*Bagent, Tyson - CHI</t>
  </si>
  <si>
    <t>RB*Johnson, Roschon - CHI</t>
  </si>
  <si>
    <t>Johnson, Roschon - CHI</t>
  </si>
  <si>
    <t>Burns, Robert - CHI</t>
  </si>
  <si>
    <t xml:space="preserve">FB*Burns, Robert - CHI </t>
  </si>
  <si>
    <t>WR*Scott, Tyler - CHI</t>
  </si>
  <si>
    <t>Scott, Tyler - CHI</t>
  </si>
  <si>
    <t>RB*Brown, Chase - CIN</t>
  </si>
  <si>
    <t>Brown, Chase - CIN</t>
  </si>
  <si>
    <t>WR*Jones, Charlie - CIN</t>
  </si>
  <si>
    <t>Lassiter II, Kwamie</t>
  </si>
  <si>
    <t>WR*Iosivas, Andrei - CIN</t>
  </si>
  <si>
    <t>Jones, Charlie - CIN</t>
  </si>
  <si>
    <t>Iosivas, Andrei - CIN</t>
  </si>
  <si>
    <t xml:space="preserve">Jackson, Shedrick </t>
  </si>
  <si>
    <t>QB*Thompson-Robinson, Dorian - CLE</t>
  </si>
  <si>
    <t>WR*Tillman, Cedric - CLE</t>
  </si>
  <si>
    <t>Tillman, Cedric - CLE</t>
  </si>
  <si>
    <t>Greaney, Thomas - CLE</t>
  </si>
  <si>
    <t>RB*Vaughn, Deuce - DAL</t>
  </si>
  <si>
    <t>Vaughn, Deuce - DAL</t>
  </si>
  <si>
    <t>Schoonmaker, Luke - DAL</t>
  </si>
  <si>
    <t>Princeton Fant</t>
  </si>
  <si>
    <t>WR*Mims, Marvin - DEN</t>
  </si>
  <si>
    <t>Mims, Marvin - DEN</t>
  </si>
  <si>
    <t>Nate Adkins</t>
  </si>
  <si>
    <t>QB*Hooker, Hendon - DET</t>
  </si>
  <si>
    <t>RB*Gibbs, Jahmyr - DET</t>
  </si>
  <si>
    <t>Gibbs, Jahmyr - DET</t>
  </si>
  <si>
    <t>TE*LaPorta, Sam - DET</t>
  </si>
  <si>
    <t>LaPorta, Sam - DET</t>
  </si>
  <si>
    <t>QB*Clifford, Sean - GB</t>
  </si>
  <si>
    <t>RB*Nichols III, Lew - RB</t>
  </si>
  <si>
    <t>Nichols III, Lew - GB</t>
  </si>
  <si>
    <t>WR*Reed, Jaydon - GB</t>
  </si>
  <si>
    <t>Reed, Jayden - GB</t>
  </si>
  <si>
    <t>WR*Wicks, Dontayvion - GB</t>
  </si>
  <si>
    <t>Wicks, Dontayvion - GB</t>
  </si>
  <si>
    <t>TE*Musgrave, Luke - GB</t>
  </si>
  <si>
    <t>Musgrave, Luke - GB</t>
  </si>
  <si>
    <t>TE*Kraft, Tucker - GB</t>
  </si>
  <si>
    <t>Kraft, Tucker - GB</t>
  </si>
  <si>
    <t>QB*Stroud, C.J. - HOU</t>
  </si>
  <si>
    <t>WR*Dell, Tank - HOU</t>
  </si>
  <si>
    <t>Dell, Tank - HOU</t>
  </si>
  <si>
    <t>WR*Hutchinson, Xavier - HOU</t>
  </si>
  <si>
    <t>Hutchinson, Xavier - HOU</t>
  </si>
  <si>
    <t>QB*Richardson, Anthony - IND</t>
  </si>
  <si>
    <t>RB*Hull, Evan - IND</t>
  </si>
  <si>
    <t>Hull, Evan - IND</t>
  </si>
  <si>
    <t>WR*Downs, Josh - IND</t>
  </si>
  <si>
    <t>Downs, Josh - IND</t>
  </si>
  <si>
    <t>RB*Bigsby, Tank - JAX</t>
  </si>
  <si>
    <t>Bigsby, Tank - JAX</t>
  </si>
  <si>
    <t>WR*Washington, Parker - JAX</t>
  </si>
  <si>
    <t>Washington, Parker - JAX</t>
  </si>
  <si>
    <t>TE*Strange, Brenton - JAX</t>
  </si>
  <si>
    <t>Strange, Brenton - JAX</t>
  </si>
  <si>
    <t>WR*Rashee, Rice - KC</t>
  </si>
  <si>
    <t>Rashee, Rice - KC</t>
  </si>
  <si>
    <t>QB*O'Connell, Aidan - LV</t>
  </si>
  <si>
    <t xml:space="preserve">WR*Tucker, Tre - LV </t>
  </si>
  <si>
    <t>Tucker, Tre - LV</t>
  </si>
  <si>
    <t>TE*Mayer, Michael - LV</t>
  </si>
  <si>
    <t>Mayer, Michael - LV</t>
  </si>
  <si>
    <t>WR*Johnston, Quentin - LAC</t>
  </si>
  <si>
    <t>Johnston, Quentin - LAC</t>
  </si>
  <si>
    <t>Terrell Bynum</t>
  </si>
  <si>
    <t>QB*Bennett, Stetson - LAR</t>
  </si>
  <si>
    <t>RB*Evans, Zach - LAR</t>
  </si>
  <si>
    <t>Evans, Zach - LAR</t>
  </si>
  <si>
    <t>RB*Williams, Kyren - LAR</t>
  </si>
  <si>
    <t>WR*Nacua, Puka - LAR</t>
  </si>
  <si>
    <t>Nacua, Puka - LAR</t>
  </si>
  <si>
    <t>TE*Allen, Davis - LAR</t>
  </si>
  <si>
    <t>Allen, Davis -LAR</t>
  </si>
  <si>
    <t>RB*Achane, Devon - MIA</t>
  </si>
  <si>
    <t>Achane, Devon - MIA</t>
  </si>
  <si>
    <t>QB*Hall, Jaren - MIN</t>
  </si>
  <si>
    <t>Malik Knowles</t>
  </si>
  <si>
    <t>Thayer Thomas</t>
  </si>
  <si>
    <t>Ben Sims</t>
  </si>
  <si>
    <t>WR*Boutte, Kayshon - NE</t>
  </si>
  <si>
    <t>Boutte, Kayshon - NE</t>
  </si>
  <si>
    <t>Johnny Lumpkin</t>
  </si>
  <si>
    <t>QB*Haener, Jake - NO</t>
  </si>
  <si>
    <t>Miller, Kendre - NO</t>
  </si>
  <si>
    <t>RB*Miller, Kendre - NO</t>
  </si>
  <si>
    <t>SaRodorick Thompson</t>
  </si>
  <si>
    <t>WR*Perry, A.T. - NO</t>
  </si>
  <si>
    <t>Perry, A.T. - NO</t>
  </si>
  <si>
    <t>Shaquan Davis</t>
  </si>
  <si>
    <t>Gray, Eric - NYG</t>
  </si>
  <si>
    <t>RB*Gray, Eric - NYG</t>
  </si>
  <si>
    <t>Bryce Ford-Wheaton</t>
  </si>
  <si>
    <t>QB*Rodgers, Aaron - NYJ</t>
  </si>
  <si>
    <t>QB*Boyle, Tim - NYJ</t>
  </si>
  <si>
    <t>Abanikanda, Israel - NYJ</t>
  </si>
  <si>
    <t>RB*Abanikanda, Israel - NYJ</t>
  </si>
  <si>
    <t>WR*Brownlee, Jason - NYJ</t>
  </si>
  <si>
    <t>Brownlee, Jason - NYJ</t>
  </si>
  <si>
    <t>Kuntz, Zach - NYJ</t>
  </si>
  <si>
    <t>Joseph Ngata</t>
  </si>
  <si>
    <t>RB*Huntley, Jason - PIT</t>
  </si>
  <si>
    <t>Huntley, Jason - PIT</t>
  </si>
  <si>
    <t>RB*Byrd, Jordan - PIT</t>
  </si>
  <si>
    <t>Byrd, Jordan - PIT</t>
  </si>
  <si>
    <t>TE*Washington, Darnell - PIT</t>
  </si>
  <si>
    <t>Washington, Darnell - PIT</t>
  </si>
  <si>
    <t>WR*Bell, Ronnie - SF</t>
  </si>
  <si>
    <t>Bell, Ronnie - SF</t>
  </si>
  <si>
    <t>TE*Latu, Cam - SF</t>
  </si>
  <si>
    <t>Latu, Cam - SF</t>
  </si>
  <si>
    <t>RB*Charbonnet, Zach - SEA</t>
  </si>
  <si>
    <t>Charbonnet, Zach - SEA</t>
  </si>
  <si>
    <t>McIntosh, Kenny - SEA</t>
  </si>
  <si>
    <t>RB*Tucker, Sean - TB</t>
  </si>
  <si>
    <t>Tucker, Sean - TB</t>
  </si>
  <si>
    <t>WR*Jarrett, Rakim - TB</t>
  </si>
  <si>
    <t>Jarrett, Rakim - TB</t>
  </si>
  <si>
    <t>WR*Palmer, Trey - TB</t>
  </si>
  <si>
    <t>Palmer, Trey - TB</t>
  </si>
  <si>
    <t>Ryan Miller</t>
  </si>
  <si>
    <t>Tanner Taula</t>
  </si>
  <si>
    <t>TE*Durham, Payne - TB</t>
  </si>
  <si>
    <t>Durham, Payne - TB</t>
  </si>
  <si>
    <t>QB*Levis, Will - TEN</t>
  </si>
  <si>
    <t>RB*Spears, Tyjae - TEN</t>
  </si>
  <si>
    <t>Spears, Tyjae - TEN</t>
  </si>
  <si>
    <t>TE*Whyle, Josh - TEN</t>
  </si>
  <si>
    <t>Whyle, Josh - TEN</t>
  </si>
  <si>
    <t>RB*Rodriguez, Chris - WAS</t>
  </si>
  <si>
    <t>Rodriguez, Chris - WAS</t>
  </si>
  <si>
    <t>WR*Tinsley, Mitchell - WAS</t>
  </si>
  <si>
    <t>Tinsley, Mitchell - WAS</t>
  </si>
  <si>
    <t>WR*Wilson, Michael - ARI</t>
  </si>
  <si>
    <t>RB*Moss, Zack - IND</t>
  </si>
  <si>
    <t>RB*McKinnon, Jerick - KC</t>
  </si>
  <si>
    <t>WR*Davis, Derius - LAC</t>
  </si>
  <si>
    <t>Davis, Derius - LAC</t>
  </si>
  <si>
    <t>Wilson, Michael - ARI</t>
  </si>
  <si>
    <t>WR*Smith-Njigba, Jaxon - SEA</t>
  </si>
  <si>
    <t>Smith-Njigba, Jaxon - SEA</t>
  </si>
  <si>
    <t>FB</t>
  </si>
  <si>
    <t>Z ↑</t>
  </si>
  <si>
    <t xml:space="preserve"> </t>
  </si>
  <si>
    <t>McLaughlin, Jaleel - DEN</t>
  </si>
  <si>
    <t>Hyatt, Jalin - NYG</t>
  </si>
  <si>
    <t>Z U</t>
  </si>
  <si>
    <t>Kelly, Chad - UFA</t>
  </si>
  <si>
    <t>TE*Schoonmaker, Luke - DAL</t>
  </si>
  <si>
    <t xml:space="preserve">.5 PPR </t>
  </si>
  <si>
    <t>.5PPR</t>
  </si>
  <si>
    <t>.5 PPR</t>
  </si>
  <si>
    <t>WR*Addison, Jordan - MIN</t>
  </si>
  <si>
    <t>Addison, Jordan - MIN</t>
  </si>
  <si>
    <t xml:space="preserve">Murray, Kyler </t>
  </si>
  <si>
    <t xml:space="preserve"> ARI</t>
  </si>
  <si>
    <t xml:space="preserve">Conner, James </t>
  </si>
  <si>
    <t xml:space="preserve">Demercado, Emari </t>
  </si>
  <si>
    <t xml:space="preserve">Brown, Marquise </t>
  </si>
  <si>
    <t xml:space="preserve">Dortch, Greg </t>
  </si>
  <si>
    <t xml:space="preserve">Moore, Rondale </t>
  </si>
  <si>
    <t xml:space="preserve">Wilson, Michael </t>
  </si>
  <si>
    <t xml:space="preserve">McBride, Trey </t>
  </si>
  <si>
    <t xml:space="preserve">Ertz, Zach </t>
  </si>
  <si>
    <t xml:space="preserve">Whiteheart, Blake </t>
  </si>
  <si>
    <t xml:space="preserve"> BAL</t>
  </si>
  <si>
    <t xml:space="preserve">Mitchell, Keaton </t>
  </si>
  <si>
    <t xml:space="preserve">Bateman, Rashod </t>
  </si>
  <si>
    <t xml:space="preserve"> BAL </t>
  </si>
  <si>
    <t xml:space="preserve">Duvernay, Devin </t>
  </si>
  <si>
    <t xml:space="preserve">Flowers, Zay </t>
  </si>
  <si>
    <t xml:space="preserve">Andrews, Mark </t>
  </si>
  <si>
    <t xml:space="preserve">Likely, Isaiah </t>
  </si>
  <si>
    <t xml:space="preserve">Kolar, Charlie </t>
  </si>
  <si>
    <t xml:space="preserve">Allen, Josh </t>
  </si>
  <si>
    <t xml:space="preserve"> BUF</t>
  </si>
  <si>
    <t xml:space="preserve">Cook, James </t>
  </si>
  <si>
    <t xml:space="preserve">Diggs, Stefon </t>
  </si>
  <si>
    <t xml:space="preserve">Shakir, Khalil </t>
  </si>
  <si>
    <t xml:space="preserve">Knox, Dawson </t>
  </si>
  <si>
    <t xml:space="preserve">Kincaid, Dalton </t>
  </si>
  <si>
    <t xml:space="preserve"> ATL</t>
  </si>
  <si>
    <t xml:space="preserve">Robinson, Bijan </t>
  </si>
  <si>
    <t xml:space="preserve">Patterson, Cordarrelle </t>
  </si>
  <si>
    <t xml:space="preserve">Allgeier, Tyler </t>
  </si>
  <si>
    <t xml:space="preserve">London, Drake </t>
  </si>
  <si>
    <t xml:space="preserve">Miller, Scotty </t>
  </si>
  <si>
    <t xml:space="preserve">Hodge, KhaDarel </t>
  </si>
  <si>
    <t xml:space="preserve">Pitts, Kyle </t>
  </si>
  <si>
    <t xml:space="preserve">Smith, Jonnu </t>
  </si>
  <si>
    <t xml:space="preserve">Young, Bryce </t>
  </si>
  <si>
    <t xml:space="preserve"> CAR</t>
  </si>
  <si>
    <t xml:space="preserve">Dalton, Andy </t>
  </si>
  <si>
    <t xml:space="preserve">Blackshear, Raheem </t>
  </si>
  <si>
    <t xml:space="preserve">Hubbard, Chuba </t>
  </si>
  <si>
    <t xml:space="preserve">Thielen, Adam </t>
  </si>
  <si>
    <t xml:space="preserve">Mingo, Jonathan </t>
  </si>
  <si>
    <t xml:space="preserve">Tremble, Tommy </t>
  </si>
  <si>
    <t xml:space="preserve">Fields, Justin </t>
  </si>
  <si>
    <t xml:space="preserve"> CHI</t>
  </si>
  <si>
    <t xml:space="preserve">Bagent, Tyson </t>
  </si>
  <si>
    <t xml:space="preserve">Herbert, Khalil </t>
  </si>
  <si>
    <t xml:space="preserve">Johnson, Roschon </t>
  </si>
  <si>
    <t xml:space="preserve">Mooney, Darnell </t>
  </si>
  <si>
    <t xml:space="preserve">Scott, Tyler </t>
  </si>
  <si>
    <t xml:space="preserve">Moore, DJ </t>
  </si>
  <si>
    <t xml:space="preserve">Kmet, Cole </t>
  </si>
  <si>
    <t xml:space="preserve">Burrow, Joe </t>
  </si>
  <si>
    <t xml:space="preserve"> CIN</t>
  </si>
  <si>
    <t xml:space="preserve">Browning, Jake </t>
  </si>
  <si>
    <t xml:space="preserve">Mixon, Joe </t>
  </si>
  <si>
    <t xml:space="preserve">Brown, Chase </t>
  </si>
  <si>
    <t xml:space="preserve">Chase, JaMarr </t>
  </si>
  <si>
    <t xml:space="preserve">Higgins, Tee </t>
  </si>
  <si>
    <t xml:space="preserve">Iosivas, Andrei </t>
  </si>
  <si>
    <t xml:space="preserve">Jones, Charlie </t>
  </si>
  <si>
    <t xml:space="preserve"> Sample, Drew </t>
  </si>
  <si>
    <t xml:space="preserve"> CLE</t>
  </si>
  <si>
    <t xml:space="preserve">Dobbs, Joshua </t>
  </si>
  <si>
    <t xml:space="preserve">Ford, Jerome </t>
  </si>
  <si>
    <t xml:space="preserve">Bell, David </t>
  </si>
  <si>
    <t xml:space="preserve">Moore, Elijah </t>
  </si>
  <si>
    <t xml:space="preserve">Tillman, Cedric </t>
  </si>
  <si>
    <t xml:space="preserve">Bryant, Harrison </t>
  </si>
  <si>
    <t xml:space="preserve">Njoku, David </t>
  </si>
  <si>
    <t xml:space="preserve">Prescott, Dak </t>
  </si>
  <si>
    <t xml:space="preserve"> DAL</t>
  </si>
  <si>
    <t xml:space="preserve">Grier, Will </t>
  </si>
  <si>
    <t xml:space="preserve">Pollard, Tony </t>
  </si>
  <si>
    <t xml:space="preserve">Dowdle, Rico </t>
  </si>
  <si>
    <t xml:space="preserve">Vaughn, Deuce </t>
  </si>
  <si>
    <t xml:space="preserve">Lamb, CeeDee </t>
  </si>
  <si>
    <t xml:space="preserve">Cooks, Brandin </t>
  </si>
  <si>
    <t xml:space="preserve">Gallup, Michael </t>
  </si>
  <si>
    <t xml:space="preserve"> Turpin, Kavontae </t>
  </si>
  <si>
    <t xml:space="preserve">Tolbert, Jalen </t>
  </si>
  <si>
    <t xml:space="preserve">Ferguson, Jake </t>
  </si>
  <si>
    <t xml:space="preserve">Schoonmaker, Luke </t>
  </si>
  <si>
    <t xml:space="preserve">Wilson, Russell </t>
  </si>
  <si>
    <t xml:space="preserve"> DEN</t>
  </si>
  <si>
    <t xml:space="preserve">Stidham, Jarrett </t>
  </si>
  <si>
    <t xml:space="preserve">Badie, Tyler </t>
  </si>
  <si>
    <t xml:space="preserve">Sutton, Courtland </t>
  </si>
  <si>
    <t xml:space="preserve">Jeudy, Jerry </t>
  </si>
  <si>
    <t xml:space="preserve">Mims, Marvin </t>
  </si>
  <si>
    <t xml:space="preserve">Manhertz, Chris </t>
  </si>
  <si>
    <t xml:space="preserve">Trautman, Adam </t>
  </si>
  <si>
    <t xml:space="preserve">Goff, Jared </t>
  </si>
  <si>
    <t xml:space="preserve"> DET</t>
  </si>
  <si>
    <t xml:space="preserve">Hooker, Hendon </t>
  </si>
  <si>
    <t xml:space="preserve">Gibbs, Jahmyr </t>
  </si>
  <si>
    <t xml:space="preserve">Reynolds, Craig </t>
  </si>
  <si>
    <t>St. Brown, Amon</t>
  </si>
  <si>
    <t xml:space="preserve">Ra </t>
  </si>
  <si>
    <t xml:space="preserve">Reynolds, Josh </t>
  </si>
  <si>
    <t xml:space="preserve">Williams, Jameson </t>
  </si>
  <si>
    <t xml:space="preserve">LaPorta, Sam </t>
  </si>
  <si>
    <t xml:space="preserve">Wright, Brock </t>
  </si>
  <si>
    <t xml:space="preserve">Love, Jordan </t>
  </si>
  <si>
    <t xml:space="preserve"> GB</t>
  </si>
  <si>
    <t xml:space="preserve">Jones, Aaron </t>
  </si>
  <si>
    <t xml:space="preserve">Dillon, A.J. </t>
  </si>
  <si>
    <t xml:space="preserve">Taylor, Patrick </t>
  </si>
  <si>
    <t xml:space="preserve">Goodson, Tyler </t>
  </si>
  <si>
    <t xml:space="preserve">Doubs, Romeo </t>
  </si>
  <si>
    <t xml:space="preserve">Wicks, Dontayvion </t>
  </si>
  <si>
    <t xml:space="preserve">Musgrave, Luke </t>
  </si>
  <si>
    <t xml:space="preserve">Kraft, Tucker </t>
  </si>
  <si>
    <t xml:space="preserve">Stroud, C.J. </t>
  </si>
  <si>
    <t xml:space="preserve"> HOU</t>
  </si>
  <si>
    <t xml:space="preserve">Mills, Davis </t>
  </si>
  <si>
    <t xml:space="preserve">Keenum, Case </t>
  </si>
  <si>
    <t xml:space="preserve">Pierce, Dameon </t>
  </si>
  <si>
    <t xml:space="preserve">Ogunbowale, Dare </t>
  </si>
  <si>
    <t xml:space="preserve">Collins, Nico </t>
  </si>
  <si>
    <t xml:space="preserve"> HOU </t>
  </si>
  <si>
    <t xml:space="preserve">Hutchinson, Xavier </t>
  </si>
  <si>
    <t xml:space="preserve">Jordan, Brevin </t>
  </si>
  <si>
    <t xml:space="preserve">Richardson, Anthony </t>
  </si>
  <si>
    <t xml:space="preserve"> IND</t>
  </si>
  <si>
    <t xml:space="preserve">Taylor, Jonathan </t>
  </si>
  <si>
    <t xml:space="preserve">Moss, Zack </t>
  </si>
  <si>
    <t xml:space="preserve">Pittman, Michael </t>
  </si>
  <si>
    <t xml:space="preserve">Pierce, Alec </t>
  </si>
  <si>
    <t xml:space="preserve">Downs, Josh </t>
  </si>
  <si>
    <t xml:space="preserve">Brown, Pharaoh </t>
  </si>
  <si>
    <t xml:space="preserve">Lawrence, Trevor </t>
  </si>
  <si>
    <t xml:space="preserve"> JAX</t>
  </si>
  <si>
    <t xml:space="preserve">Etienne, Travis </t>
  </si>
  <si>
    <t xml:space="preserve">Bigsby, Tank </t>
  </si>
  <si>
    <t xml:space="preserve">Kirk, Christian </t>
  </si>
  <si>
    <t xml:space="preserve">Ridley, Calvin </t>
  </si>
  <si>
    <t xml:space="preserve">Jones, Zay </t>
  </si>
  <si>
    <t xml:space="preserve">Washington, Parker </t>
  </si>
  <si>
    <t xml:space="preserve">Farrell, Luke </t>
  </si>
  <si>
    <t xml:space="preserve">Strange, Brenton </t>
  </si>
  <si>
    <t xml:space="preserve">Mahomes, Patrick </t>
  </si>
  <si>
    <t xml:space="preserve"> KC</t>
  </si>
  <si>
    <t xml:space="preserve">Pacheco, Isiah </t>
  </si>
  <si>
    <t xml:space="preserve">Moore, Skyy </t>
  </si>
  <si>
    <t xml:space="preserve">Kelce, Travis </t>
  </si>
  <si>
    <t xml:space="preserve">Gray, Noah </t>
  </si>
  <si>
    <t xml:space="preserve"> LV</t>
  </si>
  <si>
    <t xml:space="preserve">O'Connell, Aidan </t>
  </si>
  <si>
    <t xml:space="preserve">White, Zamir </t>
  </si>
  <si>
    <t xml:space="preserve">Jacobs, Josh </t>
  </si>
  <si>
    <t xml:space="preserve">Adams, Davante </t>
  </si>
  <si>
    <t xml:space="preserve">Renfrow, Hunter </t>
  </si>
  <si>
    <t xml:space="preserve">Tucker, Tre </t>
  </si>
  <si>
    <t xml:space="preserve"> LV </t>
  </si>
  <si>
    <t xml:space="preserve">Mayer, Michael </t>
  </si>
  <si>
    <t xml:space="preserve">Herbert, Justin </t>
  </si>
  <si>
    <t xml:space="preserve"> LAC</t>
  </si>
  <si>
    <t xml:space="preserve">Ekeler, Austin </t>
  </si>
  <si>
    <t xml:space="preserve">Williams, Mike </t>
  </si>
  <si>
    <t xml:space="preserve">Johnston, Quentin </t>
  </si>
  <si>
    <t xml:space="preserve">Davis, Derius </t>
  </si>
  <si>
    <t xml:space="preserve">Smartt, Stone </t>
  </si>
  <si>
    <t xml:space="preserve">Stafford, Matthew </t>
  </si>
  <si>
    <t xml:space="preserve"> LAR</t>
  </si>
  <si>
    <t xml:space="preserve">Bennett, Stetson </t>
  </si>
  <si>
    <t xml:space="preserve">Williams, Kyren </t>
  </si>
  <si>
    <t xml:space="preserve">Rivers, Ronnie </t>
  </si>
  <si>
    <t xml:space="preserve">Trammell, Austin </t>
  </si>
  <si>
    <t xml:space="preserve">Kupp, Cooper </t>
  </si>
  <si>
    <t xml:space="preserve">Atwell, Tutu </t>
  </si>
  <si>
    <t xml:space="preserve">Jefferson, Van </t>
  </si>
  <si>
    <t xml:space="preserve">Skowronek, Ben </t>
  </si>
  <si>
    <t xml:space="preserve">Nacua, Puka </t>
  </si>
  <si>
    <t xml:space="preserve">Higbee, Tyler </t>
  </si>
  <si>
    <t xml:space="preserve">Long, Hunter </t>
  </si>
  <si>
    <t xml:space="preserve">Allen, Davis </t>
  </si>
  <si>
    <t xml:space="preserve">Tagovailoa, Tua </t>
  </si>
  <si>
    <t xml:space="preserve"> MIA</t>
  </si>
  <si>
    <t xml:space="preserve">Achane, Devon </t>
  </si>
  <si>
    <t xml:space="preserve">Hill, Tyreek </t>
  </si>
  <si>
    <t xml:space="preserve">Waddle, Jaylen </t>
  </si>
  <si>
    <t xml:space="preserve">Higgins, Elijah </t>
  </si>
  <si>
    <t xml:space="preserve">Smythe, Durham </t>
  </si>
  <si>
    <t xml:space="preserve">Conner, Tanner </t>
  </si>
  <si>
    <t xml:space="preserve">Cousins, Kirk </t>
  </si>
  <si>
    <t xml:space="preserve"> MIN</t>
  </si>
  <si>
    <t xml:space="preserve">Nwangwu, Kene </t>
  </si>
  <si>
    <t xml:space="preserve">Jefferson, Justin </t>
  </si>
  <si>
    <t xml:space="preserve">Addison, Jordan </t>
  </si>
  <si>
    <t xml:space="preserve">Reagor, Jalen </t>
  </si>
  <si>
    <t xml:space="preserve">Hockenson, T.J. </t>
  </si>
  <si>
    <t xml:space="preserve">Mundt, Johnny </t>
  </si>
  <si>
    <t xml:space="preserve">Jones, Mac </t>
  </si>
  <si>
    <t xml:space="preserve"> NE</t>
  </si>
  <si>
    <t xml:space="preserve">Strong, Pierre </t>
  </si>
  <si>
    <t xml:space="preserve">Stevenson, Rhamondre </t>
  </si>
  <si>
    <t xml:space="preserve">Boutte, Kayshon </t>
  </si>
  <si>
    <t xml:space="preserve">Henry, Hunter </t>
  </si>
  <si>
    <t xml:space="preserve">Gesicki, Mike </t>
  </si>
  <si>
    <t xml:space="preserve">Haener, Jake </t>
  </si>
  <si>
    <t xml:space="preserve"> NO</t>
  </si>
  <si>
    <t xml:space="preserve">Winston, Jameis </t>
  </si>
  <si>
    <t xml:space="preserve">Kamara, Alvin </t>
  </si>
  <si>
    <t xml:space="preserve">Miller, Kendre </t>
  </si>
  <si>
    <t xml:space="preserve">Shaheed, Rashid </t>
  </si>
  <si>
    <t xml:space="preserve">Olave, Chris </t>
  </si>
  <si>
    <t xml:space="preserve">Hill, Taysom </t>
  </si>
  <si>
    <t xml:space="preserve">Johnson, Juwan </t>
  </si>
  <si>
    <t xml:space="preserve">Jones, Daniel </t>
  </si>
  <si>
    <t xml:space="preserve"> NYG</t>
  </si>
  <si>
    <t xml:space="preserve">Taylor, Tyrod </t>
  </si>
  <si>
    <t xml:space="preserve">Barkley, Saquon </t>
  </si>
  <si>
    <t xml:space="preserve">Gray, Eric </t>
  </si>
  <si>
    <t xml:space="preserve">Robinson, Wan Dale </t>
  </si>
  <si>
    <t xml:space="preserve">Bellinger, Daniel </t>
  </si>
  <si>
    <t xml:space="preserve">Rodgers, Aaron </t>
  </si>
  <si>
    <t xml:space="preserve"> NYJ</t>
  </si>
  <si>
    <t xml:space="preserve">Wilson, Zach </t>
  </si>
  <si>
    <t xml:space="preserve">Hall, Breece </t>
  </si>
  <si>
    <t xml:space="preserve">Carter, Michael </t>
  </si>
  <si>
    <t xml:space="preserve">Wilson, Garrett </t>
  </si>
  <si>
    <t xml:space="preserve">Conklin, Tyler </t>
  </si>
  <si>
    <t xml:space="preserve">Ruckert, Jeremy </t>
  </si>
  <si>
    <t xml:space="preserve">Hurts, Jalen </t>
  </si>
  <si>
    <t xml:space="preserve"> PHI</t>
  </si>
  <si>
    <t xml:space="preserve">Mariota, Marcus </t>
  </si>
  <si>
    <t xml:space="preserve">Gainwell, Kenneth </t>
  </si>
  <si>
    <t xml:space="preserve">Swift, Dandre </t>
  </si>
  <si>
    <t xml:space="preserve">Smith, DeVonta </t>
  </si>
  <si>
    <t xml:space="preserve">Brown, A.J. </t>
  </si>
  <si>
    <t xml:space="preserve">Calcaterra, Grant </t>
  </si>
  <si>
    <t xml:space="preserve">Stoll, Jack </t>
  </si>
  <si>
    <t xml:space="preserve">Russell, Brady </t>
  </si>
  <si>
    <t xml:space="preserve">Trubisky, Mitchell </t>
  </si>
  <si>
    <t xml:space="preserve"> PIT</t>
  </si>
  <si>
    <t xml:space="preserve">Pickett, Kenny </t>
  </si>
  <si>
    <t xml:space="preserve">Harris, Najee </t>
  </si>
  <si>
    <t xml:space="preserve">Warren, Jaylen </t>
  </si>
  <si>
    <t xml:space="preserve">Pickens, George </t>
  </si>
  <si>
    <t xml:space="preserve">Johnson, Diontae </t>
  </si>
  <si>
    <t xml:space="preserve">Austin, Calvin </t>
  </si>
  <si>
    <t xml:space="preserve">Washington, Darnell </t>
  </si>
  <si>
    <t xml:space="preserve">Freiermuth, Pat </t>
  </si>
  <si>
    <t xml:space="preserve">Heyward, Connor </t>
  </si>
  <si>
    <t xml:space="preserve">Darnold, Sam </t>
  </si>
  <si>
    <t xml:space="preserve"> SF</t>
  </si>
  <si>
    <t xml:space="preserve">Lance, Trey </t>
  </si>
  <si>
    <t xml:space="preserve">Purdy, Brock </t>
  </si>
  <si>
    <t xml:space="preserve">McCaffrey, Christian </t>
  </si>
  <si>
    <t xml:space="preserve">Mitchell, Elijah </t>
  </si>
  <si>
    <t xml:space="preserve">Juszczyk, Kyle </t>
  </si>
  <si>
    <t xml:space="preserve">Samuel, Deebo </t>
  </si>
  <si>
    <t xml:space="preserve">Aiyuk, Brandon </t>
  </si>
  <si>
    <t xml:space="preserve">Jennings, Jauan </t>
  </si>
  <si>
    <t xml:space="preserve">Kittle, George </t>
  </si>
  <si>
    <t xml:space="preserve"> SEA</t>
  </si>
  <si>
    <t xml:space="preserve">Charbonnet, Zach </t>
  </si>
  <si>
    <t xml:space="preserve">McIntosh, Kenny </t>
  </si>
  <si>
    <t xml:space="preserve">Lockett, Tyler </t>
  </si>
  <si>
    <t xml:space="preserve">Metcalf, DK </t>
  </si>
  <si>
    <t xml:space="preserve">Eskridge, Dee </t>
  </si>
  <si>
    <t xml:space="preserve">Fant, Noah </t>
  </si>
  <si>
    <t xml:space="preserve">Dissly, Will </t>
  </si>
  <si>
    <t xml:space="preserve">Parkinson, Colby </t>
  </si>
  <si>
    <t xml:space="preserve"> TB</t>
  </si>
  <si>
    <t xml:space="preserve">White, Rachaad </t>
  </si>
  <si>
    <t xml:space="preserve">Tucker, Sean </t>
  </si>
  <si>
    <t xml:space="preserve">Evans, Mike </t>
  </si>
  <si>
    <t xml:space="preserve">Godwin, Chris </t>
  </si>
  <si>
    <t xml:space="preserve">Palmer, Trey </t>
  </si>
  <si>
    <t xml:space="preserve">Otton, Cade </t>
  </si>
  <si>
    <t xml:space="preserve">Kieft, Ko </t>
  </si>
  <si>
    <t xml:space="preserve">Durham, Payne </t>
  </si>
  <si>
    <t xml:space="preserve"> TEN</t>
  </si>
  <si>
    <t xml:space="preserve">Willis, Malik </t>
  </si>
  <si>
    <t xml:space="preserve">Levis, Will </t>
  </si>
  <si>
    <t xml:space="preserve">Henry, Derrick </t>
  </si>
  <si>
    <t xml:space="preserve">Spears, Tyjae </t>
  </si>
  <si>
    <t xml:space="preserve">Haskins, Hassan </t>
  </si>
  <si>
    <t xml:space="preserve">Chestnut, Julius </t>
  </si>
  <si>
    <t xml:space="preserve">Burks, Treylon </t>
  </si>
  <si>
    <t xml:space="preserve">Whyle, Josh </t>
  </si>
  <si>
    <t xml:space="preserve">Okonkwo, Chigoziem </t>
  </si>
  <si>
    <t xml:space="preserve">Brissett, Jacoby </t>
  </si>
  <si>
    <t xml:space="preserve"> WAS</t>
  </si>
  <si>
    <t xml:space="preserve">Howell, Sam </t>
  </si>
  <si>
    <t xml:space="preserve">Gibson, Antonio </t>
  </si>
  <si>
    <t xml:space="preserve">Robinson, Brian </t>
  </si>
  <si>
    <t xml:space="preserve">McLaurin, Terry </t>
  </si>
  <si>
    <t xml:space="preserve">Samuel, Curtis </t>
  </si>
  <si>
    <t xml:space="preserve">Dotson, Jahan </t>
  </si>
  <si>
    <t xml:space="preserve">Bates, John </t>
  </si>
  <si>
    <t>name</t>
  </si>
  <si>
    <t>position</t>
  </si>
  <si>
    <t>team</t>
  </si>
  <si>
    <t>SEA</t>
  </si>
  <si>
    <t>KC</t>
  </si>
  <si>
    <t>TEN</t>
  </si>
  <si>
    <t>WAS</t>
  </si>
  <si>
    <t>IND</t>
  </si>
  <si>
    <t>RB*Walker, Ken - SEA</t>
  </si>
  <si>
    <t xml:space="preserve">Walker, Ken </t>
  </si>
  <si>
    <t xml:space="preserve">Nailor, Jalen </t>
  </si>
  <si>
    <t>WR*Nailor, Jalen - MIN</t>
  </si>
  <si>
    <t>RB*Patterson, Jaret - WAS</t>
  </si>
  <si>
    <t>NYG</t>
  </si>
  <si>
    <t>WR*Hopkins, DeAndre - TEN</t>
  </si>
  <si>
    <t>Hopkins, DeAndre - TEN</t>
  </si>
  <si>
    <t>RB*McLaughlin, Jaleel - DEN</t>
  </si>
  <si>
    <t>WR*Ross, Justyn - KC</t>
  </si>
  <si>
    <t>WR*Douglas, Demario - NE</t>
  </si>
  <si>
    <t>Douglas, Demario - NE</t>
  </si>
  <si>
    <t>Robinson, James - NYG</t>
  </si>
  <si>
    <t>QB*Sinnett, Reid - CIN</t>
  </si>
  <si>
    <t>WR*Hyatt, Jalin -NYG</t>
  </si>
  <si>
    <t>Michael Woods</t>
  </si>
  <si>
    <t>Alex McGough</t>
  </si>
  <si>
    <t>Tim Patrick (Achilles)</t>
  </si>
  <si>
    <t xml:space="preserve">Hopkins, DeAndre </t>
  </si>
  <si>
    <t xml:space="preserve">Hyatt, Jalin </t>
  </si>
  <si>
    <t xml:space="preserve">McLaughlin, Jaleel </t>
  </si>
  <si>
    <t xml:space="preserve">Douglas, Demario </t>
  </si>
  <si>
    <t>rank</t>
  </si>
  <si>
    <t>tier</t>
  </si>
  <si>
    <t>comment</t>
  </si>
  <si>
    <t>upside</t>
  </si>
  <si>
    <t>downside</t>
  </si>
  <si>
    <t>DAL</t>
  </si>
  <si>
    <t>DET</t>
  </si>
  <si>
    <t>MIA</t>
  </si>
  <si>
    <t>NO</t>
  </si>
  <si>
    <t>ATL</t>
  </si>
  <si>
    <t>Trey Sermon</t>
  </si>
  <si>
    <t>Zonovan Knight</t>
  </si>
  <si>
    <t>Tyler Badie</t>
  </si>
  <si>
    <t>Deneric Prince</t>
  </si>
  <si>
    <t>Kevin Harris</t>
  </si>
  <si>
    <t>Malik Davis</t>
  </si>
  <si>
    <t>Evan Hull</t>
  </si>
  <si>
    <t>Snoop Conner</t>
  </si>
  <si>
    <t>Jason Huntley</t>
  </si>
  <si>
    <t>Zander Horvath</t>
  </si>
  <si>
    <t>Hassan Haskins</t>
  </si>
  <si>
    <t>Jake Funk</t>
  </si>
  <si>
    <t>Lew Nichols</t>
  </si>
  <si>
    <t>Kene Nwangwu</t>
  </si>
  <si>
    <t>Spencer Brown</t>
  </si>
  <si>
    <t>Christian Watson</t>
  </si>
  <si>
    <t>Isaiah Hodgins</t>
  </si>
  <si>
    <t>Russell Gage</t>
  </si>
  <si>
    <t>Kyle Philips</t>
  </si>
  <si>
    <t>Marquez Callaway</t>
  </si>
  <si>
    <t>Jalen Reagor</t>
  </si>
  <si>
    <t>Grant DuBose</t>
  </si>
  <si>
    <t>Ronnie Bell</t>
  </si>
  <si>
    <t>Danny Gray</t>
  </si>
  <si>
    <t>Albert Okwuegbunam</t>
  </si>
  <si>
    <t>Jody Fortson</t>
  </si>
  <si>
    <t>Quintin Morris</t>
  </si>
  <si>
    <t>Cole Turner</t>
  </si>
  <si>
    <t>Tyler Davis</t>
  </si>
  <si>
    <t>Kevin Rader</t>
  </si>
  <si>
    <t>↑ R</t>
  </si>
  <si>
    <t>Amari Rodgers</t>
  </si>
  <si>
    <t>Alie-Cox, Mo</t>
  </si>
  <si>
    <t>McCloud, Ray-Ray</t>
  </si>
  <si>
    <t>RB*Elliott, Ezekiel - NE</t>
  </si>
  <si>
    <t>Elliott, Ezekiel - NE</t>
  </si>
  <si>
    <t>TE*Smith, Kaden - WAS</t>
  </si>
  <si>
    <t>Smith, Kaden - WAS</t>
  </si>
  <si>
    <t>Trey Quinn</t>
  </si>
  <si>
    <t>Ra'Shaun Henry</t>
  </si>
  <si>
    <t>WR*Winfree, Juwann - IND</t>
  </si>
  <si>
    <t>Winfree, Juwann - IND</t>
  </si>
  <si>
    <t>Brian Hill</t>
  </si>
  <si>
    <t>Strong, Pierre - CLE</t>
  </si>
  <si>
    <t>RB*Strong, Pierre - CLE</t>
  </si>
  <si>
    <t>QB*Lance, Trey - DAL</t>
  </si>
  <si>
    <t>Nate Sudfeld</t>
  </si>
  <si>
    <t>Thornton, Tyquan</t>
  </si>
  <si>
    <t>RB*Patrick, Jacques - TEN</t>
  </si>
  <si>
    <t>Patrick, Jacques - TEN</t>
  </si>
  <si>
    <t>RB*Brooks, Chris - MIA</t>
  </si>
  <si>
    <t>Brooks, Chris - MIA</t>
  </si>
  <si>
    <t>WR*Johnson, Brandon - DEN</t>
  </si>
  <si>
    <t>Johnson, Brandon - DEN</t>
  </si>
  <si>
    <t>Jalen Vigil</t>
  </si>
  <si>
    <t>WR*Powell, Brandon - MIN</t>
  </si>
  <si>
    <t>Powell, Brandon - MIN</t>
  </si>
  <si>
    <t>WR*Bobo, Jake - SEA</t>
  </si>
  <si>
    <t>Bobo, Jake - SEA</t>
  </si>
  <si>
    <t>Lew Nichols III</t>
  </si>
  <si>
    <t>Grier, Will</t>
  </si>
  <si>
    <t>Dylan Drummond</t>
  </si>
  <si>
    <t>Nikola Kalinic</t>
  </si>
  <si>
    <t>Xavier Smith</t>
  </si>
  <si>
    <t>Greg Bell</t>
  </si>
  <si>
    <t>PJ Walker</t>
  </si>
  <si>
    <t>Jaelon Darden</t>
  </si>
  <si>
    <t>Hasson Hall</t>
  </si>
  <si>
    <t>Austin Watkins</t>
  </si>
  <si>
    <t>Ryan Jones</t>
  </si>
  <si>
    <t>D.J. Montgomery</t>
  </si>
  <si>
    <t xml:space="preserve">Mike Strahan, </t>
  </si>
  <si>
    <t>Greg Ward Jr</t>
  </si>
  <si>
    <t>Brady Russell</t>
  </si>
  <si>
    <t>Tanner Conner</t>
  </si>
  <si>
    <t>Brett Rypien</t>
  </si>
  <si>
    <t>Xazavian Valladay</t>
  </si>
  <si>
    <t>Max Duggan</t>
  </si>
  <si>
    <t>Nathan Rourke</t>
  </si>
  <si>
    <t>Josh Pederson</t>
  </si>
  <si>
    <t>Malik Cunningham</t>
  </si>
  <si>
    <t>QB/WR</t>
  </si>
  <si>
    <t>Bailey Zappe</t>
  </si>
  <si>
    <t xml:space="preserve">QB  </t>
  </si>
  <si>
    <t>Kellen Mond</t>
  </si>
  <si>
    <t>Phillip Dorsett</t>
  </si>
  <si>
    <t>Trent Taylor</t>
  </si>
  <si>
    <t>Dalton Keene</t>
  </si>
  <si>
    <t>Dwayne Washington</t>
  </si>
  <si>
    <t>Ben DiNucci</t>
  </si>
  <si>
    <t>Michael Bandy</t>
  </si>
  <si>
    <t>Lil'Jordan umphrey</t>
  </si>
  <si>
    <t>Devin Ross</t>
  </si>
  <si>
    <t>John Samuel Shenker</t>
  </si>
  <si>
    <t>Antoine Wesley</t>
  </si>
  <si>
    <t>La'Mical Perine</t>
  </si>
  <si>
    <t>Matt Landers</t>
  </si>
  <si>
    <t>Stephen Carlson</t>
  </si>
  <si>
    <t>Nsimba Webster</t>
  </si>
  <si>
    <t>Kazmeir Allen</t>
  </si>
  <si>
    <t>Brycen Tremayne</t>
  </si>
  <si>
    <t>Jontre Kirklin</t>
  </si>
  <si>
    <t>Ellis Merriweather</t>
  </si>
  <si>
    <t>Cephus Johnson</t>
  </si>
  <si>
    <t>David Moore</t>
  </si>
  <si>
    <t>John Wolford</t>
  </si>
  <si>
    <t>Jack Colletto</t>
  </si>
  <si>
    <t>Jalen Cropper</t>
  </si>
  <si>
    <t xml:space="preserve">Sean McKeon </t>
  </si>
  <si>
    <t>DeWAyne McBRide</t>
  </si>
  <si>
    <t>Lucky Jackson</t>
  </si>
  <si>
    <t>Montrell Washington</t>
  </si>
  <si>
    <t>Derek Wright</t>
  </si>
  <si>
    <t>Raleigh Webb</t>
  </si>
  <si>
    <t>Nick Bowers</t>
  </si>
  <si>
    <t>David Blough</t>
  </si>
  <si>
    <t>Daurice Fountain</t>
  </si>
  <si>
    <t>Jordan Mims</t>
  </si>
  <si>
    <t>Tony Jones</t>
  </si>
  <si>
    <t>Semi Fehoko</t>
  </si>
  <si>
    <t xml:space="preserve">Lance McCutcheon </t>
  </si>
  <si>
    <t>WR*Taylor, Trent - CHI</t>
  </si>
  <si>
    <t>Taylork, Trent - CHI</t>
  </si>
  <si>
    <t>Taiwan Jones</t>
  </si>
  <si>
    <t xml:space="preserve">Demetric Felton </t>
  </si>
  <si>
    <t>RB*Ahmed, Salvon - MIA</t>
  </si>
  <si>
    <t>Tre'Shaun Harrison</t>
  </si>
  <si>
    <t>Thomas Okukoya</t>
  </si>
  <si>
    <t>Zack Kuntz</t>
  </si>
  <si>
    <t>RB*Dotson, Elijah - LAC</t>
  </si>
  <si>
    <t>Dotson, Elijah - LAC</t>
  </si>
  <si>
    <t>WR*Jackson, Kearis - TEN</t>
  </si>
  <si>
    <t>Jackson, Kearis - TEN</t>
  </si>
  <si>
    <t>Gerritt Prince</t>
  </si>
  <si>
    <t>Darrell Daniels</t>
  </si>
  <si>
    <t>RB*Dowdle, Rico - DAL*</t>
  </si>
  <si>
    <t>*Free agent - expect to be resigned.</t>
  </si>
  <si>
    <t>WR*Kirk, Christian - JAX*</t>
  </si>
  <si>
    <t>*2024 Free Agent - expect re-signed</t>
  </si>
  <si>
    <t>WR*Higgins, Tee - CIN*</t>
  </si>
  <si>
    <t>2024 FA expected resigned</t>
  </si>
  <si>
    <t>Rookie/Free Agent</t>
  </si>
  <si>
    <t>Free Agent/Rookie</t>
  </si>
  <si>
    <t>Free Agent</t>
  </si>
  <si>
    <t>Rookie</t>
  </si>
  <si>
    <t xml:space="preserve">Rookie </t>
  </si>
  <si>
    <t>Free agent/rookie</t>
  </si>
  <si>
    <t>Free agent</t>
  </si>
  <si>
    <t>Free AGent</t>
  </si>
  <si>
    <t>RB*Prince, Deneric - KC</t>
  </si>
  <si>
    <t>free agent</t>
  </si>
  <si>
    <t>free agent/rookie</t>
  </si>
  <si>
    <t>Free Agent/rookie</t>
  </si>
  <si>
    <t xml:space="preserve">Brooks, Chris </t>
  </si>
  <si>
    <t xml:space="preserve">Ahmed, Salvon </t>
  </si>
  <si>
    <t xml:space="preserve">Wallace, Tylan </t>
  </si>
  <si>
    <t xml:space="preserve">Bobo, Jake </t>
  </si>
  <si>
    <t>Smith-Marsette, Ihmir</t>
  </si>
  <si>
    <t>Higgins, Elijah - ARI</t>
  </si>
  <si>
    <t>TE*Higgins, Elijah - ARI</t>
  </si>
  <si>
    <t>TE*Ricard, Patrick - BAL</t>
  </si>
  <si>
    <t>Richard, Patrick - BAL</t>
  </si>
  <si>
    <t>TE*Hudson, Tanner - CIN</t>
  </si>
  <si>
    <t>RB*Robinson, James - GB</t>
  </si>
  <si>
    <t>RB*Wilson, Emanuel</t>
  </si>
  <si>
    <t>TE*Ogletree, Drew - IND</t>
  </si>
  <si>
    <t>WR*Rice, Rashee - KC</t>
  </si>
  <si>
    <t>TE*Oliver, Josh - MIN</t>
  </si>
  <si>
    <t>RB*Mason, Jordan - SF</t>
  </si>
  <si>
    <t>Mason, Jordan _ SF</t>
  </si>
  <si>
    <t>WR*Thompson, Cody - SEA</t>
  </si>
  <si>
    <t>Corral, Matt - UFA</t>
  </si>
  <si>
    <t>Hudson, Tanner - CIN</t>
  </si>
  <si>
    <t>RB*Benson, Trey - ARI</t>
  </si>
  <si>
    <t>Benson, Trey - ARI</t>
  </si>
  <si>
    <t>Dallas, DeeJay - ARI</t>
  </si>
  <si>
    <t>Age</t>
  </si>
  <si>
    <t>WR*Harrison, Marvin - ARI</t>
  </si>
  <si>
    <t>Harrison, Marvin</t>
  </si>
  <si>
    <t>TE*Reiman, Tip - ARI</t>
  </si>
  <si>
    <t>Reiman, Tip - ARI</t>
  </si>
  <si>
    <t>QB*Penix, Michael - ATL</t>
  </si>
  <si>
    <t>TE*Woerner, Charlie - ATL</t>
  </si>
  <si>
    <t>Woerner, Charlie - ATL</t>
  </si>
  <si>
    <t>RB*Henry, Derrick - BAL</t>
  </si>
  <si>
    <t>Henry, Derrick - BAL</t>
  </si>
  <si>
    <t>RB*Ali, Rasheen - BAL</t>
  </si>
  <si>
    <t>Ali, Rasheen - BAL</t>
  </si>
  <si>
    <t>RB*Davis, Ray - BUF</t>
  </si>
  <si>
    <t>RB*Johnson, Ty - BUF</t>
  </si>
  <si>
    <t>Davis, Ray - BUF</t>
  </si>
  <si>
    <t>Johnson, Ty - BUF</t>
  </si>
  <si>
    <t>WR*Coleman, Keon - BUF</t>
  </si>
  <si>
    <t>Coleman, Keon - BUF</t>
  </si>
  <si>
    <t>WR*Moore, David - CAR</t>
  </si>
  <si>
    <t>Moore, David - CAR</t>
  </si>
  <si>
    <t>TE*Sanders, JaTavion - CAR</t>
  </si>
  <si>
    <t>Sanders, JaTavion - CAR</t>
  </si>
  <si>
    <t>QB*Williams, Caleb - CHI</t>
  </si>
  <si>
    <t>RB*Swift, Dandre - CHI</t>
  </si>
  <si>
    <t>Swift, Dandre - CHI</t>
  </si>
  <si>
    <t>WR*Odunze, Rome - CHI</t>
  </si>
  <si>
    <t>Odunze, Rome - CHI</t>
  </si>
  <si>
    <t>TE*Gesicki, Mike - CIN</t>
  </si>
  <si>
    <t>Gesicki, Mike - CIN</t>
  </si>
  <si>
    <t>All, Erick - CIN</t>
  </si>
  <si>
    <t>WR*Jeudy, Jerry - CLE</t>
  </si>
  <si>
    <t>Jeudy, Jerry - CLE</t>
  </si>
  <si>
    <t>QB*Nix, Bo - DEN</t>
  </si>
  <si>
    <t>Watson, Blake - DEN</t>
  </si>
  <si>
    <t>WR*Franklin, Troy - DEN</t>
  </si>
  <si>
    <t>Franklin, Troy - DEN</t>
  </si>
  <si>
    <t>TE*Krull, Lucas - DEN</t>
  </si>
  <si>
    <t>Krull, Lucas - DEN</t>
  </si>
  <si>
    <t>RB*Vaki, Sione - DET</t>
  </si>
  <si>
    <t>Vaki, Sione - DET</t>
  </si>
  <si>
    <t>RB*Jacobs, Josh - GB</t>
  </si>
  <si>
    <t>Jacobs, Josh - GB</t>
  </si>
  <si>
    <t>RB*Lloyd, Marshawn - GB</t>
  </si>
  <si>
    <t>Lloyd, Marshawn - GB</t>
  </si>
  <si>
    <t>WR*Reed, Jayden - GB</t>
  </si>
  <si>
    <t>TE*Stover, Cade - HOU</t>
  </si>
  <si>
    <t>Stover, Cade - TE</t>
  </si>
  <si>
    <t>WR*Dulin, Ashton - IND</t>
  </si>
  <si>
    <t>WR*Gould, Anthony - IND</t>
  </si>
  <si>
    <t>Gould, Anthony - IND</t>
  </si>
  <si>
    <t>TE*Mallory, Will - IND</t>
  </si>
  <si>
    <t>Mallory, Will - IND</t>
  </si>
  <si>
    <t>WR*Thomas, Brian - JAX</t>
  </si>
  <si>
    <t>Thomas, Brian - JAX</t>
  </si>
  <si>
    <t>TE*Wiley, Jared - KC</t>
  </si>
  <si>
    <t>Wiley, Jared - KC</t>
  </si>
  <si>
    <t>WR*Worthy, Xavier - KC</t>
  </si>
  <si>
    <t>Worthy, Xavier - KC</t>
  </si>
  <si>
    <t>Rice, Rashee - KC</t>
  </si>
  <si>
    <t>RB*Laube, Dylan - LV</t>
  </si>
  <si>
    <t>Laube, Dylan - LV</t>
  </si>
  <si>
    <t>TE*Bowers, Brock - LV</t>
  </si>
  <si>
    <t>Bowers, Brock - LV</t>
  </si>
  <si>
    <t>Carter Bradley</t>
  </si>
  <si>
    <t>RB*Vidal, Kimani - LAC</t>
  </si>
  <si>
    <t>Vidal, Kimani - LAC</t>
  </si>
  <si>
    <t>WR*McConkey, Ladd - LAC</t>
  </si>
  <si>
    <t>McConkey, Ladd - LAC</t>
  </si>
  <si>
    <t>RB*Corum, Blake - LAR</t>
  </si>
  <si>
    <t>Corum, Blake - LAR</t>
  </si>
  <si>
    <t>Johnson, Tyler - LAR</t>
  </si>
  <si>
    <t>TE*Parkinson, Colby - LAR</t>
  </si>
  <si>
    <t>Parkinson, Colby - LAR</t>
  </si>
  <si>
    <t>RB*Wright, Jaylen - MIA</t>
  </si>
  <si>
    <t>Wright, Jaylen - MIA</t>
  </si>
  <si>
    <t>RB*Jones, Aaron - MIN</t>
  </si>
  <si>
    <t>Jones, Aaron - MIN</t>
  </si>
  <si>
    <t>Oliver, Josh - MIN</t>
  </si>
  <si>
    <t>QB*Maye, Drake - NE</t>
  </si>
  <si>
    <t>Gibson, Antonio - NE</t>
  </si>
  <si>
    <t>QB*Rattler, Spencer - NO</t>
  </si>
  <si>
    <t>RB*Singletary, Devin - NYG</t>
  </si>
  <si>
    <t>Singletary, Devin - NYG</t>
  </si>
  <si>
    <t>RB*Tracy, Tyrone - NYG</t>
  </si>
  <si>
    <t>WR*Nabers, Malik - NYG</t>
  </si>
  <si>
    <t>Nabers, Malik - NYG</t>
  </si>
  <si>
    <t>TE*Johnson, Theo - NYG</t>
  </si>
  <si>
    <t>TE*Manhertz, Chris - NYG</t>
  </si>
  <si>
    <t>Johnson, Theo - NYG</t>
  </si>
  <si>
    <t>Manhertz, Chris - NYG</t>
  </si>
  <si>
    <t>RB*Allen, Braelon - NYJ</t>
  </si>
  <si>
    <t>RB*Davis, Isaiah - NYJ</t>
  </si>
  <si>
    <t>Davis, Isaiah - NYJ</t>
  </si>
  <si>
    <t>Allen, Braelon - NYJ</t>
  </si>
  <si>
    <t>RB*Barkley, Saquon - PHI</t>
  </si>
  <si>
    <t>Barkley, Saquon - PHI</t>
  </si>
  <si>
    <t>RB*Shipley, Will - PHI</t>
  </si>
  <si>
    <t>Shipley, Will - PHI</t>
  </si>
  <si>
    <t>WR*Wilson, Johnny - PHI</t>
  </si>
  <si>
    <t>Wilson, Johnny - PHI</t>
  </si>
  <si>
    <t>Wilson, Roman - PIT</t>
  </si>
  <si>
    <t>RB*McIntosh, Kenny - SEA</t>
  </si>
  <si>
    <t>TE*Barner, AJ - SEA</t>
  </si>
  <si>
    <t>Barner, AJ - SEA</t>
  </si>
  <si>
    <t>RB*Irving, Bucky - TB</t>
  </si>
  <si>
    <t>Irving, Bucky - TB</t>
  </si>
  <si>
    <t>WR*McMillan, Jalen - TB</t>
  </si>
  <si>
    <t>McMillan, Jalen - TB</t>
  </si>
  <si>
    <t>RB*Pollard, Tony - TEN</t>
  </si>
  <si>
    <t>Pollard, Tony - TEN</t>
  </si>
  <si>
    <t>RB*Chestnut, Julius - TEN</t>
  </si>
  <si>
    <t>WR*Ridley, Calvin - TEN</t>
  </si>
  <si>
    <t>Ridley, Calvin - TEN</t>
  </si>
  <si>
    <t>Jha'Quan Jackson</t>
  </si>
  <si>
    <t>QB*Daniels, Jayden - WAS</t>
  </si>
  <si>
    <t>QB*Mariota, Marcus - WAS</t>
  </si>
  <si>
    <t>RB*McNichols, Jeremy - WAS</t>
  </si>
  <si>
    <t>Ekeler, Austin - WAS</t>
  </si>
  <si>
    <t>McNichols, Jeremy - WAS</t>
  </si>
  <si>
    <t>WR*McCaffrey, Luke - WAS</t>
  </si>
  <si>
    <t>McCaffrey, Luke - WAS</t>
  </si>
  <si>
    <t>TE*Sinnott, Ben - WAS</t>
  </si>
  <si>
    <t>Sinnott, Ben - WAS</t>
  </si>
  <si>
    <t>Drake Maye - NE</t>
  </si>
  <si>
    <t>Spencer Rattler - NO</t>
  </si>
  <si>
    <t>Carter Bradley - LV</t>
  </si>
  <si>
    <t>Rasheen Ali - BAL</t>
  </si>
  <si>
    <t>Malik Nabers - NYG</t>
  </si>
  <si>
    <t>Xavier Legette - CAR</t>
  </si>
  <si>
    <t>Malik Washington - MIA</t>
  </si>
  <si>
    <t>Devontez Walker - BAL</t>
  </si>
  <si>
    <t>Xavier Weaver - ARI</t>
  </si>
  <si>
    <t>Jamari Thrash - CLE</t>
  </si>
  <si>
    <t>Bub Means - NO</t>
  </si>
  <si>
    <t>Anthony Gould - IND</t>
  </si>
  <si>
    <t>Jalen Coker - CAR</t>
  </si>
  <si>
    <t>Brock Bowers - LV</t>
  </si>
  <si>
    <t>Ben Sinnott - WAS</t>
  </si>
  <si>
    <t>MR</t>
  </si>
  <si>
    <t>↔  R</t>
  </si>
  <si>
    <t xml:space="preserve">Z </t>
  </si>
  <si>
    <t>Hardman, Mecole - KC</t>
  </si>
  <si>
    <t>Spann-Ford, Brevyn - DAL</t>
  </si>
  <si>
    <t>McLachlan, Tanner - CIN</t>
  </si>
  <si>
    <t>Gabbert, Blaine - UFA</t>
  </si>
  <si>
    <t>Olszewski, Gunner - NYG</t>
  </si>
  <si>
    <t>Washington, Casey - ATL</t>
  </si>
  <si>
    <t>↔ I R</t>
  </si>
  <si>
    <t>↕ R</t>
  </si>
  <si>
    <t>Commentary</t>
  </si>
  <si>
    <t>Jan</t>
  </si>
  <si>
    <t>New Commentary</t>
  </si>
  <si>
    <t>Pts per Rushing Yard</t>
  </si>
  <si>
    <t>Pts per Receiving Yard</t>
  </si>
  <si>
    <t>Pts per Passing Yard</t>
  </si>
  <si>
    <t>Category</t>
  </si>
  <si>
    <t>Pts</t>
  </si>
  <si>
    <t>Pts per Turnover</t>
  </si>
  <si>
    <t>Pts per Pass TD</t>
  </si>
  <si>
    <t>Pts per Rush TD</t>
  </si>
  <si>
    <t>Pts per Rec TD</t>
  </si>
  <si>
    <t>WR*Washington, Casey - ATL</t>
  </si>
  <si>
    <t>Mason Tipton</t>
  </si>
  <si>
    <t>Tracy, Tyrone - NYG</t>
  </si>
  <si>
    <t>Tahj Washington</t>
  </si>
  <si>
    <t xml:space="preserve">RB </t>
  </si>
  <si>
    <t>June</t>
  </si>
  <si>
    <t>WR*Whittington, Jordan - LAR</t>
  </si>
  <si>
    <t>Thrash, Jamari - CLE</t>
  </si>
  <si>
    <t>White, Mike - UFA</t>
  </si>
  <si>
    <t>Scott, Boston - UFA</t>
  </si>
  <si>
    <t>Spiller, Isaiah -UFA</t>
  </si>
  <si>
    <t>Gaskin, Myles - UFA</t>
  </si>
  <si>
    <t>Ridder, Desmond - UFA</t>
  </si>
  <si>
    <t>Plummer, Jack - UFA</t>
  </si>
  <si>
    <t>Foreman, DOnta - UFA</t>
  </si>
  <si>
    <t>Keilan Robinson</t>
  </si>
  <si>
    <t>Pratt, Michael - UFA</t>
  </si>
  <si>
    <t>Hartman, Sam -UFA</t>
  </si>
  <si>
    <t>Patterson, Jaret - LAC</t>
  </si>
  <si>
    <t>Fehoko, Simi - LAC</t>
  </si>
  <si>
    <t>WR*Weaver, Xavier - ARI</t>
  </si>
  <si>
    <t>Weaver, Xavier - ARI</t>
  </si>
  <si>
    <t>Tonges, Jake - SF</t>
  </si>
  <si>
    <t>Taulia Tagovailo - UFA</t>
  </si>
  <si>
    <t>Ogletree, Drew - IND</t>
  </si>
  <si>
    <t>TE*Martin-Robinson, David - TEN</t>
  </si>
  <si>
    <t>Odukoya, Thomas - TEN</t>
  </si>
  <si>
    <t>Martin-Robinson, David - TE</t>
  </si>
  <si>
    <t>Devin Leary - UFA</t>
  </si>
  <si>
    <t>Emory Jones - UFA</t>
  </si>
  <si>
    <t>Woodside, Logan - CIN</t>
  </si>
  <si>
    <t>Kedon Slovis - UFA</t>
  </si>
  <si>
    <t>Gavin Hardison - UFA</t>
  </si>
  <si>
    <t>Jason Bean - UFA</t>
  </si>
  <si>
    <t>Rocky Lombardi - UFA</t>
  </si>
  <si>
    <t>Duggan, Max - UFA</t>
  </si>
  <si>
    <t>Mond, Kellen - UFA</t>
  </si>
  <si>
    <t>WR*Coker, Jalen - CAR</t>
  </si>
  <si>
    <t>Coker, Jalen - CAR</t>
  </si>
  <si>
    <t>Peterman, Nathan - UFA</t>
  </si>
  <si>
    <t>John Rhys-Plumlee  UFA</t>
  </si>
  <si>
    <t>WR*Legette, Xavier - CAR</t>
  </si>
  <si>
    <t>Legette, Xavier - CAR</t>
  </si>
  <si>
    <t>Badie, Tyler - DEN</t>
  </si>
  <si>
    <t>RB*Brooks, Chris - GB</t>
  </si>
  <si>
    <t>Brooks, Chris - GB</t>
  </si>
  <si>
    <t>WR*Means, Bub - NO</t>
  </si>
  <si>
    <t>Means, Bub - NO</t>
  </si>
  <si>
    <t>RI</t>
  </si>
  <si>
    <t>TE*Whiteheart, Blake - CLE</t>
  </si>
  <si>
    <t>TE*Spann-Ford, Brevyn - DAL</t>
  </si>
  <si>
    <t>Haskins, Hassan - LAC</t>
  </si>
  <si>
    <t>R I</t>
  </si>
  <si>
    <t>RB*Taylor, Patrick - SF</t>
  </si>
  <si>
    <t>Taylor, Patrick - SF</t>
  </si>
  <si>
    <t>↑ I</t>
  </si>
  <si>
    <t>QB*Brissett, Jacoby - ARI</t>
  </si>
  <si>
    <t>Tejhaun Palmer</t>
  </si>
  <si>
    <t>Bryson Green</t>
  </si>
  <si>
    <t>Nathan Carter</t>
  </si>
  <si>
    <t>WR*Walker, Devontez - BAL</t>
  </si>
  <si>
    <t>Walker, Devontez - BAL</t>
  </si>
  <si>
    <t>LaJohntay Wester</t>
  </si>
  <si>
    <t>Frank Gore, Jr.</t>
  </si>
  <si>
    <t>WR*Palmer, Joshua - BUF</t>
  </si>
  <si>
    <t>Palmer, Joshua - BUF</t>
  </si>
  <si>
    <t>Keleki Latu</t>
  </si>
  <si>
    <t>Te</t>
  </si>
  <si>
    <t>TE*Hawes, Jackson - BUF</t>
  </si>
  <si>
    <t>Hawes, Jackson - BUF</t>
  </si>
  <si>
    <t>RB*Etienne, Trevor - CAR</t>
  </si>
  <si>
    <t>Etienne, Trevor - CAR</t>
  </si>
  <si>
    <t>WR*McMillan, Tetairoa - CAR</t>
  </si>
  <si>
    <t>McMillan, Tetairoa - CAR</t>
  </si>
  <si>
    <t>Dan Chisena</t>
  </si>
  <si>
    <t>TE*Mitchell,  James - CAR</t>
  </si>
  <si>
    <t>Mitchell, James - CAR</t>
  </si>
  <si>
    <t>TE*Evans, Mitchell - CAR</t>
  </si>
  <si>
    <t>Evans, Mitchell - CAR</t>
  </si>
  <si>
    <t>QB*Keenum, Case - CHI</t>
  </si>
  <si>
    <t>RB*Monangai, Kyle - CHI</t>
  </si>
  <si>
    <t>Monangai, Kyle - CHI</t>
  </si>
  <si>
    <t>WR*Burden, Luther - CHI</t>
  </si>
  <si>
    <t>Burden, Luther - CHI</t>
  </si>
  <si>
    <t>TE*Loveland, Colston - CHI</t>
  </si>
  <si>
    <t>Loveland, Colston - CHI</t>
  </si>
  <si>
    <t>TE*Carlson, Stephen - CHI</t>
  </si>
  <si>
    <t>Carlson, Stephen - CHI</t>
  </si>
  <si>
    <t>RB*Brooks, Tahj - CIN</t>
  </si>
  <si>
    <t>Brooks, Tahj - CIN</t>
  </si>
  <si>
    <t>RB*Perine, Samaje - CIN</t>
  </si>
  <si>
    <t>Perine, Samaje - CIN</t>
  </si>
  <si>
    <t>Kendall Milton</t>
  </si>
  <si>
    <t>Jordan Moore</t>
  </si>
  <si>
    <t>Cam Grandy</t>
  </si>
  <si>
    <t>Erick All</t>
  </si>
  <si>
    <t>RB*Judkins, Quinshon - CLE</t>
  </si>
  <si>
    <t>Judkins, Quinshon - CLE</t>
  </si>
  <si>
    <t>RB*Sampson, Dylan - CLE</t>
  </si>
  <si>
    <t>Sampson, Dylan - CLE</t>
  </si>
  <si>
    <t>Amani Marshall</t>
  </si>
  <si>
    <t>TE*Fannin, Harold - CLE</t>
  </si>
  <si>
    <t>Fannin, Harold - CLE</t>
  </si>
  <si>
    <t>Whiteheart, Blake - CLE</t>
  </si>
  <si>
    <t>Brenden Bates</t>
  </si>
  <si>
    <t>QB*Milton, Joe - DAL</t>
  </si>
  <si>
    <t>RB*Blue, Jaydon - DAL</t>
  </si>
  <si>
    <t>RB*Williams, Javonte - DAL</t>
  </si>
  <si>
    <t>Williams, Javonte - DAL</t>
  </si>
  <si>
    <t>Blue, Jaydon - DAL</t>
  </si>
  <si>
    <t>Sanders, Miles - DAL</t>
  </si>
  <si>
    <t>RB*Mafah, Phil - DAL</t>
  </si>
  <si>
    <t>Mafah, Phil - DAL</t>
  </si>
  <si>
    <t>WR*Pickens, George - DAL</t>
  </si>
  <si>
    <t>Pickens, George - DAL</t>
  </si>
  <si>
    <t>Rivaldo Fairweather</t>
  </si>
  <si>
    <t>RB*Harvey, R.J. - DEN</t>
  </si>
  <si>
    <t>Harvey, R.J. - DEN</t>
  </si>
  <si>
    <t>QB*Ehlinger, Sam - DEN</t>
  </si>
  <si>
    <t>WR*Bryant, Pat - DEN</t>
  </si>
  <si>
    <t>Bryant, Pat - DEN</t>
  </si>
  <si>
    <t>TE*Engram, Evan - DEN</t>
  </si>
  <si>
    <t>Engram, Evan - DEN</t>
  </si>
  <si>
    <t>Anthony Tyus</t>
  </si>
  <si>
    <t>Zach Horton</t>
  </si>
  <si>
    <t>WR*TeSlaa, Isaac - DET</t>
  </si>
  <si>
    <t>WR*Lovett, Dominic - DET</t>
  </si>
  <si>
    <t>Lovett, Dominnic - DET</t>
  </si>
  <si>
    <t>TeSlaa, Isaac - DET</t>
  </si>
  <si>
    <t>Amar Johnson</t>
  </si>
  <si>
    <t>WR*Williams, Savion - GB</t>
  </si>
  <si>
    <t>Williams, Savion - GB</t>
  </si>
  <si>
    <t>WR*Golden, Matthew - GB</t>
  </si>
  <si>
    <t>Golden, Matthew - GB</t>
  </si>
  <si>
    <t>Cornelius Johnson</t>
  </si>
  <si>
    <t>Messiah Swinson</t>
  </si>
  <si>
    <t>RB*Marks, Woody - HOU</t>
  </si>
  <si>
    <t>Marks, Woody - HOU</t>
  </si>
  <si>
    <t>WR*Higgins, Jayden - HOU</t>
  </si>
  <si>
    <t>Higgins, Jayden - HOU</t>
  </si>
  <si>
    <t>WR*Noel, Jaylin - HOU</t>
  </si>
  <si>
    <t>Noel, Jaylin - HOU</t>
  </si>
  <si>
    <t>WR*Watson, Justin - HOU</t>
  </si>
  <si>
    <t>Watson, Justin - HOU</t>
  </si>
  <si>
    <t>John Metchie</t>
  </si>
  <si>
    <t>Jared Wayne</t>
  </si>
  <si>
    <t>RB*Giddens, DJ - IND</t>
  </si>
  <si>
    <t>Giddens, DJ - IND</t>
  </si>
  <si>
    <t>Laquoon Treadwell</t>
  </si>
  <si>
    <t>TE*Warren, Tyler - IND</t>
  </si>
  <si>
    <t>Warren, Tyler - IND</t>
  </si>
  <si>
    <t>Sean McKeon</t>
  </si>
  <si>
    <t>QB*Jones, Daniel - IND</t>
  </si>
  <si>
    <t>QB*Mullens, Nick - JAX</t>
  </si>
  <si>
    <t>Seth Henigan</t>
  </si>
  <si>
    <t>RB*Tuten, Bhayshul - JAX</t>
  </si>
  <si>
    <t>Tuten, Bhayshul - JAX</t>
  </si>
  <si>
    <t>Allen, LeQuint - JAX</t>
  </si>
  <si>
    <t>RB*Allen, LeQuint - JAX</t>
  </si>
  <si>
    <t>WR*Hunter, Travis - JAX</t>
  </si>
  <si>
    <t>Hunter, Travis - JAX</t>
  </si>
  <si>
    <t>WR*Trammell, Austin - JAX</t>
  </si>
  <si>
    <t>Trammell, Austin - JAX</t>
  </si>
  <si>
    <t>TE*Long, Hunter - JAX</t>
  </si>
  <si>
    <t>Long, Hunter - JAX</t>
  </si>
  <si>
    <t>RB*Smith, Brashard - KC</t>
  </si>
  <si>
    <t>Smith, Brashard - KC</t>
  </si>
  <si>
    <t>Mitchell, Elijah - KC</t>
  </si>
  <si>
    <t>WR*Royals, Jalen - KC</t>
  </si>
  <si>
    <t>Royals, Jalen - KC</t>
  </si>
  <si>
    <t>Jason Brownlee</t>
  </si>
  <si>
    <t>RB*Jeanty, Ashton - LV</t>
  </si>
  <si>
    <t>Jeanty, Ashton - LV</t>
  </si>
  <si>
    <t>WR*Bech, Jack - LV</t>
  </si>
  <si>
    <t>Bech, Jack - LV</t>
  </si>
  <si>
    <t>WR*Thornton, Dont'e - LV</t>
  </si>
  <si>
    <t>Thornton, Dont'e - LV</t>
  </si>
  <si>
    <t>Cam Miller</t>
  </si>
  <si>
    <t>Chris Collier</t>
  </si>
  <si>
    <t>TE*Thomas, Ian - LV</t>
  </si>
  <si>
    <t>Thomas, Ian - LV</t>
  </si>
  <si>
    <t>QB*Lance, Trey - LAC</t>
  </si>
  <si>
    <t>DJ Uiagaletei</t>
  </si>
  <si>
    <t>Brenden Rice</t>
  </si>
  <si>
    <t>RB*Hampton, Omarion - LAC</t>
  </si>
  <si>
    <t>Hampton, Omarion - LAC</t>
  </si>
  <si>
    <t>WR*Harris, Tre - LAC</t>
  </si>
  <si>
    <t>Harris, Tre - LAC</t>
  </si>
  <si>
    <t>TE*Gadsden, Oronde - LAC</t>
  </si>
  <si>
    <t>Gadsden, Oronde - LAC</t>
  </si>
  <si>
    <t>RB*Hunter, Jarquez - LAR</t>
  </si>
  <si>
    <t>Jordan Waters</t>
  </si>
  <si>
    <t>Brennan Presley</t>
  </si>
  <si>
    <t>Mark Redman</t>
  </si>
  <si>
    <t>TE*Ferguson, Terrance - LAR</t>
  </si>
  <si>
    <t>Ferguson, Terrance -LAR</t>
  </si>
  <si>
    <t>WR*Adams, Davante - LAR</t>
  </si>
  <si>
    <t>Adams, Davante - LAR</t>
  </si>
  <si>
    <t>WR*Mumpfield, Konata - LAR</t>
  </si>
  <si>
    <t>Mumpfield, Konata - LAR</t>
  </si>
  <si>
    <t>Hunter, Jarquez - LAR</t>
  </si>
  <si>
    <t>QB*Ewers, Quinn - MIA</t>
  </si>
  <si>
    <t>RB*Gordon, Ollie - MIA</t>
  </si>
  <si>
    <t>Mattison, Alexander - MIA</t>
  </si>
  <si>
    <t>Gordon, Ollie - MIA</t>
  </si>
  <si>
    <t>Washington, Malik - MIA</t>
  </si>
  <si>
    <t>QB*McCarthy, J.J. - MIN</t>
  </si>
  <si>
    <t>RB*Mason, Jordan - MIN</t>
  </si>
  <si>
    <t>Mason, Jordan - MIN</t>
  </si>
  <si>
    <t>WR*Felton, Tai - MIN</t>
  </si>
  <si>
    <t>Felton, Tai - MIN</t>
  </si>
  <si>
    <t>Tim Jones</t>
  </si>
  <si>
    <t>Bartholomew - MIN</t>
  </si>
  <si>
    <t>TE*Yurosek, Benjamin - MIN</t>
  </si>
  <si>
    <t>Yurosek, Benjamin - MIN</t>
  </si>
  <si>
    <t>Terrell Jennings</t>
  </si>
  <si>
    <t>RB*Henderson, TreVeyon - NE</t>
  </si>
  <si>
    <t>Henderson, TreVeyon - NE</t>
  </si>
  <si>
    <t>RB*Larison, Lan - NE</t>
  </si>
  <si>
    <t>Larison, Lan - NE</t>
  </si>
  <si>
    <t>WR*Williams, Kyle - NE</t>
  </si>
  <si>
    <t>Williams, Kyle - NE</t>
  </si>
  <si>
    <t>Hollins, Mack - NE</t>
  </si>
  <si>
    <t>QB*Shough, Tyler - NO</t>
  </si>
  <si>
    <t>RB*Neal, Devin - NO</t>
  </si>
  <si>
    <t>Neal, Devin - NO</t>
  </si>
  <si>
    <t>Kevin Austin</t>
  </si>
  <si>
    <t>QB*Dart, Jaxson - NYG</t>
  </si>
  <si>
    <t>QB*Winston, Jameis - NYG</t>
  </si>
  <si>
    <t>RB*Skattebo, Cam - NYG</t>
  </si>
  <si>
    <t>Skattebo, Cam - NYG</t>
  </si>
  <si>
    <t>Dante Miller</t>
  </si>
  <si>
    <t>TE*Fidone, Thomas - NYG</t>
  </si>
  <si>
    <t>Fidone, Thomas - NYG</t>
  </si>
  <si>
    <t>Brady Cook</t>
  </si>
  <si>
    <t>RB*Nwangwu, Kene - NYJ</t>
  </si>
  <si>
    <t>Nwangwu, Kene - NYJ</t>
  </si>
  <si>
    <t>WR*Smith, Arian - NYJ</t>
  </si>
  <si>
    <t>Smith, Arian - NYJ</t>
  </si>
  <si>
    <t>Irvin Charles</t>
  </si>
  <si>
    <t>Brandon Smith</t>
  </si>
  <si>
    <t>TE*Taylor, Mason - NYJ</t>
  </si>
  <si>
    <t>Taylor, Mason - NYJ</t>
  </si>
  <si>
    <t>QB*McKee, Tanner - PHI</t>
  </si>
  <si>
    <t>Terrace Marshall</t>
  </si>
  <si>
    <t>QB*Rodgers, Aaron - PIT</t>
  </si>
  <si>
    <t>QB*Rudolph, Mason - PIT</t>
  </si>
  <si>
    <t>QB*Howard, Will - PIT</t>
  </si>
  <si>
    <t>RB*Johnson, Kaleb - PIT</t>
  </si>
  <si>
    <t>Johnson, Kaleb - PIT</t>
  </si>
  <si>
    <t>Sermon, Trey - PIT</t>
  </si>
  <si>
    <t>Brandon Johnson</t>
  </si>
  <si>
    <t>WR*Metcalf, DK - PIT</t>
  </si>
  <si>
    <t>Metcalf, DK - PIT</t>
  </si>
  <si>
    <t>WR*Wilson, Roman - PIT</t>
  </si>
  <si>
    <t>WR*Skowronek, Ben - PIT</t>
  </si>
  <si>
    <t>Skowronek, Ben - PIT</t>
  </si>
  <si>
    <t>QB*Jones, Mac - SF</t>
  </si>
  <si>
    <t>Corey Kiner</t>
  </si>
  <si>
    <t>Watkins, Jordan - SF</t>
  </si>
  <si>
    <t>WR*Watkins, Jordan - SF</t>
  </si>
  <si>
    <t>WR*Robinson, Demarcus - SF</t>
  </si>
  <si>
    <t>Robinson, Demarcus - SF</t>
  </si>
  <si>
    <t>RB*James, Jordan - SF</t>
  </si>
  <si>
    <t>James, Jordan - SF</t>
  </si>
  <si>
    <t>TE*Farrell, Luke - SF</t>
  </si>
  <si>
    <t>Farrell, Luke - SF</t>
  </si>
  <si>
    <t>TE*Willis, Brayden - SF</t>
  </si>
  <si>
    <t>Willis, Brayden - SF</t>
  </si>
  <si>
    <t>Isaiah Neyor</t>
  </si>
  <si>
    <t>QB*Darnold, Sam - SEA</t>
  </si>
  <si>
    <t>QB*Milroe, Jalen - SEA</t>
  </si>
  <si>
    <t>Robbie Ouzts</t>
  </si>
  <si>
    <t>TE/FB</t>
  </si>
  <si>
    <t>WR*Kupp, Cooper - SEA</t>
  </si>
  <si>
    <t>Kupp, Cooper - SEA</t>
  </si>
  <si>
    <t>WR*Horton, Tory - SEA</t>
  </si>
  <si>
    <t>Horton, Tory - SEA</t>
  </si>
  <si>
    <t>Ricky White</t>
  </si>
  <si>
    <t>Cody White</t>
  </si>
  <si>
    <t>Nick Kallerup</t>
  </si>
  <si>
    <t xml:space="preserve">TE  </t>
  </si>
  <si>
    <t>TE*Arroyo, Elijah - SEA</t>
  </si>
  <si>
    <t>Arroyo, Elijah - SEA</t>
  </si>
  <si>
    <t>TE*Saubert, Eric - SEA</t>
  </si>
  <si>
    <t>Saubert, Eric - SEA</t>
  </si>
  <si>
    <t>Josh Williams</t>
  </si>
  <si>
    <t>WR*Egbuka, Emeka - TB</t>
  </si>
  <si>
    <t>Egbuka, Emeka - TB</t>
  </si>
  <si>
    <t>Devin Culp</t>
  </si>
  <si>
    <t>QB*Ward, Cam - TEN</t>
  </si>
  <si>
    <t>WR*Dike, Chimere - TEN</t>
  </si>
  <si>
    <t>Dike, Chimere - TEN</t>
  </si>
  <si>
    <t>WR*Ayomanor, Elic - TEN</t>
  </si>
  <si>
    <t>Ayomanor, Elic - TEN</t>
  </si>
  <si>
    <t>TE*Helm, Gunnar - TEN</t>
  </si>
  <si>
    <t>Helm, Gunnar - TE</t>
  </si>
  <si>
    <t>Sam Hartman</t>
  </si>
  <si>
    <t>RB*Croskey-Merritt, Jacory - WAS</t>
  </si>
  <si>
    <t>Croskey-Merritt, Jacory - WAS</t>
  </si>
  <si>
    <t>Ja'Corey Brooks</t>
  </si>
  <si>
    <t>Jackson, Lamar - BAL</t>
  </si>
  <si>
    <t>Hardman, Mecole</t>
  </si>
  <si>
    <t>Washington, Malik</t>
  </si>
  <si>
    <t xml:space="preserve">Daniels, Jayden </t>
  </si>
  <si>
    <t xml:space="preserve">Nix, Bo </t>
  </si>
  <si>
    <t xml:space="preserve">Williams, Caleb </t>
  </si>
  <si>
    <t xml:space="preserve">Nabers, Malik </t>
  </si>
  <si>
    <t xml:space="preserve">Maye, Drake </t>
  </si>
  <si>
    <t xml:space="preserve">Ward, Cam </t>
  </si>
  <si>
    <t xml:space="preserve">Penix, Michael </t>
  </si>
  <si>
    <t xml:space="preserve">McCarthy, J.J. </t>
  </si>
  <si>
    <t xml:space="preserve">Bowers, Brock </t>
  </si>
  <si>
    <t xml:space="preserve">McConkey, Ladd </t>
  </si>
  <si>
    <t xml:space="preserve">Worthy, Xavier </t>
  </si>
  <si>
    <t xml:space="preserve">Thomas, Brian </t>
  </si>
  <si>
    <t xml:space="preserve">Irving, Bucky </t>
  </si>
  <si>
    <t xml:space="preserve">Jeanty, Ashton </t>
  </si>
  <si>
    <t xml:space="preserve">Burden, Luther </t>
  </si>
  <si>
    <t xml:space="preserve">Harvey, R.J. </t>
  </si>
  <si>
    <t xml:space="preserve">Shough, Tyler </t>
  </si>
  <si>
    <t xml:space="preserve">Harrison, Marvin </t>
  </si>
  <si>
    <t xml:space="preserve">Judkins, Quinshon </t>
  </si>
  <si>
    <t xml:space="preserve">Reed, Jayden </t>
  </si>
  <si>
    <t xml:space="preserve">Skattebo, Cam </t>
  </si>
  <si>
    <t xml:space="preserve">Johnson, Kaleb </t>
  </si>
  <si>
    <t xml:space="preserve">Hunter, Travis </t>
  </si>
  <si>
    <t xml:space="preserve">Coleman, Keon </t>
  </si>
  <si>
    <t xml:space="preserve">Henderson, TreVeyon </t>
  </si>
  <si>
    <t xml:space="preserve">Flacco, Joe </t>
  </si>
  <si>
    <t xml:space="preserve">Odunze, Rome </t>
  </si>
  <si>
    <t xml:space="preserve">Loveland, Colston </t>
  </si>
  <si>
    <t xml:space="preserve">Monangai, Kyle </t>
  </si>
  <si>
    <t xml:space="preserve">Davis, Ray </t>
  </si>
  <si>
    <t xml:space="preserve">Velen, Devaughn </t>
  </si>
  <si>
    <t xml:space="preserve">Golden, Matthew </t>
  </si>
  <si>
    <t xml:space="preserve">McMillan, Tetairoa </t>
  </si>
  <si>
    <t xml:space="preserve">Rice, Rashee </t>
  </si>
  <si>
    <t xml:space="preserve">Pearsall, Ricky </t>
  </si>
  <si>
    <t xml:space="preserve">Hampton, Omarion </t>
  </si>
  <si>
    <t xml:space="preserve">Taylor, Mason </t>
  </si>
  <si>
    <t xml:space="preserve">Coker, Jalen </t>
  </si>
  <si>
    <t xml:space="preserve">Warren, Tyler </t>
  </si>
  <si>
    <t xml:space="preserve">Hunt, Kareem </t>
  </si>
  <si>
    <t xml:space="preserve">Blue, Jaydon </t>
  </si>
  <si>
    <t xml:space="preserve">Palmer, Joshua </t>
  </si>
  <si>
    <t xml:space="preserve">Wright, Jaylen </t>
  </si>
  <si>
    <t xml:space="preserve">Estime, Audric </t>
  </si>
  <si>
    <t xml:space="preserve">Sanders, JaTavion </t>
  </si>
  <si>
    <t xml:space="preserve">Brooks, Tahj </t>
  </si>
  <si>
    <t xml:space="preserve">Tracy, Tyrone </t>
  </si>
  <si>
    <t xml:space="preserve">Wilson, Roman </t>
  </si>
  <si>
    <t xml:space="preserve">Burton, Jermaine </t>
  </si>
  <si>
    <t xml:space="preserve">Mason, Jordan </t>
  </si>
  <si>
    <t xml:space="preserve">Royals, Jalen </t>
  </si>
  <si>
    <t xml:space="preserve">Higgins, Jayden </t>
  </si>
  <si>
    <t xml:space="preserve">Johnson, Ty </t>
  </si>
  <si>
    <t xml:space="preserve">Egbuka, Emeka </t>
  </si>
  <si>
    <t xml:space="preserve">Patrick, Tim </t>
  </si>
  <si>
    <t xml:space="preserve">Bech, Jack </t>
  </si>
  <si>
    <t xml:space="preserve">Johnson, Theo </t>
  </si>
  <si>
    <t xml:space="preserve">Allen, Braelon </t>
  </si>
  <si>
    <t xml:space="preserve">Brown, Dynami </t>
  </si>
  <si>
    <t xml:space="preserve">Bryant, Pat </t>
  </si>
  <si>
    <t xml:space="preserve">Williams, Kyle </t>
  </si>
  <si>
    <t xml:space="preserve">Tuten, Bhayshul </t>
  </si>
  <si>
    <t xml:space="preserve">Williams, Savion </t>
  </si>
  <si>
    <t xml:space="preserve">Corum, Blake </t>
  </si>
  <si>
    <t xml:space="preserve">Arroyo, Elijah </t>
  </si>
  <si>
    <t xml:space="preserve">Franklin, Troy </t>
  </si>
  <si>
    <t xml:space="preserve">Mitchell, Adonai </t>
  </si>
  <si>
    <t xml:space="preserve">Sampson, Dylan </t>
  </si>
  <si>
    <t xml:space="preserve">Legette, Xavier </t>
  </si>
  <si>
    <t xml:space="preserve">Noel, Jaylin </t>
  </si>
  <si>
    <t xml:space="preserve">Benson, Trey </t>
  </si>
  <si>
    <t xml:space="preserve">Polk, Ja'Lynn </t>
  </si>
  <si>
    <t xml:space="preserve">Dike, Chimere </t>
  </si>
  <si>
    <t xml:space="preserve">Woods, Robert </t>
  </si>
  <si>
    <t xml:space="preserve">Neal, Devin </t>
  </si>
  <si>
    <t xml:space="preserve">McCaffrey, Luke </t>
  </si>
  <si>
    <t xml:space="preserve">Lloyd, Marshawn </t>
  </si>
  <si>
    <t xml:space="preserve">Oliver, Josh </t>
  </si>
  <si>
    <t xml:space="preserve">Guerendo, Isaac </t>
  </si>
  <si>
    <t xml:space="preserve">McMillan, Jalen </t>
  </si>
  <si>
    <t xml:space="preserve">Rattler, Spencer </t>
  </si>
  <si>
    <t xml:space="preserve">Robinson, Demarcus </t>
  </si>
  <si>
    <t xml:space="preserve">Shipley, Will </t>
  </si>
  <si>
    <t xml:space="preserve">Giddens, DJ </t>
  </si>
  <si>
    <t xml:space="preserve">Means, Bub </t>
  </si>
  <si>
    <t xml:space="preserve">Barner, AJ </t>
  </si>
  <si>
    <t xml:space="preserve">Ferguson, Terrance </t>
  </si>
  <si>
    <t xml:space="preserve">Stover, Cade </t>
  </si>
  <si>
    <t xml:space="preserve">Harris, Tre </t>
  </si>
  <si>
    <t xml:space="preserve">Hollins, Mack </t>
  </si>
  <si>
    <t xml:space="preserve">Cowing, Jacob </t>
  </si>
  <si>
    <t xml:space="preserve">Thornton, Dont'e </t>
  </si>
  <si>
    <t xml:space="preserve">Bartholomew </t>
  </si>
  <si>
    <t xml:space="preserve">James, Jordan </t>
  </si>
  <si>
    <t xml:space="preserve">Whittington, Jordan </t>
  </si>
  <si>
    <t xml:space="preserve">Helm, Gunnar </t>
  </si>
  <si>
    <t xml:space="preserve">Sims, Steven </t>
  </si>
  <si>
    <t xml:space="preserve">McCormick, Sincere </t>
  </si>
  <si>
    <t xml:space="preserve">Watson, Blake </t>
  </si>
  <si>
    <t xml:space="preserve">Ayomanor, Elic </t>
  </si>
  <si>
    <t xml:space="preserve">Moore, David </t>
  </si>
  <si>
    <t xml:space="preserve">Smith, Brashard </t>
  </si>
  <si>
    <t xml:space="preserve">Wilson, Emanuel </t>
  </si>
  <si>
    <t xml:space="preserve">TeSlaa, Isaac </t>
  </si>
  <si>
    <t xml:space="preserve">Smith, Ainias </t>
  </si>
  <si>
    <t xml:space="preserve">Sinnott, Ben </t>
  </si>
  <si>
    <t xml:space="preserve">Hudson, Tanner </t>
  </si>
  <si>
    <t xml:space="preserve">Martinez, Damien </t>
  </si>
  <si>
    <t xml:space="preserve">Davis, Isaiah </t>
  </si>
  <si>
    <t xml:space="preserve">Watson, Justin </t>
  </si>
  <si>
    <t xml:space="preserve">Smith, Arian </t>
  </si>
  <si>
    <t xml:space="preserve">McNichols, Jeremy </t>
  </si>
  <si>
    <t xml:space="preserve">Etienne, Trevor </t>
  </si>
  <si>
    <t xml:space="preserve">Horton, Tory </t>
  </si>
  <si>
    <t xml:space="preserve">Milroe, Jalen </t>
  </si>
  <si>
    <t xml:space="preserve">Wilson, Cedric </t>
  </si>
  <si>
    <t xml:space="preserve">Vidal, Kimani </t>
  </si>
  <si>
    <t xml:space="preserve">Hunter, Jarquez </t>
  </si>
  <si>
    <t xml:space="preserve">Mafah, Phil </t>
  </si>
  <si>
    <t xml:space="preserve">Hill, Julian </t>
  </si>
  <si>
    <t xml:space="preserve">Lane, Jaylin </t>
  </si>
  <si>
    <t xml:space="preserve">Wilson, Johnny </t>
  </si>
  <si>
    <t xml:space="preserve">Yarns, Marcus </t>
  </si>
  <si>
    <t xml:space="preserve">Reiman, Tip </t>
  </si>
  <si>
    <t xml:space="preserve">Mullings, Kalel </t>
  </si>
  <si>
    <t xml:space="preserve">Ogletree, Drew </t>
  </si>
  <si>
    <t xml:space="preserve">Washington, Casey </t>
  </si>
  <si>
    <t xml:space="preserve">Vaki, Sione </t>
  </si>
  <si>
    <t xml:space="preserve">Felton, Tai </t>
  </si>
  <si>
    <t xml:space="preserve">Armstrong, Andrew </t>
  </si>
  <si>
    <t xml:space="preserve">Gipson, Xavier </t>
  </si>
  <si>
    <t xml:space="preserve">Ricard, Patrick </t>
  </si>
  <si>
    <t xml:space="preserve">Milton, Joe </t>
  </si>
  <si>
    <t xml:space="preserve">Martinez, Adrian </t>
  </si>
  <si>
    <t xml:space="preserve">Sanders, Raheem </t>
  </si>
  <si>
    <t xml:space="preserve">Brooks, Jalen </t>
  </si>
  <si>
    <t xml:space="preserve">Parham, Donald </t>
  </si>
  <si>
    <t xml:space="preserve">Woerner, Charlie </t>
  </si>
  <si>
    <t xml:space="preserve">Gordon, Ollie </t>
  </si>
  <si>
    <t xml:space="preserve">Weaver, Xavier </t>
  </si>
  <si>
    <t xml:space="preserve">Gould, Anthony </t>
  </si>
  <si>
    <t xml:space="preserve">Cephus, Joshua </t>
  </si>
  <si>
    <t xml:space="preserve">Irwin, Trenton </t>
  </si>
  <si>
    <t xml:space="preserve">McClellan, Jase </t>
  </si>
  <si>
    <t xml:space="preserve">Carlson, Stephen </t>
  </si>
  <si>
    <t xml:space="preserve">Ali, Rasheen </t>
  </si>
  <si>
    <t xml:space="preserve">Walker, Devontez </t>
  </si>
  <si>
    <t xml:space="preserve">Krull, Lucas </t>
  </si>
  <si>
    <t xml:space="preserve">Larison, Lan </t>
  </si>
  <si>
    <t xml:space="preserve">Hawes, Jackson </t>
  </si>
  <si>
    <t xml:space="preserve">Sermon, Trey </t>
  </si>
  <si>
    <t xml:space="preserve">Mellott, Tommy </t>
  </si>
  <si>
    <t xml:space="preserve">Corley, Malachi </t>
  </si>
  <si>
    <t xml:space="preserve">Laube, Dylan </t>
  </si>
  <si>
    <t xml:space="preserve">Franks, Feleipe </t>
  </si>
  <si>
    <t xml:space="preserve">Wiley, Jared </t>
  </si>
  <si>
    <t xml:space="preserve">Stewart, Tre </t>
  </si>
  <si>
    <t xml:space="preserve">Fisk, Tucker </t>
  </si>
  <si>
    <t xml:space="preserve">Thrash, Jamari </t>
  </si>
  <si>
    <t xml:space="preserve">Granson, Kyle </t>
  </si>
  <si>
    <t xml:space="preserve">Mallory, Will </t>
  </si>
  <si>
    <t xml:space="preserve">Bell, Jaheim </t>
  </si>
  <si>
    <t xml:space="preserve">Fidone, Thomas </t>
  </si>
  <si>
    <t xml:space="preserve">Sims, Ben </t>
  </si>
  <si>
    <t xml:space="preserve">Brooks, British </t>
  </si>
  <si>
    <t xml:space="preserve">Dart, Jaxson </t>
  </si>
  <si>
    <t xml:space="preserve">McKee, Tanner </t>
  </si>
  <si>
    <t xml:space="preserve">Mordecai, Tanner </t>
  </si>
  <si>
    <t xml:space="preserve">Brosmer, Max </t>
  </si>
  <si>
    <t xml:space="preserve">Watkins, Jordan </t>
  </si>
  <si>
    <t xml:space="preserve">Ewers, Quinn </t>
  </si>
  <si>
    <t xml:space="preserve">Gadsden, Oronde </t>
  </si>
  <si>
    <t xml:space="preserve">Heinick, Taylor </t>
  </si>
  <si>
    <t xml:space="preserve">Howard, Will </t>
  </si>
  <si>
    <t xml:space="preserve">Virgil, Jalen </t>
  </si>
  <si>
    <t xml:space="preserve">Evans, Mitchell </t>
  </si>
  <si>
    <t xml:space="preserve">Jackson, Ja'Quinden </t>
  </si>
  <si>
    <t xml:space="preserve">Lovett, Dominic </t>
  </si>
  <si>
    <t xml:space="preserve">Quintoriano, Teagan </t>
  </si>
  <si>
    <t xml:space="preserve">Zylstra, Shane </t>
  </si>
  <si>
    <t xml:space="preserve">Lachey, Luke </t>
  </si>
  <si>
    <t xml:space="preserve">Willis, Brayden </t>
  </si>
  <si>
    <t xml:space="preserve">Vokolek, Travis </t>
  </si>
  <si>
    <t xml:space="preserve">Yeboah, Kenny </t>
  </si>
  <si>
    <t xml:space="preserve">Fannin, Harold </t>
  </si>
  <si>
    <t xml:space="preserve">Adkins, Nate </t>
  </si>
  <si>
    <t xml:space="preserve">Marks, Woody </t>
  </si>
  <si>
    <t xml:space="preserve">Allen, LeQuint </t>
  </si>
  <si>
    <t xml:space="preserve">Steele, Carson </t>
  </si>
  <si>
    <t xml:space="preserve">Johnson, Collin </t>
  </si>
  <si>
    <t xml:space="preserve">Mumpfield, Konata </t>
  </si>
  <si>
    <t xml:space="preserve">Saubert, Eric </t>
  </si>
  <si>
    <t xml:space="preserve">Mitchell,  James </t>
  </si>
  <si>
    <t xml:space="preserve">McCord, Kyle </t>
  </si>
  <si>
    <t xml:space="preserve">Ehlinger, Sam </t>
  </si>
  <si>
    <t>Njigba, Jaxon</t>
  </si>
  <si>
    <t>Valdes, Scantling - Marquez</t>
  </si>
  <si>
    <t>Westbrook-Ikine, Nick</t>
  </si>
  <si>
    <t>Croskey-Merritt, Jacory</t>
  </si>
  <si>
    <t>Smith-Schuster, JuJU</t>
  </si>
  <si>
    <t>Spann-Ford, Brevyn</t>
  </si>
  <si>
    <t>Edwards-Helaiire, Clyde</t>
  </si>
  <si>
    <t>Martin-Robinson, David</t>
  </si>
  <si>
    <t>Kelley, Cole - WAS</t>
  </si>
  <si>
    <t>Wolford, John - JAX</t>
  </si>
  <si>
    <t>Tanner Mordecai - SF</t>
  </si>
  <si>
    <t>Zappe, Bailey - KC</t>
  </si>
  <si>
    <t>Hall, Jarren - UFA</t>
  </si>
  <si>
    <t>McSorley, Trace - UFA</t>
  </si>
  <si>
    <t>Austin Reed - CHI</t>
  </si>
  <si>
    <t>Perkins, Bryce - LAR</t>
  </si>
  <si>
    <t>Clifford, Sean - GB</t>
  </si>
  <si>
    <t>Henigan, Seth - JAX</t>
  </si>
  <si>
    <t>Gabriel, Dillon - CLE</t>
  </si>
  <si>
    <t>Leonard, Riley - IND</t>
  </si>
  <si>
    <t>Mertz, Graham - HOU</t>
  </si>
  <si>
    <t>Miller, Cam - LV</t>
  </si>
  <si>
    <t>Garbers, Ethan - CAR</t>
  </si>
  <si>
    <t>Thorne, Payton - CIN</t>
  </si>
  <si>
    <t>Cook, Brady - NYJ</t>
  </si>
  <si>
    <t>Uiagalelei, D.J. - LAC</t>
  </si>
  <si>
    <t>Rush, Cooper - LAC</t>
  </si>
  <si>
    <t>Heinicke, Taylor - LAC</t>
  </si>
  <si>
    <t>Rypien, Brett - MIN</t>
  </si>
  <si>
    <t>Book, Ian - UFA</t>
  </si>
  <si>
    <t>Williams, Jamaal - UFA</t>
  </si>
  <si>
    <t>↑ Z</t>
  </si>
  <si>
    <t>Holani, George - SEA</t>
  </si>
  <si>
    <t>Hines, Nyheim - UFA</t>
  </si>
  <si>
    <t>Hasty, JaMycal - UFA</t>
  </si>
  <si>
    <t>Evans, Chris - UFA</t>
  </si>
  <si>
    <t>Z R</t>
  </si>
  <si>
    <t>Edwards, Gus - UFA</t>
  </si>
  <si>
    <t>George Holani - SEA</t>
  </si>
  <si>
    <t>Washington, Carlos - ATL</t>
  </si>
  <si>
    <t>Kalel Mullings - TEN</t>
  </si>
  <si>
    <t>Tinsley, Mitchell - CIN</t>
  </si>
  <si>
    <t>Thornton, Tyquan - KC</t>
  </si>
  <si>
    <t>↑ U</t>
  </si>
  <si>
    <t>QB*Sanders, Shedeur - CLE</t>
  </si>
  <si>
    <t>Johnson, Tez - TB</t>
  </si>
  <si>
    <t>Horn, Jimmy - CAR</t>
  </si>
  <si>
    <t>Lambert-Smith, KeAndre - LAC</t>
  </si>
  <si>
    <t>TE*Bartholomew, Gavin - MIN</t>
  </si>
  <si>
    <t>Briningstool, Jake - KC</t>
  </si>
  <si>
    <t>Matavao, Moliki - NO</t>
  </si>
  <si>
    <t>↑R</t>
  </si>
  <si>
    <t>Name</t>
  </si>
  <si>
    <t>RB*Dobbins, J.K. - DEN</t>
  </si>
  <si>
    <t>Dobbins, J.K. - DEN</t>
  </si>
  <si>
    <t>QB*Minshew, Gardner - ARI</t>
  </si>
  <si>
    <t>QB*Beck, Carson - ARI</t>
  </si>
  <si>
    <t>RB*Allgeier, Tyler - ARI</t>
  </si>
  <si>
    <t>RB*Knight, Bam - ARI</t>
  </si>
  <si>
    <t>Love, Jeremiyah - ARI</t>
  </si>
  <si>
    <t>Allgeier, Tyler - ARI</t>
  </si>
  <si>
    <t>Knight, Bam - ARI</t>
  </si>
  <si>
    <t>RB*Love, Jeremiyah - ARI</t>
  </si>
  <si>
    <t>WR*Bourne, Kendrick - ARI</t>
  </si>
  <si>
    <t>WR*Duvernay, Devin - ARI</t>
  </si>
  <si>
    <t>WR*Virgil, Reggie - ARI</t>
  </si>
  <si>
    <t>Bourne, Kendrick - ARI</t>
  </si>
  <si>
    <t>Duvernay, Devin - ARI</t>
  </si>
  <si>
    <t>Virgil, Reggie - ARI</t>
  </si>
  <si>
    <t>TE*Quitoriano, Teegan - ARI</t>
  </si>
  <si>
    <t>Quitoriano, Teegan - ARI</t>
  </si>
  <si>
    <t>Kedon Slovis</t>
  </si>
  <si>
    <t>Simi Fehoko</t>
  </si>
  <si>
    <t>Jalen Brooks</t>
  </si>
  <si>
    <t>Harrison Wallace</t>
  </si>
  <si>
    <t>Ihmir Smith-Marsette</t>
  </si>
  <si>
    <t>QB*Tagovailoa, Tua - ATL</t>
  </si>
  <si>
    <t>QB*Siemian, Trevor - ATL</t>
  </si>
  <si>
    <t>RB*Robinson, Brian - ATL</t>
  </si>
  <si>
    <t>RB*Goodson, Tyler - ATL</t>
  </si>
  <si>
    <t>Jack Strand</t>
  </si>
  <si>
    <t>Robinson, Brian - ATL</t>
  </si>
  <si>
    <t>Goodson, Tyler - ATL</t>
  </si>
  <si>
    <t>WR*Zaccheaus, Olamide - ATL</t>
  </si>
  <si>
    <t>Zaccheaus, Olamide - ATL</t>
  </si>
  <si>
    <t>Branch, Zachariah - ATL</t>
  </si>
  <si>
    <t>Dotson, Jahan - ATL</t>
  </si>
  <si>
    <t>Anthony, Vinny - ATL</t>
  </si>
  <si>
    <t>WR*Branch, Zachariah - ATL</t>
  </si>
  <si>
    <t>WR*Jahan Dotson, ATL</t>
  </si>
  <si>
    <t>WR*Anthony, Vinny - ATL</t>
  </si>
  <si>
    <t>Cash Jones</t>
  </si>
  <si>
    <t>Chris Blair</t>
  </si>
  <si>
    <t>Le'Meke Brockington</t>
  </si>
  <si>
    <t>Joshua Simon</t>
  </si>
  <si>
    <t>Jack Velling</t>
  </si>
  <si>
    <t>TE*Hooper, Austin</t>
  </si>
  <si>
    <t>Hooper, Austin - ATL</t>
  </si>
  <si>
    <t>RB*Randall, Adam - BAL</t>
  </si>
  <si>
    <t>Randall, Adam - BAL</t>
  </si>
  <si>
    <t>QB*Huntley, Tyler-BAL</t>
  </si>
  <si>
    <t>QB*Pavia, Diego - BAL</t>
  </si>
  <si>
    <t>Skyler Thompson</t>
  </si>
  <si>
    <t xml:space="preserve">Joe Fagnano </t>
  </si>
  <si>
    <t>Dontae McMillan</t>
  </si>
  <si>
    <t>Elijah Tau-Tolliver</t>
  </si>
  <si>
    <t>WR*Sarratt, Elijah - BAL</t>
  </si>
  <si>
    <t>WR*Lane, Ja'Kobi - BAL</t>
  </si>
  <si>
    <t>WR*Guillory, Xavier - BAL</t>
  </si>
  <si>
    <t>Guillory, Xavier - BAL</t>
  </si>
  <si>
    <t>Lane, Ja'Kobi - BAL</t>
  </si>
  <si>
    <t>Sarratt, Elijah - BAL</t>
  </si>
  <si>
    <t>Dayton Wade</t>
  </si>
  <si>
    <t>Octavian Smith</t>
  </si>
  <si>
    <t>Tyler Pezza</t>
  </si>
  <si>
    <t>TE*Hibner, Matthew - BAL</t>
  </si>
  <si>
    <t>Hibner, Matthew - BAL</t>
  </si>
  <si>
    <t>TE*Cuevas, Josh - BAL</t>
  </si>
  <si>
    <t>Cuevas, Josh - BAL</t>
  </si>
  <si>
    <t>QB*Allen, Kyle - BUF</t>
  </si>
  <si>
    <t>QB*Buechele, Shane - BUF</t>
  </si>
  <si>
    <t>Reid, Desmond - BUF</t>
  </si>
  <si>
    <t>WR*Moore, DJ - BUF</t>
  </si>
  <si>
    <t>Moore, DJ - BUF</t>
  </si>
  <si>
    <t>WR*Bell, Skyler - BUF</t>
  </si>
  <si>
    <t>Bell, Skyler - BUF</t>
  </si>
  <si>
    <t>WR*Shavers, Tyrell - BUF</t>
  </si>
  <si>
    <t>Shavers, Tyrell - BUF</t>
  </si>
  <si>
    <t>Mecole Hardman</t>
  </si>
  <si>
    <t>Jalen Virgil</t>
  </si>
  <si>
    <t>Ja'Mori Maclin</t>
  </si>
  <si>
    <t>Shane Zylstra</t>
  </si>
  <si>
    <t>QB*Pickett, Kenny - CAR</t>
  </si>
  <si>
    <t>QB*Grier, Will - CAR</t>
  </si>
  <si>
    <t>Haynes King</t>
  </si>
  <si>
    <t>RB*Brooks, Jonathon -  CAR</t>
  </si>
  <si>
    <t>Brooks, Jonathon - CAR</t>
  </si>
  <si>
    <t>RB*Dillon, AJ - CAR</t>
  </si>
  <si>
    <t>Dillon, AJ - CAR</t>
  </si>
  <si>
    <t>Miles Davis</t>
  </si>
  <si>
    <t>WR*Horn, Jimmy - CAR</t>
  </si>
  <si>
    <t>Brycen Tremaine</t>
  </si>
  <si>
    <t>Ja'Seem Reed</t>
  </si>
  <si>
    <t>Kobe Prentice</t>
  </si>
  <si>
    <t>Feleipe Franks</t>
  </si>
  <si>
    <t>Heinrich Haarberg</t>
  </si>
  <si>
    <t>RB*Brown, Brittain, CHI</t>
  </si>
  <si>
    <t>c</t>
  </si>
  <si>
    <t>RB*Bennett, Coleman - CHI</t>
  </si>
  <si>
    <t>Brown, Brittain - CHI</t>
  </si>
  <si>
    <t>Bennett, Coleman - CHI</t>
  </si>
  <si>
    <t>Salvon Ahmed</t>
  </si>
  <si>
    <t>Miller Moss</t>
  </si>
  <si>
    <t>WR*Thomas, Zavion - CHI</t>
  </si>
  <si>
    <t>WR*Walker, Jahdae - CHI</t>
  </si>
  <si>
    <t>WR*Miller, Scotty - CHI</t>
  </si>
  <si>
    <t>Raymmond, Kalif - CHI</t>
  </si>
  <si>
    <t>WR*Raymond, Kalif - CHI</t>
  </si>
  <si>
    <t>Thomas, Zavion - CHI</t>
  </si>
  <si>
    <t>Walker, Jahdae - CHI</t>
  </si>
  <si>
    <t>Miller, .Scotty - CHI</t>
  </si>
  <si>
    <t>TE*Roush, Sam - CHI</t>
  </si>
  <si>
    <t>Roush, Sam - CHI</t>
  </si>
  <si>
    <t>JP Richardson</t>
  </si>
  <si>
    <t>Omari Kelly</t>
  </si>
  <si>
    <t>Kyron Hudson</t>
  </si>
  <si>
    <t xml:space="preserve">Nikola Kalinic </t>
  </si>
  <si>
    <t>Qadir Ismail</t>
  </si>
  <si>
    <t>Hayden Large</t>
  </si>
  <si>
    <t>QB*Flacco, Joe - CIN</t>
  </si>
  <si>
    <t>QB, Johnson, Josh - CIN</t>
  </si>
  <si>
    <t>RB*Haynes, Jamal - CHI</t>
  </si>
  <si>
    <t>Haynes, Jamal - CIN</t>
  </si>
  <si>
    <t>RB*Brightwell, Gary - CIN</t>
  </si>
  <si>
    <t>Brightwell, Gary - CIN</t>
  </si>
  <si>
    <t>Kentrel Bullock</t>
  </si>
  <si>
    <t>WR*Young, Colbie - CIN</t>
  </si>
  <si>
    <t>Young, Colbie - CIN</t>
  </si>
  <si>
    <t>WR*Tinsley - Mitchell - CIN</t>
  </si>
  <si>
    <t>Ke'Shawn Williams</t>
  </si>
  <si>
    <t>Kenrick Pryor</t>
  </si>
  <si>
    <t>Noah Thomas</t>
  </si>
  <si>
    <t>TE*All, Erick - CIN</t>
  </si>
  <si>
    <t xml:space="preserve">Jack Endries </t>
  </si>
  <si>
    <t>QB*Green, Taylen - CL</t>
  </si>
  <si>
    <t>RB*Booth, Davon - CLE</t>
  </si>
  <si>
    <t>Booth, Davon - CLE</t>
  </si>
  <si>
    <t>Harden, TJ - CLE</t>
  </si>
  <si>
    <t>RB*Sanders, Raheim - CLE</t>
  </si>
  <si>
    <t>Sanders, Raheim - CLE</t>
  </si>
  <si>
    <t>Dillon Gabrie</t>
  </si>
  <si>
    <t>WR*Concepcion, KC - CLE</t>
  </si>
  <si>
    <t>Concepcion, KC - CLE</t>
  </si>
  <si>
    <t>WR*Boston, Denzel - CLE</t>
  </si>
  <si>
    <t>Boston, Denzel - CLE</t>
  </si>
  <si>
    <t>WR*Bond, Isaiah - CLE</t>
  </si>
  <si>
    <t>Bond, Isaiah - CLE</t>
  </si>
  <si>
    <t>Tylan Wallace</t>
  </si>
  <si>
    <t>Malachi Corley</t>
  </si>
  <si>
    <t xml:space="preserve">Gage Lavradain </t>
  </si>
  <si>
    <t>TE*Royer, Joe - CLE</t>
  </si>
  <si>
    <t>Royer, Joe - CLE</t>
  </si>
  <si>
    <t>TE*Ryan, Carsen - CLE</t>
  </si>
  <si>
    <t>Ryan, Carsen - CLE</t>
  </si>
  <si>
    <t>QB*Howell, Sam - DAL</t>
  </si>
  <si>
    <t>RB*Abanikanda, Israel - DAL</t>
  </si>
  <si>
    <t>Abanikanda, Israel - DAL</t>
  </si>
  <si>
    <t>RB*Davis, Malik - DAL</t>
  </si>
  <si>
    <t>Davis, Malik - DAL</t>
  </si>
  <si>
    <t>Dominic Richardson</t>
  </si>
  <si>
    <t>WR*Flournoy, Ryan - DAL</t>
  </si>
  <si>
    <t>Flournoy, Ryan - DAL</t>
  </si>
  <si>
    <t>WR*Valdes-Scantilng, Marqeuz - DAL</t>
  </si>
  <si>
    <t>Valdes-Scantling, Marqeuz - DAL</t>
  </si>
  <si>
    <t>Camden Brown</t>
  </si>
  <si>
    <t>Johnson, Tyler - DAL</t>
  </si>
  <si>
    <t>Jonathan Mingo</t>
  </si>
  <si>
    <t>Anthony Smith</t>
  </si>
  <si>
    <t>Traeshon Hlden</t>
  </si>
  <si>
    <t>Jordan Hudson</t>
  </si>
  <si>
    <t>DJ Rogers</t>
  </si>
  <si>
    <t>TE*Trigg, Michael - DAL</t>
  </si>
  <si>
    <t>Trigg, Michael - DAL</t>
  </si>
  <si>
    <t>RB*Coleman, Jonah - DEN</t>
  </si>
  <si>
    <t>RB*Badie, Tyler - DEN</t>
  </si>
  <si>
    <t>Coleman, Jonah - DEN</t>
  </si>
  <si>
    <t>WR*Waddle, Jaylen - DEN</t>
  </si>
  <si>
    <t>LIlJordan Humphrey</t>
  </si>
  <si>
    <t>Dane Key</t>
  </si>
  <si>
    <t>TE*Joly, Justin - DEN</t>
  </si>
  <si>
    <t>Joly, Justin - DEN</t>
  </si>
  <si>
    <t>Nate Atkins</t>
  </si>
  <si>
    <t>Dallen Bentley</t>
  </si>
  <si>
    <t>QB*Bridgewater, Teddy - DET</t>
  </si>
  <si>
    <t>QB*Altmyer, Luke - DET</t>
  </si>
  <si>
    <t>RB*Pacheco, Isiah - DET</t>
  </si>
  <si>
    <t>RB* Saylors, Jacob - DET</t>
  </si>
  <si>
    <t>Pacheco, Isiah - DET</t>
  </si>
  <si>
    <t>Saylors, Jacob - DET</t>
  </si>
  <si>
    <t>Jabari Small</t>
  </si>
  <si>
    <t>Kye Robichaux</t>
  </si>
  <si>
    <t>WR*Dortch, Greg - DET</t>
  </si>
  <si>
    <t>Dortch, Greg - DET</t>
  </si>
  <si>
    <t>WR*Law, Kendrick - DET</t>
  </si>
  <si>
    <t>Law, Kendrick - DET</t>
  </si>
  <si>
    <t>Cedrick Wilson</t>
  </si>
  <si>
    <t>Jackson Meeks</t>
  </si>
  <si>
    <t>TE* Conklin, Tyler - DET</t>
  </si>
  <si>
    <t>Conklin, Tyler - DET</t>
  </si>
  <si>
    <t>Thomas Gordon</t>
  </si>
  <si>
    <t>Miles Kitselman</t>
  </si>
  <si>
    <t>QB*Taylor, Tyrod - GB</t>
  </si>
  <si>
    <t>QB*McCord, Kyle - GB</t>
  </si>
  <si>
    <t>RB*Martinez, Damien - GB</t>
  </si>
  <si>
    <t>Martinez, Damien - GB</t>
  </si>
  <si>
    <t>Pierre Strong</t>
  </si>
  <si>
    <t>Kyron Drones</t>
  </si>
  <si>
    <t>Jaden Nixon</t>
  </si>
  <si>
    <t>J.Michael Sturdivant</t>
  </si>
  <si>
    <t>Will Sheppard</t>
  </si>
  <si>
    <t>Drake Dabney</t>
  </si>
  <si>
    <t>TE*Whyle, Josh - GB</t>
  </si>
  <si>
    <t>Whyle, Josh - GB</t>
  </si>
  <si>
    <t>WR* Watson, Christian - GB</t>
  </si>
  <si>
    <t>WR*Melton, Bo - GB</t>
  </si>
  <si>
    <t>Melton, Bo - GB</t>
  </si>
  <si>
    <t>WR*Moore, Skyy  - GB</t>
  </si>
  <si>
    <t>Moore, Skyy - GB</t>
  </si>
  <si>
    <t>Graham Mertz</t>
  </si>
  <si>
    <t>RB*Montgomery, David - HOU</t>
  </si>
  <si>
    <t>Montgomery, David - HOU</t>
  </si>
  <si>
    <t>Jordan, Jawhar - HOU</t>
  </si>
  <si>
    <t>RB*Brooks, British - HOU</t>
  </si>
  <si>
    <t>RB*Jordan, Jawhar - HOU</t>
  </si>
  <si>
    <t>Brooks,. British - HOU</t>
  </si>
  <si>
    <t>Noah Whittington</t>
  </si>
  <si>
    <t>Josh Pitsenberger</t>
  </si>
  <si>
    <t>Moreau, Foster - HOU</t>
  </si>
  <si>
    <t>TE*Moreau, Foster - HOU</t>
  </si>
  <si>
    <t>TE*Klein, Marlin - HOU</t>
  </si>
  <si>
    <t>Klein, Marlin - HOU</t>
  </si>
  <si>
    <t xml:space="preserve">Brevin Jordan </t>
  </si>
  <si>
    <t>Lewis Bond</t>
  </si>
  <si>
    <t>Josh Kelly</t>
  </si>
  <si>
    <t>Daniel Sobkowicz</t>
  </si>
  <si>
    <t>RB*Leonard, Riley - IND</t>
  </si>
  <si>
    <t>RB*McGowan, Seth - IND</t>
  </si>
  <si>
    <t>McGowan, Seth - IND</t>
  </si>
  <si>
    <t>RB*Bentley, Ulysses - IND</t>
  </si>
  <si>
    <t>Bentley, Ulysses - IND</t>
  </si>
  <si>
    <t>Lincoln Pare</t>
  </si>
  <si>
    <t>WR*Westbrook-Ikhine, Nick - IND</t>
  </si>
  <si>
    <t>Westbrook-Ikhine, Nick - IND</t>
  </si>
  <si>
    <t>WR*Burks, Deion - IND</t>
  </si>
  <si>
    <t>Burks, Deion - IND</t>
  </si>
  <si>
    <t>Coleman Owen</t>
  </si>
  <si>
    <t>Joey Aguilar</t>
  </si>
  <si>
    <t>RB*Abdullah, Ameer - JAX</t>
  </si>
  <si>
    <t>Abdullah, Ameer - JAX</t>
  </si>
  <si>
    <t>RB*Taylor, J'Mari - JAX</t>
  </si>
  <si>
    <t>Taylor, J'Mari - JAX</t>
  </si>
  <si>
    <t>WR*Meyers, Jakobi - JAX</t>
  </si>
  <si>
    <t>Meyers, Jakobi - JAX</t>
  </si>
  <si>
    <t>WR*Cameron, Josh - JAX</t>
  </si>
  <si>
    <t>Cameron, Josh - JAX</t>
  </si>
  <si>
    <t>CJ Williams</t>
  </si>
  <si>
    <t>Chandler Brayboy</t>
  </si>
  <si>
    <t>TE*Boerkircher, Nate - JAX</t>
  </si>
  <si>
    <t>Boerkircher, Nate - JAX</t>
  </si>
  <si>
    <t>TE*Koziol, Tanner - JAX</t>
  </si>
  <si>
    <t>Koziol, Tanner - JAX</t>
  </si>
  <si>
    <t>Patrick Herbert</t>
  </si>
  <si>
    <t>QB*Fields, Justin - KC</t>
  </si>
  <si>
    <t>QB*Nussmeier, Garrett - KC</t>
  </si>
  <si>
    <t>RB*Walker, Kenneth - KC</t>
  </si>
  <si>
    <t>RB*Johnson, Emmett - KC</t>
  </si>
  <si>
    <t>RB*Demercado, Emari - KC</t>
  </si>
  <si>
    <t>RB*Ott, Jadyn - KC</t>
  </si>
  <si>
    <t>Walker, Kenneth - KC</t>
  </si>
  <si>
    <t>Johnson, Emmett - KC</t>
  </si>
  <si>
    <t>Demercado, Emari - KC</t>
  </si>
  <si>
    <t>Ott, Jadyn - KC</t>
  </si>
  <si>
    <t>EJ Smith</t>
  </si>
  <si>
    <t>WR*Thornton, Tyquan - KC</t>
  </si>
  <si>
    <t>WR*Allen, Cryus - KC</t>
  </si>
  <si>
    <t>Allen, Cyrus - KC</t>
  </si>
  <si>
    <t>Nikko Rmigio</t>
  </si>
  <si>
    <t>Jimmy Holiday</t>
  </si>
  <si>
    <t>Andrew Armstrong</t>
  </si>
  <si>
    <t>Jeff Caldwell</t>
  </si>
  <si>
    <t>TE*Briningstool, Jake - KC</t>
  </si>
  <si>
    <t>John Michael Gyllenborg</t>
  </si>
  <si>
    <t>QB*Cousin, Kirk - LV</t>
  </si>
  <si>
    <t>QB*Mendoza, Fernando - LV</t>
  </si>
  <si>
    <t>RB*Washington, Miike - LV</t>
  </si>
  <si>
    <t>RB*Hemby, Roman - LV</t>
  </si>
  <si>
    <t>WR*Nailor, Jalen - LV</t>
  </si>
  <si>
    <t>Nailor, Jalen - LV</t>
  </si>
  <si>
    <t>WR*Benson, Malik - LV</t>
  </si>
  <si>
    <t>WR*Young, Dareke - LV</t>
  </si>
  <si>
    <t>Benson, Malik - LV</t>
  </si>
  <si>
    <t>Young, Dareke - LV</t>
  </si>
  <si>
    <t>Shedrick Jackson</t>
  </si>
  <si>
    <t>Chase Roberts</t>
  </si>
  <si>
    <t>E.J. Roberts</t>
  </si>
  <si>
    <t>Justin Shorter</t>
  </si>
  <si>
    <t>Carter Runyono</t>
  </si>
  <si>
    <t>Patrick Gurd</t>
  </si>
  <si>
    <t>RB*Mitchell, Keaton - LAC</t>
  </si>
  <si>
    <t>Mitchell, Keaton - LAC</t>
  </si>
  <si>
    <t>WR*Thompson, Brenen - LAC</t>
  </si>
  <si>
    <t>WR*Lambert-Smith, KeAndre</t>
  </si>
  <si>
    <t>Thompson, Brenen - LAC</t>
  </si>
  <si>
    <t>Dalevon Campbell</t>
  </si>
  <si>
    <t>Luke Grimm</t>
  </si>
  <si>
    <t>JaQuae Jackson</t>
  </si>
  <si>
    <t>TE*Njoku, David - LAC</t>
  </si>
  <si>
    <t>TE*Kolar, Charlie - LAC</t>
  </si>
  <si>
    <t>Njoku, David - LAC</t>
  </si>
  <si>
    <t>Kolar, Charlie - LAC</t>
  </si>
  <si>
    <t>Jerand Bradley</t>
  </si>
  <si>
    <t>Evan Svoboda</t>
  </si>
  <si>
    <t>QB*Simpson, Ty - LAR</t>
  </si>
  <si>
    <t>Dean Connors</t>
  </si>
  <si>
    <t>WR*Daniels, CJ - LAR</t>
  </si>
  <si>
    <t>WR*Smith, Xavier - LAR</t>
  </si>
  <si>
    <t>Smith, Xavier - LAR</t>
  </si>
  <si>
    <t>Daniels, CJ - LAR</t>
  </si>
  <si>
    <t>TE*Klare, Max</t>
  </si>
  <si>
    <t>Klare, Max - LAC</t>
  </si>
  <si>
    <t>Davis Allen</t>
  </si>
  <si>
    <t>Dan Villari</t>
  </si>
  <si>
    <t>Tyler Scott</t>
  </si>
  <si>
    <t>Mario Williams</t>
  </si>
  <si>
    <t>QB*Willis, Malik - QB</t>
  </si>
  <si>
    <t>RB*Edwards, Donovan - MIA</t>
  </si>
  <si>
    <t>Edwards, Donovan - MIA</t>
  </si>
  <si>
    <t>WR*Tolbert, Jalen - MIA</t>
  </si>
  <si>
    <t>WR*Washington, Malik - MIA</t>
  </si>
  <si>
    <t>Tolbert, Jalen - MIA</t>
  </si>
  <si>
    <t>WR*Atwell, Tutu - MIA</t>
  </si>
  <si>
    <t>Atwell, Tutu - MIA</t>
  </si>
  <si>
    <t>WR*Bell, Chris - MIA</t>
  </si>
  <si>
    <t>WR*Coleman, Kevin - MIA</t>
  </si>
  <si>
    <t>Bell, Chris - MIA</t>
  </si>
  <si>
    <t>Coleman, Kevin - MIA</t>
  </si>
  <si>
    <t>Carlos Washington</t>
  </si>
  <si>
    <t>Anthony Hankerson</t>
  </si>
  <si>
    <t>AJ Henning</t>
  </si>
  <si>
    <t>TE*Dulcich, Greg - MIA</t>
  </si>
  <si>
    <t>TE*Kacmarek, Will - MIA</t>
  </si>
  <si>
    <t>TE*Traore, Seydou - MIA</t>
  </si>
  <si>
    <t>Kacmarek, Will - MIA</t>
  </si>
  <si>
    <t>Traore, Seydou - MIA</t>
  </si>
  <si>
    <t>Sims, Ben - MIA</t>
  </si>
  <si>
    <t>TE*Sims, Ben - MIA</t>
  </si>
  <si>
    <t>QB*Murray, Kyler - MIN</t>
  </si>
  <si>
    <t>WR*Wentz, Carson - MIN</t>
  </si>
  <si>
    <t>RB*Claiborne, Demond - MIN</t>
  </si>
  <si>
    <t>RB*Scott, Zavier - MIN</t>
  </si>
  <si>
    <t>Claiborne, Demond - MIN</t>
  </si>
  <si>
    <t>Scott, Zavier - MIN</t>
  </si>
  <si>
    <t>Max Brosmer</t>
  </si>
  <si>
    <t>Kejon Owens</t>
  </si>
  <si>
    <t>WR*Jennings, Jauan - MIN</t>
  </si>
  <si>
    <t>Jennings, Jauan - MIN</t>
  </si>
  <si>
    <t>WR*Jones, Jeshaun - MIN</t>
  </si>
  <si>
    <t>Jones, Jeshaun - MIN</t>
  </si>
  <si>
    <t>WR*Price, Myles - MIN</t>
  </si>
  <si>
    <t>Price, Myles - MIN</t>
  </si>
  <si>
    <t>Dontae Fleming</t>
  </si>
  <si>
    <t>Joaquin Davis</t>
  </si>
  <si>
    <t>Dillon Bell</t>
  </si>
  <si>
    <t>Luke Wysong</t>
  </si>
  <si>
    <t>QB*DeVito, Tommy - NE</t>
  </si>
  <si>
    <t>RB*Montgomery, Myles - NE</t>
  </si>
  <si>
    <t>Montgomery, Myles - NE</t>
  </si>
  <si>
    <t>Jam Miller</t>
  </si>
  <si>
    <t>Behren Morton</t>
  </si>
  <si>
    <t>WR*Doubs, Romeo - NE</t>
  </si>
  <si>
    <t>Doubs, Romeo - NE</t>
  </si>
  <si>
    <t>WR*Hollins, Mack -  NE</t>
  </si>
  <si>
    <t>TE*Raridon, Eli - NE</t>
  </si>
  <si>
    <t>Hill, Julian - NE</t>
  </si>
  <si>
    <t>Raridon, Eli - NE</t>
  </si>
  <si>
    <t>TE*Dippre, CJ - NE</t>
  </si>
  <si>
    <t>Dippre, CjJ - NE</t>
  </si>
  <si>
    <t>Jeremiah Webb</t>
  </si>
  <si>
    <t>Cameron Dorner</t>
  </si>
  <si>
    <t>Nick DeGennaro</t>
  </si>
  <si>
    <t>Tanner Arkin</t>
  </si>
  <si>
    <t>Zach Wilson</t>
  </si>
  <si>
    <t>RB*Etienne, Travis - NO</t>
  </si>
  <si>
    <t>Etienne, Travis - NO</t>
  </si>
  <si>
    <t>RB*Estime, Audric - NO</t>
  </si>
  <si>
    <t>Estime, Audric - NO</t>
  </si>
  <si>
    <t>WR*Tyson, Jordyn - NO</t>
  </si>
  <si>
    <t>WR*Vele, Devaugh - NO</t>
  </si>
  <si>
    <t>WR*Lance, Bryce - NO</t>
  </si>
  <si>
    <t>WR*Brown, Barion - NO</t>
  </si>
  <si>
    <t>Tyson, Jordyn - NO</t>
  </si>
  <si>
    <t>Vele, Devaughn - NO</t>
  </si>
  <si>
    <t>Lance, Bryce - NO</t>
  </si>
  <si>
    <t>Brown, Barion - NO</t>
  </si>
  <si>
    <t>TE*Fant, Noah - NO</t>
  </si>
  <si>
    <t>Fant, Noah - NO</t>
  </si>
  <si>
    <t>TE*Delp, Oscar - NO</t>
  </si>
  <si>
    <t>Delp, Oscar - NO</t>
  </si>
  <si>
    <t>TE*Matavao, Moliki - NO</t>
  </si>
  <si>
    <t>Ja'Lynn Polk</t>
  </si>
  <si>
    <t>Trey Palmer</t>
  </si>
  <si>
    <t>Zaire Mitchell- Paden</t>
  </si>
  <si>
    <t>Treyton Welch</t>
  </si>
  <si>
    <t>Cody Hardy</t>
  </si>
  <si>
    <t>WR*Fields, Malachi - NYG</t>
  </si>
  <si>
    <t>WR*Mooney, Darnell - NYG</t>
  </si>
  <si>
    <t>Mooney, Darnell - NYG</t>
  </si>
  <si>
    <t>Fields, Malachi - NYG</t>
  </si>
  <si>
    <t>WR*Austin, Calvin - NYG</t>
  </si>
  <si>
    <t>Austin, Calvin - NYG</t>
  </si>
  <si>
    <t>TE*Likely, Isaiah - NYG</t>
  </si>
  <si>
    <t>Likely, Isaiah - NYG</t>
  </si>
  <si>
    <t xml:space="preserve">Brandon Allen </t>
  </si>
  <si>
    <t>Damon Bankston</t>
  </si>
  <si>
    <t>Gunner Olszewski</t>
  </si>
  <si>
    <t>Dalen Cambre</t>
  </si>
  <si>
    <t>Xavier Gipson</t>
  </si>
  <si>
    <t>QB*Smith, Geno - NYJ</t>
  </si>
  <si>
    <t>QB*Klubnik, Cade - NYJ</t>
  </si>
  <si>
    <t>Sam Scott</t>
  </si>
  <si>
    <t>Chip Trayanum</t>
  </si>
  <si>
    <t>WR*Patrick, Tim - NYJ</t>
  </si>
  <si>
    <t>WR*Mitchell, Adonai - NYJ</t>
  </si>
  <si>
    <t>Patrick, Tim - NYJ</t>
  </si>
  <si>
    <t>Mitchell, Adonai - NYJ</t>
  </si>
  <si>
    <t>WR*Cooper, Omar - NYJ</t>
  </si>
  <si>
    <t>Cooper, Omar - NYJ</t>
  </si>
  <si>
    <t>WR*Williams, Isaiah - NYJ</t>
  </si>
  <si>
    <t>Williams, Isaiah - NYJ</t>
  </si>
  <si>
    <t>Jamal Pritchett</t>
  </si>
  <si>
    <t>DT Sheffield</t>
  </si>
  <si>
    <t>TE*Sadiq, Kenyon - NYJ</t>
  </si>
  <si>
    <t>TE*Woods, Jelani - NYJ</t>
  </si>
  <si>
    <t>Sadiq, Kenyon - NYJ</t>
  </si>
  <si>
    <t>Woods, Jelani - NYJ</t>
  </si>
  <si>
    <t>Chase Curtis</t>
  </si>
  <si>
    <t>QB*Dalton, Andy - PHI</t>
  </si>
  <si>
    <t>Cole Payton</t>
  </si>
  <si>
    <t>RB*Bigsby, Tank - PHI</t>
  </si>
  <si>
    <t>Bigsby, Tank - PHI</t>
  </si>
  <si>
    <t>RB*Pierce, Dameon - PHI</t>
  </si>
  <si>
    <t>Pierce, Dameon - PHI</t>
  </si>
  <si>
    <t>Carson Steele</t>
  </si>
  <si>
    <t>WR*Lemon, Makai - PHI</t>
  </si>
  <si>
    <t>Lemon, Makai - PHI</t>
  </si>
  <si>
    <t>WR*Wicks, Dontayvion - PHI</t>
  </si>
  <si>
    <t>Wicks, Dontayvion - PHI</t>
  </si>
  <si>
    <t>WR*Brown, Hollywood - PHI</t>
  </si>
  <si>
    <t>Brown, Hollywood - PHI</t>
  </si>
  <si>
    <t>Darius Cooper</t>
  </si>
  <si>
    <t>Britain Covey</t>
  </si>
  <si>
    <t>Quez Watkins</t>
  </si>
  <si>
    <t>TE*Mundt, Johnny - PHI</t>
  </si>
  <si>
    <t>TE*Stowers, Eli - PHI</t>
  </si>
  <si>
    <t>Mundt, Johnny - PHI</t>
  </si>
  <si>
    <t>Stowers, Eli - PHI</t>
  </si>
  <si>
    <t>Stone Smartt</t>
  </si>
  <si>
    <t>Cameron Latu</t>
  </si>
  <si>
    <t>Dae'Quan Wright</t>
  </si>
  <si>
    <t>Drew Allar</t>
  </si>
  <si>
    <t>Dowdle, Rico - PIT</t>
  </si>
  <si>
    <t>RB*Dowdle, Rico - PIT</t>
  </si>
  <si>
    <t>Heidenreich, Eli - PIT</t>
  </si>
  <si>
    <t>RB*Homer, Travis - PIT</t>
  </si>
  <si>
    <t>Homer, Travis - PIT</t>
  </si>
  <si>
    <t>WR*Pittman, Michael - PIT</t>
  </si>
  <si>
    <t>Pittman, Michael - PIT</t>
  </si>
  <si>
    <t>WR*Bernard, Germie - PIT</t>
  </si>
  <si>
    <t>Bernard, Germie - PIT</t>
  </si>
  <si>
    <t>WR*Heidenreich, El - PIT</t>
  </si>
  <si>
    <t>TE*McGree, Lake - PIT</t>
  </si>
  <si>
    <t>TE*Bell, Jaheim - PIT</t>
  </si>
  <si>
    <t>McRee, Lake - PIT</t>
  </si>
  <si>
    <t>Bell, Jaheim - PIT</t>
  </si>
  <si>
    <t>Kaden Wetjen</t>
  </si>
  <si>
    <t>Chamon Metayer</t>
  </si>
  <si>
    <t>QB*Rourke, Kurtis - SF</t>
  </si>
  <si>
    <t>RB*Black, Kaelon - SF</t>
  </si>
  <si>
    <t>Black, Kaelon - SF</t>
  </si>
  <si>
    <t>WR*Kirk, Christian - SF</t>
  </si>
  <si>
    <t>WR*Evans, Mike - SF</t>
  </si>
  <si>
    <t>WR*Stribling, De'Zhaun - SF</t>
  </si>
  <si>
    <t>Stribling, De'Zhaun</t>
  </si>
  <si>
    <t>Kirk, Christian - SF</t>
  </si>
  <si>
    <t>Evans, Mike - SF</t>
  </si>
  <si>
    <t>TE*Tonges, Jake - SF</t>
  </si>
  <si>
    <t>Adrian Martinez</t>
  </si>
  <si>
    <t>Isaac Guerendo</t>
  </si>
  <si>
    <t>Jacob Cowing</t>
  </si>
  <si>
    <t>Brandon Aiyuk</t>
  </si>
  <si>
    <t>Colton Dowell</t>
  </si>
  <si>
    <t>Will Pauling</t>
  </si>
  <si>
    <t>Hayden Rucci</t>
  </si>
  <si>
    <t>Khalil Dinkins</t>
  </si>
  <si>
    <t>RB*Price, Jadarian - SEA</t>
  </si>
  <si>
    <t>RB*Wilson, Emanuel - SEA</t>
  </si>
  <si>
    <t>RB*Holani, George - SEA</t>
  </si>
  <si>
    <t>Price, Jadarian - SEA</t>
  </si>
  <si>
    <t>Wilson, Emanuel - SEA</t>
  </si>
  <si>
    <t>WR*Shaheed, Rashid - SEA</t>
  </si>
  <si>
    <t>WR*Henderson, Emmanuel - SEA</t>
  </si>
  <si>
    <t>Shaheed, Rashid - SEA</t>
  </si>
  <si>
    <t>Henderson, Emmanuel - SEA</t>
  </si>
  <si>
    <t>Valus Jones</t>
  </si>
  <si>
    <t>RB/KR</t>
  </si>
  <si>
    <t xml:space="preserve">FB </t>
  </si>
  <si>
    <t>Montorie Foster</t>
  </si>
  <si>
    <t>Lance Mason</t>
  </si>
  <si>
    <t>QB*Browning, Jake - TB</t>
  </si>
  <si>
    <t>Connor Bazelak</t>
  </si>
  <si>
    <t>RB*Gainwell, Kenneth - TB</t>
  </si>
  <si>
    <t>Gainwell, Kenneth - TB</t>
  </si>
  <si>
    <t>WR*Hurst, Ted - TB</t>
  </si>
  <si>
    <t>Hurst, Ted - TB</t>
  </si>
  <si>
    <t>WR*Johnson, Tez - TB</t>
  </si>
  <si>
    <t>Jalon Daniels</t>
  </si>
  <si>
    <t>Kadarius Calloway</t>
  </si>
  <si>
    <t>Kameron Johnson</t>
  </si>
  <si>
    <t>Eric Rivers</t>
  </si>
  <si>
    <t>Bauer Sharp</t>
  </si>
  <si>
    <t>Kenny Fletcher</t>
  </si>
  <si>
    <t>RB*Singleton, Nicholas - TEN</t>
  </si>
  <si>
    <t>Singleton, Nicholas - TEN</t>
  </si>
  <si>
    <t>WR*Tate, Carnell - TEN</t>
  </si>
  <si>
    <t>Tate, Carnell - TEN</t>
  </si>
  <si>
    <t>Robinson, Wan'Dale - TEN</t>
  </si>
  <si>
    <t>TE*Bellinger, Daniel -TE</t>
  </si>
  <si>
    <t>Bellinger, Daniel - TEN</t>
  </si>
  <si>
    <t>TE*Granson, Kyle - TE</t>
  </si>
  <si>
    <t>Granson, Kyle - TEN</t>
  </si>
  <si>
    <t>Will Levis</t>
  </si>
  <si>
    <t>Hendon Hooker</t>
  </si>
  <si>
    <t>RB*Carter, Michael - TE</t>
  </si>
  <si>
    <t>Carter, Michael - TEN</t>
  </si>
  <si>
    <t>Kalel Mullings</t>
  </si>
  <si>
    <t>Lance McCutcheon</t>
  </si>
  <si>
    <t>Tyren Montgomery</t>
  </si>
  <si>
    <t>WR*Osborn, K.J. -TEN</t>
  </si>
  <si>
    <t>WR*Robinson, Wan'Dale - TEN</t>
  </si>
  <si>
    <t>Osborn, K.J. - TEN</t>
  </si>
  <si>
    <t>Courtney Jackson</t>
  </si>
  <si>
    <t>Hank Beatty</t>
  </si>
  <si>
    <t>Jaren Kanak</t>
  </si>
  <si>
    <t>Athan Kaliakmanis</t>
  </si>
  <si>
    <t>RB*Rodriguez, Chris - Jax</t>
  </si>
  <si>
    <t>Rodriguez, Chris - JAX</t>
  </si>
  <si>
    <t>DeeJay Dallas</t>
  </si>
  <si>
    <t>Allen, Kaytron - WAS</t>
  </si>
  <si>
    <t>RB*Ford, Jerome - WAS</t>
  </si>
  <si>
    <t>RB*Allen, Kaytron - WAS</t>
  </si>
  <si>
    <t>Ford, Jerome - WAS</t>
  </si>
  <si>
    <t>WR*Williams, Antonio - WAS</t>
  </si>
  <si>
    <t>Williams, Antonio - WAS</t>
  </si>
  <si>
    <t>WR*Burks, Treylon - WAS</t>
  </si>
  <si>
    <t>Burks, Treylon - WAS</t>
  </si>
  <si>
    <t>WR*Brown, Dyami - WAS</t>
  </si>
  <si>
    <t>Van Jefferson</t>
  </si>
  <si>
    <t>Jacoby Joones</t>
  </si>
  <si>
    <t>Nick Nash</t>
  </si>
  <si>
    <t>TE*Okonkwo, Chig - WAS</t>
  </si>
  <si>
    <t>Okonkwo, Chig - WAS</t>
  </si>
  <si>
    <t>TE*Yankoff, Colson - WAS</t>
  </si>
  <si>
    <t>Yankoff, Colson - WAS</t>
  </si>
  <si>
    <t>Lawrence Cager</t>
  </si>
  <si>
    <t>Quentin Moore</t>
  </si>
  <si>
    <t>Jack Stoll</t>
  </si>
  <si>
    <t>WRJ*Johnson, Tyler - DAL</t>
  </si>
  <si>
    <t>Cody Schrader</t>
  </si>
  <si>
    <t>WR*Douglas, Caleb - MIA</t>
  </si>
  <si>
    <t>Douglas, Caleb - MIA</t>
  </si>
  <si>
    <t>Theo Wease</t>
  </si>
  <si>
    <t>RB*Miller, Jam - NE</t>
  </si>
  <si>
    <t>Miller, Jam - NE</t>
  </si>
  <si>
    <t>Ty Chandler</t>
  </si>
  <si>
    <t>WR*Brown, A.J. - NE</t>
  </si>
  <si>
    <t>Brown, A.J. - NE</t>
  </si>
  <si>
    <t>WR*Beckham, Odell - NYG</t>
  </si>
  <si>
    <t>Berrios, Braxton - NYG</t>
  </si>
  <si>
    <t>Smith-Schuster, JuJu - NYG</t>
  </si>
  <si>
    <t>Beckham, Odell - NYG</t>
  </si>
  <si>
    <t>Julian Hill</t>
  </si>
  <si>
    <t>Easton Stick</t>
  </si>
  <si>
    <t>Samori Toure</t>
  </si>
  <si>
    <t>WR*Moore, Elijah - PHI</t>
  </si>
  <si>
    <t>QB*Trubisky, Mitchell - TEN</t>
  </si>
  <si>
    <t>RB*White, Rachaad - WAS</t>
  </si>
  <si>
    <t>White, Rachaad - WAS</t>
  </si>
  <si>
    <t>Robert Henry, Jr.</t>
  </si>
  <si>
    <t>Lamar Jackson - BAL</t>
  </si>
  <si>
    <t>Josh Allen - BUF</t>
  </si>
  <si>
    <t>Matthew Stafford - LAR</t>
  </si>
  <si>
    <t>MRI</t>
  </si>
  <si>
    <t>Brock Purdy - SF</t>
  </si>
  <si>
    <t>Caleb Williams - CHI</t>
  </si>
  <si>
    <t xml:space="preserve">Dak Prescott - DAL </t>
  </si>
  <si>
    <t>Joe Burrow - CIN</t>
  </si>
  <si>
    <t>Justin Herbert - LAC</t>
  </si>
  <si>
    <t>Baker Mayfield - TB</t>
  </si>
  <si>
    <t>Trevor Lawrence - JAC</t>
  </si>
  <si>
    <t xml:space="preserve">Jalen Hurts - PHI </t>
  </si>
  <si>
    <t>MI</t>
  </si>
  <si>
    <t>MU</t>
  </si>
  <si>
    <t>Jared Goff - DET</t>
  </si>
  <si>
    <t>Jaxson Dart - NYG</t>
  </si>
  <si>
    <t>Kyler Murray - MIN</t>
  </si>
  <si>
    <t>Bo Nix - DEN</t>
  </si>
  <si>
    <t>Jayden Daniels - WAS</t>
  </si>
  <si>
    <t>Sam Darnold - SEA</t>
  </si>
  <si>
    <t>Malik Willis - MIA</t>
  </si>
  <si>
    <t>Aaron Rodgers - PIT</t>
  </si>
  <si>
    <t>C.J. Stroud - HOU</t>
  </si>
  <si>
    <t>Patrick Mahomes - KC</t>
  </si>
  <si>
    <t>Bryce Young - CAR</t>
  </si>
  <si>
    <t>Cam Ward - TEN</t>
  </si>
  <si>
    <t>Tyler Shough - NO</t>
  </si>
  <si>
    <t>Jordan Love - GB</t>
  </si>
  <si>
    <t>Deshaun Watson - CLE</t>
  </si>
  <si>
    <t>Geno Smith - NYJ</t>
  </si>
  <si>
    <t>Daniel Jones - IND</t>
  </si>
  <si>
    <t>Fernando Mendoza - LV</t>
  </si>
  <si>
    <t>Michael Penix - ATL</t>
  </si>
  <si>
    <t>Tua Tagovailoa - ATL</t>
  </si>
  <si>
    <t>Anthony Richardson - IND</t>
  </si>
  <si>
    <t>Kirk Cousins - LV</t>
  </si>
  <si>
    <t xml:space="preserve">Justin Fields - KC </t>
  </si>
  <si>
    <t>Tyrod Taylor - GB</t>
  </si>
  <si>
    <t>Ty Simpson - LAR</t>
  </si>
  <si>
    <t>Jameis Winston - NYG</t>
  </si>
  <si>
    <t>Andy Dalton - PHI</t>
  </si>
  <si>
    <t>Trey Lance - LAC</t>
  </si>
  <si>
    <t>Kyle Allen - BUF</t>
  </si>
  <si>
    <t>Will Howard - PIT</t>
  </si>
  <si>
    <t>JJ McCarthy - MIN</t>
  </si>
  <si>
    <t>Taylen Green - CLE</t>
  </si>
  <si>
    <t>Jalen Milroe - SEA</t>
  </si>
  <si>
    <t>Will Grier CAR</t>
  </si>
  <si>
    <t>Carson Beck - ARI</t>
  </si>
  <si>
    <t>Joe Milton - DAL</t>
  </si>
  <si>
    <t>Cade Klubnik - NYJ</t>
  </si>
  <si>
    <t>Luke Altmyer - DET</t>
  </si>
  <si>
    <t xml:space="preserve">Will Levis - TEN </t>
  </si>
  <si>
    <t>Mason Rudolph - PIT</t>
  </si>
  <si>
    <t>Aiden O'Connell - LV</t>
  </si>
  <si>
    <t>Tommy DeVito - NE</t>
  </si>
  <si>
    <t>Marcus Mariota  - WAS</t>
  </si>
  <si>
    <t>Tanner McKee - PHI</t>
  </si>
  <si>
    <t xml:space="preserve">Kurtis Rourke - SF </t>
  </si>
  <si>
    <t>Carson Wentz - MIN</t>
  </si>
  <si>
    <t>Quinn Ewers - MIA</t>
  </si>
  <si>
    <t>Jarrett Stidham - DEN</t>
  </si>
  <si>
    <t>Sam Howell - DAL</t>
  </si>
  <si>
    <t>Garrett Nussmeier - KC</t>
  </si>
  <si>
    <t>Trevor Siemian - ATL</t>
  </si>
  <si>
    <t>Kenny Pickett - CAR</t>
  </si>
  <si>
    <t>Josh Johnson - CIN</t>
  </si>
  <si>
    <t>Joe Flacco - CIN</t>
  </si>
  <si>
    <t>Shane Buechele - BUF</t>
  </si>
  <si>
    <t>Kyle McCord - GB</t>
  </si>
  <si>
    <t>Mac Jones - SF</t>
  </si>
  <si>
    <t xml:space="preserve">Diego Pavia - BAL </t>
  </si>
  <si>
    <t>Tyler Huntley - BAL</t>
  </si>
  <si>
    <t>Davis Mills - HOU</t>
  </si>
  <si>
    <t xml:space="preserve">Case Keenum - CHI </t>
  </si>
  <si>
    <t>Tyson Bagent - CHI</t>
  </si>
  <si>
    <t>Jake Browning - TB</t>
  </si>
  <si>
    <t>Drew Lock - SEA</t>
  </si>
  <si>
    <t>Mitchell Trubisky - TEN</t>
  </si>
  <si>
    <t xml:space="preserve">Skyler Thompson - BAL </t>
  </si>
  <si>
    <t>Garnder Minshew - ARI</t>
  </si>
  <si>
    <t>Jacoby Brissett - ARI</t>
  </si>
  <si>
    <t>Cole Payton - PHI</t>
  </si>
  <si>
    <t>Jalon Daniels - TB</t>
  </si>
  <si>
    <t>Jack Strand - ATL</t>
  </si>
  <si>
    <t>Sawyer Robertson - LV</t>
  </si>
  <si>
    <t>Joe Fagnano - BAL</t>
  </si>
  <si>
    <t>Athan Kaliakmanis - WAS</t>
  </si>
  <si>
    <t>Haynes King - CAR</t>
  </si>
  <si>
    <t>Drew Allar - PIT</t>
  </si>
  <si>
    <t>Bheren Morton - NE</t>
  </si>
  <si>
    <t>Jake Retzlaff - SEA</t>
  </si>
  <si>
    <t>Chandler Morris - TB</t>
  </si>
  <si>
    <t>Kaidon Salter - TEN</t>
  </si>
  <si>
    <t>Joey Aguilar - JAX</t>
  </si>
  <si>
    <t>Jacob Clark - LV</t>
  </si>
  <si>
    <t>Matthew Caldwell - LAR</t>
  </si>
  <si>
    <t>Mark Gronowski - MIA</t>
  </si>
  <si>
    <t>Kyron Drones - GB</t>
  </si>
  <si>
    <t>M ↑</t>
  </si>
  <si>
    <t xml:space="preserve">I ↔ </t>
  </si>
  <si>
    <t>S↕</t>
  </si>
  <si>
    <t>Shedeur Sanders - CLE</t>
  </si>
  <si>
    <t>Russell Wilson - UFA</t>
  </si>
  <si>
    <t>Jake Haener - UFA</t>
  </si>
  <si>
    <t>Nick Mullens - UFA</t>
  </si>
  <si>
    <t>Joshua Dobbs - UFA</t>
  </si>
  <si>
    <t>Stetson Bennett - LAR</t>
  </si>
  <si>
    <t>Max Brosmer - MIN</t>
  </si>
  <si>
    <t>Easton Stick - IND</t>
  </si>
  <si>
    <t xml:space="preserve">Zach Wilson </t>
  </si>
  <si>
    <t>Clayton Tune</t>
  </si>
  <si>
    <t xml:space="preserve">Herndon Hooker </t>
  </si>
  <si>
    <t>↑ O</t>
  </si>
  <si>
    <t>Jahmyr Gibbs - DET</t>
  </si>
  <si>
    <t>Christian McCaffrey - SF</t>
  </si>
  <si>
    <t xml:space="preserve">Ashton Jeanty - LV </t>
  </si>
  <si>
    <t>Derrick Henry - BAL</t>
  </si>
  <si>
    <t>James Cook - BUF</t>
  </si>
  <si>
    <t>Jonathan Taylor - IND</t>
  </si>
  <si>
    <t>Rachaad White - WAS</t>
  </si>
  <si>
    <t>Chase Brown  - CIN</t>
  </si>
  <si>
    <t>Josh Jacobs - GB</t>
  </si>
  <si>
    <t>O</t>
  </si>
  <si>
    <t>Kyren Williams - LAR</t>
  </si>
  <si>
    <t>Breece Hall - NYJ</t>
  </si>
  <si>
    <t>Cam Skattebo - NYG</t>
  </si>
  <si>
    <t>Jeremiyah Love - ARI</t>
  </si>
  <si>
    <t>Saquon Barkley - PHI</t>
  </si>
  <si>
    <t>Quinshon Judkins - CLE</t>
  </si>
  <si>
    <t>Javonte Williams -DAL</t>
  </si>
  <si>
    <t>Kenneth Gainwell - TB</t>
  </si>
  <si>
    <t>Omarion Hampton - LAC</t>
  </si>
  <si>
    <t>Rico Dowdle - PIT</t>
  </si>
  <si>
    <t>Devon Achane - MIA</t>
  </si>
  <si>
    <t>Kenneth Walker - KC</t>
  </si>
  <si>
    <t xml:space="preserve">M I </t>
  </si>
  <si>
    <t>D'Andre Swift - CHI</t>
  </si>
  <si>
    <t>Rhamondre Stevenson - NE</t>
  </si>
  <si>
    <t>Jaylen Warren - PIT</t>
  </si>
  <si>
    <t>Tony Pollard - TEN</t>
  </si>
  <si>
    <t>Kyle Monangai - CHI</t>
  </si>
  <si>
    <t>TreVeyon Henderson - NE</t>
  </si>
  <si>
    <t>Travis Etienne - NO</t>
  </si>
  <si>
    <t>David Montgomery - HOU</t>
  </si>
  <si>
    <t>Keaton Mitchell - LAC</t>
  </si>
  <si>
    <t>Jacory Croskey-Merritt - WAS</t>
  </si>
  <si>
    <t>Jadarian Price - SEA</t>
  </si>
  <si>
    <t>Emanuel Wilson - SEA</t>
  </si>
  <si>
    <t>Jonathon Brooks - CAR</t>
  </si>
  <si>
    <t>RJ Harvey - DEN</t>
  </si>
  <si>
    <t>Bhayshul Tuten - JAX</t>
  </si>
  <si>
    <t>J.K. Dobbins - DEN</t>
  </si>
  <si>
    <t>Woody Marks - HOU</t>
  </si>
  <si>
    <t>Blake Corum - LAR</t>
  </si>
  <si>
    <t>Chris Brooks - GB</t>
  </si>
  <si>
    <t>Jordan Mason - MIN</t>
  </si>
  <si>
    <t>Chris Rodriguez - JAX</t>
  </si>
  <si>
    <t>Chuba Hubbard - CAR</t>
  </si>
  <si>
    <t>Aaron Jones - MIN</t>
  </si>
  <si>
    <t>Alvin Kamara - NO</t>
  </si>
  <si>
    <t>Sean Tucker - TB</t>
  </si>
  <si>
    <t>Tyjae Spears - TEN</t>
  </si>
  <si>
    <t>Brian Robinson - ATL</t>
  </si>
  <si>
    <t>Bucky Irving - TB</t>
  </si>
  <si>
    <t>Dylan Sampson - CLE</t>
  </si>
  <si>
    <t>Kaelon Black - SF</t>
  </si>
  <si>
    <t>Jonah Coleman - DEN</t>
  </si>
  <si>
    <t>Justice Hill - BAL</t>
  </si>
  <si>
    <t>Jordan James - SF</t>
  </si>
  <si>
    <t>Ty Johnson - BUF</t>
  </si>
  <si>
    <t>Demond Claiborne - MIN</t>
  </si>
  <si>
    <t>Isiah Pachecho - DET</t>
  </si>
  <si>
    <t>Mike Washington - LV</t>
  </si>
  <si>
    <t>Malik Davis - DAL</t>
  </si>
  <si>
    <t>Kimani Vidal - LAC</t>
  </si>
  <si>
    <t>Emari Demercado - KC</t>
  </si>
  <si>
    <t>Isaiah Davis - NYJ</t>
  </si>
  <si>
    <t>Tahj Brooks - CIN</t>
  </si>
  <si>
    <t>Emmett Johnson - KC</t>
  </si>
  <si>
    <t>Nicholas Singleton - TEN</t>
  </si>
  <si>
    <t>Ray Davis - BUF</t>
  </si>
  <si>
    <t>Tyrone Tracy - NYG</t>
  </si>
  <si>
    <t>Tank Bigsby - PHI</t>
  </si>
  <si>
    <t>Tyler Allegier - ARI</t>
  </si>
  <si>
    <t>James Connor - ARI</t>
  </si>
  <si>
    <t>Ollie Gordon - MIA</t>
  </si>
  <si>
    <t>Jaydon Blue - DAL</t>
  </si>
  <si>
    <t>Ulysses Bentley - IND</t>
  </si>
  <si>
    <t>Devin Singletary - NYG</t>
  </si>
  <si>
    <t>Kaleb Johnson - PIT</t>
  </si>
  <si>
    <t>Donovan Edwards - MIA</t>
  </si>
  <si>
    <t>Jacob Saylors - DET</t>
  </si>
  <si>
    <t>Brashard Smith - KC</t>
  </si>
  <si>
    <t>Tyler Goodson - ATL</t>
  </si>
  <si>
    <t>Phil Mafah - DAL</t>
  </si>
  <si>
    <t>Seth McGowan - IND</t>
  </si>
  <si>
    <t>Jaleel McLaughlin - DEN</t>
  </si>
  <si>
    <t xml:space="preserve">Sione Vaki - DET </t>
  </si>
  <si>
    <t>Israel Abanikanda - DAL</t>
  </si>
  <si>
    <t>Kendre Miller - NO</t>
  </si>
  <si>
    <t>Dameon Pierce - PHI</t>
  </si>
  <si>
    <t>Michael Carter - TEN</t>
  </si>
  <si>
    <t>Zach Charbonnet - SEA</t>
  </si>
  <si>
    <t>Adam Randall - BAL</t>
  </si>
  <si>
    <t>Roman Hemby - LV</t>
  </si>
  <si>
    <t>Tyler Badie  - DEN</t>
  </si>
  <si>
    <t>Jerome Ford - WAS</t>
  </si>
  <si>
    <t>Kaytron Allen - WAS</t>
  </si>
  <si>
    <t>Lan Larisson - NE</t>
  </si>
  <si>
    <t>DJ Giddens - IND</t>
  </si>
  <si>
    <t>Raheim Sanders - CLE</t>
  </si>
  <si>
    <t>Ronnie Rivers - LAR</t>
  </si>
  <si>
    <t>J'Mari Taylor - JAX</t>
  </si>
  <si>
    <t>Dylan Laube - LV</t>
  </si>
  <si>
    <t>AJ Dillon - CAR</t>
  </si>
  <si>
    <t>Audric Estime - NO</t>
  </si>
  <si>
    <t>Roschon Johnson - CHI</t>
  </si>
  <si>
    <t>British Brooks - HOU</t>
  </si>
  <si>
    <t>Julius Chestnut - TEN</t>
  </si>
  <si>
    <t>Coleman Bennett - CHI</t>
  </si>
  <si>
    <t>Kyle Juszczyk - 49ers</t>
  </si>
  <si>
    <t>Trey Benson - ARI</t>
  </si>
  <si>
    <t>Mar'Shawn Lloyd - GB</t>
  </si>
  <si>
    <t>Damien Martinez - GB</t>
  </si>
  <si>
    <t>Jamal Haynes - CIN</t>
  </si>
  <si>
    <t>Jarquez Hunter - LAR</t>
  </si>
  <si>
    <t>Kenny McIntosh - SEA</t>
  </si>
  <si>
    <t>Travis Homer - PIT</t>
  </si>
  <si>
    <t>Patrick Taylor - 49ers</t>
  </si>
  <si>
    <t>Jadyn Ott - KC</t>
  </si>
  <si>
    <t>Kene Ngwangwu - NYJ</t>
  </si>
  <si>
    <t>Desmond Reid - BUF</t>
  </si>
  <si>
    <t>Brittain Brown - CHI</t>
  </si>
  <si>
    <t>Gary Brightwell - CIN</t>
  </si>
  <si>
    <t>Jam Miller - NE</t>
  </si>
  <si>
    <t>Anderson, Mario - UFA</t>
  </si>
  <si>
    <t>Yarns, Marcus - UFA</t>
  </si>
  <si>
    <t>Johnson Montrell - UFA</t>
  </si>
  <si>
    <t>Will Shipley - PHI</t>
  </si>
  <si>
    <t>Sincere McCormick - UFA</t>
  </si>
  <si>
    <t>Jahwar Jordan - HOU</t>
  </si>
  <si>
    <t>Zavier Scott - MIN</t>
  </si>
  <si>
    <t>Isaac Guerendo - SF</t>
  </si>
  <si>
    <t>Braelon Allen - NYJ</t>
  </si>
  <si>
    <t>Deuce Vaughn - UFA</t>
  </si>
  <si>
    <t>Bam Knight - ARI</t>
  </si>
  <si>
    <t>Evan Hull - UFA</t>
  </si>
  <si>
    <t>Kendall Milton - CIN</t>
  </si>
  <si>
    <t>Corey Kiner - ARI</t>
  </si>
  <si>
    <t xml:space="preserve">Jermar Jefferson </t>
  </si>
  <si>
    <t xml:space="preserve">Cam Akers </t>
  </si>
  <si>
    <t>Nick Chubb - UFA</t>
  </si>
  <si>
    <t>Chandler, Ty - NO</t>
  </si>
  <si>
    <t>Samaje Perine - CIN</t>
  </si>
  <si>
    <t>Jeremy McNichols - WAS</t>
  </si>
  <si>
    <t>Jaylen Wright - MIA</t>
  </si>
  <si>
    <t>Davon Booth - CLE</t>
  </si>
  <si>
    <t>↑I</t>
  </si>
  <si>
    <t>R↑</t>
  </si>
  <si>
    <t>MZI↑</t>
  </si>
  <si>
    <t>I↑</t>
  </si>
  <si>
    <t>I↕</t>
  </si>
  <si>
    <t>Z↑</t>
  </si>
  <si>
    <t>U↑</t>
  </si>
  <si>
    <t>↑U</t>
  </si>
  <si>
    <t>F</t>
  </si>
  <si>
    <t>R I F</t>
  </si>
  <si>
    <t>Long-Build Cheatsheet (Building to Contend In 2028-2029)</t>
  </si>
  <si>
    <t>Win-Now Cheatsheet (Building to Contend In 2026-2027)</t>
  </si>
  <si>
    <t>O R</t>
  </si>
  <si>
    <t>MI↑R</t>
  </si>
  <si>
    <t>FR</t>
  </si>
  <si>
    <t>Robert Henry - WAS</t>
  </si>
  <si>
    <t xml:space="preserve">Myles Montgomery </t>
  </si>
  <si>
    <t>Tre McBride - ARI</t>
  </si>
  <si>
    <t>Colston Loveland - CHI</t>
  </si>
  <si>
    <t>Kyle Pitts - ATL</t>
  </si>
  <si>
    <t>Mark Andrews - BAL</t>
  </si>
  <si>
    <t>Travis Kelce - KC</t>
  </si>
  <si>
    <t>Jake Ferguson - DAL</t>
  </si>
  <si>
    <t>Dalton Kincaid - BUF</t>
  </si>
  <si>
    <t>Juwan Johnson - NO</t>
  </si>
  <si>
    <t>Isaiah Likely - NYG</t>
  </si>
  <si>
    <t>T.J. Hockenson - MIN</t>
  </si>
  <si>
    <t>Pat Freiermuth - PIT</t>
  </si>
  <si>
    <t>George Kittle - SF</t>
  </si>
  <si>
    <t>Tyler Warren - IND</t>
  </si>
  <si>
    <t>Hunter Henry - NE</t>
  </si>
  <si>
    <t>Tucker Kraft - GB</t>
  </si>
  <si>
    <t>Dallas Goedert - PHI</t>
  </si>
  <si>
    <t>Dalton Schultz - HOU</t>
  </si>
  <si>
    <t>Chig Okonkwo - WAS</t>
  </si>
  <si>
    <t>A.J. Barner - SEA</t>
  </si>
  <si>
    <t>Evan Engram - DEN</t>
  </si>
  <si>
    <t>Mason Taylor - NYJ</t>
  </si>
  <si>
    <t>David Njoku - LAC</t>
  </si>
  <si>
    <t>Theo Johnson - NYG</t>
  </si>
  <si>
    <t>Colby Parkinson - LAR</t>
  </si>
  <si>
    <t>Cade Otton - TB</t>
  </si>
  <si>
    <t>Brenton Strange - JAX</t>
  </si>
  <si>
    <t>Sam LaPorta - DET</t>
  </si>
  <si>
    <t>Mike Gesicki - CIN</t>
  </si>
  <si>
    <t>Darnell Washington - PIT</t>
  </si>
  <si>
    <t>Terrance Ferguson - LAR</t>
  </si>
  <si>
    <t>Gunnar Helm - TEN</t>
  </si>
  <si>
    <t>Tyler Higbee - LAR</t>
  </si>
  <si>
    <t>Matthew Hibner - BAL</t>
  </si>
  <si>
    <t>Erick All - CIN</t>
  </si>
  <si>
    <t>I Z</t>
  </si>
  <si>
    <t>Elijah Arroyo - SEA</t>
  </si>
  <si>
    <t>Eli Stowers - PHI</t>
  </si>
  <si>
    <t>Tyler Conklin - DET</t>
  </si>
  <si>
    <t>Michael Mayer - LV</t>
  </si>
  <si>
    <t>Jackson Hawes - BUF</t>
  </si>
  <si>
    <t>Tommy Tremble - CAR</t>
  </si>
  <si>
    <t>Ja'Tavion Sanders - CAR</t>
  </si>
  <si>
    <t>Oronde Gadsden - LAC</t>
  </si>
  <si>
    <t>Sam Roush - CHI</t>
  </si>
  <si>
    <t>Austin Hooper - ATL</t>
  </si>
  <si>
    <t>Tanner Hudson - CIN</t>
  </si>
  <si>
    <t>Jake Tonges - SF</t>
  </si>
  <si>
    <t>Max Klare - LAR</t>
  </si>
  <si>
    <t>Foster Moreau - HOU</t>
  </si>
  <si>
    <t>Dawson Knox - BUF</t>
  </si>
  <si>
    <t>Mitchell Evans - CAR</t>
  </si>
  <si>
    <t>Adam Trautman - DEN</t>
  </si>
  <si>
    <t>Carsen Ryan - CLE</t>
  </si>
  <si>
    <t>Mo Alie-Cox - IND</t>
  </si>
  <si>
    <t>Joe Royer - CLE</t>
  </si>
  <si>
    <t>Noah Fant - NO</t>
  </si>
  <si>
    <t>Cole Kmet - CHI</t>
  </si>
  <si>
    <t>Julian Hill - NE</t>
  </si>
  <si>
    <t>Drew Sample - CIN</t>
  </si>
  <si>
    <t>Daniel Bellinger - TEN</t>
  </si>
  <si>
    <t>Oscar Delp - NO</t>
  </si>
  <si>
    <t>Nate Boerkircher - JAX</t>
  </si>
  <si>
    <t>Josh Oliver - MIN</t>
  </si>
  <si>
    <t>Brock Wright - DET</t>
  </si>
  <si>
    <t>Thomas Fidone - NYG</t>
  </si>
  <si>
    <t>Hunter Long - JAX</t>
  </si>
  <si>
    <t>Charlie Kolar - LAC</t>
  </si>
  <si>
    <t>Will Kacmarek - MIA</t>
  </si>
  <si>
    <t>Josh Cuevas - BAL</t>
  </si>
  <si>
    <t xml:space="preserve">Tip Reiman, ARI </t>
  </si>
  <si>
    <t>Elijah Higgins - ARI</t>
  </si>
  <si>
    <t>Luke Musgrave - GB</t>
  </si>
  <si>
    <t>Jeremy Ruckert - NYJ</t>
  </si>
  <si>
    <t xml:space="preserve">Kyle Granson - TEN </t>
  </si>
  <si>
    <t>Eli Raridon - NE</t>
  </si>
  <si>
    <t>Drew Olgetree - IND</t>
  </si>
  <si>
    <t>Blake Whiteheart - CLE</t>
  </si>
  <si>
    <t>Patrick Ricard - BAL</t>
  </si>
  <si>
    <t>Charlie Woerner - ATL</t>
  </si>
  <si>
    <t>Jaheim Bell - PIT</t>
  </si>
  <si>
    <t>Seydou Traore - MIA</t>
  </si>
  <si>
    <t>Ian Thomas - LV</t>
  </si>
  <si>
    <t>Payne Durham - TB</t>
  </si>
  <si>
    <t>Stephen Carlson - CHI</t>
  </si>
  <si>
    <t>Gavin Bartholomew - MIN</t>
  </si>
  <si>
    <t>Grant Calcaterra - PHI</t>
  </si>
  <si>
    <t>Brevyn Spann-Ford - DAL</t>
  </si>
  <si>
    <t>Lucas Krull - DEN</t>
  </si>
  <si>
    <t>Will Mallory - NO</t>
  </si>
  <si>
    <t>Luke Schoonmaker - DAL</t>
  </si>
  <si>
    <t>Jared Wiley - KC</t>
  </si>
  <si>
    <t xml:space="preserve">James Mitchell - CAR </t>
  </si>
  <si>
    <t>Chris Manhertz - NYG</t>
  </si>
  <si>
    <t>Harrison Bryant - SEA</t>
  </si>
  <si>
    <t>Ben Sims - MIA</t>
  </si>
  <si>
    <t>Lake McRee - PIT</t>
  </si>
  <si>
    <t>Ko Kieft - TB</t>
  </si>
  <si>
    <t>Marlin Klein - HOU</t>
  </si>
  <si>
    <t>Johnny Mundt - PHI</t>
  </si>
  <si>
    <t>Luke Farrell - SF</t>
  </si>
  <si>
    <t>Eric Saubert - SEA</t>
  </si>
  <si>
    <t>Justin Joly - DEN</t>
  </si>
  <si>
    <t>Greg Dulcich - MIA</t>
  </si>
  <si>
    <t>Colson Yankoff -WAS</t>
  </si>
  <si>
    <t>Brayden Willis - SF</t>
  </si>
  <si>
    <t>Teagan Quintoriano - ARI</t>
  </si>
  <si>
    <t>Moliki Matavao - NO</t>
  </si>
  <si>
    <t>Michael Trigg - DAL</t>
  </si>
  <si>
    <t>Josh Whyle - GB</t>
  </si>
  <si>
    <t>Jake Briningstool - KC</t>
  </si>
  <si>
    <t>Harold Fannin, Jr. - CLE</t>
  </si>
  <si>
    <t>Tanner Koziol - JAX</t>
  </si>
  <si>
    <t>David Martin-Robinson - TEN</t>
  </si>
  <si>
    <t>Jelani Woods - NYJ</t>
  </si>
  <si>
    <t xml:space="preserve">M  </t>
  </si>
  <si>
    <t xml:space="preserve">M </t>
  </si>
  <si>
    <t xml:space="preserve"> R</t>
  </si>
  <si>
    <t xml:space="preserve">MI </t>
  </si>
  <si>
    <t>Noah Gray - KC</t>
  </si>
  <si>
    <t>Kenyan Sadiq - NYJ</t>
  </si>
  <si>
    <t>Ja'Marr Chase - CIN</t>
  </si>
  <si>
    <t>Puka Nacua - LAR</t>
  </si>
  <si>
    <t>Jaxson Smith-Njigba - SEA</t>
  </si>
  <si>
    <t>Justin Jefferson - MIN</t>
  </si>
  <si>
    <t>Amon-Ra St. Brown - DET</t>
  </si>
  <si>
    <t>Rashee Rice - KC</t>
  </si>
  <si>
    <t>Ladd McConkey - LAC</t>
  </si>
  <si>
    <t>Drake London - ATL</t>
  </si>
  <si>
    <t>Chris Olave - NO</t>
  </si>
  <si>
    <t>CeeDee Lamb - DAL</t>
  </si>
  <si>
    <t>Michael Wilson - ARI</t>
  </si>
  <si>
    <t>George Pickens - DAL</t>
  </si>
  <si>
    <t>Carnell Tate - TEN</t>
  </si>
  <si>
    <t>Jameson Williams - DET</t>
  </si>
  <si>
    <t>Garrett Wilson - NYJ</t>
  </si>
  <si>
    <t>Emeka Egbuka - TB</t>
  </si>
  <si>
    <t>Zay Flowers - BAL</t>
  </si>
  <si>
    <t>Jayden Reed - GB</t>
  </si>
  <si>
    <t>A.J. Brown - NE</t>
  </si>
  <si>
    <t>DeVonta Smith - PHI</t>
  </si>
  <si>
    <t>Luther Burden - CHI</t>
  </si>
  <si>
    <t>Alec Pierce - IND</t>
  </si>
  <si>
    <t>Chris Godwin - TB</t>
  </si>
  <si>
    <t>Tetairoa McMIllan - CAR</t>
  </si>
  <si>
    <t>Davante Adams - LAR</t>
  </si>
  <si>
    <t>Tee Higgins - CIN</t>
  </si>
  <si>
    <t>Jakobi Meyers - JAX</t>
  </si>
  <si>
    <t>Parker Washington - JAX</t>
  </si>
  <si>
    <t>Courtland Sutton - DEN</t>
  </si>
  <si>
    <t>Nico Collins - HOU</t>
  </si>
  <si>
    <t>Rome Odunze - CHI</t>
  </si>
  <si>
    <t>Jaylen Waddle - DEN</t>
  </si>
  <si>
    <t>Quentin Johnston - LAC</t>
  </si>
  <si>
    <t>Makai Lemon - PHI</t>
  </si>
  <si>
    <t>DJ Moore - BUF</t>
  </si>
  <si>
    <t>Wan'Dale Robinson - TEN</t>
  </si>
  <si>
    <t>DK Metcalf - PIT</t>
  </si>
  <si>
    <t>Michael Pittman - PIT</t>
  </si>
  <si>
    <t>Ricky Pearsall - SF</t>
  </si>
  <si>
    <t>Matthew Golden - GB</t>
  </si>
  <si>
    <t>Jordan Addison - MIN</t>
  </si>
  <si>
    <t>Marvin Harrison, Jr. - ARI</t>
  </si>
  <si>
    <t>Mike Evans - SF</t>
  </si>
  <si>
    <t>Antonio Williams - WAS</t>
  </si>
  <si>
    <t>Khalil Shakir - BUF</t>
  </si>
  <si>
    <t>Josh Downs - IND</t>
  </si>
  <si>
    <t>Xavier Worthy - KC</t>
  </si>
  <si>
    <t>KC Concepcion - CLE</t>
  </si>
  <si>
    <t>Jaylin Noel - HOU</t>
  </si>
  <si>
    <t>Brian Thomas - JAX</t>
  </si>
  <si>
    <t>Jayden Higgins - HOU</t>
  </si>
  <si>
    <t>Tre Tucker - LV</t>
  </si>
  <si>
    <t>Romeo Doubs - NE</t>
  </si>
  <si>
    <t>Germie Bernard - PIT</t>
  </si>
  <si>
    <t>Cooper Kupp - SEA</t>
  </si>
  <si>
    <t>Christian Watson - GB</t>
  </si>
  <si>
    <t>Omar Cooper - NYJ</t>
  </si>
  <si>
    <t>Rashod Bateman - BAL</t>
  </si>
  <si>
    <t>Ryan Flournoy - DAL</t>
  </si>
  <si>
    <t>Chris Brazzell II - CAR</t>
  </si>
  <si>
    <t>Jalen Nailor - LV</t>
  </si>
  <si>
    <t>Rashid Rasheed - SEA</t>
  </si>
  <si>
    <t>Tyquan Thornton - KC</t>
  </si>
  <si>
    <t>Calvin Austin III - NYG</t>
  </si>
  <si>
    <t>Travis Hunter - JAX</t>
  </si>
  <si>
    <t>Jerry Jeudy - CLE</t>
  </si>
  <si>
    <t>Christian Kirk - SF</t>
  </si>
  <si>
    <t>Andrei Iosivas - CIN</t>
  </si>
  <si>
    <t>Elijah Sarratt - BAL</t>
  </si>
  <si>
    <t>Kyle Williams - NE</t>
  </si>
  <si>
    <t>Jauan Jennngs - MIN</t>
  </si>
  <si>
    <t>Ted Hurst - TB</t>
  </si>
  <si>
    <t>Jalen Tolbert - MIA</t>
  </si>
  <si>
    <t>Isaac TeSlaa - DET</t>
  </si>
  <si>
    <t>Darnell Mooney - NYG</t>
  </si>
  <si>
    <t>Dontayvion Wicks - PHI</t>
  </si>
  <si>
    <t>Nick Westbrook-Ikhine - IND</t>
  </si>
  <si>
    <t>Keon Coleman - BUF</t>
  </si>
  <si>
    <t>Denzel Boston - CLE</t>
  </si>
  <si>
    <t>Savion Williams - GB</t>
  </si>
  <si>
    <t>DeMario Douglas - NE</t>
  </si>
  <si>
    <t>Tutu Atwell - MIA</t>
  </si>
  <si>
    <t>Kendrick Bourne - ARI</t>
  </si>
  <si>
    <t>Tre Harris - LAC</t>
  </si>
  <si>
    <t>Isaiah Bond - CLE</t>
  </si>
  <si>
    <t>Darius Slayton - NYG</t>
  </si>
  <si>
    <t>Luke McCaffrey - WAS</t>
  </si>
  <si>
    <t>Adonai Mitchell - NYJ</t>
  </si>
  <si>
    <t xml:space="preserve">Calvin Ridley - TEN </t>
  </si>
  <si>
    <t>Pat Bryant - DEN</t>
  </si>
  <si>
    <t>Jalen McMillan - TB</t>
  </si>
  <si>
    <t>Tory Horton - SEA</t>
  </si>
  <si>
    <t>Jordyn Tyson - NO</t>
  </si>
  <si>
    <t>Jimmy Horn - CAR</t>
  </si>
  <si>
    <t>Kalif Raymond - CHI</t>
  </si>
  <si>
    <t>Jack Bech - LV</t>
  </si>
  <si>
    <t>Tez Johnson - TB</t>
  </si>
  <si>
    <t>Davaughn Vele - NO</t>
  </si>
  <si>
    <t>Troy Franklin - DEN</t>
  </si>
  <si>
    <t>Tank Dell - HOU</t>
  </si>
  <si>
    <t>Xavier Smith - LAR</t>
  </si>
  <si>
    <t>Mack Hollins - NE</t>
  </si>
  <si>
    <t>Jahan Dotson - ATL</t>
  </si>
  <si>
    <t>Olamide Zaccheaus - ATL</t>
  </si>
  <si>
    <t>Konata Mumpfield - LAR</t>
  </si>
  <si>
    <t>Hollywood Brown - PHI</t>
  </si>
  <si>
    <t>Brenen Thompson - LAC</t>
  </si>
  <si>
    <t>Deion Burks - IND</t>
  </si>
  <si>
    <t>Marvin Mims - DEN</t>
  </si>
  <si>
    <t>Kevin Coleman - MIA</t>
  </si>
  <si>
    <t>Greg Dortch - DET</t>
  </si>
  <si>
    <t xml:space="preserve">Malachi Fields - NYG </t>
  </si>
  <si>
    <t>Xavier Hutchinson - HOU</t>
  </si>
  <si>
    <t>Skyler Bell - BUF</t>
  </si>
  <si>
    <t>Trevor Etienne - CAR</t>
  </si>
  <si>
    <t>Trevor Etienne  - CAR</t>
  </si>
  <si>
    <t>Jalen Royals - KC</t>
  </si>
  <si>
    <t>Jordan Whittington - LAR</t>
  </si>
  <si>
    <t>Dyami Brown - WAS</t>
  </si>
  <si>
    <t>Chris Bell - MIA</t>
  </si>
  <si>
    <t>Tai Felton - MIN</t>
  </si>
  <si>
    <t>Zavion Thomas - CHI</t>
  </si>
  <si>
    <t>De'Zhaun Stribling - SF</t>
  </si>
  <si>
    <t>Demarcus Robinson - SF</t>
  </si>
  <si>
    <t>Ja'Kobi Lane - BAL</t>
  </si>
  <si>
    <t>Cedric Tillman - CLE</t>
  </si>
  <si>
    <t>Chimere Dike - TEN</t>
  </si>
  <si>
    <t>Elic Ayomanor - TEN</t>
  </si>
  <si>
    <t>Efton Chism III - NE</t>
  </si>
  <si>
    <t>Elijah Moore - PHI</t>
  </si>
  <si>
    <t>Colbie Young - CIN</t>
  </si>
  <si>
    <t>Odell Beckham - NYG</t>
  </si>
  <si>
    <t>Bryce Lance - NO</t>
  </si>
  <si>
    <t>Marquez Valdes-Scantling - DAL</t>
  </si>
  <si>
    <t>Treylon Burks - WAS</t>
  </si>
  <si>
    <t>KeAndre Lambert-Smith - LAC</t>
  </si>
  <si>
    <t>Devin Duvernay - ARI</t>
  </si>
  <si>
    <t>Ashton Dulin - IND</t>
  </si>
  <si>
    <t>Barion Brown - NO</t>
  </si>
  <si>
    <t xml:space="preserve">KJ Osborn - TEN </t>
  </si>
  <si>
    <t>Tyrell Shavers - BUF</t>
  </si>
  <si>
    <t>Emmanuel Henderson - SEA</t>
  </si>
  <si>
    <t>Jaylin Lane - WAS</t>
  </si>
  <si>
    <t>Joshua Palmer - BUF</t>
  </si>
  <si>
    <t>Dont'e Thornton, Jr. - LV</t>
  </si>
  <si>
    <t>Tim Patrick - NYJ</t>
  </si>
  <si>
    <t>Isaiah Williams - NYJ</t>
  </si>
  <si>
    <t>Roman Wilson - PIT</t>
  </si>
  <si>
    <t>Ben Skowronek - PIT</t>
  </si>
  <si>
    <t>Arian Smith - NYJ</t>
  </si>
  <si>
    <t>Casey Washington - ATL</t>
  </si>
  <si>
    <t>Cyrus Allen - KC</t>
  </si>
  <si>
    <t>Caleb Douglas - MIA</t>
  </si>
  <si>
    <t>Jahdae Walker - CHI</t>
  </si>
  <si>
    <t>Mitchell Tinsley - CIN</t>
  </si>
  <si>
    <t>Justin Watson - HOU</t>
  </si>
  <si>
    <t>Vinny Anthony - ATL</t>
  </si>
  <si>
    <t>Scotty Miller - CHI</t>
  </si>
  <si>
    <t>Derius Davis - LAC</t>
  </si>
  <si>
    <t>Jordan Watkins - SF</t>
  </si>
  <si>
    <t>Jake Bobo - SEA</t>
  </si>
  <si>
    <t>David Moore - CAR</t>
  </si>
  <si>
    <t>Malik Benson - LV</t>
  </si>
  <si>
    <t>Charlie Jones - CIN</t>
  </si>
  <si>
    <t>Bo Melton - GB</t>
  </si>
  <si>
    <t>Kendrick Law - DET</t>
  </si>
  <si>
    <t>Skyy Moore - SF</t>
  </si>
  <si>
    <t>Jeshaun Jones - MIN</t>
  </si>
  <si>
    <t>Tyler Johnson - DAL</t>
  </si>
  <si>
    <t>Johnny Wilson - PHI</t>
  </si>
  <si>
    <t>Austin Trammell - JAX</t>
  </si>
  <si>
    <t>Josh Cameron - JAX</t>
  </si>
  <si>
    <t>Eli Eidenreich - PIT</t>
  </si>
  <si>
    <t>CJ Daniels - LAR</t>
  </si>
  <si>
    <t>Dareke Young - LV</t>
  </si>
  <si>
    <t>Xavier Guilllory - BAL</t>
  </si>
  <si>
    <t>Reggie Virgil - ARI</t>
  </si>
  <si>
    <t>Dominic Lovett - DET</t>
  </si>
  <si>
    <t>Myles Price - MIN</t>
  </si>
  <si>
    <t xml:space="preserve">Z  </t>
  </si>
  <si>
    <t>Zachariah Branch - ATL</t>
  </si>
  <si>
    <t>J. Michael Sturdivant - GB</t>
  </si>
  <si>
    <t>Chase Roberts - LV</t>
  </si>
  <si>
    <t>↕R</t>
  </si>
  <si>
    <t>Win-Now Cheatsheet (Building to Contend in (2026-2027)</t>
  </si>
  <si>
    <t>Dulcich, Greg - MIA</t>
  </si>
  <si>
    <t>Jun '26</t>
  </si>
  <si>
    <t>Jan '26</t>
  </si>
  <si>
    <t xml:space="preserve">The best combination of floor, ceiling, route skills, athletic ability and age among the WRs. When Joe Burrow is healthy, Chase could flirt with 2,000 yards. </t>
  </si>
  <si>
    <t xml:space="preserve">Nacua has delivered at an elite level for multiple seasons. Matthew Stafford is playing well enough and likely to hang around another year or two while Ty Simpson learns on the bench. </t>
  </si>
  <si>
    <t xml:space="preserve">Smith-Njigba delivered elite production last year. Let's see if this excellent route runner can do it again with a summer for opposing defensive minds to prepare. </t>
  </si>
  <si>
    <t xml:space="preserve">There's a latent negative bias among the public and analysts with whatever Jackson does and and it has been wrong every time. When healthy, he's the ultimate weapon. </t>
  </si>
  <si>
    <t xml:space="preserve">Allen is among the best in the game. Adding DJ Moore and Skyler Bell to the WR stable bolsters an already excellent passing game. Jackson and Allen are worth building around. </t>
  </si>
  <si>
    <t xml:space="preserve">Nabers will need most of 2026 to rehab his knee. He should return to form in 2027 because even if he has to change his athletic approach, he can lean on his elite route skills and hands. </t>
  </si>
  <si>
    <t xml:space="preserve">Most RBs aren't worth drafting as foundational pieces in a long-build strategy. Gibbs age, versatility, and balanced offense makes him one of the few exceptions. </t>
  </si>
  <si>
    <t xml:space="preserve">Jeanty delivered top-15 fantasy production despite an awful OL performance. The Raiders intend to give him Christian McCaffrey's workload. Jeanty has the run stamina to thrive with it. </t>
  </si>
  <si>
    <t xml:space="preserve">Most RBs have peak years between 24-29. If you build wisely enough, Robinson can deliver as a cornerstone producer during your contention window for a 1-2 years, but it's a risk. </t>
  </si>
  <si>
    <t>Purdy is a publicly polarizing QB because most lack a true understanding of what excellent processing and anticipation looks like on the field. Purdy has it , the system, and excelent pocket work.</t>
  </si>
  <si>
    <t xml:space="preserve">Williams has all of the physical tools, one of the best offensive minds in the game, and emerging surrounding talent designed to be 1-2 step ahead of the state of the game. </t>
  </si>
  <si>
    <t>Maye gets the buzz as fantasy QB1. A.J. Brown helps.  But the SB showed hidden trap doors. DCs around the NFL will review the film,, see the processing flaws, and test Maye in '27.</t>
  </si>
  <si>
    <t xml:space="preserve">If the Vikings find a QB, Jefferson will return to the top tier. He's still worth building around, but there may be 1-2 less productive years if Kyler Murray plays like he did in Arizona. </t>
  </si>
  <si>
    <t xml:space="preserve">Even with Jameson Williams' emergence, St. Brown continues delivering WR1 value thanks to his routes, rapport with Jared Goff, and surrounding talent that creates juicy matchups. </t>
  </si>
  <si>
    <t xml:space="preserve">If Mike McDaniel retools the Chargers' offense into Miami's but with a superior QB, McConkey could deliver fantasy WR1 value in the Tyreek Hill role. </t>
  </si>
  <si>
    <t xml:space="preserve">If the QBs in Atlanta falter and/or the new offense doesn’t feature London as the big slot often enough, he could turn in fantasy WR2 value instead of high-end WR1 value. Stay tuned. </t>
  </si>
  <si>
    <t xml:space="preserve">Burden is an emerging talent with the all-around skills to become a mix of Amon-Ra St. Brown AND Jameson Williams in the Bears' offense. He has the QB and coach to make it happen. </t>
  </si>
  <si>
    <t xml:space="preserve">Tate's catch-point positioning and hands make him underrated for a "top prospect." Expect Ward to pepper Tate with intermediate and vertical targets this year -- and with success. </t>
  </si>
  <si>
    <t xml:space="preserve">Egbuka dropped the ball a lot during the second half of the year. Baker Mayfield was also inaccurate with a lot of those throughs due to injury. Expect a strong year wire-to-wire in '27. </t>
  </si>
  <si>
    <t>Williams has figured out his role in the professional game and that includes developing a mature approach to the business of football. He's a high-volume YAC threat with a vertical game, too.</t>
  </si>
  <si>
    <t>If you're in a 1.5 PPR format, divide the ranking for all Tes by two to get that ranking. The Bears got Sam Rousch to detached Loveland and will where he can deliver top-15 WR value in fantasy.</t>
  </si>
  <si>
    <t>Expect a slow start and strong finish for Mahomes, who is recovering from an ACL tear. He's still an elite QB, but not an elite fantasy producer. KC has failed  too often with young WR talent.</t>
  </si>
  <si>
    <t xml:space="preserve">Love's style is similar to Alvin Kamara and expect the Cardinals to use him in this fashion. Expect elite RB production by Year 2-3 if the Cardinals OL continues in the right direction. </t>
  </si>
  <si>
    <t xml:space="preserve">An elite talent who needs the OL and surrounding skill players to match. The Jets extended Hall, which is a great sign they see Hall as that kind of talent to feed the ball. </t>
  </si>
  <si>
    <t>For the youngsters, Skattebo is a more athletic David Montgomery. For the oldheads, Skattebo is closer on the spectrum to Jamaal Anderson. Expect a low-end RB1 fantasy year with Harbuagh.</t>
  </si>
  <si>
    <t xml:space="preserve">Bowers is as promising a receiver as Loveland and more promising after the catch, but his offense is a bigger long-term question mark, for now. </t>
  </si>
  <si>
    <t>McMillan is a fantasy WR2 unless the Panthers use him like Drake London as a big slot. The acquisition of Chris Brazzell makes his a likely reality. A rangy zone WR w/contested ball skills.</t>
  </si>
  <si>
    <t>Lamb is one of the best all-around WRs in football and that shouldn't change in two years if you're counting on him to deliver 2-3 seasons of fantasy WR1 value during your contention window.</t>
  </si>
  <si>
    <t>A volume runner with good power and shifty feet, Judkins has a high ranking but expect younger prospects to overtake him in these rankings if his OL/QB limit his potential volume to RB2 value.</t>
  </si>
  <si>
    <t xml:space="preserve">A sweet consolation prize if seeking a "top-three" TE on the board. The biggest question is QB and between him and Bowers, Bowers is less QB dependent than McBride. </t>
  </si>
  <si>
    <t>A great physical talent as a thrower with reps that few of his peers can replicate. If Mike McDaniel can help Herbert lessen the flawed reps, Herbert could emerge as an elite value once again.</t>
  </si>
  <si>
    <t>If Burrow stays healthy, he's easily top 3-5 at his position. His availability is becoming enough of a question mark to wonder if we'll be asking "what could have been?"Optimism for one more yr.</t>
  </si>
  <si>
    <t>He can play all three roles and became more of a possession threat last year. He bulked up in the offseason but has retained his explosion. Expect another 3-5 years of WR1-WR2 value.</t>
  </si>
  <si>
    <t xml:space="preserve">Wilson's production is consistently 200-400 yards and/or 4-6 TDs away from WR1 value and that's the difference between catching targets from a struggling young QB or a talented vet. </t>
  </si>
  <si>
    <t xml:space="preserve">We may finally see Reed get full-time work commensurate with the WR1 label the Packers coaching staff gave him but without the volume. Verstaile and a Stefon Diggs starter kit. </t>
  </si>
  <si>
    <t xml:space="preserve">Wilson's route and ball skills transcend concerns about earning his '26 production in garbage time. Many young talents emerge this way. Place more value on the skills, not the scenario. </t>
  </si>
  <si>
    <t xml:space="preserve">Pickens delivered production that matched long-held public expectations. If he can continue to mature as a professional, concerns about him self-sabotaging will dissipate. </t>
  </si>
  <si>
    <t xml:space="preserve">Pierce showed last year that has he has become much more than a jump-ball deep threat. He is the best all-around route runner on the team and was paid accordingly. Colts' WR1. </t>
  </si>
  <si>
    <t xml:space="preserve">An explosive runner with sound skills between the tackles, Brown has been a dedicated student with the passing game during the past three years. A safe bet as a fantasy starter in a strong O. </t>
  </si>
  <si>
    <t xml:space="preserve">Williams may have a trapdoor with his floor in 2-3 years if Blake Corum continues emerging. Until then Williams leads the ground game in an excellent offense as its top decision-maker. </t>
  </si>
  <si>
    <t xml:space="preserve">Rice would be higher on the board if his off-field issues weren't still a problem. It's unlikely the Chiefs will keep Rice beyond his rookie deal and that makes Rice's career more volatile. </t>
  </si>
  <si>
    <t xml:space="preserve">Flowers should rebound if Lamar Jackson rebounds. The change in offensive system is another factor that makes his value more volatile than his talent. </t>
  </si>
  <si>
    <t xml:space="preserve">Odunze's foot injury has gained a lot of scrutiny. He should be fine. The bigger question is his dropped passes. If he can overcome this, he has a bright future. If not, Chicago will bid adieu. </t>
  </si>
  <si>
    <t xml:space="preserve">Pitts had the best fantasy season of his career and earned the targets, receptions, yardage, and TDs fans hoped for since 2021. A QB and OC turnstile could add volatility to expectations. </t>
  </si>
  <si>
    <t>Johnston has become a better technician at the catch point and he's emerging into a sound fantasy starter. Expect Mike McDaniel's system to mesh well with Johnston's YAC-oriented game.</t>
  </si>
  <si>
    <t xml:space="preserve">Lemon has great catch-point skills and should serve as en excellent possession-plus complement to DeVonta Smith next year, if not this year. Expect a high-volume career. </t>
  </si>
  <si>
    <t>Liam Coen adjusted his offense halfway through the 2025 season from an aspiring vertical game to a short and intermediate affair that paid off handsomely for Lawrence. He's poised to repeat.</t>
  </si>
  <si>
    <t>The Kevin Patullo offense was a disaster. Will Sean Mannion's scheme and the changes at WR lead to a Hurts rebound? I'm skeptical. Hurts' peak years may be over but he's still a solid starter.</t>
  </si>
  <si>
    <t xml:space="preserve">Adding Jaylen Waddle is a good short-term solution, but Waddle and Courtland Sutton are aging and Denver hasn't hit big with its draft picks at the position. Count on low-end QB1 value. </t>
  </si>
  <si>
    <t xml:space="preserve">If the Browns expand Fannin's route treee and find a QB, he could move up a tier. If the Browns don't, Fannin's hot start could plateau and lead to a small decline in value. </t>
  </si>
  <si>
    <t>The Dolphins' wholesale changes likely means a decline in Achane's gaudy production. Still, expect enough from Achane to deliver starter value if the shoulder surgery isn't a warning sign.</t>
  </si>
  <si>
    <t>Walker excels when on the field. Stay on the field has been a consistent problem, even if it's not long-term injuries. KC's scheme and OL is strong when healthy. A strong boom-bust investment.</t>
  </si>
  <si>
    <t xml:space="preserve">Williams pulled off a career rebound last year behind a revamped Dallas line. He's a physical back good enough to deliver as a volume runner. </t>
  </si>
  <si>
    <t xml:space="preserve">Hampton does his best work with gap schemes. Outside zone in the McDaniel offense is a solid bridge for gap runners to make the transition. Be cautiously optimistic. </t>
  </si>
  <si>
    <t>Think of Parker Washington as an emerging Amon-Ra St. Brown with  better contested catch skills who probably won't be the Jags offensive centerpiece and has more boom-bust value.</t>
  </si>
  <si>
    <t>Robinson has refind is route skills in recent years, and he's following Brian Daboll to the Titans where he'll be no worse than the No. 2 option in the Titans passing game. High volume PPR value.</t>
  </si>
  <si>
    <t>Pearsall must stay healthy. If he does, his route and YAC skills should make him no worse than the No.3 option in a high-octane passing game. If Kittle/Evans don’t pan out, Pearsall = WR1.</t>
  </si>
  <si>
    <t xml:space="preserve">Golden wasn't impressive on the stat sheet as a rookie, but he's in position to take another step in Year 2. YAC, speed, and more opportunities should lead to career growth. </t>
  </si>
  <si>
    <t>Addison is a on the spectrum of player where DeVonta Smith is the headliner. He should be a strong WR2 with a good QB, but Kyler Murray is only a good fantasy QB for rushing and his primary.</t>
  </si>
  <si>
    <t xml:space="preserve">Thomas excels in the vertical game, but that's not Trevor Lawrences's strength and Liam Coen had to adjust. Expect small improvements, but Thomas will be elsewhere after this rookie deal. </t>
  </si>
  <si>
    <t>David Blough is placing Daniels under center. This should aid the play-action vertical game, but it may require adjustments with Daniels' processing and pocket management. Boom-bust value.</t>
  </si>
  <si>
    <t xml:space="preserve">Darnold revived his career as an NFL starter. He's still not a fantasy starter in most QB1 formats. </t>
  </si>
  <si>
    <t xml:space="preserve">Mayfield will be 33 when your team reaches its contention window. The game will be slow, but will the arm and athletic ability still be there? Boom-bust value as a future QB1 for a rebuild. </t>
  </si>
  <si>
    <t xml:space="preserve">Prescott will be 35 when your team reaches its contention window. If the arm and athletic ability remains intact, the autumn of his career could be great, but it's a gamble. </t>
  </si>
  <si>
    <t xml:space="preserve">I believe Mendoza has a shot to survive and emerge similar to Caleb Williams albeit with a different style. If he does, he's closer to future top-five QB material than the consensus believes. </t>
  </si>
  <si>
    <t xml:space="preserve">Monangai is likely seen as a "nice story about a UDFA made good for a year," but that undersells his all-around skills. A Year 2 50/50 split with potential to be the lead man in '27 is likely. </t>
  </si>
  <si>
    <t xml:space="preserve">Henderson's big-play ability is the allure. The decision-making and consistency rep-to-rep lags behind and limits his upside for now. If he doesn't refine his game, he's a boom-bust RB2. </t>
  </si>
  <si>
    <t xml:space="preserve">If you're building for the future, Cook is a boom-bust component who could deliver at 29 and 30 but he's a final piece more than a foundational piece. </t>
  </si>
  <si>
    <t xml:space="preserve">A potential final piece in 2-3 years, not a foundational piece right now. </t>
  </si>
  <si>
    <t xml:space="preserve">Shakir is a high-floor option with likely 3-4 years of value and likely labeled an underneath option if the Bills part company, so the ceiling will be limited. </t>
  </si>
  <si>
    <t xml:space="preserve">Washington must show he can be a Santana Moss-like option who can win outside for his career to take off. Otherwise, he's a high-floor contributor, but not a high-end starter. </t>
  </si>
  <si>
    <t>Harrison must improve his pass-tracking and attack of the ball with targets he's squaring up in the intermeidate and deep game. If he improves here, he could become a high-end fantasy WR2.</t>
  </si>
  <si>
    <t xml:space="preserve">Brown will be 30 and managing a lingering knee issue when your team reaches its contention window. He could be a final piece, but not a foundational piece. </t>
  </si>
  <si>
    <t xml:space="preserve">Smith will be 30 and have to years to prove whether he's a legit WR1 without AJ Brown in tow when your reaches its contention window. Maybe a final piece, but not a foundational piece. </t>
  </si>
  <si>
    <t xml:space="preserve">Concepcion makes tough grabs and has excellent YAC skills. He also has notable drops due to his attack techniqe that need refinement. He should be the volume leader in CLE by Year 2. </t>
  </si>
  <si>
    <t xml:space="preserve">Williams isn't as dynamic as Concepcion as a slot/flanker, but he can win contested grabs and could be paired with the best QB of the two long-term. </t>
  </si>
  <si>
    <t xml:space="preserve">Tyson has a WR1 ceiling if he can improve his footwork and body alignment to remain healthy and address a host of minor flaws that, if constantly leaking with his game, could become major. </t>
  </si>
  <si>
    <t xml:space="preserve">Fields wins contested catches, runs good intermediate routes, and has strong YAC skills. Big, quick, and technically skilled. He could surprise early and establish himself quickly. </t>
  </si>
  <si>
    <t xml:space="preserve">Bell has attack issues like Quentin Johnston, but showed like Terry McLaurin he can catch with this bad technique. If it translates to the NFL, he could emerge as a fantasy starter by '27. </t>
  </si>
  <si>
    <t xml:space="preserve">Noel is a big-pay slot receiver with excellent YAC skills that could translate to a flanker role. If C.J. Stroud and the OL improve, Noel could become the WR1-WR2 of this offense. </t>
  </si>
  <si>
    <t xml:space="preserve">Higgins' size, quickness, and compeitiveness at the catch point make him a potential WR2 in this offense. If the Texans used a lot of 11 personnel, Noel may usurp that WR2 role. </t>
  </si>
  <si>
    <t xml:space="preserve">Tucker has emerged as a competent starting receiver with YAC skills and toughness over the middle. If Fernando Mendoza emerges, Tucker could finish his career as a perennial WR2. </t>
  </si>
  <si>
    <t xml:space="preserve">Brazzell's biggest immediate contribution could be his presence facilitating a move of Tetairoa McMillan to a big slot role. Long-term, Brazzell could become a strong fantasy WR2. </t>
  </si>
  <si>
    <t>Cooper has good YAC skills, but he's more Roddy White than Deebo Samuel (size matters here). If the Jets can find stability at QB, Cooper could become a fine fantasy WR2. Big if thus far in NY.</t>
  </si>
  <si>
    <t xml:space="preserve">Ferguson is a do-it-all TE who excels at finding open zones for Dak Prescott. Michael Trigg has a higher ceiling if he displays maturity that he lacked for most of his college career. </t>
  </si>
  <si>
    <t xml:space="preserve">Kincaid was a ball-winning seam and boundary threat who was misused early on in Buffalo but last year was a good sign the team has figured it out. If not, a deal elsewhere might be a boon. </t>
  </si>
  <si>
    <t>The public overrated White during his first two years and underrated him since. He could have career years in Washington behind that OL if he earns RB1 value. Not a long-build centerpiece.</t>
  </si>
  <si>
    <t xml:space="preserve">Mike McCarthy was patient with Dowdle in Dallas and saw a couple of years of rewards. Dowdle is a good fit in Pittsburgh as the 1-A/1-B and should have career years in '26-'27. </t>
  </si>
  <si>
    <t xml:space="preserve">If Gainwell had more explosion, he'd be like Tiki Barber. He's a slower version: Smart, versatile, and tough. Expect him to outlast Bucky Irving and be the most productive in '26-'27. </t>
  </si>
  <si>
    <t>Swift improved between the tackles thanks to Eric Bienemy. With Bienemy gone, will Swift's lessons leave with it, or will he sustain his improvement? Monangai looms. One year left in Chicago.</t>
  </si>
  <si>
    <t>Etienne improved between the tackles, and paced the Jaguars last year. His immediate value is volatile with Alvin Kamara still on the team. A final piece, at best. Not foundational.</t>
  </si>
  <si>
    <t xml:space="preserve">Croskey-Merritt displayed promising moments last year, and the staff is pushing him step his game up with  veteran competition brought into the mix. It's a sink-or-swim. If he swims, look out! </t>
  </si>
  <si>
    <t xml:space="preserve">Like Croskey-Merritt, Price could develop into a foundational back by the time your team is ready. The scheme is a good fit, right now, and they have a good starting QB. </t>
  </si>
  <si>
    <t xml:space="preserve">Brooks was a top prospect before his knee injuries: elite vision/decision-making; excellent contact balance and pass pro; and good top-end speed. If he's back, he could be a foundational RB. </t>
  </si>
  <si>
    <t xml:space="preserve">Pound-for-pound the best playmaking back in the 2026 draft class. If last year's ball security troubles are past him, he could become the RB1 in Minnesota in 2027 and beyond. </t>
  </si>
  <si>
    <t>Tuten has the big-play ability and low center of gravity to become a foundtaional back. If he holds onto the ball and becomes a better game manager between the tackles, RB1 value is in sight.</t>
  </si>
  <si>
    <t xml:space="preserve">Likely could beocme a consistent fantasy TE1 during the second half his career if he earns offensive contiunity with his scheme, role, and QB. Iffy but worth a mid-round investment. </t>
  </si>
  <si>
    <t xml:space="preserve">Corum could inherit the Kyle Williams role in LA, and he's beginning to earn that consideration. He might miss your window to consider him a foundational piece, but could be a final piece. </t>
  </si>
  <si>
    <t xml:space="preserve">Stowers has mid-to-high TE1 potential in an 11 personnel offense. If glued to the line, the trap door could lead to a big descent. Some volatility but count on a viable fantasy career. </t>
  </si>
  <si>
    <t xml:space="preserve">Charbonnet has little value this year, but could be a lead back elsewhere in 2027 and give you 2-3 years as a fantasy starter as a lead back in a committee if the injury heals fully. </t>
  </si>
  <si>
    <t>Kenneth Walker is a fantastic back but injuries have been a minor (but routine) issue. If this continues, Johnson has the skills to become a starter and emerge as a foundtaional back by '28.</t>
  </si>
  <si>
    <t xml:space="preserve">Singleton could become the Titans' lead back within two years and serve as a foundational RB in a two-RB lineup by '28. </t>
  </si>
  <si>
    <t>Black is an underrated runner who finishes strong, understands how to be aggressive between the tackles, and catches the ball well. He could be the starter by '28 or a good committee RB.</t>
  </si>
  <si>
    <t xml:space="preserve">Mitchell has great big-play healthy and could serve as a West Coast Devon Achane for the Chargers, but availability is a big factor that Mitchell must prove he can offer.  Volatile prospect. </t>
  </si>
  <si>
    <t>Warren is a great fit in this offense designed to pound the rock and use PA to get Warren in open space. He can win contested grabs but he's not an elite man-to-man route guy. Solid TE1 value.</t>
  </si>
  <si>
    <t xml:space="preserve">Kraft has a similar role and skill set as Warren. He has solid TE1 value with peak value as a top-five option -- also similar to Warren. </t>
  </si>
  <si>
    <t>Taylor was TE2 on my 2025 RSP rookie board. With a capable QB, Taylor offers more man-to-man upside than what Justin Fields could help him deliver but Jets drafting Sadiq makes it murky.</t>
  </si>
  <si>
    <t xml:space="preserve">Johnson will likely cede his role to Oscar Delp by '28-'29, but he could still offer low-end fantasy starter value for a long-build contender when they reach their window. </t>
  </si>
  <si>
    <t xml:space="preserve">Hockenson's value is volatile with Kyler Murray at the helm. He could get Tre McBride attention at Justin Jefferson's expense due to Murray's flaws or be ignored and waiting for a way out. </t>
  </si>
  <si>
    <t xml:space="preserve">Meyers doesn't win with speed so he could still deliver worthwhile starter value as a WR2/WR3 by the time your team rebuilds, but he's probably hitting his peak for the next two years. </t>
  </si>
  <si>
    <t xml:space="preserve">Moore's physicality and speed could keep him in a primary or secondary role in Buffalo by '28-'29 if he clicks with Josh Allen, but don't make him a foundational piece of your core in a rebuild. </t>
  </si>
  <si>
    <t xml:space="preserve">Metcalf could remain a strong WR2 in '28-'29, but there are too many variables (QB, team, and age) that could change his ceiling/floor. </t>
  </si>
  <si>
    <t xml:space="preserve">Pittman is a good immediate fit for Aaron Rodgers but like Metcalf, Pittman could have too many variables that could change his ceiling/floor. </t>
  </si>
  <si>
    <t>If he stays healthy, he could give you a year of starter production on he cusp of WR1/WR2 value at age 30, but that does not make a foundational piece for long builds. Better short-term bet.</t>
  </si>
  <si>
    <t xml:space="preserve">Coker was the only WR in Carolina who could defeat man-to-man coverage last year. He's a better short-term piece as a bye-week or WR3 than foundational building block. </t>
  </si>
  <si>
    <t xml:space="preserve">Downs gets a chance to be the WR2 this year for the Colts, but he might be cast too optimistically here. Think false optimism surrounding Jamison Crowder. Short-term WR3 value from slot. </t>
  </si>
  <si>
    <t>Worthy still has time to develop into a foundational receiver and there are some routes on tape that lend optimism. Could be a foundational WR3 with borderline WR2/WR1 ceiling by '27-'28.</t>
  </si>
  <si>
    <t>Skilled route runner whose catch-point acumen just holds him back from top starter value.  A WR3 type in fantasy who will be near career's end as a starter by '28-'29.</t>
  </si>
  <si>
    <t>Gets pushed around at the boundary more than his buzz suggests, but a capable big-play YAC/contested option with potential. CB is his best spot, so bet against a high fantasy ceiling at WR.</t>
  </si>
  <si>
    <t xml:space="preserve">Stroud needs an OL. If the Texans finally give him one, he could deliver production on the cusp of QB1/QB2. Be patient and he may reward you QB1 peaks ala Kirk Cousins. </t>
  </si>
  <si>
    <t xml:space="preserve">Ward is on his third offense in three years. Brian Daboll is a good fit. So are Wan'Dale Robinson and Carnell Tate. Look for a better Year Two. A depth chart fixture long-term w/a starter ceiling. </t>
  </si>
  <si>
    <t>A strong first year from Shough renewed optimism in New Orleans. Defenses will adjust but Kellen Moore is a good offensive mind. A solid long-term consideration as a QB2 w/starter upside.</t>
  </si>
  <si>
    <t xml:space="preserve">Love gets buzz, but his stats and erratic decision-making holds him back. The erratic play held him back at Utah State, too. A capable QB2 but not a foundational starter for fantasy teams. </t>
  </si>
  <si>
    <t xml:space="preserve">Richardson has elite QB1 physical tools, pocket feel, and improvisational potential but experience with coverage held him back. Buy low, be patient, and think Sam Darnold's path. </t>
  </si>
  <si>
    <t xml:space="preserve">Simpson makes big off-script plays and big game managament gaffes in the black zone. With maturity and guidance he can become a good starter with fantasy value. Good landing spot. </t>
  </si>
  <si>
    <t xml:space="preserve">Dart's a good scrambler and short-game passer. He must improve his pocket manuevering, finding efficient solutions, and his accuracy beyond 25 yards from his pitch point. </t>
  </si>
  <si>
    <t xml:space="preserve">Harvey made some big plays, but he must improve his consistency and force Sean Payton out his heavy committee mindset. This may prove unlikely. Short-term varlue &gt; long-term. </t>
  </si>
  <si>
    <t xml:space="preserve">Marks is a good scat back with some potential between the tackles. He won't be the next Jahmyr Gibbs, but he could be a solid fantasy RB2/RB3 short and long-term. OL is a big concern. </t>
  </si>
  <si>
    <t xml:space="preserve">Boston has potential to become a starting NFL WR with WR2 fantasy value. He's a long-term bet on Cleveland finally landing a franchise QB. </t>
  </si>
  <si>
    <t xml:space="preserve">Bell has elite straight-line speed and size. He's a good fit for the current Dolphins' offense, but will the staff have success to keep their jobs and develop a healthy Bell in '27-'28? </t>
  </si>
  <si>
    <t xml:space="preserve">Lance's physical skills, technical development, and college team all lend comparisons to fellow alum Christian Watson. He's a nice long-term bet to become a WR2 with WR1 upside. </t>
  </si>
  <si>
    <t>Williams is explosive and has promising route skills vs man and zone, but must hold onto the ball and he fights it a lot due to lackluster technique. If he fixes it, he could be a future primary WR.</t>
  </si>
  <si>
    <t>Harris can catch and run with the ball. He'll earn more opportunities against zone coverage, but he must learn to defeat press-man and he was a ways from it last year. Long-term WR2/WR3.</t>
  </si>
  <si>
    <t>Bond's explosion, catch-point accumen, and route potential suggest he's a future WR1/WR2. His off-field incidents and approach to football are risks he'll self-sabotage. He's a late dart throw.</t>
  </si>
  <si>
    <t>Flournoy emerged as a contributor in the middle of the field against zone coverage. He'll earn easy targets short-term. He's a high-floor contributor, but not a foundational piece long-term.</t>
  </si>
  <si>
    <t xml:space="preserve">Thornton is a short-term big-play threat who could give you WR2/WR3 value but unlikely to emerge as a consistent WR2 long-term. Best-ball appeal. </t>
  </si>
  <si>
    <t>McCaffrey could emerge as a "plus" possession option, especially in a play-action game with Jayden Daniels under center. A late-round dart throw as an eventual WR2/WR3 by '27-'28.</t>
  </si>
  <si>
    <t xml:space="preserve">Branch is explosive and has strong YAC, but his routes need work. Fans see Tyreek Hill, but a better pass-catching version of Mecole Hardman is closer to the reality. A WR2/WR3 long-term. </t>
  </si>
  <si>
    <t xml:space="preserve">Bernard could have early success in the slot with Aaron Rodgers if he acclimates fast, but Aaron Rodgers demands a lot. Post-Rodgers? A second-half dart throw as a WR3 with WR2 upside. </t>
  </si>
  <si>
    <t>Burks has a path to become an early hit in Indy when they use three receivers. If he displays consistency and learns fast, he could emerge as a fantasy WR3 by '27-'28.</t>
  </si>
  <si>
    <t>Hurst has all the physical tools of a future big-play starter on the outside. The question is whether he's a future WR1 or WR2 based on technical upside. Good developmental bet long-term.</t>
  </si>
  <si>
    <t xml:space="preserve">Stribling can block, catch, and run. Kyle Shanahan is a stickler for route running. Stribling's routes limit him for now. Have guarded optimism. Better prospects have failed out in SF. </t>
  </si>
  <si>
    <t xml:space="preserve">Coleman's best fit in the NFL is a big slot role with cameos as an outside option. An extended role of this type isn't likely in Buffalo. Still young enough to emerge as a WR2/WR3 elsewhere. </t>
  </si>
  <si>
    <t xml:space="preserve">Tolbert is a better short-term bet as a potential WR3/WR4 than a long-term investment as a starter. </t>
  </si>
  <si>
    <t>TeSlaa has great physical skills and catch-point prowess. Upper echelon route skills and a high-volume role in Detroit's offense are long-term aims and he'll likely wind up elsewhere in 3-4 yrs.</t>
  </si>
  <si>
    <t xml:space="preserve">Wicks is physical, a good runner, and runs strong routes that break inside. If he can fix his catch-point woes, he could become a good WR3 for the Eagles and have bye-week fantasy value. </t>
  </si>
  <si>
    <t xml:space="preserve">Brooks has more short-term value as the like RB2 for the Packers this year than he has long-term value as a future starter. He'll be a career reserve with bye-week upside when called upon. </t>
  </si>
  <si>
    <t>Williams is this high long-term because he still has potential value as a starting RB long-term if not a starting WR because of his hands, size, and athletic ability. Multipe shots at success here.</t>
  </si>
  <si>
    <t xml:space="preserve">Rodriguez's buzz as the potential starter in Jacksonville short-term is the likely upside Chris Brooks might get one day, but Bhayshul Tuten is far more compelling long-term. </t>
  </si>
  <si>
    <t xml:space="preserve">Irving will be ready "sometime this summer or fall" according to Todd Bowles. Some small RBs hold up well. Some don't. Irving may be in the latter category. Boom-bust long-term value. </t>
  </si>
  <si>
    <t xml:space="preserve">Sampson is a stout scatback with potential to carve out a bigger role in 2026 alongside Quinshon Judkins but without injury forcing him into a leading role, his ceiling may be fantasy RB3. </t>
  </si>
  <si>
    <t xml:space="preserve">Tucker has big-play speed and is a good complement to Kenneth Gainwell if Bucky Irving can't get healthy. If that happens, Tucker would parlay a good season into a starting role elsewhere. </t>
  </si>
  <si>
    <t>Bigsby does his best work as a gap runner. Outsize zone can be a decent bridge for gap-oriented RBs. Likely a career contributor even if a Saquon Barkley injury leads to short-term starter value.</t>
  </si>
  <si>
    <t xml:space="preserve">Spears has high-end starter skills and the knees of a street free agent. He's likely a career R2-RB3 with occasional starter weeks but teams will be cautious with his knees. </t>
  </si>
  <si>
    <t xml:space="preserve">Allgeier can deliver fantasy starter value, but his lack of top-end explosion and improvisational stop-start creativity are why teams limit him to RB2 duty or a break-the-glass starter. </t>
  </si>
  <si>
    <t xml:space="preserve">James is a smart runner with sound technical and conceptual skills who can catch. He will compete with Kaelon Black for the RB2 role. Long-term, he may be a part of a committee. </t>
  </si>
  <si>
    <t xml:space="preserve">Davis has power and can catch and run routes. He could challenge Braelon Allen, but likely a career RB2/RB3 for a team and a bye-week or emergency starter in fantasy long-term. </t>
  </si>
  <si>
    <t xml:space="preserve">Wright is a speedster who hasn't emerged early in his career as a reliable RB2 for the Dolphins. He'll get a third chance in 2026 alongisde Ollie Gordon. Volatile boom-bust prospect. </t>
  </si>
  <si>
    <t xml:space="preserve">Brooks is stuck behind Chase Brown, but could earn more playing time this year with Samaje Perine in his twighlight. If he gets a foothold, he could surprise. </t>
  </si>
  <si>
    <t xml:space="preserve">Benson must prove he can stay healthy. If he does, he could emerge elsewhere as a viable contributor with starter upside. Injuries have concerned the Cardinals. </t>
  </si>
  <si>
    <t xml:space="preserve">Allen has short-yardage and close-out value and likely gets paired with Isaiah Davis in a 50/50 committee if Breece Hall gets hurt. RB2 upside in fantasy if he's a second-deal starter. </t>
  </si>
  <si>
    <t xml:space="preserve">Lloyd has the speed, perimeter rushing skills, and pass-catching acumen. Ball security, durability, and maturity between the tackles are concerns. Fighting to be RB3 in GB short-term. </t>
  </si>
  <si>
    <t xml:space="preserve">Size, speed, and potential to become a beast between the tackles but must use his pads better and hold onto the ball. Fighting for RB2 spot in LV but not a guarantee despite public buzz. </t>
  </si>
  <si>
    <t xml:space="preserve">Vidal has sneaky burst, good movement, and a low center of gravity. He's no the speedster Mike McDaniel likes but he's a solid RB2/RB3 on a depth chart with emergency starter value. </t>
  </si>
  <si>
    <t xml:space="preserve">Jacobs could deliver strong starter value at age 30 when your long build becomes a contender, but he's a final piece for a year or two, at best, and not a foundational piece in this scenario. </t>
  </si>
  <si>
    <t xml:space="preserve">He could deliver starter value at age 30 when your long build becomes a contender, but he's a final piece for a year or two, at best, and not a foundational piece in this scenario. </t>
  </si>
  <si>
    <t xml:space="preserve">Dobbins gives you 10-15 games of strong starter value and may do so for another 2-3 years. He's a better short-term piece than a foundational prospect for long builds. </t>
  </si>
  <si>
    <t xml:space="preserve">Mason runs hard and with a wiggle and he's a good pass catcher. He'll be an RB2 for a team with committee value as a potential RB2/RB3 in fantasy for 2-3 years. </t>
  </si>
  <si>
    <t xml:space="preserve">Hubbard developed into a capable NFL and fantasy starter two years ago, but he's already in danger of losing his job to Jonathon Brooks. Short-term RB2/RB3 fantasy value. </t>
  </si>
  <si>
    <t xml:space="preserve">Robinson has a little more upside than Tyler Allgeier, but he's a year older and likely a career backup who can give fantasy starter value when there's a backfield emergency. </t>
  </si>
  <si>
    <t xml:space="preserve">See Brian Robinson: Fantasy value as an emergency starter for the next 2-3 years. </t>
  </si>
  <si>
    <t xml:space="preserve">Fantasy value as an emergency starter for the next 2-3 years. His peak season may be this year while Jadarian Price acclimates and Zach Charbonnet is on the mend. </t>
  </si>
  <si>
    <t xml:space="preserve">Fantasy value as an emergency starter this year if Jayden Blue and the rest of the depth chart can't emerge as the RB2. Short-term fantasy value this year. </t>
  </si>
  <si>
    <t xml:space="preserve">Demercado could emerge as KC's RB2 short-term, but likely cedes the role long-term. A career backup with emergency starter value in fantasy when a team needs him in that role. </t>
  </si>
  <si>
    <t xml:space="preserve">Jones was on his way to a career year last year but tore his Achilles late in the year. The Colts offense was heavily schemed. There's volatility with Jones as a one-year-wonder and his injury. </t>
  </si>
  <si>
    <t>Murray as elite running skills and a starter arm. He can support one strong starter in his corps, but doesn't manage the pocket with maturity or distribute enough. Boom-bust fantasy QB.</t>
  </si>
  <si>
    <t xml:space="preserve">Penix throws a beautiful ball and his multiple knee injuries are a concern and he could lose the job permanently to Tua Tagovailoa or another draft pick. Boom-bust short-term investment. </t>
  </si>
  <si>
    <t xml:space="preserve">After a strong start with Mike McDaniel, opposing DCs exposed his weaknesses downfield and head injuries have been a big problem. He's in the journeyman phase of his career. </t>
  </si>
  <si>
    <t xml:space="preserve">The Dolphins are preaching patience. If that's true, in 2-3 years he could emerge as a viable NFL/fantasy starter. Can the team be good enough to keep this staff? If not, see Fields, Justin. </t>
  </si>
  <si>
    <t xml:space="preserve">Okonkwo had a hot start as an H-Back but faded in Tennessee over the years. Washington believes they found a bargain starter to replace Zach Ertz. A low-end TE1 ceiling is likely. </t>
  </si>
  <si>
    <t xml:space="preserve">LaPorta could return to the top 5-7 options on this list long-term if the back surgery doesn't prove to be a career-changing problem, but the hedge with Tyler Conklin in Detroit is telling. </t>
  </si>
  <si>
    <t xml:space="preserve">Johnson is a high-upside athlete with a competent receiving game, but he needs an efficient decision-maker at QB to reach him as the 2nd/3rd option and Dart isn't that right now. </t>
  </si>
  <si>
    <t xml:space="preserve">Strange is a good NFL tight end who can earn fantasy value in a given week. The Jaguars have more compelling receivers so don't expect fantasy starter upside without injuries. </t>
  </si>
  <si>
    <t>Freiermuth isn't fast, but he's quick enough and skilled enough with routes to deliver up the seam in the red zone. Will Mike McCarthy maximize when Arthur Smith didn't? Volatile option.</t>
  </si>
  <si>
    <t>Barner is slower than Freiermuth and almost as good of a blocker. His red zone work and check-down availability gave him the Heath Miller role I expected for Feiermuth in '25. Arroyo awaits.</t>
  </si>
  <si>
    <t xml:space="preserve">Parkinson is a rangy option with good hands who led the committee TE depth chart in LA. Max Klare has lead TE potential, but Parkinson has the best short-term fantasy value. </t>
  </si>
  <si>
    <t>Otton is an all-around TE with starter NFL value. Soft hands and good routes can make him a fantasy value but his value is minimal until receivers get hurt. Volatile fantasy TE2 with TE1 upside.</t>
  </si>
  <si>
    <t xml:space="preserve">Dulcich has speed and will get the first shot to be the lead pass-catching TE in Miami's new system. This is his third team in four years. Short-term starter who might finally fulfill potential. </t>
  </si>
  <si>
    <t xml:space="preserve">Sadiq tests faster than he plays at this time. He makes highlight plays, but the mundane plays are missing. High upside, but his floor could be TE2/WR4. A long-term bet on fantasy value. </t>
  </si>
  <si>
    <t xml:space="preserve">Klare is a smooth route runner with a Zach Ertz vibe to his game. Can he break through the TE committee and become the lead? A volatile long-term bet as a future starter in fantasy. </t>
  </si>
  <si>
    <t>Delp is a smooth route runner, tracks the ball well, and wins after the catch. He's an underrated blocker, too. A future top-10 TE if he proves he can catch vs contact. Bargain rebuild option.</t>
  </si>
  <si>
    <t xml:space="preserve">Goedert could have value into his mid-30s and potentially deliver mid-range TE1 upside with the right team. Volatile long-term option, but still value short-term as a starter. </t>
  </si>
  <si>
    <t xml:space="preserve">See Goedert. </t>
  </si>
  <si>
    <t>Roush is the TE3 and the media says he was drafted for this role. Long-term he's replacing Cole Kmet as TE2 who can potentially deliver TE1 fantasy value w/Loveland producing WR value.</t>
  </si>
  <si>
    <t>Trigg has fantasy starter upside and a good long-term fit in Dallas. He could be an elite pass catcher. Maturity has been an issue in college, but he sounds like grew up late in college. Bargain.</t>
  </si>
  <si>
    <t xml:space="preserve">Sanders has potential to have a developmental track ala Kirk Cousins, so patience and team changes could be required for it to happen. Best considered a QB3/QB4 on a big roster. </t>
  </si>
  <si>
    <t>Beck "looks" the part in multiple ways, but he must overcome his processing woes and penchant for hospital balls. Ancillary defenders in the area stump Beck. Sell high early. Long-term reserve.</t>
  </si>
  <si>
    <t xml:space="preserve">Klubnik's injuries may have created false negatives in his evals about accuracy and velocity. Still, his arm is more Purdy than Allen. Intriguing starter upside at a discount cost and low risk. </t>
  </si>
  <si>
    <t xml:space="preserve">Jones looked good in the 49ers system and likely gets traded on that buzz by midseason. A Cousins/Darnold development track is still possible, but he'll need big-time surrounding talent. </t>
  </si>
  <si>
    <t xml:space="preserve">McCarthy has the physical tools, but most develop consistent accuracy, advanced processing of coverage, and better game management in the red/black zones. Patience needed, at best. </t>
  </si>
  <si>
    <t>Milroe found a great situation to sit and learn. He's a student of the game, so waiting 4-5 years might still yield fantasy value and at a low cost off waivers or late in startup drafts as a QB4.</t>
  </si>
  <si>
    <t xml:space="preserve">Lance wasn't ready against NFL defenses despite West Coast experience at a lower level. As a QB4 on a large roster, he's worth a speculative stash with a big payoff in 2-3 years. </t>
  </si>
  <si>
    <t>Rourke was a favorite who played with Coach Cignetti at IU with a torn ACL. He has impressed the Shanahans and could be Brock Purdy's backup by midseason. A QB4 stash on large rosters.</t>
  </si>
  <si>
    <t xml:space="preserve">Green could have Colin Kaepernick/Randall Cunningham upside if Todd Monken survives the first 2-3 seasons and builds a good OL. A QB4 stash for large rosters. </t>
  </si>
  <si>
    <t xml:space="preserve">McKee is a career backup with moments that suggest he might transcend that label. Stash as a QB4 on large rosters. </t>
  </si>
  <si>
    <t xml:space="preserve">Nussmeier played hurt and got hosed by Brian Kelly. Even so, he must improve his reading of ancillary coverage on boundary throws. He's a wortwhile QB4 stash on large rosters. </t>
  </si>
  <si>
    <t>Teams inquired about Bagent after his rookie year. He has the arm, mobility, and promise as a processor of info. He'll also have experience in a top-notch offense. Second contract starter???</t>
  </si>
  <si>
    <t xml:space="preserve">Bateman was great in college prior to injury/illness. He's had moments good enough to get an extension, but he may wind up a career reserve/contributor like Demarcus Robinson. </t>
  </si>
  <si>
    <t xml:space="preserve">Nailor has good explosion and developed into a top-notch backup behind two excellent Vikings starters. He could emerge in LV as the third or fourth option in LV. Short-term startable depth. </t>
  </si>
  <si>
    <t>Rashid Shaheed - SEA</t>
  </si>
  <si>
    <t xml:space="preserve">A speedster competing with Tory Horton for the WR3/WR4 role while Cooper Kupp hangs on. A Pro-Bowl return man, Shaheed has short-term bye-week value. </t>
  </si>
  <si>
    <t xml:space="preserve">Austin will replace Wan'Dale Robinson and has more explosive upside. There are big ifs: developing rapport with Jaxson Dart, getiting snaps outside and inside, and John Harbaugh's scheme. </t>
  </si>
  <si>
    <t xml:space="preserve">Jeudy may go the path of Calvin Ridley by '28-'29. He never reached Reggie Wayne's ceiling, and this will be his final year starting in Cleveland if the Browns' plan works out. </t>
  </si>
  <si>
    <t>Jennings can deliver fantasy starter value as a WR3, but he needs a QB who can climb a pocket and find efficient answers when his first read isn't open. If Murray improves, Jennings has value.</t>
  </si>
  <si>
    <t>Iosivas has made incremental improvements, but he's stuck as the third or fourth option in most situations and remains well behind Ja'Marr Chase and Tee Higgins. A short-/long-term WR3-4.</t>
  </si>
  <si>
    <t>Bryant earned buzz as a rookie, but he likely lacks the explosion to succeed Courtland Sutton and the big slot role may not be what it once was. Likely a career reserve with bye-week value.</t>
  </si>
  <si>
    <t>McMillan's neck injury interrupted a promising beginning. He rotate in and out of the lineup with Chris Godwin still there. Potential value as a WR2-WR3 in 2-3 years, but a tight window there.</t>
  </si>
  <si>
    <t xml:space="preserve">Horton could become the WR2 within 1-2 years and emerge as a valuable core starter in Seattle if he can stay healthy. Worth a mid-to-late investment on rebuilds. </t>
  </si>
  <si>
    <t xml:space="preserve">Njoku is still good enough to start and lead the Chargers Tes in receiving production. He's Oronde Gadsden is still a WR compared to Njoku and Charlie Kolar and got found out. </t>
  </si>
  <si>
    <t xml:space="preserve">Schultz remains a vaiable NFL starter with fantasy starter value as long as he retains his short-area quickness. He's a short-term depth piece capable of fantasy starter value for your roster. </t>
  </si>
  <si>
    <t>Big, rangy, powerful, and imposing, Washington will have a role in Pittsburgh, but he's a better TE2 for the team than a TE1. Overvalued for his size but skilled enough for bye-weeks.</t>
  </si>
  <si>
    <t>Ferguson is a serial clap-attacker with great size/straightline speed but lacks the bend to be more than a high-end scheme player in a committee. Occasional big numbers, short-term upside.</t>
  </si>
  <si>
    <t xml:space="preserve">Helm has Hunter Henry's upside and could sneaky into fantasy starter territory, but lacks the skills for perennial fantasy starter value. </t>
  </si>
  <si>
    <t xml:space="preserve">If All can stay healthy, he can become a low or mid-range fantasy starter because of his YAC skills, quickness, and hands. He could become a reliable third option. Boom-bust upside. </t>
  </si>
  <si>
    <t>Arroyo has speed and size, but may need another year to establish himself as the lead TE, especially with AJ Barner's edge as blocker and shallow route mastery and rapport with Sam Darnold.</t>
  </si>
  <si>
    <t xml:space="preserve">Joly is the best pass-catcher at the position in the 2026 rookie class, but lacks optimal size and speed. He's a volatile prospect with fantasy starter receiving skills but may lack the rest. </t>
  </si>
  <si>
    <t>Sanders hasn't emerged due to injury, his development timeline, and his QB's development timeline. There's still a chance but time may be running out. A patience play, at best.</t>
  </si>
  <si>
    <t xml:space="preserve">Gadsden was the Chase Claypool of TEs last year with a strong start and then defenses found him out and adjusted to limit him down the stretch. Kolar and Njoku are signs, Gadsen is not it. </t>
  </si>
  <si>
    <t xml:space="preserve">Tonges did some good things while George Kittle was out. He could be called on again, and there's potential for him to get a starter deal down the line. A cheap long-term investment. </t>
  </si>
  <si>
    <t xml:space="preserve">Kacmarek will be seen primarily as a blocker, but he can win up the seams, in the flats, and has good tracking up the boundary. He could surprise long-term as a low-end fantasy starter. </t>
  </si>
  <si>
    <t xml:space="preserve">Cuevas lacks Matt Hibner's upside as a seam receiver but has a little more refinement short-term that could lead to the earlier opportunity. </t>
  </si>
  <si>
    <t>Former NFL OC Kevin Gilbride believes Ryan has the talent to have a 10-year career. Ryan is the most underrated TE on the board and could be a more versatile Mark Andrews if called upon.</t>
  </si>
  <si>
    <t xml:space="preserve">Royer has good athletic ability and decent hands. He could emerge as David Njoku's replacment in time. Like Ryan more as a player, but Royer is more athletic. </t>
  </si>
  <si>
    <t xml:space="preserve">Boerkircher could earn a role within the first 2-3 years, but Jacksonville has been a receiver-driven passing offense. Don't count on much fantasy value short- or long-term. </t>
  </si>
  <si>
    <t xml:space="preserve">Barkley will offer RB1 value at least until he's 30. Beyond that? Most backs haven't been reliable top-end starters. If rebuilding, trade him for picks and youth. </t>
  </si>
  <si>
    <t xml:space="preserve">Pollard will likley offer RB2/RB3 value at least until he's 30. Beyond that it's shaky, </t>
  </si>
  <si>
    <t>Gordon has power. He has some comptency in a gap scheme, but he's a flawed mover and decision-maker who must improve to nail down the RB2 role this year. Short-term starter upside, max.</t>
  </si>
  <si>
    <t xml:space="preserve">Blue has the physical potential and style to develop into an Austin Ekeler, but Ekeler's maturity and work ethic can't be discounted. Blue has had problems here. This year is pivotal for him. </t>
  </si>
  <si>
    <t xml:space="preserve">Johnson fits an outside zone scheme but failed to emerge early. Rico Dowdle and Jaylen Warren will be the co-starters, but Johnson will need injury and/or a new setting/outlook to emerge. </t>
  </si>
  <si>
    <t xml:space="preserve">McGowan has size, enough speed, and competent work in a gap scheme to deliver value as a temporary starter for the Colts' gap-oriented ground game. He's an aspiring reserve. </t>
  </si>
  <si>
    <t xml:space="preserve">Miller has elite talent, but hasn't been reliable due to health issues. Travis Etienne's arrival indicates the team can't count on Miller as they hoped. Still time to be patient if the cost is low. </t>
  </si>
  <si>
    <t xml:space="preserve">Etienne is a good scat back could could compelement Jonathon Brooks by '27 if Brooks returns to form. Etienne is a late-round patience play in a larger league and shouldn't be forgotten yet. </t>
  </si>
  <si>
    <t>Pierce was a terrific pass catcher at Florida but wasn't deemed reliable for the Texans passing game. He's a rugged player who fell out of favor early. Could have a short-term rebound in PHI.</t>
  </si>
  <si>
    <t>Ford has return value, speed, skill in the short passing game, and ruggedness for his size. He's a contigency plan in case the young RBs don't emerge. Journeyman with emergency starter skill.</t>
  </si>
  <si>
    <t xml:space="preserve">Allen is powerful and has good enough feet and decision-making to contribute in a committee. The vision may not be good enough to compensate for his lack of speed. Committee upside. </t>
  </si>
  <si>
    <t xml:space="preserve">Estime is a lot like Allen -- and I like Estime more as a runner/decision-maker -- but Allen looks like he'll be on a depth chart. Estime is on the bubble. Journeyman with emergency starter skill. </t>
  </si>
  <si>
    <t>Martinez has power, soft hands, and good vision. If Josh Jacobs misses time and MarShawn Lloyd remains out of favor, Martinez could earn a chance to shine in a committee. Late-round dart.</t>
  </si>
  <si>
    <t xml:space="preserve">Hunter is the most athletic RB on the Rams and the least refined of the first three backs on the depth chart. A journeyman reserve to monitor from afar. </t>
  </si>
  <si>
    <t xml:space="preserve">Henry lacks timed speed, but authored a lot of big plays against top defenses in college with pro-caliber athletes. An Aaron Jones style of player who could surprise. Summer addition. </t>
  </si>
  <si>
    <t xml:space="preserve">A capable slot receiver, but likely the fourth or fifth option in the passing game. He may still offer a better fit elsewhere. Monitor from afar or a PPR dart throw late in deep drafts. </t>
  </si>
  <si>
    <t xml:space="preserve">Top-end speed and skill in the vertical game, but little, small, and this year might be his best shot a starter value on the weekly. Short-term upside as a bye-week starter. </t>
  </si>
  <si>
    <t xml:space="preserve">Mitchell has speed, but lacks consistency with his hands and routes. Omar Cooper and Kenyon Sadiq are indications Mitchell is not seen as the answer. Journeyman reserve to monitor. </t>
  </si>
  <si>
    <t xml:space="preserve">Quick camp start last spring. Monitor from afar. </t>
  </si>
  <si>
    <t xml:space="preserve">Bech is competing with Dont'e Thornton for the WR2 role on paper but the fourth/fifth priority in the passing game. He's worth a late add but monitor from afar. </t>
  </si>
  <si>
    <t>Johnson has compelling quickness and toughness in the middle of the field, but the slot job is Chris Godwin's. Monitor from afar as a potential bye-week option.</t>
  </si>
  <si>
    <t xml:space="preserve">Franklin emerged last year, but the team appeared to replace him with Jaylen Waddle for the starting role. Franklin remains a patience play but likely a career roleplayer. Late-round dart. </t>
  </si>
  <si>
    <t xml:space="preserve">Dotson is slated to be one of the top three receivers in Atlanta if he can beat out Olamide Zaccheaus and/or Zachariah Branch. He's likely the fourth/fifth option either way. Monitor. </t>
  </si>
  <si>
    <t xml:space="preserve">Mumpfield excels against press and wins with acrobatic flair. Another year with Davante Adams will continue to do him good. A late-round stash in big leagues. Otherwise, monitor. </t>
  </si>
  <si>
    <t xml:space="preserve">Mims can catch and run, but his route skills are limited. He's a schemed-up player in Denver without a big role unless there's massive route improvement. Bye-week, at best. </t>
  </si>
  <si>
    <t>Lane is acrobatic and rangy. He's also mistake-prone with routes, especially in the middle of the field where Lamar Jackson likes to throw the most. Monitor from afar -- volatile floor/ceiling.</t>
  </si>
  <si>
    <t xml:space="preserve">Sarratt is a Josh Palmer-like prospect. High floor/low ceiling. Good hands. Zone skills. Monitor from afar--a bye-week talent. </t>
  </si>
  <si>
    <t xml:space="preserve">Coleman is an underated slot receiver who might also offer work as a flanker. Miami is in rough shape on paper. He could emerge as a contributor but in a limited passing game. </t>
  </si>
  <si>
    <t xml:space="preserve">Howard has the physical tools, but he's a work in progress as a field general. He's a viable QB4/QB5 for larger rosters. </t>
  </si>
  <si>
    <t xml:space="preserve">Fields can run, but he's more of a Field Lieutentant than a Field General and that's a problem or long-term starter potential. A bye-week option. </t>
  </si>
  <si>
    <t xml:space="preserve">Mills has moments where he looks like a starter, but hasn't sustained them. He's a journeyman reserve with short-term starter value. </t>
  </si>
  <si>
    <t xml:space="preserve">It wouldn't shock me if Pavia outlast most of the prospects at his position and becomes a journeyman starter for the next 12-15 years. He must mature to do it but the ability is there. Monitor. </t>
  </si>
  <si>
    <t>Yep, a long-time favorite who has excelled in the preseason in Miami and Pittsburgh. If not already labeled, he could emerge as the QB2 and surprise without the heavy hand of Mike McDaniel.</t>
  </si>
  <si>
    <t xml:space="preserve">If Stafford is still playing well after 40, you can rocket him up the board as a Tom Brady-like option. Odds are likely this year and next will be his final two. </t>
  </si>
  <si>
    <t xml:space="preserve">Smith got a lot of blame last year but the Raiders' OL was awful. The Jets are better on paper, but don't expect more than QB2 value short-term and retirement or backup work long-term. </t>
  </si>
  <si>
    <t xml:space="preserve">Cousins rebounded from his Achilles rehab year and was good enough to earn money to be a bridge for Fernando Mendoza. Expect him to support Brock Bowers and Tre Tucker. </t>
  </si>
  <si>
    <t xml:space="preserve">Journey man backup with short-term starter value. </t>
  </si>
  <si>
    <t xml:space="preserve">The only thing more toxic than Watson as a starting QB is the organization drinking water from Lake Erie. Watson is in an offense suited to his talents, if he can rebound from self-sabotage. </t>
  </si>
  <si>
    <t xml:space="preserve">A viable QB1 last year, he's the best option the Cardinals have this year and possibly next. He's a potential bargain starter short-term. A journeyman backup long-term. </t>
  </si>
  <si>
    <t xml:space="preserve">A big former receiver with enough to learn that situational committee value might be his NFL upside and bye-week value his fantasy ceiling. </t>
  </si>
  <si>
    <t xml:space="preserve">A well-built runner with a low center of gravity who lacks burst and his tackle-breaking ability is overrated on film. He's also the third head in a committee situation. </t>
  </si>
  <si>
    <t xml:space="preserve">My favorite UDFA, Montgomery has excellent speed, processes as well as any back in this class, and can pass protect. He's a massive competitor and will push for RB3 in NE. Late-round flyer. </t>
  </si>
  <si>
    <t xml:space="preserve">Holani is a special team and RB3/RB4 who has good contact balance and burst. He can also catch. If called upon, he could deliver bye-week value, at least. </t>
  </si>
  <si>
    <t xml:space="preserve">Taylor has a low center of gravity and plays with impressive power for his size. He'll compete for a final spot on the depth chat. </t>
  </si>
  <si>
    <t>Andy Reid doesn't believe Smith is big enough for a significant role as a runner and got three new runners for the KC depth chart. Smith is a return man and gadget guy while in KC&gt;</t>
  </si>
  <si>
    <t xml:space="preserve">Goodson is an underrated reserve with big-play speed and good receiving chops who can deliver bye-week value as Brian Robinson's complement if Bijan Robinson gets hurt. </t>
  </si>
  <si>
    <t xml:space="preserve">Haynes is a former slot WR who converted to RB at Georgia Tech late in his career. He's an explosive runner who can finish. He's an underrated UDFA worth monitoring or a summer add. </t>
  </si>
  <si>
    <t xml:space="preserve">Booth has good burst, smarts between the tackles, and could challenge as an RB3/RB4 who provides a mix of what Judkins and Sampson offer the backfield. A summer add. </t>
  </si>
  <si>
    <t xml:space="preserve">Big, strong, a true tackle-breaker, and excellent hands, but lacks speed. Harden could stick as an RB3/RB4 and surprise if called upon. A summer add. </t>
  </si>
  <si>
    <t xml:space="preserve">Felton has upside as a route runner. His hands were his weakness. If he fixes them, he could emerge as a contributor. He's a WR4 at best this year. Long-term monitor. </t>
  </si>
  <si>
    <t xml:space="preserve">Vaki will play special teams and compete for RB3 duties. </t>
  </si>
  <si>
    <t xml:space="preserve">Thomas could earn snaps at RB and WR. He's a big-play threat in an offense that will use him most as a return man and lean more on 2-3 Tes. </t>
  </si>
  <si>
    <t xml:space="preserve">Herbert is a smart inside runner with burst and speed, but limited receiving chops. Monitor. </t>
  </si>
  <si>
    <t xml:space="preserve">A speed merchant who tracks well and has Tim Dwight-like skills on offense and special teams, he could work his way into a contributing role long-term. Summer add or monitor. </t>
  </si>
  <si>
    <t xml:space="preserve">A good receiver out of the backfield and smart runner, but not dynamic. Monitor. </t>
  </si>
  <si>
    <t xml:space="preserve">Speedy and decent hands, Benson made a good first impression on and off the field in early June. Summer add or monitor. </t>
  </si>
  <si>
    <t xml:space="preserve">Dell's injury is likely debhilitating for his starter value but he might find a situational role. Monitor. </t>
  </si>
  <si>
    <t xml:space="preserve">Situational deep threat. </t>
  </si>
  <si>
    <t xml:space="preserve">Situational possession receiver. </t>
  </si>
  <si>
    <t xml:space="preserve">Short-term starter for perhaps this year. Long-term journeyman reserve for next 2-4 years after 2026. </t>
  </si>
  <si>
    <t xml:space="preserve">Redundancy option for Sam LaPorta this year. Journeyman reserve for next 2-4 years after 2026. </t>
  </si>
  <si>
    <t xml:space="preserve">TE2 in Vegas with good hands and limited athletic ability. Good man-to-man skills in red zone if needed. Monitor.  </t>
  </si>
  <si>
    <t xml:space="preserve">TE3 with potential fantasy upside in 1-2 years. Excellent blocker but must expand his receiving game. 1.5 PPR stash in large leagues. Monitor otherwise. </t>
  </si>
  <si>
    <t xml:space="preserve">TE2 with emergency starter upside when made TE1. Good blocker and acrobatic ability with hands. Short-term emergency/bye-week option. </t>
  </si>
  <si>
    <t xml:space="preserve">Good hands and tracking up the seam. Potential as a blocker. Monitor or a summer addition this year. </t>
  </si>
  <si>
    <t xml:space="preserve">Good athletic ability but technical hangups as an inline blocker and at the catch point. Boom-bust long-term option. Worth a flier late, but getting overdrafted. </t>
  </si>
  <si>
    <t xml:space="preserve">Linear athlete who can block and win schemed targets. Low-end starter at best but in the journeyman phase of his NFL career. </t>
  </si>
  <si>
    <t xml:space="preserve">Big slot option three years into the league and likley halfway through his career. </t>
  </si>
  <si>
    <t xml:space="preserve">Monitor from afar. </t>
  </si>
  <si>
    <t xml:space="preserve">Versatile player but likely one to monitor from afar long-term. Could be the WR2/WR3 for Atlanta this year. </t>
  </si>
  <si>
    <t xml:space="preserve">Maybe the WR3 in an offense that may use more 12 personnel. Journey man starter at this phase of his career and soon to be a journeyman reserve. </t>
  </si>
  <si>
    <t xml:space="preserve">Journey man reserve with bye-week value in deep leagues. </t>
  </si>
  <si>
    <t xml:space="preserve">Could replace Rashee Rice by next year and off to a good start in that role in camp with Rice in jail. Patience play. </t>
  </si>
  <si>
    <t xml:space="preserve">Shallow-range receiver with limited ceiling. </t>
  </si>
  <si>
    <t>Deep threat with limited ceiling beyond a WR4-WR5.</t>
  </si>
  <si>
    <t xml:space="preserve">Capable depth with potential to battle for RB2/RB3 role. </t>
  </si>
  <si>
    <t>Explosive scat back and return man who could surprise as an RB3/RB4 with long-term value as an RB2/RB3.</t>
  </si>
  <si>
    <t xml:space="preserve">Likely retired in '28 and awaiting a gold jacket. Still a top-12 RB talent until then. </t>
  </si>
  <si>
    <t xml:space="preserve">A receiver with a RB skills and sensibility with the ball in his hands. A developmental project worth monitoring. </t>
  </si>
  <si>
    <t xml:space="preserve">A speedster with good size who could become a developmental project worth monitoring. </t>
  </si>
  <si>
    <t xml:space="preserve">A big -play slot worth monitoring, if not taking a summer flyer in 2026. </t>
  </si>
  <si>
    <t xml:space="preserve">Big, strong, and lacking as a pass catcher. </t>
  </si>
  <si>
    <t xml:space="preserve">Likely on his way out as a starter in Cleveland by the end of 2026. Career reserve. </t>
  </si>
  <si>
    <t xml:space="preserve">Still a potential flanker for the Titans. Good athlete with growth potential. Stash as a potential fantasy WR4/WR5 in a few years. </t>
  </si>
  <si>
    <t xml:space="preserve">Catching the ball and winning position downfield against tight coverage have been challenges. Career reserve. </t>
  </si>
  <si>
    <t xml:space="preserve">Standard issue slot receiver who could replace DeMario Douglas. </t>
  </si>
  <si>
    <t xml:space="preserve">Journey man slot. </t>
  </si>
  <si>
    <t xml:space="preserve">Journey man athlete who plays an outside role. </t>
  </si>
  <si>
    <t xml:space="preserve">Reserve big-play threat with some skill in the middle of the field. </t>
  </si>
  <si>
    <t xml:space="preserve">Pro Bowl return specialist who could have been like Danny Woodhead out of the backfield if teams tried it. </t>
  </si>
  <si>
    <t xml:space="preserve">An aspiring Tim Patrick. Monitor. </t>
  </si>
  <si>
    <t xml:space="preserve">Big play slot receiver and return man. Monitor. </t>
  </si>
  <si>
    <t xml:space="preserve">Return man with flanker/slot background. Monitor. </t>
  </si>
  <si>
    <t xml:space="preserve">Emerged as a contributor last year, but the Bills added more talent. Monitor. </t>
  </si>
  <si>
    <t xml:space="preserve">Special teams option with developmental receiving game. Monitor. </t>
  </si>
  <si>
    <t xml:space="preserve">Could become the next Khalif Raymond. Monitor. </t>
  </si>
  <si>
    <t xml:space="preserve">An Auden Tate style of receiver. Monitor. </t>
  </si>
  <si>
    <t xml:space="preserve">Speedster with return skills and a 4-star RB background that got him to Alabama before transferring. Monitor. </t>
  </si>
  <si>
    <t xml:space="preserve">Speedster with questionables. </t>
  </si>
  <si>
    <t xml:space="preserve">Reserve slot option. </t>
  </si>
  <si>
    <t xml:space="preserve">Big-play threat from the slot with attack issues as a pass catcher. </t>
  </si>
  <si>
    <t xml:space="preserve">Big receiver with good athletic ability. Career reserve. </t>
  </si>
  <si>
    <t xml:space="preserve">Low-ceiling option who can start when needed. </t>
  </si>
  <si>
    <t xml:space="preserve">Known as a speedster but couldn't separate well on film in college or last year in Vegas. Monitor. </t>
  </si>
  <si>
    <t xml:space="preserve">Standard issue slot receiver who converted from QB at Illinois. </t>
  </si>
  <si>
    <t xml:space="preserve">Good athlete who lacked technical and conceptual skills for the pros when drafted. </t>
  </si>
  <si>
    <t xml:space="preserve">Ball-winner who lacks physicality and explosion. </t>
  </si>
  <si>
    <t xml:space="preserve">Speedster who needs work with routes, but might not matter if he's running a lot of crossers. </t>
  </si>
  <si>
    <t xml:space="preserve">UDFA who made good last year but likely a career reserve in an offense that will only use 2-3 WRs, at best. </t>
  </si>
  <si>
    <t xml:space="preserve">UDFA who can catch and get open in zone when not playing on special teams. </t>
  </si>
  <si>
    <t xml:space="preserve">Big back who lacks great speed. Career reserve. </t>
  </si>
  <si>
    <t xml:space="preserve">Powerful back who has bounced around the league as a career backup. </t>
  </si>
  <si>
    <t xml:space="preserve">Former Texas QB who has some power but lacks great explosion. </t>
  </si>
  <si>
    <t xml:space="preserve">Big back who has been on the end of the Titans' roster for a few years. </t>
  </si>
  <si>
    <t xml:space="preserve">Decent decision maker and receiver who wiil try to get the final spot for the Bears' depth chart. </t>
  </si>
  <si>
    <t xml:space="preserve">Quick, fast, and small. Situational scatback and return man. </t>
  </si>
  <si>
    <t xml:space="preserve">Good athlete who has moments but a lot of little mistakes. Drafting Seth McGowan is a signal Giddens wasn't good enough last year. </t>
  </si>
  <si>
    <t xml:space="preserve">Good hands and a strong finisher who lacks top speed. A serviceable reserve who can contribute. </t>
  </si>
  <si>
    <t xml:space="preserve">Quick feet and power, but lacking explosion. </t>
  </si>
  <si>
    <t xml:space="preserve">Fast but didn't impress coaching staffs in Detroit. </t>
  </si>
  <si>
    <t xml:space="preserve">Likely commentating on a sports network for college football in '28-'29, if not still a journeyman reserve who can start when needed. </t>
  </si>
  <si>
    <t xml:space="preserve">What could have been! An excellent talent with too many lessons to learn to be in the NFL. </t>
  </si>
  <si>
    <t xml:space="preserve">A decent blocker and shallow-range receiver who can deliver fantasy value with volume. </t>
  </si>
  <si>
    <t xml:space="preserve">A Sean Payton favorite who didn't leverage his athletic ability enough to become a high-end starter. </t>
  </si>
  <si>
    <t xml:space="preserve">A versatile H-Back who can deliver bye-week value if needed. </t>
  </si>
  <si>
    <t xml:space="preserve">Well-built TE with reserve value. </t>
  </si>
  <si>
    <t xml:space="preserve">H-Back who occasionally catches flat routes in the low red zone. </t>
  </si>
  <si>
    <t xml:space="preserve">Jones is excellent when healthy. At this age, counting on a full season in top condition is less likely. He's an RB1 talent best valued as an RB3/RB4. </t>
  </si>
  <si>
    <t xml:space="preserve">Rodgers had some of his best years with Mike McCarthy and the addition of Michael Pittman could make Rodgers a solid bye-week or matchup option this year. </t>
  </si>
  <si>
    <t xml:space="preserve">Dillon hasn't been a worthwhile fantasy asset for years. He could deliver bye-week/matchup value as an emergency starter. Here's near the end of his career. </t>
  </si>
  <si>
    <t>Kamara has participated in OTAs, so a deal is likely to happen. He's an excellent "backup" to Travis Etienne with a starter fantasy ceiling. Think fantasy RB4 for now.</t>
  </si>
  <si>
    <t xml:space="preserve">If Dalton earns the QB2 role in Philly, he could deliver bye-week or match-up starter vale if called upon. </t>
  </si>
  <si>
    <t xml:space="preserve">Authors occasional big plays, but not worth consideration until we see a change in usage. </t>
  </si>
  <si>
    <t xml:space="preserve">Reunited with the Falcons, Hooper will be the TE2 and a Gesicki-like target for Tua Tagovailoa on occasion. An emergency starter value if Pitts gets hurt. </t>
  </si>
  <si>
    <t xml:space="preserve">Sinnott hasn't emerged as hoped in Washington. He's likely out of Washington by September or at year's end. Might be worth a buy-low in long-builds. </t>
  </si>
  <si>
    <t xml:space="preserve">Good speed and burst, but mainly a special teams performer. Could hold off Coleman Bennett for the RB4 spot. </t>
  </si>
  <si>
    <t xml:space="preserve">Tyler Conkjlin could have more value in fantasy if Sam LaPorta can't stay healthy, but Wright is cemented as the top inline TE in Detroit. Little fantasy value. </t>
  </si>
  <si>
    <t xml:space="preserve">A patience play for long-builds as a potential low-end QB1 in fantasy now that he has enough receivers to work with, especially if they move McMillan to the big slot. </t>
  </si>
  <si>
    <t xml:space="preserve">Capable of a strong season if called upon and stays healthy, but he's slated to be an off-the-bench contributor in this offense according to the Brian Daboll. </t>
  </si>
  <si>
    <t xml:space="preserve">A gun-for-hire reserve who can deliver a starter-worthy game with the right matchup and volume. </t>
  </si>
  <si>
    <t xml:space="preserve">Can deliver matchup value as an emergency starter. </t>
  </si>
  <si>
    <t xml:space="preserve">An underrated Mark Andrews clone with better blocking skills. Might surprise in the passing game if used more than expected. </t>
  </si>
  <si>
    <t xml:space="preserve">One of the most underrated WRs of the decade when healthy, and he appears healthy. A good WR2 this year. Maybe next, if he can prove he can stay healthy. </t>
  </si>
  <si>
    <t xml:space="preserve">In the twilight of his career, but still capable of matchup value if he looks the same as last year. If he looks better, he'll be a fast riser in a win-now scenario. </t>
  </si>
  <si>
    <t xml:space="preserve">Likley a year or two away from retirement or a signficant decline in role, but still one of the top two options in Denver and likely 1-A. </t>
  </si>
  <si>
    <t xml:space="preserve">A shallow range target with little fantasy value, but might have some opportunities in the low red zone as a matchup option for your bye week. </t>
  </si>
  <si>
    <t xml:space="preserve">Still one of the best route runners on the planet and in a role where he can win in the red zone without carrying the load down the field. </t>
  </si>
  <si>
    <t xml:space="preserve">An emergency starter with matchup value in fantasy if called upon. Likely at the precipice of his career swan song. </t>
  </si>
  <si>
    <t xml:space="preserve">Great vision and good quickness keeps him a viable reserve. A helluva a career for a limited athlete at the position. Matchup value if called upon. </t>
  </si>
  <si>
    <t xml:space="preserve">A good pass catch with speed who operates comptently in a gap scheme. Might have found a home as a change of pace if he can stay healthy. </t>
  </si>
  <si>
    <t xml:space="preserve">A capable tight end with value in the flats and up the seam, but delivers unpredictable value that's too little and too far between. </t>
  </si>
  <si>
    <t xml:space="preserve">Could earn matchup value as an emergency weapon if Trey McBride gets hurt. Former WR at Stanford. </t>
  </si>
  <si>
    <t>In the twilight of his career, but in the TE world that twilight can shine bright enough for starter fantasy value if called upon enough. That's the Q with Sean Payton.</t>
  </si>
  <si>
    <t>Gardner Minshew - ARI</t>
  </si>
  <si>
    <t xml:space="preserve">Unlikely that Moreau delivers anything more than blocking and occasional low red-zone targets but not enough for fantasy value. </t>
  </si>
  <si>
    <t xml:space="preserve">Kittle's injury was located high enough on the leg that he might be ready within the first month of the season. Expect less value but still starter production. </t>
  </si>
  <si>
    <t xml:space="preserve">A reliable tight-window target up the seam for Drake Maye. He may have 2-3 years left in this capacity with production on the TE1/TE2 cusp. </t>
  </si>
  <si>
    <t xml:space="preserve">Primarily a blocker. </t>
  </si>
  <si>
    <t xml:space="preserve">A pec injury, weight gain in the offseason, and lackluster work behind the scenes may be driving Guerendo out of the picture in SF. Talented but must shape up. </t>
  </si>
  <si>
    <t xml:space="preserve">A UFL star who returns kicks and could become a viable RB3 to monitor when he earns playing time. </t>
  </si>
  <si>
    <t xml:space="preserve">Good straightline speed. He had some notable moments last year down the stretch. Monitor as a potential addition to larger rosters if injuries strike. </t>
  </si>
  <si>
    <t xml:space="preserve">Better draft capital and size than Myles Montgomery, but a lackluster game in comparison to the UDFA. Betting on Montgomery to win the RB3 role. </t>
  </si>
  <si>
    <t xml:space="preserve">Connor could wind up on a different team by midseason as a stop-gap starter with good hands and strong vision/contact balance. In his career twilight. </t>
  </si>
  <si>
    <t xml:space="preserve">If the arm holds up, Goff could still be a functional piece on a contending roster if the Lions remain a strong offense. </t>
  </si>
  <si>
    <t xml:space="preserve">If the arm holds up, Goff could still be a functional piece on a contending roster if the Lions remain a strong offense. Capable QB1 with top-five upside right now. </t>
  </si>
  <si>
    <t xml:space="preserve">A reliable third-down back with good weeks when he gets the ball in the red zone as a receiver. A bye-week option in large leagues. </t>
  </si>
  <si>
    <t xml:space="preserve">A capable TE2 with some matchup value if Kyler Murray spreads the ball around and TJ Hockenson gets hurt. </t>
  </si>
  <si>
    <t xml:space="preserve">A knee injury may cost him part of the year. </t>
  </si>
  <si>
    <t xml:space="preserve">Low-end fantasy value as a lead back in a committee if Derrick Henry gets hurt. In his career twilight. </t>
  </si>
  <si>
    <t xml:space="preserve">A good return man and viable slot receiver who can replace Olamide Zaccheaus but in a backup role more than a rotational starter with Burden emerging. </t>
  </si>
  <si>
    <t xml:space="preserve">A plug-and-play starter if called upon who plan play inside and outside, but near the end of his career in this capacity. </t>
  </si>
  <si>
    <t xml:space="preserve">Edged George Holani for the final spot on the depth chart two years ago thanks to receiving and special teams. Holani is a better athlete and has improved. </t>
  </si>
  <si>
    <t>A linear athlete who lost out to Tucker Kraft as has offered little as a second or third option on the depth chart. Maybe a second-contract starter. Monitor long-term.</t>
  </si>
  <si>
    <t xml:space="preserve">A locker room leader who can still win up the boundary, but he's valued more as a reserve who can contribute off the bench this late in his career. </t>
  </si>
  <si>
    <t xml:space="preserve">A vertical threat for hire with inconsistent hands. He can give you desperation bye-week value with the right matchup. </t>
  </si>
  <si>
    <t xml:space="preserve">If he can play most of the season, he'll deliver on the cusp of WR1/WR2 value while healthy. Likely a year or two left, at best. </t>
  </si>
  <si>
    <t xml:space="preserve">Good at zone routes working from the inside and breaking outside, but unreliable fantasy value, at best. </t>
  </si>
  <si>
    <t xml:space="preserve">Unlikely contributor at this stage but can catch and work the short and intermediate zones if called upon. </t>
  </si>
  <si>
    <t xml:space="preserve">An emergency committee back/starter off the street who could be called upon. Ran better than advertised last year. </t>
  </si>
  <si>
    <t xml:space="preserve">He'll get open while he's healthy. Is he too old to remain healthy? That's the likely problem. He'll have a cameo role weekly, but the volume won't be there. </t>
  </si>
  <si>
    <t xml:space="preserve">He can run and catch but he lacks top speed and vision. On the roster bubble and likely out of the league in 1-2 years, at most. </t>
  </si>
  <si>
    <t xml:space="preserve">Capable return option who has had brief moments in the Ravens backfield. Some power and vision. Ball security was an issue in college. Monitor. </t>
  </si>
  <si>
    <t>Bijan Robinson - ATL</t>
  </si>
  <si>
    <t xml:space="preserve">Powerful and surehanded, Perine is in his career twilight. Might get paired in a committee if Chase Brown gets hurt. Low-end RB2 ceiling, at best. </t>
  </si>
  <si>
    <t xml:space="preserve">Recently cut but showed vision and good footwork with the Raiders. Monitor. </t>
  </si>
  <si>
    <t xml:space="preserve">He can catch in tight windows, but lacks compelling athletic ability for consistent fantasy value. </t>
  </si>
  <si>
    <t xml:space="preserve">A compelling reserve who could emerge as a second-contract starter or wind up the next Charlie Kolar if Kolar earns the Brock Wright role in LA. </t>
  </si>
  <si>
    <t xml:space="preserve">An aging zone receiver who can win contested targets at the catch point. </t>
  </si>
  <si>
    <t xml:space="preserve">A good blocker with excellent athletic ability but not much of a route runner beyong the shallow zones. </t>
  </si>
  <si>
    <t xml:space="preserve">This year is his likely his last. A low-end TE1. </t>
  </si>
  <si>
    <t xml:space="preserve">A good receiver and return man who can run gap plays. An obstacle for Ray Davis. Likely in his career twilight as backfield depth. </t>
  </si>
  <si>
    <t xml:space="preserve">A taleted reciever who missed too much time to be reliable. He'll have moments this year but he's firmly part of a committee and on his way out. </t>
  </si>
  <si>
    <t xml:space="preserve">A scat back with good hands and vision but lacking top speed. Think a slightly more athletic Devin Singletary. </t>
  </si>
  <si>
    <t xml:space="preserve">Tank Bigsby has passed Shipley on the depth chart. Shipley is likely a career reserve at this point. Monitor. </t>
  </si>
  <si>
    <t xml:space="preserve">Good hands as a receiver and a stopgap option as a runner in an emergency. Low-end bye-week value if injuries strike. </t>
  </si>
  <si>
    <t xml:space="preserve">A capable contributor with fantasy value when he earns volume. Good receiver. Monitor. </t>
  </si>
  <si>
    <t xml:space="preserve"> QB</t>
  </si>
  <si>
    <t xml:space="preserve">  CAR</t>
  </si>
  <si>
    <t xml:space="preserve"> Jax</t>
  </si>
  <si>
    <t xml:space="preserve">  NE</t>
  </si>
  <si>
    <t xml:space="preserve"> TE</t>
  </si>
  <si>
    <t xml:space="preserve"> CL</t>
  </si>
  <si>
    <t>BAL</t>
  </si>
  <si>
    <t xml:space="preserve">Watson, Deshaun </t>
  </si>
  <si>
    <t xml:space="preserve">Tate, Carnell </t>
  </si>
  <si>
    <t xml:space="preserve">Love, Jeremiyah </t>
  </si>
  <si>
    <t xml:space="preserve">Walker, Kenneth </t>
  </si>
  <si>
    <t xml:space="preserve">Lemon, Makai </t>
  </si>
  <si>
    <t xml:space="preserve">Robinson, Wan'Dale </t>
  </si>
  <si>
    <t xml:space="preserve">Washington, Malik </t>
  </si>
  <si>
    <t xml:space="preserve">Williams, Antonio </t>
  </si>
  <si>
    <t xml:space="preserve">Price, Jadarian </t>
  </si>
  <si>
    <t xml:space="preserve">Brooks, Jonathon </t>
  </si>
  <si>
    <t xml:space="preserve">Concepcion, KC </t>
  </si>
  <si>
    <t xml:space="preserve">Mendoza, Fernando </t>
  </si>
  <si>
    <t xml:space="preserve">Dobbins, J.K. </t>
  </si>
  <si>
    <t xml:space="preserve">Bernard, Germie </t>
  </si>
  <si>
    <t xml:space="preserve"> Watson, Christian </t>
  </si>
  <si>
    <t xml:space="preserve">Cooper, Omar </t>
  </si>
  <si>
    <t xml:space="preserve">Rodriguez, Chris </t>
  </si>
  <si>
    <t xml:space="preserve">Flournoy, Ryan </t>
  </si>
  <si>
    <t xml:space="preserve">Brazzell, Chris </t>
  </si>
  <si>
    <t xml:space="preserve">Okonkwo, Chig </t>
  </si>
  <si>
    <t xml:space="preserve">Cousin, Kirk </t>
  </si>
  <si>
    <t xml:space="preserve">Thornton, Tyquan </t>
  </si>
  <si>
    <t xml:space="preserve">Sarratt, Elijah </t>
  </si>
  <si>
    <t xml:space="preserve">Black, Kaelon </t>
  </si>
  <si>
    <t xml:space="preserve">Hurst, Ted </t>
  </si>
  <si>
    <t xml:space="preserve">Coleman, Jonah </t>
  </si>
  <si>
    <t xml:space="preserve">Sadiq, Kenyon </t>
  </si>
  <si>
    <t xml:space="preserve">Boston, Denzel </t>
  </si>
  <si>
    <t xml:space="preserve">Bourne, Kendrick </t>
  </si>
  <si>
    <t xml:space="preserve">Bond, Isaiah </t>
  </si>
  <si>
    <t xml:space="preserve">Claiborne, Demond </t>
  </si>
  <si>
    <t xml:space="preserve">Tyson, Jordyn </t>
  </si>
  <si>
    <t xml:space="preserve">Hibner, Matthew </t>
  </si>
  <si>
    <t xml:space="preserve">Washington, Miike </t>
  </si>
  <si>
    <t xml:space="preserve">Horn, Jimmy </t>
  </si>
  <si>
    <t xml:space="preserve">Davis, Malik </t>
  </si>
  <si>
    <t xml:space="preserve">Johnson, Tez </t>
  </si>
  <si>
    <t xml:space="preserve">All, Erick </t>
  </si>
  <si>
    <t xml:space="preserve">Stowers, Eli </t>
  </si>
  <si>
    <t xml:space="preserve">Vele, Devaugh </t>
  </si>
  <si>
    <t xml:space="preserve"> Conklin, Tyler </t>
  </si>
  <si>
    <t xml:space="preserve">Dell, Tank </t>
  </si>
  <si>
    <t xml:space="preserve">Smith, Xavier </t>
  </si>
  <si>
    <t xml:space="preserve">Johnson, Emmett </t>
  </si>
  <si>
    <t xml:space="preserve">Singleton, Nicholas </t>
  </si>
  <si>
    <t xml:space="preserve">Brown, Hollywood </t>
  </si>
  <si>
    <t xml:space="preserve">Thompson, Brenen </t>
  </si>
  <si>
    <t xml:space="preserve">Roush, Sam </t>
  </si>
  <si>
    <t xml:space="preserve">Burks, Deion </t>
  </si>
  <si>
    <t xml:space="preserve">Coleman, Kevin </t>
  </si>
  <si>
    <t>Hooper, Austin</t>
  </si>
  <si>
    <t xml:space="preserve">Fields, Malachi </t>
  </si>
  <si>
    <t xml:space="preserve">Bell, Skyler </t>
  </si>
  <si>
    <t xml:space="preserve">Tonges, Jake </t>
  </si>
  <si>
    <t>Klare, Max</t>
  </si>
  <si>
    <t xml:space="preserve">Knight, Bam </t>
  </si>
  <si>
    <t xml:space="preserve">Brown, Dyami </t>
  </si>
  <si>
    <t xml:space="preserve">Bell, Chris </t>
  </si>
  <si>
    <t xml:space="preserve">Thomas, Zavion </t>
  </si>
  <si>
    <t xml:space="preserve">Stribling, De'Zhaun </t>
  </si>
  <si>
    <t xml:space="preserve">Abdullah, Ameer </t>
  </si>
  <si>
    <t xml:space="preserve">Ryan, Carsen </t>
  </si>
  <si>
    <t xml:space="preserve">Royer, Joe </t>
  </si>
  <si>
    <t xml:space="preserve">Branch, Zachariah </t>
  </si>
  <si>
    <t xml:space="preserve">Lane, Ja'Kobi </t>
  </si>
  <si>
    <t xml:space="preserve">Bentley, Ulysses </t>
  </si>
  <si>
    <t xml:space="preserve"> Chism, Efton </t>
  </si>
  <si>
    <t xml:space="preserve">Young, Colbie </t>
  </si>
  <si>
    <t xml:space="preserve">Montgomery, Myles </t>
  </si>
  <si>
    <t xml:space="preserve">Beckham, Odell </t>
  </si>
  <si>
    <t xml:space="preserve">Delp, Oscar </t>
  </si>
  <si>
    <t xml:space="preserve">Boerkircher, Nate </t>
  </si>
  <si>
    <t xml:space="preserve">Edwards, Donovan </t>
  </si>
  <si>
    <t xml:space="preserve">Lance, Bryce </t>
  </si>
  <si>
    <t xml:space="preserve"> Saylors, Jacob </t>
  </si>
  <si>
    <t xml:space="preserve">McGowan, Seth </t>
  </si>
  <si>
    <t xml:space="preserve">Kacmarek, Will </t>
  </si>
  <si>
    <t xml:space="preserve">Abanikanda, Israel </t>
  </si>
  <si>
    <t xml:space="preserve">Cuevas, Josh </t>
  </si>
  <si>
    <t xml:space="preserve">Brown, Barion </t>
  </si>
  <si>
    <t xml:space="preserve">Osborn, K.J. </t>
  </si>
  <si>
    <t xml:space="preserve">Allen, Kyle </t>
  </si>
  <si>
    <t xml:space="preserve">Shavers, Tyrell </t>
  </si>
  <si>
    <t xml:space="preserve">Henderson, Emmanuel </t>
  </si>
  <si>
    <t xml:space="preserve">Jordan, Jawhar </t>
  </si>
  <si>
    <t xml:space="preserve">Scott, Zavier </t>
  </si>
  <si>
    <t xml:space="preserve">Raridon, Eli </t>
  </si>
  <si>
    <t xml:space="preserve">Traore, Seydou </t>
  </si>
  <si>
    <t xml:space="preserve">Williams, Isaiah </t>
  </si>
  <si>
    <t xml:space="preserve">Randall, Adam </t>
  </si>
  <si>
    <t xml:space="preserve">Hemby, Roman </t>
  </si>
  <si>
    <t xml:space="preserve">Harden, TJ </t>
  </si>
  <si>
    <t xml:space="preserve">Booth, Davon </t>
  </si>
  <si>
    <t xml:space="preserve">Allen, Cryus </t>
  </si>
  <si>
    <t xml:space="preserve">Douglas, Caleb </t>
  </si>
  <si>
    <t xml:space="preserve">Walker, Jahdae </t>
  </si>
  <si>
    <t xml:space="preserve">Allen, Kaytron </t>
  </si>
  <si>
    <t xml:space="preserve">Anthony, Vinny </t>
  </si>
  <si>
    <t xml:space="preserve">Bartholomew, Gavin </t>
  </si>
  <si>
    <t xml:space="preserve">Sanders, Raheim </t>
  </si>
  <si>
    <t xml:space="preserve">Taylor, J'Mari </t>
  </si>
  <si>
    <t xml:space="preserve">Dillon, AJ </t>
  </si>
  <si>
    <t xml:space="preserve">Benson, Malik </t>
  </si>
  <si>
    <t xml:space="preserve">Bennett, Coleman </t>
  </si>
  <si>
    <t xml:space="preserve">Melton, Bo </t>
  </si>
  <si>
    <t xml:space="preserve">Law, Kendrick </t>
  </si>
  <si>
    <t xml:space="preserve">Moore, Skyy  </t>
  </si>
  <si>
    <t xml:space="preserve">Green, Taylen </t>
  </si>
  <si>
    <t xml:space="preserve">Jones, Jeshaun </t>
  </si>
  <si>
    <t xml:space="preserve">Haynes, Jamal </t>
  </si>
  <si>
    <t>WRJ</t>
  </si>
  <si>
    <t xml:space="preserve">Johnson, Tyler </t>
  </si>
  <si>
    <t xml:space="preserve">Beck, Carson </t>
  </si>
  <si>
    <t xml:space="preserve">Klubnik, Cade </t>
  </si>
  <si>
    <t xml:space="preserve">McGree, Lake </t>
  </si>
  <si>
    <t xml:space="preserve">Cameron, Josh </t>
  </si>
  <si>
    <t xml:space="preserve">Heidenreich, El </t>
  </si>
  <si>
    <t xml:space="preserve">Klein, Marlin </t>
  </si>
  <si>
    <t xml:space="preserve">Altmyer, Luke </t>
  </si>
  <si>
    <t xml:space="preserve">Briningstool, Jake </t>
  </si>
  <si>
    <t xml:space="preserve">Daniels, CJ </t>
  </si>
  <si>
    <t xml:space="preserve">Holani, George </t>
  </si>
  <si>
    <t xml:space="preserve">Ott, Jadyn </t>
  </si>
  <si>
    <t xml:space="preserve">Young, Dareke </t>
  </si>
  <si>
    <t xml:space="preserve">Joly, Justin </t>
  </si>
  <si>
    <t xml:space="preserve">Dulcich, Greg </t>
  </si>
  <si>
    <t xml:space="preserve">Yankoff, Colson </t>
  </si>
  <si>
    <t xml:space="preserve">DeVito, Tommy </t>
  </si>
  <si>
    <t xml:space="preserve">Rourke, Kurtis </t>
  </si>
  <si>
    <t xml:space="preserve">Wentz, Carson </t>
  </si>
  <si>
    <t xml:space="preserve">Guillory, Xavier </t>
  </si>
  <si>
    <t xml:space="preserve">Virgil, Reggie </t>
  </si>
  <si>
    <t xml:space="preserve">Nussmeier, Garrett </t>
  </si>
  <si>
    <t xml:space="preserve">Siemian, Trevor </t>
  </si>
  <si>
    <t xml:space="preserve">Quitoriano, Teegan </t>
  </si>
  <si>
    <t xml:space="preserve">Matavao, Moliki </t>
  </si>
  <si>
    <t xml:space="preserve">Reid, Desmond </t>
  </si>
  <si>
    <t xml:space="preserve">Brightwell, Gary </t>
  </si>
  <si>
    <t xml:space="preserve">Trigg, Michael </t>
  </si>
  <si>
    <t xml:space="preserve">Koziol, Tanner </t>
  </si>
  <si>
    <t xml:space="preserve">Price, Myles </t>
  </si>
  <si>
    <t xml:space="preserve">Miller, Jam </t>
  </si>
  <si>
    <t xml:space="preserve">Dippre, CJ </t>
  </si>
  <si>
    <t xml:space="preserve">Woods, Jelani </t>
  </si>
  <si>
    <t xml:space="preserve">Bridgewater, Teddy </t>
  </si>
  <si>
    <t xml:space="preserve">Leonard, Riley </t>
  </si>
  <si>
    <t xml:space="preserve">Buechele, Shane </t>
  </si>
  <si>
    <t xml:space="preserve">Simpson, Ty </t>
  </si>
  <si>
    <t xml:space="preserve">Pavia, Diego </t>
  </si>
  <si>
    <t>Huntley, Tyler</t>
  </si>
  <si>
    <t>St. Brown, Amon Ra</t>
  </si>
  <si>
    <t>Westbrook Ikhine, Nick</t>
  </si>
  <si>
    <t>Dotson, Jahan</t>
  </si>
  <si>
    <t>LAR</t>
  </si>
  <si>
    <t>Alie Cox, Mo</t>
  </si>
  <si>
    <t>Valdes Scantling, Marquez</t>
  </si>
  <si>
    <t>Lambert Smith, KeAndre</t>
  </si>
  <si>
    <t>LAC</t>
  </si>
  <si>
    <t>Tinsley, Mitchell</t>
  </si>
  <si>
    <t>CIN</t>
  </si>
  <si>
    <t>Spann Ford, Brevyn</t>
  </si>
  <si>
    <t>Martin Robinson, David</t>
  </si>
  <si>
    <t>CHI</t>
  </si>
  <si>
    <t>Brown, Brittain</t>
  </si>
  <si>
    <t>Johnson, Josh</t>
  </si>
  <si>
    <t>Team</t>
  </si>
  <si>
    <t>Smith Njigba, Jaxon</t>
  </si>
  <si>
    <t>Croskey Merritt, Jacory</t>
  </si>
  <si>
    <t>Efton Chism III</t>
  </si>
  <si>
    <t>Mason Pline</t>
  </si>
  <si>
    <t>Desmond Reid</t>
  </si>
  <si>
    <t>Ian Wheeler</t>
  </si>
  <si>
    <t>Hakeem Butler</t>
  </si>
  <si>
    <t>WR*Butler, Hakeem  - DEN</t>
  </si>
  <si>
    <t>Butler, Hakeem - DEN</t>
  </si>
  <si>
    <t>Brandon Johns</t>
  </si>
  <si>
    <t>Kenny Yeboah</t>
  </si>
  <si>
    <t>Antwane Wells</t>
  </si>
  <si>
    <t>Kaden Davis</t>
  </si>
  <si>
    <t>Denzel Mims</t>
  </si>
  <si>
    <t>Tarik Black</t>
  </si>
  <si>
    <t>Erik Ezukanma</t>
  </si>
  <si>
    <t>Tyler Conklin  - PUP</t>
  </si>
  <si>
    <t>Tanner McLachlan</t>
  </si>
  <si>
    <t>George Kittle - PUP</t>
  </si>
  <si>
    <t>John Michael Gyllenborg - PUP</t>
  </si>
  <si>
    <t>Chris Moore</t>
  </si>
  <si>
    <t>Zach Charbonnet - PUP</t>
  </si>
  <si>
    <t>Chris Brazzell</t>
  </si>
  <si>
    <t>Ricky Pearsall  PCL</t>
  </si>
  <si>
    <t>WR*Diggs, Stefon - WAS</t>
  </si>
  <si>
    <t>Diggs, Stefon - WAS</t>
  </si>
  <si>
    <t>Kyre Duplessis</t>
  </si>
  <si>
    <t>Kristian Wilerson</t>
  </si>
  <si>
    <t>Zach Kuntz</t>
  </si>
  <si>
    <t>Cole Burgess</t>
  </si>
  <si>
    <t>Aaron Anderson</t>
  </si>
  <si>
    <t>TE*Myarick, Chris - LV</t>
  </si>
  <si>
    <t>Myarick, Chris - LV</t>
  </si>
  <si>
    <t>Jeremiah Franklin</t>
  </si>
  <si>
    <t>TJ Hardin</t>
  </si>
  <si>
    <t xml:space="preserve">RB  </t>
  </si>
  <si>
    <t>Connor Hulstein</t>
  </si>
  <si>
    <t>Jakobie Keeney- James</t>
  </si>
  <si>
    <t>PIT</t>
  </si>
  <si>
    <t>Raheem Blackshear</t>
  </si>
  <si>
    <t>DJ Turner</t>
  </si>
  <si>
    <t>McCallan Castles</t>
  </si>
  <si>
    <t>Jeff Wimer</t>
  </si>
  <si>
    <t>Mark Gronowski - UDFA</t>
  </si>
  <si>
    <t>Diego Pavia - UDFA</t>
  </si>
  <si>
    <t>TJ Harden - SEA</t>
  </si>
  <si>
    <t>Haskins, Hassan - UFA</t>
  </si>
  <si>
    <t>Gibson, Antonio - UFA</t>
  </si>
  <si>
    <t>Mattison, Alexander - UFA</t>
  </si>
  <si>
    <t>Blackshear, Raheem - DET</t>
  </si>
  <si>
    <t>Watson, Blake - UFA</t>
  </si>
  <si>
    <t>White, Zamir - UFA</t>
  </si>
  <si>
    <t>Sermon, Trey - UFA</t>
  </si>
  <si>
    <t>Mitchell, Elijah - PHI</t>
  </si>
  <si>
    <t>Ekeler, Austin - UFA</t>
  </si>
  <si>
    <t>Evan Hull - ARI</t>
  </si>
  <si>
    <t>Pierre Strong - GB</t>
  </si>
  <si>
    <t>Jermar Jefferson  UFA</t>
  </si>
  <si>
    <t>Cam Akers -UFA</t>
  </si>
  <si>
    <t>Z I</t>
  </si>
  <si>
    <t>Herbert, Khalil - SF</t>
  </si>
  <si>
    <t>Terry McLaurin - WAS</t>
  </si>
  <si>
    <t>Jamari Thrash - UFA</t>
  </si>
  <si>
    <t>Skyy Moore - GB</t>
  </si>
  <si>
    <t>Aug I</t>
  </si>
  <si>
    <t>Sinnott Ben</t>
  </si>
  <si>
    <t>Khalil Herbert</t>
  </si>
  <si>
    <t>Jamari Thrash</t>
  </si>
  <si>
    <t>Kayshon Boutte - NE</t>
  </si>
  <si>
    <t>U ↑</t>
  </si>
  <si>
    <t xml:space="preserve">Kayshon Boutte - NE </t>
  </si>
  <si>
    <t>Bijan Robinson- ATL</t>
  </si>
  <si>
    <t>N/A</t>
  </si>
  <si>
    <t xml:space="preserve">Likely has another year or two but watch for injuries. If injuries pile up, his value will drop. </t>
  </si>
  <si>
    <t>Ranking</t>
  </si>
  <si>
    <t xml:space="preserve">Lamar Jackson is healthy, the scheme should be better, and Andrews remains one of Jackson's two most-trusted targets. </t>
  </si>
  <si>
    <t xml:space="preserve">Is the second-best receiver on the Patriots, but they've misused him as a split-end when he'd be an ideal slot/flanker. He'll likely be traded. </t>
  </si>
  <si>
    <t xml:space="preserve">A future consideration as a slot receiver or slot/flanker for Kansas City if he can deliver more than training camp buzz against more complex defenses than what he's seen thus far. </t>
  </si>
  <si>
    <t xml:space="preserve">Having a good training camp, but we've seen this story before. Wait until there's evidence that he can read coverage with the expertise needed to adjust to his quarterback and win against tight man coverage. </t>
  </si>
  <si>
    <t xml:space="preserve">Reserve working behind Luther Burden who has good height and the team likes his long-term potential as a reserve-contributor type. </t>
  </si>
  <si>
    <t xml:space="preserve">Highest-paid UDFA this year on the Patriots. He's fast, has good feet and he's an excellent pass protector and smart runner. </t>
  </si>
  <si>
    <t xml:space="preserve">A long-time deep threat who showed some skill over the middle when called upon for more two years ago. </t>
  </si>
  <si>
    <t xml:space="preserve">Speedster with good size who can earn yards after the catch. Long-term starter potential. </t>
  </si>
  <si>
    <t xml:space="preserve">A scat back who can return kicks. Needs a lot of space to operate well. </t>
  </si>
  <si>
    <t>Speedster who can deliver production in an offense with gap blocking. Not a great decision-maker.</t>
  </si>
  <si>
    <t xml:space="preserve">Cannon arm with size and some mobility but must prove he can pick apart defenses in the NFL.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</si>
</sst>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
  </numFmts>
  <fonts count="22" x14ac:knownFonts="1">
    <font>
      <sz val="11"/>
      <color theme="1"/>
      <name val="Calibri"/>
      <family val="2"/>
      <scheme val="minor"/>
    </font>
    <font>
      <sz val="11"/>
      <color theme="1"/>
      <name val="Calibri"/>
      <family val="2"/>
      <scheme val="minor"/>
    </font>
    <font>
      <u/>
      <sz val="11"/>
      <color theme="10"/>
      <name val="Calibri"/>
      <family val="2"/>
      <scheme val="minor"/>
    </font>
    <font>
      <b/>
      <sz val="6"/>
      <color theme="1"/>
      <name val="Calibri"/>
      <family val="2"/>
      <scheme val="minor"/>
    </font>
    <font>
      <sz val="6"/>
      <color theme="1"/>
      <name val="Calibri"/>
      <family val="2"/>
      <scheme val="minor"/>
    </font>
    <font>
      <b/>
      <u/>
      <sz val="6"/>
      <color theme="1"/>
      <name val="Calibri"/>
      <family val="2"/>
      <scheme val="minor"/>
    </font>
    <font>
      <b/>
      <sz val="5"/>
      <color theme="1"/>
      <name val="Georgia"/>
      <family val="1"/>
    </font>
    <font>
      <sz val="5"/>
      <color theme="1"/>
      <name val="Calibri"/>
      <family val="2"/>
      <scheme val="minor"/>
    </font>
    <font>
      <u/>
      <sz val="5"/>
      <color theme="10"/>
      <name val="Calibri"/>
      <family val="2"/>
      <scheme val="minor"/>
    </font>
    <font>
      <b/>
      <sz val="5"/>
      <color theme="1"/>
      <name val="Calibri"/>
      <family val="2"/>
      <scheme val="minor"/>
    </font>
    <font>
      <u/>
      <sz val="6"/>
      <color theme="1"/>
      <name val="Calibri"/>
      <family val="2"/>
      <scheme val="minor"/>
    </font>
    <font>
      <sz val="6"/>
      <name val="Calibri"/>
      <family val="2"/>
      <scheme val="minor"/>
    </font>
    <font>
      <b/>
      <sz val="6"/>
      <name val="Calibri"/>
      <family val="2"/>
      <scheme val="minor"/>
    </font>
    <font>
      <sz val="9"/>
      <color indexed="81"/>
      <name val="Tahoma"/>
      <family val="2"/>
    </font>
    <font>
      <b/>
      <sz val="9"/>
      <color indexed="81"/>
      <name val="Tahoma"/>
      <family val="2"/>
    </font>
    <font>
      <sz val="6"/>
      <color rgb="FF000000"/>
      <name val="Calibri"/>
      <family val="2"/>
      <scheme val="minor"/>
    </font>
    <font>
      <sz val="8"/>
      <color theme="1"/>
      <name val="Calibri"/>
      <family val="2"/>
      <scheme val="minor"/>
    </font>
    <font>
      <b/>
      <sz val="9"/>
      <color theme="2"/>
      <name val="Calibri"/>
      <family val="2"/>
      <scheme val="minor"/>
    </font>
    <font>
      <b/>
      <sz val="6"/>
      <color rgb="FF000000"/>
      <name val="Calibri"/>
      <family val="2"/>
      <scheme val="minor"/>
    </font>
    <font>
      <sz val="8"/>
      <name val="Calibri"/>
      <family val="2"/>
      <scheme val="minor"/>
    </font>
    <font>
      <sz val="9"/>
      <color indexed="81"/>
      <name val="Tahoma"/>
      <charset val="1"/>
    </font>
    <font>
      <b/>
      <sz val="9"/>
      <color indexed="81"/>
      <name val="Tahoma"/>
      <charset val="1"/>
    </font>
  </fonts>
  <fills count="28">
    <fill>
      <patternFill patternType="none"/>
    </fill>
    <fill>
      <patternFill patternType="gray125"/>
    </fill>
    <fill>
      <patternFill patternType="solid">
        <fgColor rgb="FFFDE2DF"/>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rgb="FFFFFF00"/>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CCCCFF"/>
        <bgColor indexed="64"/>
      </patternFill>
    </fill>
    <fill>
      <patternFill patternType="solid">
        <fgColor theme="7" tint="0.59999389629810485"/>
        <bgColor indexed="64"/>
      </patternFill>
    </fill>
    <fill>
      <patternFill patternType="solid">
        <fgColor theme="3" tint="0.39997558519241921"/>
        <bgColor indexed="64"/>
      </patternFill>
    </fill>
    <fill>
      <patternFill patternType="solid">
        <fgColor theme="1"/>
        <bgColor indexed="64"/>
      </patternFill>
    </fill>
    <fill>
      <patternFill patternType="solid">
        <fgColor theme="2"/>
        <bgColor indexed="64"/>
      </patternFill>
    </fill>
    <fill>
      <patternFill patternType="solid">
        <fgColor theme="8" tint="0.39997558519241921"/>
        <bgColor indexed="64"/>
      </patternFill>
    </fill>
    <fill>
      <patternFill patternType="solid">
        <fgColor theme="5" tint="0.79998168889431442"/>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4" tint="-0.249977111117893"/>
        <bgColor indexed="64"/>
      </patternFill>
    </fill>
    <fill>
      <patternFill patternType="solid">
        <fgColor theme="9" tint="0.39997558519241921"/>
        <bgColor indexed="64"/>
      </patternFill>
    </fill>
    <fill>
      <patternFill patternType="solid">
        <fgColor theme="0" tint="-0.34998626667073579"/>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3">
    <xf numFmtId="0" fontId="0" fillId="0" borderId="0"/>
    <xf numFmtId="9" fontId="1" fillId="0" borderId="0" applyFont="0" applyFill="0" applyBorder="0" applyAlignment="0" applyProtection="0"/>
    <xf numFmtId="0" fontId="2" fillId="0" borderId="0" applyNumberFormat="0" applyFill="0" applyBorder="0" applyAlignment="0" applyProtection="0"/>
  </cellStyleXfs>
  <cellXfs count="667">
    <xf numFmtId="0" fontId="0" fillId="0" borderId="0" xfId="0"/>
    <xf numFmtId="0" fontId="0" fillId="0" borderId="0" xfId="0" applyAlignment="1">
      <alignment horizontal="center"/>
    </xf>
    <xf numFmtId="0" fontId="4" fillId="0" borderId="0" xfId="0" applyFont="1"/>
    <xf numFmtId="0" fontId="5" fillId="0" borderId="0" xfId="0" applyFont="1" applyAlignment="1">
      <alignment horizontal="center"/>
    </xf>
    <xf numFmtId="0" fontId="4" fillId="17" borderId="0" xfId="0" applyFont="1" applyFill="1" applyAlignment="1">
      <alignment horizontal="center"/>
    </xf>
    <xf numFmtId="0" fontId="4" fillId="17" borderId="0" xfId="0" applyFont="1" applyFill="1"/>
    <xf numFmtId="0" fontId="4" fillId="8" borderId="0" xfId="0" applyFont="1" applyFill="1" applyAlignment="1">
      <alignment horizontal="center"/>
    </xf>
    <xf numFmtId="0" fontId="4" fillId="8" borderId="0" xfId="0" applyFont="1" applyFill="1"/>
    <xf numFmtId="0" fontId="4" fillId="6" borderId="0" xfId="0" applyFont="1" applyFill="1" applyAlignment="1">
      <alignment horizontal="center"/>
    </xf>
    <xf numFmtId="0" fontId="4" fillId="6" borderId="0" xfId="0" applyFont="1" applyFill="1"/>
    <xf numFmtId="0" fontId="3" fillId="8" borderId="0" xfId="0" applyFont="1" applyFill="1" applyAlignment="1">
      <alignment horizontal="center"/>
    </xf>
    <xf numFmtId="0" fontId="4" fillId="16" borderId="0" xfId="0" applyFont="1" applyFill="1" applyAlignment="1">
      <alignment horizontal="center"/>
    </xf>
    <xf numFmtId="0" fontId="4" fillId="16" borderId="0" xfId="0" applyFont="1" applyFill="1"/>
    <xf numFmtId="0" fontId="3" fillId="6" borderId="0" xfId="0" applyFont="1" applyFill="1" applyAlignment="1">
      <alignment horizontal="center"/>
    </xf>
    <xf numFmtId="0" fontId="3" fillId="16" borderId="0" xfId="0" applyFont="1" applyFill="1" applyAlignment="1">
      <alignment horizontal="center"/>
    </xf>
    <xf numFmtId="0" fontId="4" fillId="4" borderId="0" xfId="0" applyFont="1" applyFill="1" applyAlignment="1">
      <alignment horizontal="center"/>
    </xf>
    <xf numFmtId="0" fontId="4" fillId="4" borderId="0" xfId="0" applyFont="1" applyFill="1"/>
    <xf numFmtId="0" fontId="3" fillId="4" borderId="0" xfId="0" applyFont="1" applyFill="1" applyAlignment="1">
      <alignment horizontal="center"/>
    </xf>
    <xf numFmtId="0" fontId="4" fillId="9" borderId="0" xfId="0" applyFont="1" applyFill="1" applyAlignment="1">
      <alignment horizontal="center"/>
    </xf>
    <xf numFmtId="0" fontId="4" fillId="9" borderId="0" xfId="0" applyFont="1" applyFill="1"/>
    <xf numFmtId="0" fontId="3" fillId="9" borderId="0" xfId="0" applyFont="1" applyFill="1" applyAlignment="1">
      <alignment horizontal="center"/>
    </xf>
    <xf numFmtId="0" fontId="7" fillId="11" borderId="0" xfId="0" applyFont="1" applyFill="1"/>
    <xf numFmtId="0" fontId="6" fillId="11" borderId="0" xfId="0" applyFont="1" applyFill="1" applyAlignment="1">
      <alignment horizontal="center"/>
    </xf>
    <xf numFmtId="0" fontId="9" fillId="11" borderId="0" xfId="0" applyFont="1" applyFill="1"/>
    <xf numFmtId="0" fontId="8" fillId="11" borderId="0" xfId="2" applyFont="1" applyFill="1"/>
    <xf numFmtId="0" fontId="9" fillId="11" borderId="1" xfId="0" applyFont="1" applyFill="1" applyBorder="1" applyAlignment="1">
      <alignment horizontal="center"/>
    </xf>
    <xf numFmtId="164" fontId="7" fillId="11" borderId="1" xfId="1" applyNumberFormat="1" applyFont="1" applyFill="1" applyBorder="1" applyAlignment="1">
      <alignment horizontal="center"/>
    </xf>
    <xf numFmtId="0" fontId="9" fillId="11" borderId="0" xfId="0" applyFont="1" applyFill="1" applyAlignment="1">
      <alignment horizontal="center"/>
    </xf>
    <xf numFmtId="0" fontId="7" fillId="11" borderId="1" xfId="0" applyFont="1" applyFill="1" applyBorder="1"/>
    <xf numFmtId="0" fontId="7" fillId="11" borderId="1" xfId="0" applyFont="1" applyFill="1" applyBorder="1" applyAlignment="1">
      <alignment horizontal="center"/>
    </xf>
    <xf numFmtId="2" fontId="7" fillId="11" borderId="1" xfId="0" applyNumberFormat="1" applyFont="1" applyFill="1" applyBorder="1" applyAlignment="1">
      <alignment horizontal="center"/>
    </xf>
    <xf numFmtId="0" fontId="7" fillId="11" borderId="0" xfId="0" applyFont="1" applyFill="1" applyAlignment="1">
      <alignment horizontal="center"/>
    </xf>
    <xf numFmtId="9" fontId="7" fillId="11" borderId="0" xfId="1" applyFont="1" applyFill="1" applyBorder="1" applyAlignment="1">
      <alignment horizontal="center"/>
    </xf>
    <xf numFmtId="0" fontId="7" fillId="11" borderId="2" xfId="0" applyFont="1" applyFill="1" applyBorder="1" applyAlignment="1">
      <alignment horizontal="center"/>
    </xf>
    <xf numFmtId="164" fontId="9" fillId="11" borderId="0" xfId="0" applyNumberFormat="1" applyFont="1" applyFill="1"/>
    <xf numFmtId="164" fontId="9" fillId="11" borderId="0" xfId="1" applyNumberFormat="1" applyFont="1" applyFill="1" applyBorder="1" applyAlignment="1">
      <alignment horizontal="center"/>
    </xf>
    <xf numFmtId="164" fontId="7" fillId="11" borderId="0" xfId="1" applyNumberFormat="1" applyFont="1" applyFill="1" applyBorder="1" applyAlignment="1">
      <alignment horizontal="center"/>
    </xf>
    <xf numFmtId="2" fontId="7" fillId="11" borderId="0" xfId="0" applyNumberFormat="1" applyFont="1" applyFill="1" applyAlignment="1">
      <alignment horizontal="center"/>
    </xf>
    <xf numFmtId="165" fontId="7" fillId="11" borderId="0" xfId="0" applyNumberFormat="1" applyFont="1" applyFill="1" applyAlignment="1">
      <alignment horizontal="center"/>
    </xf>
    <xf numFmtId="0" fontId="7" fillId="11" borderId="1" xfId="0" applyFont="1" applyFill="1" applyBorder="1" applyAlignment="1">
      <alignment horizontal="center" vertical="center"/>
    </xf>
    <xf numFmtId="166" fontId="7" fillId="11" borderId="1" xfId="0" applyNumberFormat="1" applyFont="1" applyFill="1" applyBorder="1" applyAlignment="1">
      <alignment horizontal="center"/>
    </xf>
    <xf numFmtId="9" fontId="7" fillId="11" borderId="1" xfId="1" applyFont="1" applyFill="1" applyBorder="1" applyAlignment="1">
      <alignment horizontal="center"/>
    </xf>
    <xf numFmtId="0" fontId="9" fillId="11" borderId="1" xfId="0" applyFont="1" applyFill="1" applyBorder="1"/>
    <xf numFmtId="9" fontId="7" fillId="11" borderId="0" xfId="0" applyNumberFormat="1" applyFont="1" applyFill="1"/>
    <xf numFmtId="0" fontId="9" fillId="11" borderId="1" xfId="0" applyFont="1" applyFill="1" applyBorder="1" applyAlignment="1">
      <alignment horizontal="center" vertical="center"/>
    </xf>
    <xf numFmtId="164" fontId="7" fillId="11" borderId="1" xfId="1" applyNumberFormat="1" applyFont="1" applyFill="1" applyBorder="1" applyAlignment="1">
      <alignment horizontal="center" vertical="center"/>
    </xf>
    <xf numFmtId="2" fontId="7" fillId="11" borderId="1" xfId="0" applyNumberFormat="1" applyFont="1" applyFill="1" applyBorder="1" applyAlignment="1">
      <alignment horizontal="center" vertical="center"/>
    </xf>
    <xf numFmtId="0" fontId="9" fillId="11" borderId="0" xfId="0" applyFont="1" applyFill="1" applyAlignment="1">
      <alignment horizontal="center" vertical="center"/>
    </xf>
    <xf numFmtId="0" fontId="7" fillId="11" borderId="0" xfId="0" applyFont="1" applyFill="1" applyAlignment="1">
      <alignment horizontal="center" vertical="center"/>
    </xf>
    <xf numFmtId="0" fontId="7" fillId="9" borderId="0" xfId="0" applyFont="1" applyFill="1"/>
    <xf numFmtId="164" fontId="7" fillId="9" borderId="1" xfId="1" applyNumberFormat="1" applyFont="1" applyFill="1" applyBorder="1" applyAlignment="1">
      <alignment horizontal="center"/>
    </xf>
    <xf numFmtId="0" fontId="9" fillId="9" borderId="0" xfId="0" applyFont="1" applyFill="1" applyAlignment="1">
      <alignment horizontal="center"/>
    </xf>
    <xf numFmtId="0" fontId="7" fillId="9" borderId="1" xfId="0" applyFont="1" applyFill="1" applyBorder="1"/>
    <xf numFmtId="0" fontId="7" fillId="9" borderId="1" xfId="0" applyFont="1" applyFill="1" applyBorder="1" applyAlignment="1">
      <alignment horizontal="center"/>
    </xf>
    <xf numFmtId="2" fontId="7" fillId="9" borderId="1" xfId="0" applyNumberFormat="1" applyFont="1" applyFill="1" applyBorder="1" applyAlignment="1">
      <alignment horizontal="center"/>
    </xf>
    <xf numFmtId="0" fontId="7" fillId="9" borderId="0" xfId="0" applyFont="1" applyFill="1" applyAlignment="1">
      <alignment horizontal="center"/>
    </xf>
    <xf numFmtId="9" fontId="7" fillId="9" borderId="0" xfId="1" applyFont="1" applyFill="1" applyBorder="1" applyAlignment="1">
      <alignment horizontal="center"/>
    </xf>
    <xf numFmtId="0" fontId="7" fillId="9" borderId="2" xfId="0" applyFont="1" applyFill="1" applyBorder="1" applyAlignment="1">
      <alignment horizontal="center"/>
    </xf>
    <xf numFmtId="0" fontId="9" fillId="9" borderId="0" xfId="0" applyFont="1" applyFill="1"/>
    <xf numFmtId="164" fontId="9" fillId="9" borderId="0" xfId="0" applyNumberFormat="1" applyFont="1" applyFill="1"/>
    <xf numFmtId="164" fontId="9" fillId="9" borderId="0" xfId="1" applyNumberFormat="1" applyFont="1" applyFill="1" applyBorder="1" applyAlignment="1">
      <alignment horizontal="center"/>
    </xf>
    <xf numFmtId="164" fontId="7" fillId="9" borderId="0" xfId="1" applyNumberFormat="1" applyFont="1" applyFill="1" applyBorder="1" applyAlignment="1">
      <alignment horizontal="center"/>
    </xf>
    <xf numFmtId="2" fontId="7" fillId="9" borderId="0" xfId="0" applyNumberFormat="1" applyFont="1" applyFill="1" applyAlignment="1">
      <alignment horizontal="center"/>
    </xf>
    <xf numFmtId="165" fontId="7" fillId="9" borderId="0" xfId="0" applyNumberFormat="1" applyFont="1" applyFill="1" applyAlignment="1">
      <alignment horizontal="center"/>
    </xf>
    <xf numFmtId="166" fontId="7" fillId="9" borderId="1" xfId="0" applyNumberFormat="1" applyFont="1" applyFill="1" applyBorder="1" applyAlignment="1">
      <alignment horizontal="center"/>
    </xf>
    <xf numFmtId="9" fontId="7" fillId="9" borderId="1" xfId="1" applyFont="1" applyFill="1" applyBorder="1" applyAlignment="1">
      <alignment horizontal="center"/>
    </xf>
    <xf numFmtId="0" fontId="9" fillId="9" borderId="1" xfId="0" applyFont="1" applyFill="1" applyBorder="1"/>
    <xf numFmtId="9" fontId="7" fillId="9" borderId="0" xfId="0" applyNumberFormat="1" applyFont="1" applyFill="1"/>
    <xf numFmtId="0" fontId="7" fillId="13" borderId="0" xfId="0" applyFont="1" applyFill="1"/>
    <xf numFmtId="0" fontId="6" fillId="13" borderId="0" xfId="0" applyFont="1" applyFill="1" applyAlignment="1">
      <alignment horizontal="center"/>
    </xf>
    <xf numFmtId="0" fontId="9" fillId="13" borderId="0" xfId="0" applyFont="1" applyFill="1"/>
    <xf numFmtId="0" fontId="8" fillId="13" borderId="0" xfId="2" applyFont="1" applyFill="1"/>
    <xf numFmtId="0" fontId="9" fillId="13" borderId="1" xfId="0" applyFont="1" applyFill="1" applyBorder="1" applyAlignment="1">
      <alignment horizontal="center"/>
    </xf>
    <xf numFmtId="164" fontId="7" fillId="13" borderId="1" xfId="1" applyNumberFormat="1" applyFont="1" applyFill="1" applyBorder="1" applyAlignment="1">
      <alignment horizontal="center"/>
    </xf>
    <xf numFmtId="0" fontId="9" fillId="13" borderId="0" xfId="0" applyFont="1" applyFill="1" applyAlignment="1">
      <alignment horizontal="center"/>
    </xf>
    <xf numFmtId="0" fontId="7" fillId="13" borderId="1" xfId="0" applyFont="1" applyFill="1" applyBorder="1"/>
    <xf numFmtId="0" fontId="7" fillId="13" borderId="1" xfId="0" applyFont="1" applyFill="1" applyBorder="1" applyAlignment="1">
      <alignment horizontal="center"/>
    </xf>
    <xf numFmtId="2" fontId="7" fillId="13" borderId="1" xfId="0" applyNumberFormat="1" applyFont="1" applyFill="1" applyBorder="1" applyAlignment="1">
      <alignment horizontal="center"/>
    </xf>
    <xf numFmtId="0" fontId="7" fillId="13" borderId="0" xfId="0" applyFont="1" applyFill="1" applyAlignment="1">
      <alignment horizontal="center"/>
    </xf>
    <xf numFmtId="9" fontId="7" fillId="13" borderId="0" xfId="1" applyFont="1" applyFill="1" applyBorder="1" applyAlignment="1">
      <alignment horizontal="center"/>
    </xf>
    <xf numFmtId="0" fontId="7" fillId="13" borderId="2" xfId="0" applyFont="1" applyFill="1" applyBorder="1" applyAlignment="1">
      <alignment horizontal="center"/>
    </xf>
    <xf numFmtId="164" fontId="9" fillId="13" borderId="0" xfId="0" applyNumberFormat="1" applyFont="1" applyFill="1"/>
    <xf numFmtId="164" fontId="9" fillId="13" borderId="0" xfId="1" applyNumberFormat="1" applyFont="1" applyFill="1" applyBorder="1" applyAlignment="1">
      <alignment horizontal="center"/>
    </xf>
    <xf numFmtId="164" fontId="7" fillId="13" borderId="0" xfId="1" applyNumberFormat="1" applyFont="1" applyFill="1" applyBorder="1" applyAlignment="1">
      <alignment horizontal="center"/>
    </xf>
    <xf numFmtId="2" fontId="7" fillId="13" borderId="0" xfId="0" applyNumberFormat="1" applyFont="1" applyFill="1" applyAlignment="1">
      <alignment horizontal="center"/>
    </xf>
    <xf numFmtId="165" fontId="7" fillId="13" borderId="0" xfId="0" applyNumberFormat="1" applyFont="1" applyFill="1" applyAlignment="1">
      <alignment horizontal="center"/>
    </xf>
    <xf numFmtId="0" fontId="7" fillId="13" borderId="1" xfId="0" applyFont="1" applyFill="1" applyBorder="1" applyAlignment="1">
      <alignment horizontal="center" vertical="center"/>
    </xf>
    <xf numFmtId="166" fontId="7" fillId="13" borderId="1" xfId="0" applyNumberFormat="1" applyFont="1" applyFill="1" applyBorder="1" applyAlignment="1">
      <alignment horizontal="center"/>
    </xf>
    <xf numFmtId="9" fontId="7" fillId="13" borderId="1" xfId="1" applyFont="1" applyFill="1" applyBorder="1" applyAlignment="1">
      <alignment horizontal="center"/>
    </xf>
    <xf numFmtId="9" fontId="7" fillId="13" borderId="0" xfId="0" applyNumberFormat="1" applyFont="1" applyFill="1"/>
    <xf numFmtId="0" fontId="9" fillId="13" borderId="1" xfId="0" applyFont="1" applyFill="1" applyBorder="1"/>
    <xf numFmtId="0" fontId="9" fillId="13" borderId="1" xfId="0" applyFont="1" applyFill="1" applyBorder="1" applyAlignment="1">
      <alignment horizontal="center" vertical="center"/>
    </xf>
    <xf numFmtId="164" fontId="7" fillId="13" borderId="1" xfId="1" applyNumberFormat="1" applyFont="1" applyFill="1" applyBorder="1" applyAlignment="1">
      <alignment horizontal="center" vertical="center"/>
    </xf>
    <xf numFmtId="2" fontId="7" fillId="13" borderId="1" xfId="0" applyNumberFormat="1" applyFont="1" applyFill="1" applyBorder="1" applyAlignment="1">
      <alignment horizontal="center" vertical="center"/>
    </xf>
    <xf numFmtId="0" fontId="9" fillId="13" borderId="0" xfId="0" applyFont="1" applyFill="1" applyAlignment="1">
      <alignment horizontal="center" vertical="center"/>
    </xf>
    <xf numFmtId="0" fontId="7" fillId="13" borderId="0" xfId="0" applyFont="1" applyFill="1" applyAlignment="1">
      <alignment horizontal="center" vertical="center"/>
    </xf>
    <xf numFmtId="0" fontId="9" fillId="13" borderId="0" xfId="0" applyFont="1" applyFill="1" applyAlignment="1">
      <alignment horizontal="left"/>
    </xf>
    <xf numFmtId="0" fontId="6" fillId="9" borderId="0" xfId="0" applyFont="1" applyFill="1" applyAlignment="1">
      <alignment horizontal="center"/>
    </xf>
    <xf numFmtId="0" fontId="7" fillId="15" borderId="0" xfId="0" applyFont="1" applyFill="1"/>
    <xf numFmtId="0" fontId="6" fillId="15" borderId="0" xfId="0" applyFont="1" applyFill="1" applyAlignment="1">
      <alignment horizontal="center"/>
    </xf>
    <xf numFmtId="0" fontId="9" fillId="15" borderId="0" xfId="0" applyFont="1" applyFill="1"/>
    <xf numFmtId="0" fontId="8" fillId="15" borderId="0" xfId="2" applyFont="1" applyFill="1"/>
    <xf numFmtId="0" fontId="9" fillId="15" borderId="1" xfId="0" applyFont="1" applyFill="1" applyBorder="1" applyAlignment="1">
      <alignment horizontal="center"/>
    </xf>
    <xf numFmtId="164" fontId="7" fillId="15" borderId="1" xfId="1" applyNumberFormat="1" applyFont="1" applyFill="1" applyBorder="1" applyAlignment="1">
      <alignment horizontal="center"/>
    </xf>
    <xf numFmtId="0" fontId="9" fillId="15" borderId="0" xfId="0" applyFont="1" applyFill="1" applyAlignment="1">
      <alignment horizontal="center"/>
    </xf>
    <xf numFmtId="0" fontId="7" fillId="15" borderId="1" xfId="0" applyFont="1" applyFill="1" applyBorder="1"/>
    <xf numFmtId="0" fontId="7" fillId="15" borderId="1" xfId="0" applyFont="1" applyFill="1" applyBorder="1" applyAlignment="1">
      <alignment horizontal="center"/>
    </xf>
    <xf numFmtId="2" fontId="7" fillId="15" borderId="1" xfId="0" applyNumberFormat="1" applyFont="1" applyFill="1" applyBorder="1" applyAlignment="1">
      <alignment horizontal="center"/>
    </xf>
    <xf numFmtId="0" fontId="7" fillId="15" borderId="0" xfId="0" applyFont="1" applyFill="1" applyAlignment="1">
      <alignment horizontal="center"/>
    </xf>
    <xf numFmtId="9" fontId="7" fillId="15" borderId="0" xfId="1" applyFont="1" applyFill="1" applyBorder="1" applyAlignment="1">
      <alignment horizontal="center"/>
    </xf>
    <xf numFmtId="0" fontId="7" fillId="15" borderId="2" xfId="0" applyFont="1" applyFill="1" applyBorder="1" applyAlignment="1">
      <alignment horizontal="center"/>
    </xf>
    <xf numFmtId="164" fontId="9" fillId="15" borderId="0" xfId="0" applyNumberFormat="1" applyFont="1" applyFill="1"/>
    <xf numFmtId="164" fontId="9" fillId="15" borderId="0" xfId="1" applyNumberFormat="1" applyFont="1" applyFill="1" applyBorder="1" applyAlignment="1">
      <alignment horizontal="center"/>
    </xf>
    <xf numFmtId="164" fontId="7" fillId="15" borderId="0" xfId="1" applyNumberFormat="1" applyFont="1" applyFill="1" applyBorder="1" applyAlignment="1">
      <alignment horizontal="center"/>
    </xf>
    <xf numFmtId="2" fontId="7" fillId="15" borderId="0" xfId="0" applyNumberFormat="1" applyFont="1" applyFill="1" applyAlignment="1">
      <alignment horizontal="center"/>
    </xf>
    <xf numFmtId="165" fontId="7" fillId="15" borderId="0" xfId="0" applyNumberFormat="1" applyFont="1" applyFill="1" applyAlignment="1">
      <alignment horizontal="center"/>
    </xf>
    <xf numFmtId="0" fontId="7" fillId="15" borderId="1" xfId="0" applyFont="1" applyFill="1" applyBorder="1" applyAlignment="1">
      <alignment horizontal="center" vertical="center"/>
    </xf>
    <xf numFmtId="0" fontId="9" fillId="15" borderId="1" xfId="0" applyFont="1" applyFill="1" applyBorder="1"/>
    <xf numFmtId="166" fontId="7" fillId="15" borderId="1" xfId="0" applyNumberFormat="1" applyFont="1" applyFill="1" applyBorder="1" applyAlignment="1">
      <alignment horizontal="center"/>
    </xf>
    <xf numFmtId="9" fontId="7" fillId="15" borderId="1" xfId="1" applyFont="1" applyFill="1" applyBorder="1" applyAlignment="1">
      <alignment horizontal="center"/>
    </xf>
    <xf numFmtId="9" fontId="7" fillId="15" borderId="0" xfId="0" applyNumberFormat="1" applyFont="1" applyFill="1"/>
    <xf numFmtId="0" fontId="9" fillId="15" borderId="1" xfId="0" applyFont="1" applyFill="1" applyBorder="1" applyAlignment="1">
      <alignment horizontal="center" vertical="center"/>
    </xf>
    <xf numFmtId="164" fontId="7" fillId="15" borderId="1" xfId="1" applyNumberFormat="1" applyFont="1" applyFill="1" applyBorder="1" applyAlignment="1">
      <alignment horizontal="center" vertical="center"/>
    </xf>
    <xf numFmtId="2" fontId="7" fillId="15" borderId="1" xfId="0" applyNumberFormat="1" applyFont="1" applyFill="1" applyBorder="1" applyAlignment="1">
      <alignment horizontal="center" vertical="center"/>
    </xf>
    <xf numFmtId="0" fontId="9" fillId="15" borderId="0" xfId="0" applyFont="1" applyFill="1" applyAlignment="1">
      <alignment horizontal="center" vertical="center"/>
    </xf>
    <xf numFmtId="0" fontId="7" fillId="15" borderId="0" xfId="0" applyFont="1" applyFill="1" applyAlignment="1">
      <alignment horizontal="center" vertical="center"/>
    </xf>
    <xf numFmtId="0" fontId="7" fillId="2" borderId="0" xfId="0" applyFont="1" applyFill="1"/>
    <xf numFmtId="0" fontId="6" fillId="2" borderId="0" xfId="0" applyFont="1" applyFill="1" applyAlignment="1">
      <alignment horizontal="center"/>
    </xf>
    <xf numFmtId="0" fontId="9" fillId="2" borderId="0" xfId="0" applyFont="1" applyFill="1"/>
    <xf numFmtId="0" fontId="8" fillId="2" borderId="0" xfId="2" applyFont="1" applyFill="1"/>
    <xf numFmtId="0" fontId="9" fillId="2" borderId="1" xfId="0" applyFont="1" applyFill="1" applyBorder="1" applyAlignment="1">
      <alignment horizontal="center"/>
    </xf>
    <xf numFmtId="164" fontId="7" fillId="2" borderId="1" xfId="1" applyNumberFormat="1" applyFont="1" applyFill="1" applyBorder="1" applyAlignment="1">
      <alignment horizontal="center"/>
    </xf>
    <xf numFmtId="0" fontId="9" fillId="2" borderId="0" xfId="0" applyFont="1" applyFill="1" applyAlignment="1">
      <alignment horizontal="center"/>
    </xf>
    <xf numFmtId="0" fontId="7" fillId="2" borderId="1" xfId="0" applyFont="1" applyFill="1" applyBorder="1"/>
    <xf numFmtId="0" fontId="7" fillId="2" borderId="1" xfId="0" applyFont="1" applyFill="1" applyBorder="1" applyAlignment="1">
      <alignment horizontal="center"/>
    </xf>
    <xf numFmtId="2" fontId="7" fillId="2" borderId="1" xfId="0" applyNumberFormat="1" applyFont="1" applyFill="1" applyBorder="1" applyAlignment="1">
      <alignment horizontal="center"/>
    </xf>
    <xf numFmtId="0" fontId="7" fillId="2" borderId="0" xfId="0" applyFont="1" applyFill="1" applyAlignment="1">
      <alignment horizontal="center"/>
    </xf>
    <xf numFmtId="9" fontId="7" fillId="2" borderId="0" xfId="1" applyFont="1" applyFill="1" applyBorder="1" applyAlignment="1">
      <alignment horizontal="center"/>
    </xf>
    <xf numFmtId="0" fontId="7" fillId="2" borderId="2" xfId="0" applyFont="1" applyFill="1" applyBorder="1" applyAlignment="1">
      <alignment horizontal="center"/>
    </xf>
    <xf numFmtId="0" fontId="9" fillId="2" borderId="1" xfId="0" applyFont="1" applyFill="1" applyBorder="1"/>
    <xf numFmtId="164" fontId="9" fillId="2" borderId="0" xfId="0" applyNumberFormat="1" applyFont="1" applyFill="1"/>
    <xf numFmtId="164" fontId="9" fillId="2" borderId="0" xfId="1" applyNumberFormat="1" applyFont="1" applyFill="1" applyBorder="1" applyAlignment="1">
      <alignment horizontal="center"/>
    </xf>
    <xf numFmtId="164" fontId="7" fillId="2" borderId="0" xfId="1" applyNumberFormat="1" applyFont="1" applyFill="1" applyBorder="1" applyAlignment="1">
      <alignment horizontal="center"/>
    </xf>
    <xf numFmtId="2" fontId="7" fillId="2" borderId="0" xfId="0" applyNumberFormat="1" applyFont="1" applyFill="1" applyAlignment="1">
      <alignment horizontal="center"/>
    </xf>
    <xf numFmtId="165" fontId="7" fillId="2" borderId="0" xfId="0" applyNumberFormat="1" applyFont="1" applyFill="1" applyAlignment="1">
      <alignment horizontal="center"/>
    </xf>
    <xf numFmtId="0" fontId="7" fillId="2" borderId="1" xfId="0" applyFont="1" applyFill="1" applyBorder="1" applyAlignment="1">
      <alignment horizontal="center" vertical="center"/>
    </xf>
    <xf numFmtId="166" fontId="7" fillId="2" borderId="1" xfId="0" applyNumberFormat="1" applyFont="1" applyFill="1" applyBorder="1" applyAlignment="1">
      <alignment horizontal="center"/>
    </xf>
    <xf numFmtId="9" fontId="7" fillId="2" borderId="1" xfId="1" applyFont="1" applyFill="1" applyBorder="1" applyAlignment="1">
      <alignment horizontal="center"/>
    </xf>
    <xf numFmtId="9" fontId="7" fillId="2" borderId="0" xfId="0" applyNumberFormat="1" applyFont="1" applyFill="1"/>
    <xf numFmtId="0" fontId="9" fillId="2" borderId="1" xfId="0" applyFont="1" applyFill="1" applyBorder="1" applyAlignment="1">
      <alignment horizontal="center" vertical="center"/>
    </xf>
    <xf numFmtId="164" fontId="7" fillId="2" borderId="1" xfId="1" applyNumberFormat="1" applyFont="1" applyFill="1" applyBorder="1" applyAlignment="1">
      <alignment horizontal="center" vertical="center"/>
    </xf>
    <xf numFmtId="2" fontId="7" fillId="2" borderId="1" xfId="0" applyNumberFormat="1" applyFont="1" applyFill="1" applyBorder="1" applyAlignment="1">
      <alignment horizontal="center" vertical="center"/>
    </xf>
    <xf numFmtId="0" fontId="9" fillId="2" borderId="0" xfId="0" applyFont="1" applyFill="1" applyAlignment="1">
      <alignment horizontal="center" vertical="center"/>
    </xf>
    <xf numFmtId="0" fontId="7" fillId="2" borderId="0" xfId="0" applyFont="1" applyFill="1" applyAlignment="1">
      <alignment horizontal="center" vertical="center"/>
    </xf>
    <xf numFmtId="0" fontId="7" fillId="5" borderId="0" xfId="0" applyFont="1" applyFill="1"/>
    <xf numFmtId="0" fontId="6" fillId="5" borderId="0" xfId="0" applyFont="1" applyFill="1" applyAlignment="1">
      <alignment horizontal="center"/>
    </xf>
    <xf numFmtId="0" fontId="9" fillId="5" borderId="0" xfId="0" applyFont="1" applyFill="1"/>
    <xf numFmtId="0" fontId="8" fillId="5" borderId="0" xfId="2" applyFont="1" applyFill="1"/>
    <xf numFmtId="0" fontId="9" fillId="5" borderId="1" xfId="0" applyFont="1" applyFill="1" applyBorder="1" applyAlignment="1">
      <alignment horizontal="center"/>
    </xf>
    <xf numFmtId="164" fontId="7" fillId="5" borderId="1" xfId="1" applyNumberFormat="1" applyFont="1" applyFill="1" applyBorder="1" applyAlignment="1">
      <alignment horizontal="center"/>
    </xf>
    <xf numFmtId="0" fontId="9" fillId="5" borderId="0" xfId="0" applyFont="1" applyFill="1" applyAlignment="1">
      <alignment horizontal="center"/>
    </xf>
    <xf numFmtId="0" fontId="7" fillId="5" borderId="1" xfId="0" applyFont="1" applyFill="1" applyBorder="1"/>
    <xf numFmtId="0" fontId="7" fillId="5" borderId="1" xfId="0" applyFont="1" applyFill="1" applyBorder="1" applyAlignment="1">
      <alignment horizontal="center"/>
    </xf>
    <xf numFmtId="2" fontId="7" fillId="5" borderId="1" xfId="0" applyNumberFormat="1" applyFont="1" applyFill="1" applyBorder="1" applyAlignment="1">
      <alignment horizontal="center"/>
    </xf>
    <xf numFmtId="0" fontId="7" fillId="5" borderId="0" xfId="0" applyFont="1" applyFill="1" applyAlignment="1">
      <alignment horizontal="center"/>
    </xf>
    <xf numFmtId="9" fontId="7" fillId="5" borderId="0" xfId="1" applyFont="1" applyFill="1" applyBorder="1" applyAlignment="1">
      <alignment horizontal="center"/>
    </xf>
    <xf numFmtId="0" fontId="7" fillId="5" borderId="2" xfId="0" applyFont="1" applyFill="1" applyBorder="1" applyAlignment="1">
      <alignment horizontal="center"/>
    </xf>
    <xf numFmtId="164" fontId="9" fillId="5" borderId="0" xfId="0" applyNumberFormat="1" applyFont="1" applyFill="1"/>
    <xf numFmtId="164" fontId="9" fillId="5" borderId="0" xfId="1" applyNumberFormat="1" applyFont="1" applyFill="1" applyBorder="1" applyAlignment="1">
      <alignment horizontal="center"/>
    </xf>
    <xf numFmtId="164" fontId="7" fillId="5" borderId="0" xfId="1" applyNumberFormat="1" applyFont="1" applyFill="1" applyBorder="1" applyAlignment="1">
      <alignment horizontal="center"/>
    </xf>
    <xf numFmtId="2" fontId="7" fillId="5" borderId="0" xfId="0" applyNumberFormat="1" applyFont="1" applyFill="1" applyAlignment="1">
      <alignment horizontal="center"/>
    </xf>
    <xf numFmtId="165" fontId="7" fillId="5" borderId="0" xfId="0" applyNumberFormat="1" applyFont="1" applyFill="1" applyAlignment="1">
      <alignment horizontal="center"/>
    </xf>
    <xf numFmtId="0" fontId="7" fillId="5" borderId="1" xfId="0" applyFont="1" applyFill="1" applyBorder="1" applyAlignment="1">
      <alignment horizontal="center" vertical="center"/>
    </xf>
    <xf numFmtId="166" fontId="7" fillId="5" borderId="1" xfId="0" applyNumberFormat="1" applyFont="1" applyFill="1" applyBorder="1" applyAlignment="1">
      <alignment horizontal="center"/>
    </xf>
    <xf numFmtId="0" fontId="9" fillId="5" borderId="1" xfId="0" applyFont="1" applyFill="1" applyBorder="1"/>
    <xf numFmtId="9" fontId="7" fillId="5" borderId="1" xfId="1" applyFont="1" applyFill="1" applyBorder="1" applyAlignment="1">
      <alignment horizontal="center"/>
    </xf>
    <xf numFmtId="9" fontId="7" fillId="5" borderId="0" xfId="0" applyNumberFormat="1" applyFont="1" applyFill="1"/>
    <xf numFmtId="0" fontId="9" fillId="4" borderId="1" xfId="0" applyFont="1" applyFill="1" applyBorder="1"/>
    <xf numFmtId="0" fontId="7" fillId="4" borderId="1" xfId="0" applyFont="1" applyFill="1" applyBorder="1" applyAlignment="1">
      <alignment horizontal="center"/>
    </xf>
    <xf numFmtId="0" fontId="9" fillId="5" borderId="1" xfId="0" applyFont="1" applyFill="1" applyBorder="1" applyAlignment="1">
      <alignment horizontal="center" vertical="center"/>
    </xf>
    <xf numFmtId="0" fontId="9" fillId="4" borderId="1" xfId="0" applyFont="1" applyFill="1" applyBorder="1" applyAlignment="1">
      <alignment horizontal="center" vertical="center"/>
    </xf>
    <xf numFmtId="164" fontId="7" fillId="5" borderId="1" xfId="1" applyNumberFormat="1" applyFont="1" applyFill="1" applyBorder="1" applyAlignment="1">
      <alignment horizontal="center" vertical="center"/>
    </xf>
    <xf numFmtId="2" fontId="7" fillId="5" borderId="1" xfId="0" applyNumberFormat="1" applyFont="1" applyFill="1" applyBorder="1" applyAlignment="1">
      <alignment horizontal="center" vertical="center"/>
    </xf>
    <xf numFmtId="164" fontId="7" fillId="4" borderId="1" xfId="1" applyNumberFormat="1" applyFont="1" applyFill="1" applyBorder="1" applyAlignment="1">
      <alignment horizontal="center" vertical="center"/>
    </xf>
    <xf numFmtId="164" fontId="7" fillId="4" borderId="1" xfId="1" applyNumberFormat="1" applyFont="1" applyFill="1" applyBorder="1" applyAlignment="1">
      <alignment horizontal="center"/>
    </xf>
    <xf numFmtId="0" fontId="9" fillId="4" borderId="1" xfId="0" applyFont="1" applyFill="1" applyBorder="1" applyAlignment="1">
      <alignment horizontal="center"/>
    </xf>
    <xf numFmtId="9" fontId="7" fillId="4" borderId="1" xfId="1" applyFont="1" applyFill="1" applyBorder="1" applyAlignment="1">
      <alignment horizontal="center"/>
    </xf>
    <xf numFmtId="0" fontId="9" fillId="5" borderId="0" xfId="0" applyFont="1" applyFill="1" applyAlignment="1">
      <alignment horizontal="center" vertical="center"/>
    </xf>
    <xf numFmtId="0" fontId="7" fillId="5" borderId="0" xfId="0" applyFont="1" applyFill="1" applyAlignment="1">
      <alignment horizontal="center" vertical="center"/>
    </xf>
    <xf numFmtId="0" fontId="7" fillId="4" borderId="0" xfId="0" applyFont="1" applyFill="1"/>
    <xf numFmtId="0" fontId="9" fillId="4" borderId="0" xfId="0" applyFont="1" applyFill="1"/>
    <xf numFmtId="0" fontId="7" fillId="7" borderId="1" xfId="0" applyFont="1" applyFill="1" applyBorder="1"/>
    <xf numFmtId="0" fontId="7" fillId="7" borderId="0" xfId="0" applyFont="1" applyFill="1"/>
    <xf numFmtId="0" fontId="6" fillId="7" borderId="0" xfId="0" applyFont="1" applyFill="1" applyAlignment="1">
      <alignment horizontal="center"/>
    </xf>
    <xf numFmtId="0" fontId="9" fillId="7" borderId="0" xfId="0" applyFont="1" applyFill="1"/>
    <xf numFmtId="0" fontId="8" fillId="7" borderId="0" xfId="2" applyFont="1" applyFill="1"/>
    <xf numFmtId="0" fontId="9" fillId="7" borderId="1" xfId="0" applyFont="1" applyFill="1" applyBorder="1" applyAlignment="1">
      <alignment horizontal="center"/>
    </xf>
    <xf numFmtId="164" fontId="7" fillId="7" borderId="1" xfId="1" applyNumberFormat="1" applyFont="1" applyFill="1" applyBorder="1" applyAlignment="1">
      <alignment horizontal="center"/>
    </xf>
    <xf numFmtId="0" fontId="9" fillId="7" borderId="0" xfId="0" applyFont="1" applyFill="1" applyAlignment="1">
      <alignment horizontal="center"/>
    </xf>
    <xf numFmtId="0" fontId="7" fillId="7" borderId="1" xfId="0" applyFont="1" applyFill="1" applyBorder="1" applyAlignment="1">
      <alignment horizontal="center"/>
    </xf>
    <xf numFmtId="2" fontId="7" fillId="7" borderId="1" xfId="0" applyNumberFormat="1" applyFont="1" applyFill="1" applyBorder="1" applyAlignment="1">
      <alignment horizontal="center"/>
    </xf>
    <xf numFmtId="0" fontId="7" fillId="7" borderId="0" xfId="0" applyFont="1" applyFill="1" applyAlignment="1">
      <alignment horizontal="center"/>
    </xf>
    <xf numFmtId="9" fontId="7" fillId="7" borderId="0" xfId="1" applyFont="1" applyFill="1" applyBorder="1" applyAlignment="1">
      <alignment horizontal="center"/>
    </xf>
    <xf numFmtId="0" fontId="7" fillId="7" borderId="2" xfId="0" applyFont="1" applyFill="1" applyBorder="1" applyAlignment="1">
      <alignment horizontal="center"/>
    </xf>
    <xf numFmtId="164" fontId="9" fillId="7" borderId="0" xfId="0" applyNumberFormat="1" applyFont="1" applyFill="1"/>
    <xf numFmtId="164" fontId="9" fillId="7" borderId="0" xfId="1" applyNumberFormat="1" applyFont="1" applyFill="1" applyBorder="1" applyAlignment="1">
      <alignment horizontal="center"/>
    </xf>
    <xf numFmtId="164" fontId="7" fillId="7" borderId="0" xfId="1" applyNumberFormat="1" applyFont="1" applyFill="1" applyBorder="1" applyAlignment="1">
      <alignment horizontal="center"/>
    </xf>
    <xf numFmtId="2" fontId="7" fillId="7" borderId="0" xfId="0" applyNumberFormat="1" applyFont="1" applyFill="1" applyAlignment="1">
      <alignment horizontal="center"/>
    </xf>
    <xf numFmtId="165" fontId="7" fillId="7" borderId="0" xfId="0" applyNumberFormat="1" applyFont="1" applyFill="1" applyAlignment="1">
      <alignment horizontal="center"/>
    </xf>
    <xf numFmtId="0" fontId="7" fillId="7" borderId="1" xfId="0" applyFont="1" applyFill="1" applyBorder="1" applyAlignment="1">
      <alignment horizontal="center" vertical="center"/>
    </xf>
    <xf numFmtId="0" fontId="9" fillId="7" borderId="1" xfId="0" applyFont="1" applyFill="1" applyBorder="1"/>
    <xf numFmtId="166" fontId="7" fillId="7" borderId="1" xfId="0" applyNumberFormat="1" applyFont="1" applyFill="1" applyBorder="1" applyAlignment="1">
      <alignment horizontal="center"/>
    </xf>
    <xf numFmtId="9" fontId="7" fillId="7" borderId="1" xfId="1" applyFont="1" applyFill="1" applyBorder="1" applyAlignment="1">
      <alignment horizontal="center"/>
    </xf>
    <xf numFmtId="9" fontId="7" fillId="7" borderId="0" xfId="0" applyNumberFormat="1" applyFont="1" applyFill="1"/>
    <xf numFmtId="0" fontId="9" fillId="7" borderId="1" xfId="0" applyFont="1" applyFill="1" applyBorder="1" applyAlignment="1">
      <alignment horizontal="center" vertical="center"/>
    </xf>
    <xf numFmtId="0" fontId="9" fillId="8" borderId="1" xfId="0" applyFont="1" applyFill="1" applyBorder="1" applyAlignment="1">
      <alignment horizontal="center" vertical="center"/>
    </xf>
    <xf numFmtId="164" fontId="7" fillId="7" borderId="1" xfId="1" applyNumberFormat="1" applyFont="1" applyFill="1" applyBorder="1" applyAlignment="1">
      <alignment horizontal="center" vertical="center"/>
    </xf>
    <xf numFmtId="2" fontId="7" fillId="7" borderId="1" xfId="0" applyNumberFormat="1" applyFont="1" applyFill="1" applyBorder="1" applyAlignment="1">
      <alignment horizontal="center" vertical="center"/>
    </xf>
    <xf numFmtId="164" fontId="7" fillId="8" borderId="1" xfId="1" applyNumberFormat="1" applyFont="1" applyFill="1" applyBorder="1" applyAlignment="1">
      <alignment horizontal="center" vertical="center"/>
    </xf>
    <xf numFmtId="164" fontId="7" fillId="8" borderId="1" xfId="1" applyNumberFormat="1" applyFont="1" applyFill="1" applyBorder="1" applyAlignment="1">
      <alignment horizontal="center"/>
    </xf>
    <xf numFmtId="0" fontId="9" fillId="8" borderId="1" xfId="0" applyFont="1" applyFill="1" applyBorder="1" applyAlignment="1">
      <alignment horizontal="center"/>
    </xf>
    <xf numFmtId="9" fontId="7" fillId="8" borderId="1" xfId="1" applyFont="1" applyFill="1" applyBorder="1" applyAlignment="1">
      <alignment horizontal="center"/>
    </xf>
    <xf numFmtId="0" fontId="9" fillId="7" borderId="0" xfId="0" applyFont="1" applyFill="1" applyAlignment="1">
      <alignment horizontal="center" vertical="center"/>
    </xf>
    <xf numFmtId="0" fontId="7" fillId="7" borderId="0" xfId="0" applyFont="1" applyFill="1" applyAlignment="1">
      <alignment horizontal="center" vertical="center"/>
    </xf>
    <xf numFmtId="0" fontId="7" fillId="8" borderId="0" xfId="0" applyFont="1" applyFill="1"/>
    <xf numFmtId="0" fontId="9" fillId="8" borderId="0" xfId="0" applyFont="1" applyFill="1"/>
    <xf numFmtId="0" fontId="6" fillId="8" borderId="0" xfId="0" applyFont="1" applyFill="1" applyAlignment="1">
      <alignment horizontal="center"/>
    </xf>
    <xf numFmtId="0" fontId="8" fillId="8" borderId="0" xfId="2" applyFont="1" applyFill="1"/>
    <xf numFmtId="0" fontId="9" fillId="8" borderId="0" xfId="0" applyFont="1" applyFill="1" applyAlignment="1">
      <alignment horizontal="center"/>
    </xf>
    <xf numFmtId="0" fontId="7" fillId="8" borderId="1" xfId="0" applyFont="1" applyFill="1" applyBorder="1"/>
    <xf numFmtId="0" fontId="7" fillId="8" borderId="1" xfId="0" applyFont="1" applyFill="1" applyBorder="1" applyAlignment="1">
      <alignment horizontal="center"/>
    </xf>
    <xf numFmtId="2" fontId="7" fillId="8" borderId="1" xfId="0" applyNumberFormat="1" applyFont="1" applyFill="1" applyBorder="1" applyAlignment="1">
      <alignment horizontal="center"/>
    </xf>
    <xf numFmtId="0" fontId="7" fillId="8" borderId="0" xfId="0" applyFont="1" applyFill="1" applyAlignment="1">
      <alignment horizontal="center"/>
    </xf>
    <xf numFmtId="9" fontId="7" fillId="8" borderId="0" xfId="1" applyFont="1" applyFill="1" applyBorder="1" applyAlignment="1">
      <alignment horizontal="center"/>
    </xf>
    <xf numFmtId="0" fontId="7" fillId="8" borderId="2" xfId="0" applyFont="1" applyFill="1" applyBorder="1" applyAlignment="1">
      <alignment horizontal="center"/>
    </xf>
    <xf numFmtId="164" fontId="9" fillId="8" borderId="0" xfId="0" applyNumberFormat="1" applyFont="1" applyFill="1"/>
    <xf numFmtId="164" fontId="9" fillId="8" borderId="0" xfId="1" applyNumberFormat="1" applyFont="1" applyFill="1" applyBorder="1" applyAlignment="1">
      <alignment horizontal="center"/>
    </xf>
    <xf numFmtId="164" fontId="7" fillId="8" borderId="0" xfId="1" applyNumberFormat="1" applyFont="1" applyFill="1" applyBorder="1" applyAlignment="1">
      <alignment horizontal="center"/>
    </xf>
    <xf numFmtId="2" fontId="7" fillId="8" borderId="0" xfId="0" applyNumberFormat="1" applyFont="1" applyFill="1" applyAlignment="1">
      <alignment horizontal="center"/>
    </xf>
    <xf numFmtId="165" fontId="7" fillId="8" borderId="0" xfId="0" applyNumberFormat="1" applyFont="1" applyFill="1" applyAlignment="1">
      <alignment horizontal="center"/>
    </xf>
    <xf numFmtId="0" fontId="9" fillId="8" borderId="1" xfId="0" applyFont="1" applyFill="1" applyBorder="1"/>
    <xf numFmtId="0" fontId="7" fillId="8" borderId="1" xfId="0" applyFont="1" applyFill="1" applyBorder="1" applyAlignment="1">
      <alignment horizontal="center" vertical="center"/>
    </xf>
    <xf numFmtId="166" fontId="7" fillId="8" borderId="1" xfId="0" applyNumberFormat="1" applyFont="1" applyFill="1" applyBorder="1" applyAlignment="1">
      <alignment horizontal="center"/>
    </xf>
    <xf numFmtId="9" fontId="7" fillId="8" borderId="0" xfId="0" applyNumberFormat="1" applyFont="1" applyFill="1"/>
    <xf numFmtId="2" fontId="7" fillId="8" borderId="1" xfId="0" applyNumberFormat="1" applyFont="1" applyFill="1" applyBorder="1" applyAlignment="1">
      <alignment horizontal="center" vertical="center"/>
    </xf>
    <xf numFmtId="166" fontId="7" fillId="8" borderId="1" xfId="0" applyNumberFormat="1" applyFont="1" applyFill="1" applyBorder="1" applyAlignment="1">
      <alignment horizontal="center" vertical="center"/>
    </xf>
    <xf numFmtId="0" fontId="9" fillId="8" borderId="0" xfId="0" applyFont="1" applyFill="1" applyAlignment="1">
      <alignment horizontal="center" vertical="center"/>
    </xf>
    <xf numFmtId="0" fontId="7" fillId="8" borderId="0" xfId="0" applyFont="1" applyFill="1" applyAlignment="1">
      <alignment horizontal="center" vertical="center"/>
    </xf>
    <xf numFmtId="0" fontId="8" fillId="9" borderId="0" xfId="2" applyFont="1" applyFill="1"/>
    <xf numFmtId="0" fontId="9" fillId="9" borderId="1" xfId="0" applyFont="1" applyFill="1" applyBorder="1" applyAlignment="1">
      <alignment horizontal="center"/>
    </xf>
    <xf numFmtId="0" fontId="7" fillId="9" borderId="1" xfId="0" applyFont="1" applyFill="1" applyBorder="1" applyAlignment="1">
      <alignment horizontal="center" vertical="center"/>
    </xf>
    <xf numFmtId="0" fontId="9" fillId="9" borderId="1" xfId="0" applyFont="1" applyFill="1" applyBorder="1" applyAlignment="1">
      <alignment horizontal="center" vertical="center"/>
    </xf>
    <xf numFmtId="164" fontId="7" fillId="9" borderId="1" xfId="1" applyNumberFormat="1" applyFont="1" applyFill="1" applyBorder="1" applyAlignment="1">
      <alignment horizontal="center" vertical="center"/>
    </xf>
    <xf numFmtId="2" fontId="7" fillId="9" borderId="1" xfId="0" applyNumberFormat="1" applyFont="1" applyFill="1" applyBorder="1" applyAlignment="1">
      <alignment horizontal="center" vertical="center"/>
    </xf>
    <xf numFmtId="0" fontId="9" fillId="9" borderId="0" xfId="0" applyFont="1" applyFill="1" applyAlignment="1">
      <alignment horizontal="center" vertical="center"/>
    </xf>
    <xf numFmtId="0" fontId="7" fillId="9" borderId="0" xfId="0" applyFont="1" applyFill="1" applyAlignment="1">
      <alignment horizontal="center" vertical="center"/>
    </xf>
    <xf numFmtId="0" fontId="7" fillId="10" borderId="1" xfId="0" applyFont="1" applyFill="1" applyBorder="1"/>
    <xf numFmtId="0" fontId="7" fillId="10" borderId="0" xfId="0" applyFont="1" applyFill="1"/>
    <xf numFmtId="0" fontId="6" fillId="10" borderId="0" xfId="0" applyFont="1" applyFill="1" applyAlignment="1">
      <alignment horizontal="center"/>
    </xf>
    <xf numFmtId="0" fontId="9" fillId="10" borderId="0" xfId="0" applyFont="1" applyFill="1"/>
    <xf numFmtId="0" fontId="8" fillId="10" borderId="0" xfId="2" applyFont="1" applyFill="1"/>
    <xf numFmtId="0" fontId="9" fillId="10" borderId="1" xfId="0" applyFont="1" applyFill="1" applyBorder="1" applyAlignment="1">
      <alignment horizontal="center"/>
    </xf>
    <xf numFmtId="164" fontId="7" fillId="10" borderId="1" xfId="1" applyNumberFormat="1" applyFont="1" applyFill="1" applyBorder="1" applyAlignment="1">
      <alignment horizontal="center"/>
    </xf>
    <xf numFmtId="0" fontId="9" fillId="10" borderId="0" xfId="0" applyFont="1" applyFill="1" applyAlignment="1">
      <alignment horizontal="center"/>
    </xf>
    <xf numFmtId="0" fontId="7" fillId="10" borderId="1" xfId="0" applyFont="1" applyFill="1" applyBorder="1" applyAlignment="1">
      <alignment horizontal="center"/>
    </xf>
    <xf numFmtId="2" fontId="7" fillId="10" borderId="1" xfId="0" applyNumberFormat="1" applyFont="1" applyFill="1" applyBorder="1" applyAlignment="1">
      <alignment horizontal="center"/>
    </xf>
    <xf numFmtId="0" fontId="7" fillId="10" borderId="0" xfId="0" applyFont="1" applyFill="1" applyAlignment="1">
      <alignment horizontal="center"/>
    </xf>
    <xf numFmtId="9" fontId="7" fillId="10" borderId="0" xfId="1" applyFont="1" applyFill="1" applyBorder="1" applyAlignment="1">
      <alignment horizontal="center"/>
    </xf>
    <xf numFmtId="0" fontId="7" fillId="10" borderId="2" xfId="0" applyFont="1" applyFill="1" applyBorder="1" applyAlignment="1">
      <alignment horizontal="center"/>
    </xf>
    <xf numFmtId="0" fontId="9" fillId="10" borderId="1" xfId="0" applyFont="1" applyFill="1" applyBorder="1"/>
    <xf numFmtId="164" fontId="9" fillId="10" borderId="0" xfId="0" applyNumberFormat="1" applyFont="1" applyFill="1"/>
    <xf numFmtId="164" fontId="9" fillId="10" borderId="0" xfId="1" applyNumberFormat="1" applyFont="1" applyFill="1" applyBorder="1" applyAlignment="1">
      <alignment horizontal="center"/>
    </xf>
    <xf numFmtId="164" fontId="7" fillId="10" borderId="0" xfId="1" applyNumberFormat="1" applyFont="1" applyFill="1" applyBorder="1" applyAlignment="1">
      <alignment horizontal="center"/>
    </xf>
    <xf numFmtId="2" fontId="7" fillId="10" borderId="0" xfId="0" applyNumberFormat="1" applyFont="1" applyFill="1" applyAlignment="1">
      <alignment horizontal="center"/>
    </xf>
    <xf numFmtId="165" fontId="7" fillId="10" borderId="0" xfId="0" applyNumberFormat="1" applyFont="1" applyFill="1" applyAlignment="1">
      <alignment horizontal="center"/>
    </xf>
    <xf numFmtId="0" fontId="7" fillId="10" borderId="1" xfId="0" applyFont="1" applyFill="1" applyBorder="1" applyAlignment="1">
      <alignment horizontal="center" vertical="center"/>
    </xf>
    <xf numFmtId="166" fontId="7" fillId="10" borderId="1" xfId="0" applyNumberFormat="1" applyFont="1" applyFill="1" applyBorder="1" applyAlignment="1">
      <alignment horizontal="center"/>
    </xf>
    <xf numFmtId="9" fontId="7" fillId="10" borderId="1" xfId="1" applyFont="1" applyFill="1" applyBorder="1" applyAlignment="1">
      <alignment horizontal="center"/>
    </xf>
    <xf numFmtId="9" fontId="7" fillId="10" borderId="0" xfId="0" applyNumberFormat="1" applyFont="1" applyFill="1"/>
    <xf numFmtId="0" fontId="9" fillId="10" borderId="1" xfId="0" applyFont="1" applyFill="1" applyBorder="1" applyAlignment="1">
      <alignment horizontal="center" vertical="center"/>
    </xf>
    <xf numFmtId="164" fontId="7" fillId="10" borderId="1" xfId="1" applyNumberFormat="1" applyFont="1" applyFill="1" applyBorder="1" applyAlignment="1">
      <alignment horizontal="center" vertical="center"/>
    </xf>
    <xf numFmtId="2" fontId="7" fillId="10" borderId="1" xfId="0" applyNumberFormat="1" applyFont="1" applyFill="1" applyBorder="1" applyAlignment="1">
      <alignment horizontal="center" vertical="center"/>
    </xf>
    <xf numFmtId="0" fontId="9" fillId="10" borderId="0" xfId="0" applyFont="1" applyFill="1" applyAlignment="1">
      <alignment horizontal="center" vertical="center"/>
    </xf>
    <xf numFmtId="0" fontId="7" fillId="10" borderId="0" xfId="0" applyFont="1" applyFill="1" applyAlignment="1">
      <alignment horizontal="center" vertical="center"/>
    </xf>
    <xf numFmtId="0" fontId="7" fillId="3" borderId="0" xfId="0" applyFont="1" applyFill="1"/>
    <xf numFmtId="0" fontId="6" fillId="3" borderId="0" xfId="0" applyFont="1" applyFill="1" applyAlignment="1">
      <alignment horizontal="center"/>
    </xf>
    <xf numFmtId="0" fontId="9" fillId="3" borderId="0" xfId="0" applyFont="1" applyFill="1"/>
    <xf numFmtId="0" fontId="8" fillId="3" borderId="0" xfId="2" applyFont="1" applyFill="1"/>
    <xf numFmtId="0" fontId="9" fillId="3" borderId="1" xfId="0" applyFont="1" applyFill="1" applyBorder="1" applyAlignment="1">
      <alignment horizontal="center"/>
    </xf>
    <xf numFmtId="164" fontId="7" fillId="3" borderId="1" xfId="1" applyNumberFormat="1" applyFont="1" applyFill="1" applyBorder="1" applyAlignment="1">
      <alignment horizontal="center"/>
    </xf>
    <xf numFmtId="0" fontId="9" fillId="3" borderId="0" xfId="0" applyFont="1" applyFill="1" applyAlignment="1">
      <alignment horizontal="center"/>
    </xf>
    <xf numFmtId="0" fontId="7" fillId="3" borderId="1" xfId="0" applyFont="1" applyFill="1" applyBorder="1"/>
    <xf numFmtId="0" fontId="7" fillId="3" borderId="1" xfId="0" applyFont="1" applyFill="1" applyBorder="1" applyAlignment="1">
      <alignment horizontal="center"/>
    </xf>
    <xf numFmtId="2" fontId="7" fillId="3" borderId="1" xfId="0" applyNumberFormat="1" applyFont="1" applyFill="1" applyBorder="1" applyAlignment="1">
      <alignment horizontal="center"/>
    </xf>
    <xf numFmtId="0" fontId="7" fillId="3" borderId="0" xfId="0" applyFont="1" applyFill="1" applyAlignment="1">
      <alignment horizontal="center"/>
    </xf>
    <xf numFmtId="9" fontId="7" fillId="3" borderId="0" xfId="1" applyFont="1" applyFill="1" applyBorder="1" applyAlignment="1">
      <alignment horizontal="center"/>
    </xf>
    <xf numFmtId="0" fontId="7" fillId="3" borderId="2" xfId="0" applyFont="1" applyFill="1" applyBorder="1" applyAlignment="1">
      <alignment horizontal="center"/>
    </xf>
    <xf numFmtId="164" fontId="9" fillId="3" borderId="0" xfId="0" applyNumberFormat="1" applyFont="1" applyFill="1"/>
    <xf numFmtId="164" fontId="9" fillId="3" borderId="0" xfId="1" applyNumberFormat="1" applyFont="1" applyFill="1" applyBorder="1" applyAlignment="1">
      <alignment horizontal="center"/>
    </xf>
    <xf numFmtId="164" fontId="7" fillId="3" borderId="0" xfId="1" applyNumberFormat="1" applyFont="1" applyFill="1" applyBorder="1" applyAlignment="1">
      <alignment horizontal="center"/>
    </xf>
    <xf numFmtId="2" fontId="7" fillId="3" borderId="0" xfId="0" applyNumberFormat="1" applyFont="1" applyFill="1" applyAlignment="1">
      <alignment horizontal="center"/>
    </xf>
    <xf numFmtId="165" fontId="7" fillId="3" borderId="0" xfId="0" applyNumberFormat="1" applyFont="1" applyFill="1" applyAlignment="1">
      <alignment horizontal="center"/>
    </xf>
    <xf numFmtId="0" fontId="7" fillId="3" borderId="1" xfId="0" applyFont="1" applyFill="1" applyBorder="1" applyAlignment="1">
      <alignment horizontal="center" vertical="center"/>
    </xf>
    <xf numFmtId="166" fontId="7" fillId="3" borderId="1" xfId="0" applyNumberFormat="1" applyFont="1" applyFill="1" applyBorder="1" applyAlignment="1">
      <alignment horizontal="center"/>
    </xf>
    <xf numFmtId="9" fontId="7" fillId="3" borderId="1" xfId="1" applyFont="1" applyFill="1" applyBorder="1" applyAlignment="1">
      <alignment horizontal="center"/>
    </xf>
    <xf numFmtId="9" fontId="7" fillId="3" borderId="0" xfId="0" applyNumberFormat="1" applyFont="1" applyFill="1"/>
    <xf numFmtId="0" fontId="9" fillId="3" borderId="1" xfId="0" applyFont="1" applyFill="1" applyBorder="1"/>
    <xf numFmtId="0" fontId="9" fillId="3" borderId="1" xfId="0" applyFont="1" applyFill="1" applyBorder="1" applyAlignment="1">
      <alignment horizontal="center" vertical="center"/>
    </xf>
    <xf numFmtId="164" fontId="7" fillId="3" borderId="1" xfId="1" applyNumberFormat="1" applyFont="1" applyFill="1" applyBorder="1" applyAlignment="1">
      <alignment horizontal="center" vertical="center"/>
    </xf>
    <xf numFmtId="2" fontId="7" fillId="3" borderId="1" xfId="0" applyNumberFormat="1" applyFont="1" applyFill="1" applyBorder="1" applyAlignment="1">
      <alignment horizontal="center" vertical="center"/>
    </xf>
    <xf numFmtId="0" fontId="9" fillId="3" borderId="0" xfId="0" applyFont="1" applyFill="1" applyAlignment="1">
      <alignment horizontal="center" vertical="center"/>
    </xf>
    <xf numFmtId="0" fontId="7" fillId="3" borderId="0" xfId="0" applyFont="1" applyFill="1" applyAlignment="1">
      <alignment horizontal="center" vertical="center"/>
    </xf>
    <xf numFmtId="0" fontId="7" fillId="6" borderId="0" xfId="0" applyFont="1" applyFill="1"/>
    <xf numFmtId="0" fontId="6" fillId="6" borderId="0" xfId="0" applyFont="1" applyFill="1" applyAlignment="1">
      <alignment horizontal="center"/>
    </xf>
    <xf numFmtId="0" fontId="9" fillId="6" borderId="0" xfId="0" applyFont="1" applyFill="1"/>
    <xf numFmtId="0" fontId="8" fillId="6" borderId="0" xfId="2" applyFont="1" applyFill="1"/>
    <xf numFmtId="0" fontId="9" fillId="6" borderId="1" xfId="0" applyFont="1" applyFill="1" applyBorder="1" applyAlignment="1">
      <alignment horizontal="center"/>
    </xf>
    <xf numFmtId="164" fontId="7" fillId="6" borderId="1" xfId="1" applyNumberFormat="1" applyFont="1" applyFill="1" applyBorder="1" applyAlignment="1">
      <alignment horizontal="center"/>
    </xf>
    <xf numFmtId="0" fontId="9" fillId="6" borderId="0" xfId="0" applyFont="1" applyFill="1" applyAlignment="1">
      <alignment horizontal="center"/>
    </xf>
    <xf numFmtId="0" fontId="7" fillId="6" borderId="1" xfId="0" applyFont="1" applyFill="1" applyBorder="1"/>
    <xf numFmtId="0" fontId="7" fillId="6" borderId="1" xfId="0" applyFont="1" applyFill="1" applyBorder="1" applyAlignment="1">
      <alignment horizontal="center"/>
    </xf>
    <xf numFmtId="2" fontId="7" fillId="6" borderId="1" xfId="0" applyNumberFormat="1" applyFont="1" applyFill="1" applyBorder="1" applyAlignment="1">
      <alignment horizontal="center"/>
    </xf>
    <xf numFmtId="0" fontId="7" fillId="6" borderId="0" xfId="0" applyFont="1" applyFill="1" applyAlignment="1">
      <alignment horizontal="center"/>
    </xf>
    <xf numFmtId="9" fontId="7" fillId="6" borderId="0" xfId="1" applyFont="1" applyFill="1" applyBorder="1" applyAlignment="1">
      <alignment horizontal="center"/>
    </xf>
    <xf numFmtId="0" fontId="7" fillId="6" borderId="2" xfId="0" applyFont="1" applyFill="1" applyBorder="1" applyAlignment="1">
      <alignment horizontal="center"/>
    </xf>
    <xf numFmtId="164" fontId="9" fillId="6" borderId="0" xfId="0" applyNumberFormat="1" applyFont="1" applyFill="1"/>
    <xf numFmtId="164" fontId="9" fillId="6" borderId="0" xfId="1" applyNumberFormat="1" applyFont="1" applyFill="1" applyBorder="1" applyAlignment="1">
      <alignment horizontal="center"/>
    </xf>
    <xf numFmtId="164" fontId="7" fillId="6" borderId="0" xfId="1" applyNumberFormat="1" applyFont="1" applyFill="1" applyBorder="1" applyAlignment="1">
      <alignment horizontal="center"/>
    </xf>
    <xf numFmtId="2" fontId="7" fillId="6" borderId="0" xfId="0" applyNumberFormat="1" applyFont="1" applyFill="1" applyAlignment="1">
      <alignment horizontal="center"/>
    </xf>
    <xf numFmtId="165" fontId="7" fillId="6" borderId="0" xfId="0" applyNumberFormat="1" applyFont="1" applyFill="1" applyAlignment="1">
      <alignment horizontal="center"/>
    </xf>
    <xf numFmtId="0" fontId="7" fillId="6" borderId="1" xfId="0" applyFont="1" applyFill="1" applyBorder="1" applyAlignment="1">
      <alignment horizontal="center" vertical="center"/>
    </xf>
    <xf numFmtId="166" fontId="7" fillId="6" borderId="1" xfId="0" applyNumberFormat="1" applyFont="1" applyFill="1" applyBorder="1" applyAlignment="1">
      <alignment horizontal="center"/>
    </xf>
    <xf numFmtId="9" fontId="7" fillId="6" borderId="1" xfId="1" applyFont="1" applyFill="1" applyBorder="1" applyAlignment="1">
      <alignment horizontal="center"/>
    </xf>
    <xf numFmtId="0" fontId="9" fillId="6" borderId="1" xfId="0" applyFont="1" applyFill="1" applyBorder="1"/>
    <xf numFmtId="9" fontId="7" fillId="6" borderId="0" xfId="0" applyNumberFormat="1" applyFont="1" applyFill="1"/>
    <xf numFmtId="0" fontId="9" fillId="6" borderId="1" xfId="0" applyFont="1" applyFill="1" applyBorder="1" applyAlignment="1">
      <alignment horizontal="center" vertical="center"/>
    </xf>
    <xf numFmtId="164" fontId="7" fillId="6" borderId="1" xfId="1" applyNumberFormat="1" applyFont="1" applyFill="1" applyBorder="1" applyAlignment="1">
      <alignment horizontal="center" vertical="center"/>
    </xf>
    <xf numFmtId="2" fontId="7" fillId="6" borderId="1" xfId="0" applyNumberFormat="1" applyFont="1" applyFill="1" applyBorder="1" applyAlignment="1">
      <alignment horizontal="center" vertical="center"/>
    </xf>
    <xf numFmtId="0" fontId="9" fillId="6" borderId="0" xfId="0" applyFont="1" applyFill="1" applyAlignment="1">
      <alignment horizontal="center" vertical="center"/>
    </xf>
    <xf numFmtId="0" fontId="7" fillId="6" borderId="0" xfId="0" applyFont="1" applyFill="1" applyAlignment="1">
      <alignment horizontal="center" vertical="center"/>
    </xf>
    <xf numFmtId="0" fontId="7" fillId="12" borderId="0" xfId="0" applyFont="1" applyFill="1"/>
    <xf numFmtId="0" fontId="6" fillId="12" borderId="0" xfId="0" applyFont="1" applyFill="1" applyAlignment="1">
      <alignment horizontal="center"/>
    </xf>
    <xf numFmtId="0" fontId="9" fillId="12" borderId="0" xfId="0" applyFont="1" applyFill="1"/>
    <xf numFmtId="0" fontId="8" fillId="12" borderId="0" xfId="2" applyFont="1" applyFill="1"/>
    <xf numFmtId="0" fontId="9" fillId="12" borderId="1" xfId="0" applyFont="1" applyFill="1" applyBorder="1" applyAlignment="1">
      <alignment horizontal="center"/>
    </xf>
    <xf numFmtId="164" fontId="7" fillId="12" borderId="1" xfId="1" applyNumberFormat="1" applyFont="1" applyFill="1" applyBorder="1" applyAlignment="1">
      <alignment horizontal="center"/>
    </xf>
    <xf numFmtId="0" fontId="9" fillId="12" borderId="0" xfId="0" applyFont="1" applyFill="1" applyAlignment="1">
      <alignment horizontal="center"/>
    </xf>
    <xf numFmtId="0" fontId="9" fillId="12" borderId="1" xfId="0" applyFont="1" applyFill="1" applyBorder="1"/>
    <xf numFmtId="0" fontId="7" fillId="12" borderId="1" xfId="0" applyFont="1" applyFill="1" applyBorder="1" applyAlignment="1">
      <alignment horizontal="center"/>
    </xf>
    <xf numFmtId="2" fontId="7" fillId="12" borderId="1" xfId="0" applyNumberFormat="1" applyFont="1" applyFill="1" applyBorder="1" applyAlignment="1">
      <alignment horizontal="center"/>
    </xf>
    <xf numFmtId="0" fontId="7" fillId="12" borderId="0" xfId="0" applyFont="1" applyFill="1" applyAlignment="1">
      <alignment horizontal="center"/>
    </xf>
    <xf numFmtId="9" fontId="7" fillId="12" borderId="0" xfId="1" applyFont="1" applyFill="1" applyBorder="1" applyAlignment="1">
      <alignment horizontal="center"/>
    </xf>
    <xf numFmtId="0" fontId="7" fillId="12" borderId="2" xfId="0" applyFont="1" applyFill="1" applyBorder="1" applyAlignment="1">
      <alignment horizontal="center"/>
    </xf>
    <xf numFmtId="0" fontId="7" fillId="12" borderId="1" xfId="0" applyFont="1" applyFill="1" applyBorder="1"/>
    <xf numFmtId="164" fontId="9" fillId="12" borderId="0" xfId="0" applyNumberFormat="1" applyFont="1" applyFill="1"/>
    <xf numFmtId="164" fontId="9" fillId="12" borderId="0" xfId="1" applyNumberFormat="1" applyFont="1" applyFill="1" applyBorder="1" applyAlignment="1">
      <alignment horizontal="center"/>
    </xf>
    <xf numFmtId="164" fontId="7" fillId="12" borderId="0" xfId="1" applyNumberFormat="1" applyFont="1" applyFill="1" applyBorder="1" applyAlignment="1">
      <alignment horizontal="center"/>
    </xf>
    <xf numFmtId="2" fontId="7" fillId="12" borderId="0" xfId="0" applyNumberFormat="1" applyFont="1" applyFill="1" applyAlignment="1">
      <alignment horizontal="center"/>
    </xf>
    <xf numFmtId="165" fontId="7" fillId="12" borderId="0" xfId="0" applyNumberFormat="1" applyFont="1" applyFill="1" applyAlignment="1">
      <alignment horizontal="center"/>
    </xf>
    <xf numFmtId="0" fontId="7" fillId="12" borderId="1" xfId="0" applyFont="1" applyFill="1" applyBorder="1" applyAlignment="1">
      <alignment horizontal="center" vertical="center"/>
    </xf>
    <xf numFmtId="166" fontId="7" fillId="12" borderId="1" xfId="0" applyNumberFormat="1" applyFont="1" applyFill="1" applyBorder="1" applyAlignment="1">
      <alignment horizontal="center"/>
    </xf>
    <xf numFmtId="9" fontId="7" fillId="12" borderId="1" xfId="1" applyFont="1" applyFill="1" applyBorder="1" applyAlignment="1">
      <alignment horizontal="center"/>
    </xf>
    <xf numFmtId="9" fontId="7" fillId="12" borderId="0" xfId="0" applyNumberFormat="1" applyFont="1" applyFill="1"/>
    <xf numFmtId="0" fontId="9" fillId="12" borderId="1" xfId="0" applyFont="1" applyFill="1" applyBorder="1" applyAlignment="1">
      <alignment horizontal="center" vertical="center"/>
    </xf>
    <xf numFmtId="164" fontId="7" fillId="12" borderId="1" xfId="1" applyNumberFormat="1" applyFont="1" applyFill="1" applyBorder="1" applyAlignment="1">
      <alignment horizontal="center" vertical="center"/>
    </xf>
    <xf numFmtId="2" fontId="7" fillId="12" borderId="1" xfId="0" applyNumberFormat="1" applyFont="1" applyFill="1" applyBorder="1" applyAlignment="1">
      <alignment horizontal="center" vertical="center"/>
    </xf>
    <xf numFmtId="0" fontId="9" fillId="12" borderId="0" xfId="0" applyFont="1" applyFill="1" applyAlignment="1">
      <alignment horizontal="center" vertical="center"/>
    </xf>
    <xf numFmtId="0" fontId="7" fillId="12" borderId="0" xfId="0" applyFont="1" applyFill="1" applyAlignment="1">
      <alignment horizontal="center" vertical="center"/>
    </xf>
    <xf numFmtId="0" fontId="7" fillId="4" borderId="1" xfId="0" applyFont="1" applyFill="1" applyBorder="1"/>
    <xf numFmtId="0" fontId="6" fillId="4" borderId="0" xfId="0" applyFont="1" applyFill="1" applyAlignment="1">
      <alignment horizontal="center"/>
    </xf>
    <xf numFmtId="0" fontId="8" fillId="4" borderId="0" xfId="2" applyFont="1" applyFill="1"/>
    <xf numFmtId="0" fontId="9" fillId="4" borderId="0" xfId="0" applyFont="1" applyFill="1" applyAlignment="1">
      <alignment horizontal="center"/>
    </xf>
    <xf numFmtId="2" fontId="7" fillId="4" borderId="1" xfId="0" applyNumberFormat="1" applyFont="1" applyFill="1" applyBorder="1" applyAlignment="1">
      <alignment horizontal="center"/>
    </xf>
    <xf numFmtId="0" fontId="7" fillId="4" borderId="0" xfId="0" applyFont="1" applyFill="1" applyAlignment="1">
      <alignment horizontal="center"/>
    </xf>
    <xf numFmtId="9" fontId="7" fillId="4" borderId="0" xfId="1" applyFont="1" applyFill="1" applyBorder="1" applyAlignment="1">
      <alignment horizontal="center"/>
    </xf>
    <xf numFmtId="0" fontId="7" fillId="4" borderId="2" xfId="0" applyFont="1" applyFill="1" applyBorder="1" applyAlignment="1">
      <alignment horizontal="center"/>
    </xf>
    <xf numFmtId="164" fontId="9" fillId="4" borderId="0" xfId="0" applyNumberFormat="1" applyFont="1" applyFill="1"/>
    <xf numFmtId="164" fontId="9" fillId="4" borderId="0" xfId="1" applyNumberFormat="1" applyFont="1" applyFill="1" applyBorder="1" applyAlignment="1">
      <alignment horizontal="center"/>
    </xf>
    <xf numFmtId="164" fontId="7" fillId="4" borderId="0" xfId="1" applyNumberFormat="1" applyFont="1" applyFill="1" applyBorder="1" applyAlignment="1">
      <alignment horizontal="center"/>
    </xf>
    <xf numFmtId="2" fontId="7" fillId="4" borderId="0" xfId="0" applyNumberFormat="1" applyFont="1" applyFill="1" applyAlignment="1">
      <alignment horizontal="center"/>
    </xf>
    <xf numFmtId="165" fontId="7" fillId="4" borderId="0" xfId="0" applyNumberFormat="1" applyFont="1" applyFill="1" applyAlignment="1">
      <alignment horizontal="center"/>
    </xf>
    <xf numFmtId="0" fontId="7" fillId="4" borderId="1" xfId="0" applyFont="1" applyFill="1" applyBorder="1" applyAlignment="1">
      <alignment horizontal="center" vertical="center"/>
    </xf>
    <xf numFmtId="166" fontId="7" fillId="4" borderId="1" xfId="0" applyNumberFormat="1" applyFont="1" applyFill="1" applyBorder="1" applyAlignment="1">
      <alignment horizontal="center"/>
    </xf>
    <xf numFmtId="9" fontId="7" fillId="4" borderId="0" xfId="0" applyNumberFormat="1" applyFont="1" applyFill="1"/>
    <xf numFmtId="2" fontId="7" fillId="4" borderId="1" xfId="0" applyNumberFormat="1" applyFont="1" applyFill="1" applyBorder="1" applyAlignment="1">
      <alignment horizontal="center" vertical="center"/>
    </xf>
    <xf numFmtId="0" fontId="9" fillId="4" borderId="0" xfId="0" applyFont="1" applyFill="1" applyAlignment="1">
      <alignment horizontal="center" vertical="center"/>
    </xf>
    <xf numFmtId="0" fontId="7" fillId="4" borderId="0" xfId="0" applyFont="1" applyFill="1" applyAlignment="1">
      <alignment horizontal="center" vertical="center"/>
    </xf>
    <xf numFmtId="0" fontId="7" fillId="14" borderId="0" xfId="0" applyFont="1" applyFill="1"/>
    <xf numFmtId="0" fontId="6" fillId="14" borderId="0" xfId="0" applyFont="1" applyFill="1" applyAlignment="1">
      <alignment horizontal="center"/>
    </xf>
    <xf numFmtId="0" fontId="9" fillId="14" borderId="0" xfId="0" applyFont="1" applyFill="1"/>
    <xf numFmtId="0" fontId="8" fillId="14" borderId="0" xfId="2" applyFont="1" applyFill="1"/>
    <xf numFmtId="0" fontId="9" fillId="14" borderId="1" xfId="0" applyFont="1" applyFill="1" applyBorder="1" applyAlignment="1">
      <alignment horizontal="center"/>
    </xf>
    <xf numFmtId="164" fontId="7" fillId="14" borderId="1" xfId="1" applyNumberFormat="1" applyFont="1" applyFill="1" applyBorder="1" applyAlignment="1">
      <alignment horizontal="center"/>
    </xf>
    <xf numFmtId="0" fontId="9" fillId="14" borderId="0" xfId="0" applyFont="1" applyFill="1" applyAlignment="1">
      <alignment horizontal="center"/>
    </xf>
    <xf numFmtId="0" fontId="7" fillId="14" borderId="1" xfId="0" applyFont="1" applyFill="1" applyBorder="1"/>
    <xf numFmtId="0" fontId="7" fillId="14" borderId="1" xfId="0" applyFont="1" applyFill="1" applyBorder="1" applyAlignment="1">
      <alignment horizontal="center"/>
    </xf>
    <xf numFmtId="2" fontId="7" fillId="14" borderId="1" xfId="0" applyNumberFormat="1" applyFont="1" applyFill="1" applyBorder="1" applyAlignment="1">
      <alignment horizontal="center"/>
    </xf>
    <xf numFmtId="0" fontId="7" fillId="14" borderId="0" xfId="0" applyFont="1" applyFill="1" applyAlignment="1">
      <alignment horizontal="center"/>
    </xf>
    <xf numFmtId="9" fontId="7" fillId="14" borderId="0" xfId="1" applyFont="1" applyFill="1" applyBorder="1" applyAlignment="1">
      <alignment horizontal="center"/>
    </xf>
    <xf numFmtId="0" fontId="7" fillId="14" borderId="2" xfId="0" applyFont="1" applyFill="1" applyBorder="1" applyAlignment="1">
      <alignment horizontal="center"/>
    </xf>
    <xf numFmtId="164" fontId="9" fillId="14" borderId="0" xfId="0" applyNumberFormat="1" applyFont="1" applyFill="1"/>
    <xf numFmtId="164" fontId="9" fillId="14" borderId="0" xfId="1" applyNumberFormat="1" applyFont="1" applyFill="1" applyBorder="1" applyAlignment="1">
      <alignment horizontal="center"/>
    </xf>
    <xf numFmtId="164" fontId="7" fillId="14" borderId="0" xfId="1" applyNumberFormat="1" applyFont="1" applyFill="1" applyBorder="1" applyAlignment="1">
      <alignment horizontal="center"/>
    </xf>
    <xf numFmtId="2" fontId="7" fillId="14" borderId="0" xfId="0" applyNumberFormat="1" applyFont="1" applyFill="1" applyAlignment="1">
      <alignment horizontal="center"/>
    </xf>
    <xf numFmtId="165" fontId="7" fillId="14" borderId="0" xfId="0" applyNumberFormat="1" applyFont="1" applyFill="1" applyAlignment="1">
      <alignment horizontal="center"/>
    </xf>
    <xf numFmtId="0" fontId="7" fillId="14" borderId="1" xfId="0" applyFont="1" applyFill="1" applyBorder="1" applyAlignment="1">
      <alignment horizontal="center" vertical="center"/>
    </xf>
    <xf numFmtId="166" fontId="7" fillId="14" borderId="1" xfId="0" applyNumberFormat="1" applyFont="1" applyFill="1" applyBorder="1" applyAlignment="1">
      <alignment horizontal="center"/>
    </xf>
    <xf numFmtId="9" fontId="7" fillId="14" borderId="1" xfId="1" applyFont="1" applyFill="1" applyBorder="1" applyAlignment="1">
      <alignment horizontal="center"/>
    </xf>
    <xf numFmtId="9" fontId="7" fillId="14" borderId="0" xfId="0" applyNumberFormat="1" applyFont="1" applyFill="1"/>
    <xf numFmtId="0" fontId="9" fillId="14" borderId="1" xfId="0" applyFont="1" applyFill="1" applyBorder="1"/>
    <xf numFmtId="0" fontId="9" fillId="14" borderId="1" xfId="0" applyFont="1" applyFill="1" applyBorder="1" applyAlignment="1">
      <alignment horizontal="center" vertical="center"/>
    </xf>
    <xf numFmtId="164" fontId="7" fillId="14" borderId="1" xfId="1" applyNumberFormat="1" applyFont="1" applyFill="1" applyBorder="1" applyAlignment="1">
      <alignment horizontal="center" vertical="center"/>
    </xf>
    <xf numFmtId="2" fontId="7" fillId="14" borderId="1" xfId="0" applyNumberFormat="1" applyFont="1" applyFill="1" applyBorder="1" applyAlignment="1">
      <alignment horizontal="center" vertical="center"/>
    </xf>
    <xf numFmtId="0" fontId="9" fillId="14" borderId="0" xfId="0" applyFont="1" applyFill="1" applyAlignment="1">
      <alignment horizontal="center" vertical="center"/>
    </xf>
    <xf numFmtId="0" fontId="7" fillId="14" borderId="0" xfId="0" applyFont="1" applyFill="1" applyAlignment="1">
      <alignment horizontal="center" vertical="center"/>
    </xf>
    <xf numFmtId="0" fontId="9" fillId="11" borderId="0" xfId="0" applyFont="1" applyFill="1" applyAlignment="1">
      <alignment horizontal="left"/>
    </xf>
    <xf numFmtId="0" fontId="3" fillId="4" borderId="0" xfId="0" applyFont="1" applyFill="1"/>
    <xf numFmtId="0" fontId="7" fillId="2" borderId="0" xfId="1" applyNumberFormat="1" applyFont="1" applyFill="1" applyBorder="1" applyAlignment="1">
      <alignment horizontal="center"/>
    </xf>
    <xf numFmtId="0" fontId="7" fillId="6" borderId="0" xfId="1" applyNumberFormat="1" applyFont="1" applyFill="1" applyBorder="1" applyAlignment="1">
      <alignment horizontal="center"/>
    </xf>
    <xf numFmtId="0" fontId="7" fillId="8" borderId="0" xfId="0" applyFont="1" applyFill="1" applyAlignment="1">
      <alignment horizontal="left"/>
    </xf>
    <xf numFmtId="164" fontId="9" fillId="5" borderId="1" xfId="1" applyNumberFormat="1" applyFont="1" applyFill="1" applyBorder="1" applyAlignment="1">
      <alignment horizontal="center"/>
    </xf>
    <xf numFmtId="0" fontId="3" fillId="17" borderId="0" xfId="0" applyFont="1" applyFill="1" applyAlignment="1">
      <alignment horizontal="center"/>
    </xf>
    <xf numFmtId="0" fontId="3" fillId="0" borderId="0" xfId="0" applyFont="1"/>
    <xf numFmtId="0" fontId="3" fillId="18" borderId="0" xfId="0" applyFont="1" applyFill="1" applyAlignment="1">
      <alignment horizontal="left"/>
    </xf>
    <xf numFmtId="0" fontId="3" fillId="17" borderId="0" xfId="0" applyFont="1" applyFill="1"/>
    <xf numFmtId="0" fontId="3" fillId="8" borderId="0" xfId="0" applyFont="1" applyFill="1"/>
    <xf numFmtId="0" fontId="3" fillId="6" borderId="0" xfId="0" applyFont="1" applyFill="1"/>
    <xf numFmtId="0" fontId="3" fillId="16" borderId="0" xfId="0" applyFont="1" applyFill="1"/>
    <xf numFmtId="0" fontId="3" fillId="9" borderId="0" xfId="0" applyFont="1" applyFill="1"/>
    <xf numFmtId="0" fontId="3" fillId="12" borderId="0" xfId="0" applyFont="1" applyFill="1"/>
    <xf numFmtId="0" fontId="4" fillId="12" borderId="0" xfId="0" applyFont="1" applyFill="1" applyAlignment="1">
      <alignment horizontal="center"/>
    </xf>
    <xf numFmtId="0" fontId="4" fillId="12" borderId="0" xfId="0" applyFont="1" applyFill="1"/>
    <xf numFmtId="0" fontId="3" fillId="12" borderId="0" xfId="0" applyFont="1" applyFill="1" applyAlignment="1">
      <alignment horizontal="center"/>
    </xf>
    <xf numFmtId="0" fontId="4" fillId="0" borderId="0" xfId="0" applyFont="1" applyAlignment="1">
      <alignment horizontal="center"/>
    </xf>
    <xf numFmtId="0" fontId="4" fillId="0" borderId="0" xfId="0" applyFont="1" applyAlignment="1">
      <alignment horizontal="left"/>
    </xf>
    <xf numFmtId="0" fontId="9" fillId="8" borderId="0" xfId="0" applyFont="1" applyFill="1" applyAlignment="1">
      <alignment horizontal="left"/>
    </xf>
    <xf numFmtId="0" fontId="3" fillId="0" borderId="0" xfId="0" applyFont="1" applyAlignment="1">
      <alignment horizontal="center"/>
    </xf>
    <xf numFmtId="0" fontId="10" fillId="0" borderId="0" xfId="0" applyFont="1" applyAlignment="1">
      <alignment horizontal="center"/>
    </xf>
    <xf numFmtId="0" fontId="0" fillId="0" borderId="0" xfId="0" applyAlignment="1">
      <alignment wrapText="1"/>
    </xf>
    <xf numFmtId="0" fontId="11" fillId="16" borderId="0" xfId="0" applyFont="1" applyFill="1"/>
    <xf numFmtId="0" fontId="12" fillId="16" borderId="0" xfId="0" applyFont="1" applyFill="1" applyAlignment="1">
      <alignment horizontal="center"/>
    </xf>
    <xf numFmtId="0" fontId="12" fillId="9" borderId="0" xfId="0" applyFont="1" applyFill="1" applyAlignment="1">
      <alignment horizontal="center"/>
    </xf>
    <xf numFmtId="0" fontId="7" fillId="3" borderId="0" xfId="0" applyFont="1" applyFill="1" applyAlignment="1">
      <alignment horizontal="left"/>
    </xf>
    <xf numFmtId="1" fontId="7" fillId="13" borderId="1" xfId="0" applyNumberFormat="1" applyFont="1" applyFill="1" applyBorder="1" applyAlignment="1">
      <alignment horizontal="center" vertical="center"/>
    </xf>
    <xf numFmtId="0" fontId="15" fillId="12" borderId="0" xfId="0" applyFont="1" applyFill="1" applyAlignment="1">
      <alignment vertical="center"/>
    </xf>
    <xf numFmtId="0" fontId="15" fillId="12" borderId="0" xfId="0" applyFont="1" applyFill="1" applyAlignment="1">
      <alignment horizontal="center" vertical="center"/>
    </xf>
    <xf numFmtId="0" fontId="15" fillId="16" borderId="0" xfId="0" applyFont="1" applyFill="1" applyAlignment="1">
      <alignment vertical="center"/>
    </xf>
    <xf numFmtId="0" fontId="15" fillId="9" borderId="0" xfId="0" applyFont="1" applyFill="1" applyAlignment="1">
      <alignment vertical="center"/>
    </xf>
    <xf numFmtId="0" fontId="11" fillId="9" borderId="0" xfId="0" applyFont="1" applyFill="1"/>
    <xf numFmtId="0" fontId="12" fillId="4" borderId="0" xfId="0" applyFont="1" applyFill="1" applyAlignment="1">
      <alignment horizontal="center"/>
    </xf>
    <xf numFmtId="0" fontId="15" fillId="4" borderId="0" xfId="0" applyFont="1" applyFill="1" applyAlignment="1">
      <alignment vertical="center"/>
    </xf>
    <xf numFmtId="0" fontId="16" fillId="0" borderId="0" xfId="0" applyFont="1"/>
    <xf numFmtId="0" fontId="5" fillId="0" borderId="0" xfId="0" applyFont="1" applyAlignment="1">
      <alignment horizontal="center" wrapText="1"/>
    </xf>
    <xf numFmtId="0" fontId="4" fillId="8" borderId="0" xfId="0" applyFont="1" applyFill="1" applyAlignment="1">
      <alignment wrapText="1"/>
    </xf>
    <xf numFmtId="0" fontId="4" fillId="16" borderId="0" xfId="0" applyFont="1" applyFill="1" applyAlignment="1">
      <alignment wrapText="1"/>
    </xf>
    <xf numFmtId="0" fontId="4" fillId="9" borderId="0" xfId="0" applyFont="1" applyFill="1" applyAlignment="1">
      <alignment wrapText="1"/>
    </xf>
    <xf numFmtId="0" fontId="7" fillId="7" borderId="1" xfId="1" applyNumberFormat="1" applyFont="1" applyFill="1" applyBorder="1" applyAlignment="1">
      <alignment horizontal="center"/>
    </xf>
    <xf numFmtId="0" fontId="9" fillId="7" borderId="0" xfId="1" applyNumberFormat="1" applyFont="1" applyFill="1" applyBorder="1" applyAlignment="1">
      <alignment horizontal="center"/>
    </xf>
    <xf numFmtId="0" fontId="7" fillId="7" borderId="0" xfId="1" applyNumberFormat="1" applyFont="1" applyFill="1" applyBorder="1" applyAlignment="1">
      <alignment horizontal="center"/>
    </xf>
    <xf numFmtId="0" fontId="9" fillId="9" borderId="11" xfId="0" applyFont="1" applyFill="1" applyBorder="1"/>
    <xf numFmtId="0" fontId="9" fillId="9" borderId="12" xfId="0" applyFont="1" applyFill="1" applyBorder="1" applyAlignment="1">
      <alignment horizontal="center"/>
    </xf>
    <xf numFmtId="0" fontId="9" fillId="9" borderId="7" xfId="0" applyFont="1" applyFill="1" applyBorder="1"/>
    <xf numFmtId="0" fontId="9" fillId="9" borderId="8" xfId="0" applyFont="1" applyFill="1" applyBorder="1" applyAlignment="1">
      <alignment horizontal="center"/>
    </xf>
    <xf numFmtId="0" fontId="9" fillId="9" borderId="15" xfId="0" applyFont="1" applyFill="1" applyBorder="1"/>
    <xf numFmtId="0" fontId="9" fillId="9" borderId="16" xfId="0" applyFont="1" applyFill="1" applyBorder="1" applyAlignment="1">
      <alignment horizontal="center"/>
    </xf>
    <xf numFmtId="0" fontId="9" fillId="9" borderId="9" xfId="0" applyFont="1" applyFill="1" applyBorder="1"/>
    <xf numFmtId="0" fontId="9" fillId="9" borderId="10" xfId="0" applyFont="1" applyFill="1" applyBorder="1" applyAlignment="1">
      <alignment horizontal="center"/>
    </xf>
    <xf numFmtId="0" fontId="17" fillId="19" borderId="13" xfId="0" applyFont="1" applyFill="1" applyBorder="1"/>
    <xf numFmtId="0" fontId="17" fillId="19" borderId="14" xfId="0" applyFont="1" applyFill="1" applyBorder="1" applyAlignment="1">
      <alignment horizontal="center"/>
    </xf>
    <xf numFmtId="0" fontId="7" fillId="20" borderId="1" xfId="0" applyFont="1" applyFill="1" applyBorder="1" applyAlignment="1">
      <alignment horizontal="center"/>
    </xf>
    <xf numFmtId="0" fontId="11" fillId="4" borderId="0" xfId="0" applyFont="1" applyFill="1"/>
    <xf numFmtId="0" fontId="15" fillId="9" borderId="0" xfId="0" applyFont="1" applyFill="1" applyAlignment="1">
      <alignment horizontal="center" vertical="center"/>
    </xf>
    <xf numFmtId="0" fontId="4" fillId="12" borderId="0" xfId="0" applyFont="1" applyFill="1" applyAlignment="1">
      <alignment horizontal="left"/>
    </xf>
    <xf numFmtId="0" fontId="0" fillId="0" borderId="0" xfId="0" applyAlignment="1">
      <alignment horizontal="left"/>
    </xf>
    <xf numFmtId="0" fontId="11" fillId="16" borderId="0" xfId="0" applyFont="1" applyFill="1" applyAlignment="1">
      <alignment horizontal="center"/>
    </xf>
    <xf numFmtId="0" fontId="11" fillId="4" borderId="0" xfId="0" applyFont="1" applyFill="1" applyAlignment="1">
      <alignment horizontal="center"/>
    </xf>
    <xf numFmtId="0" fontId="11" fillId="9" borderId="0" xfId="0" applyFont="1" applyFill="1" applyAlignment="1">
      <alignment horizontal="center"/>
    </xf>
    <xf numFmtId="0" fontId="11" fillId="12" borderId="0" xfId="0" applyFont="1" applyFill="1"/>
    <xf numFmtId="0" fontId="11" fillId="12" borderId="0" xfId="0" applyFont="1" applyFill="1" applyAlignment="1">
      <alignment horizontal="center"/>
    </xf>
    <xf numFmtId="0" fontId="12" fillId="12" borderId="0" xfId="0" applyFont="1" applyFill="1" applyAlignment="1">
      <alignment horizontal="center"/>
    </xf>
    <xf numFmtId="0" fontId="18" fillId="9" borderId="0" xfId="0" applyFont="1" applyFill="1" applyAlignment="1">
      <alignment horizontal="center" vertical="center"/>
    </xf>
    <xf numFmtId="0" fontId="15" fillId="4" borderId="0" xfId="0" applyFont="1" applyFill="1" applyAlignment="1">
      <alignment horizontal="center" vertical="center"/>
    </xf>
    <xf numFmtId="0" fontId="15" fillId="16" borderId="0" xfId="0" applyFont="1" applyFill="1" applyAlignment="1">
      <alignment horizontal="center" vertical="center"/>
    </xf>
    <xf numFmtId="0" fontId="4" fillId="21" borderId="0" xfId="0" applyFont="1" applyFill="1" applyAlignment="1">
      <alignment horizontal="center"/>
    </xf>
    <xf numFmtId="0" fontId="4" fillId="21" borderId="0" xfId="0" applyFont="1" applyFill="1"/>
    <xf numFmtId="0" fontId="3" fillId="21" borderId="0" xfId="0" applyFont="1" applyFill="1" applyAlignment="1">
      <alignment horizontal="center"/>
    </xf>
    <xf numFmtId="0" fontId="4" fillId="22" borderId="0" xfId="0" applyFont="1" applyFill="1" applyAlignment="1">
      <alignment horizontal="center"/>
    </xf>
    <xf numFmtId="0" fontId="4" fillId="22" borderId="0" xfId="0" applyFont="1" applyFill="1"/>
    <xf numFmtId="0" fontId="3" fillId="22" borderId="0" xfId="0" applyFont="1" applyFill="1" applyAlignment="1">
      <alignment horizontal="center"/>
    </xf>
    <xf numFmtId="0" fontId="18" fillId="16" borderId="0" xfId="0" applyFont="1" applyFill="1" applyAlignment="1">
      <alignment horizontal="center" vertical="center"/>
    </xf>
    <xf numFmtId="0" fontId="4" fillId="23" borderId="0" xfId="0" applyFont="1" applyFill="1" applyAlignment="1">
      <alignment horizontal="center"/>
    </xf>
    <xf numFmtId="0" fontId="4" fillId="14" borderId="0" xfId="0" applyFont="1" applyFill="1" applyAlignment="1">
      <alignment horizontal="center"/>
    </xf>
    <xf numFmtId="0" fontId="3" fillId="0" borderId="0" xfId="0" applyFont="1" applyAlignment="1">
      <alignment horizontal="center"/>
    </xf>
    <xf numFmtId="0" fontId="3" fillId="0" borderId="0" xfId="0" applyFont="1"/>
    <xf numFmtId="0" fontId="8" fillId="2" borderId="0" xfId="2" applyFont="1" applyFill="1" applyAlignment="1"/>
    <xf numFmtId="0" fontId="6" fillId="2" borderId="0" xfId="0" applyFont="1" applyFill="1" applyAlignment="1">
      <alignment horizontal="center"/>
    </xf>
    <xf numFmtId="0" fontId="7" fillId="2" borderId="1" xfId="0" applyFont="1" applyFill="1" applyBorder="1"/>
    <xf numFmtId="0" fontId="9" fillId="2" borderId="1" xfId="0" applyFont="1" applyFill="1" applyBorder="1"/>
    <xf numFmtId="0" fontId="9" fillId="2" borderId="0" xfId="0" applyFont="1" applyFill="1"/>
    <xf numFmtId="0" fontId="7" fillId="2" borderId="0" xfId="0" applyFont="1" applyFill="1"/>
    <xf numFmtId="0" fontId="7" fillId="2" borderId="0" xfId="0" applyFont="1" applyFill="1" applyAlignment="1">
      <alignment horizontal="center"/>
    </xf>
    <xf numFmtId="0" fontId="8" fillId="5" borderId="0" xfId="2" applyFont="1" applyFill="1" applyAlignment="1"/>
    <xf numFmtId="0" fontId="7" fillId="5" borderId="0" xfId="0" applyFont="1" applyFill="1"/>
    <xf numFmtId="0" fontId="6" fillId="5" borderId="0" xfId="0" applyFont="1" applyFill="1" applyAlignment="1">
      <alignment horizontal="center"/>
    </xf>
    <xf numFmtId="0" fontId="7" fillId="5" borderId="0" xfId="0" applyFont="1" applyFill="1" applyAlignment="1">
      <alignment horizontal="center"/>
    </xf>
    <xf numFmtId="0" fontId="9" fillId="5" borderId="0" xfId="0" applyFont="1" applyFill="1"/>
    <xf numFmtId="0" fontId="7" fillId="5" borderId="1" xfId="0" applyFont="1" applyFill="1" applyBorder="1"/>
    <xf numFmtId="0" fontId="9" fillId="5" borderId="1" xfId="0" applyFont="1" applyFill="1" applyBorder="1"/>
    <xf numFmtId="0" fontId="8" fillId="7" borderId="0" xfId="2" applyFont="1" applyFill="1" applyAlignment="1"/>
    <xf numFmtId="0" fontId="7" fillId="7" borderId="0" xfId="0" applyFont="1" applyFill="1"/>
    <xf numFmtId="0" fontId="6" fillId="7" borderId="0" xfId="0" applyFont="1" applyFill="1" applyAlignment="1">
      <alignment horizontal="center"/>
    </xf>
    <xf numFmtId="0" fontId="7" fillId="7" borderId="0" xfId="0" applyFont="1" applyFill="1" applyAlignment="1">
      <alignment horizontal="center"/>
    </xf>
    <xf numFmtId="0" fontId="9" fillId="7" borderId="0" xfId="0" applyFont="1" applyFill="1"/>
    <xf numFmtId="0" fontId="7" fillId="7" borderId="1" xfId="0" applyFont="1" applyFill="1" applyBorder="1"/>
    <xf numFmtId="0" fontId="9" fillId="7" borderId="1" xfId="0" applyFont="1" applyFill="1" applyBorder="1"/>
    <xf numFmtId="0" fontId="8" fillId="8" borderId="0" xfId="2" applyFont="1" applyFill="1" applyAlignment="1"/>
    <xf numFmtId="0" fontId="7" fillId="8" borderId="0" xfId="0" applyFont="1" applyFill="1"/>
    <xf numFmtId="0" fontId="6" fillId="8" borderId="0" xfId="0" applyFont="1" applyFill="1" applyAlignment="1">
      <alignment horizontal="center"/>
    </xf>
    <xf numFmtId="0" fontId="7" fillId="8" borderId="0" xfId="0" applyFont="1" applyFill="1" applyAlignment="1">
      <alignment horizontal="center"/>
    </xf>
    <xf numFmtId="0" fontId="9" fillId="8" borderId="0" xfId="0" applyFont="1" applyFill="1"/>
    <xf numFmtId="0" fontId="7" fillId="8" borderId="1" xfId="0" applyFont="1" applyFill="1" applyBorder="1"/>
    <xf numFmtId="0" fontId="9" fillId="8" borderId="1" xfId="0" applyFont="1" applyFill="1" applyBorder="1"/>
    <xf numFmtId="0" fontId="8" fillId="9" borderId="0" xfId="2" applyFont="1" applyFill="1" applyAlignment="1"/>
    <xf numFmtId="0" fontId="7" fillId="9" borderId="0" xfId="0" applyFont="1" applyFill="1"/>
    <xf numFmtId="0" fontId="6" fillId="9" borderId="0" xfId="0" applyFont="1" applyFill="1" applyAlignment="1">
      <alignment horizontal="center"/>
    </xf>
    <xf numFmtId="0" fontId="7" fillId="9" borderId="0" xfId="0" applyFont="1" applyFill="1" applyAlignment="1">
      <alignment horizontal="center"/>
    </xf>
    <xf numFmtId="0" fontId="9" fillId="9" borderId="0" xfId="0" applyFont="1" applyFill="1"/>
    <xf numFmtId="0" fontId="7" fillId="9" borderId="1" xfId="0" applyFont="1" applyFill="1" applyBorder="1"/>
    <xf numFmtId="0" fontId="9" fillId="9" borderId="1" xfId="0" applyFont="1" applyFill="1" applyBorder="1"/>
    <xf numFmtId="0" fontId="8" fillId="10" borderId="0" xfId="2" applyFont="1" applyFill="1" applyAlignment="1"/>
    <xf numFmtId="0" fontId="7" fillId="10" borderId="0" xfId="0" applyFont="1" applyFill="1"/>
    <xf numFmtId="0" fontId="6" fillId="10" borderId="0" xfId="0" applyFont="1" applyFill="1" applyAlignment="1">
      <alignment horizontal="center"/>
    </xf>
    <xf numFmtId="0" fontId="7" fillId="10" borderId="0" xfId="0" applyFont="1" applyFill="1" applyAlignment="1">
      <alignment horizontal="center"/>
    </xf>
    <xf numFmtId="0" fontId="9" fillId="10" borderId="0" xfId="0" applyFont="1" applyFill="1"/>
    <xf numFmtId="0" fontId="7" fillId="10" borderId="1" xfId="0" applyFont="1" applyFill="1" applyBorder="1"/>
    <xf numFmtId="0" fontId="9" fillId="10" borderId="1" xfId="0" applyFont="1" applyFill="1" applyBorder="1"/>
    <xf numFmtId="0" fontId="8" fillId="3" borderId="0" xfId="2" applyFont="1" applyFill="1" applyAlignment="1"/>
    <xf numFmtId="0" fontId="7" fillId="3" borderId="0" xfId="0" applyFont="1" applyFill="1"/>
    <xf numFmtId="0" fontId="6" fillId="3" borderId="0" xfId="0" applyFont="1" applyFill="1" applyAlignment="1">
      <alignment horizontal="center"/>
    </xf>
    <xf numFmtId="0" fontId="7" fillId="3" borderId="0" xfId="0" applyFont="1" applyFill="1" applyAlignment="1">
      <alignment horizontal="center"/>
    </xf>
    <xf numFmtId="0" fontId="9" fillId="3" borderId="0" xfId="0" applyFont="1" applyFill="1"/>
    <xf numFmtId="0" fontId="7" fillId="3" borderId="1" xfId="0" applyFont="1" applyFill="1" applyBorder="1"/>
    <xf numFmtId="0" fontId="9" fillId="3" borderId="1" xfId="0" applyFont="1" applyFill="1" applyBorder="1"/>
    <xf numFmtId="0" fontId="8" fillId="6" borderId="0" xfId="2" applyFont="1" applyFill="1" applyAlignment="1"/>
    <xf numFmtId="0" fontId="7" fillId="6" borderId="0" xfId="0" applyFont="1" applyFill="1"/>
    <xf numFmtId="0" fontId="6" fillId="6" borderId="0" xfId="0" applyFont="1" applyFill="1" applyAlignment="1">
      <alignment horizontal="center"/>
    </xf>
    <xf numFmtId="0" fontId="7" fillId="6" borderId="0" xfId="0" applyFont="1" applyFill="1" applyAlignment="1">
      <alignment horizontal="center"/>
    </xf>
    <xf numFmtId="0" fontId="9" fillId="6" borderId="0" xfId="0" applyFont="1" applyFill="1"/>
    <xf numFmtId="0" fontId="7" fillId="6" borderId="1" xfId="0" applyFont="1" applyFill="1" applyBorder="1"/>
    <xf numFmtId="0" fontId="9" fillId="6" borderId="1" xfId="0" applyFont="1" applyFill="1" applyBorder="1"/>
    <xf numFmtId="0" fontId="8" fillId="11" borderId="0" xfId="2" applyFont="1" applyFill="1" applyAlignment="1"/>
    <xf numFmtId="0" fontId="7" fillId="11" borderId="0" xfId="0" applyFont="1" applyFill="1"/>
    <xf numFmtId="0" fontId="6" fillId="11" borderId="0" xfId="0" applyFont="1" applyFill="1" applyAlignment="1">
      <alignment horizontal="center"/>
    </xf>
    <xf numFmtId="0" fontId="7" fillId="11" borderId="0" xfId="0" applyFont="1" applyFill="1" applyAlignment="1">
      <alignment horizontal="center"/>
    </xf>
    <xf numFmtId="0" fontId="9" fillId="11" borderId="0" xfId="0" applyFont="1" applyFill="1"/>
    <xf numFmtId="0" fontId="7" fillId="11" borderId="1" xfId="0" applyFont="1" applyFill="1" applyBorder="1"/>
    <xf numFmtId="0" fontId="9" fillId="11" borderId="1" xfId="0" applyFont="1" applyFill="1" applyBorder="1"/>
    <xf numFmtId="0" fontId="9" fillId="3" borderId="3" xfId="0" applyFont="1" applyFill="1" applyBorder="1"/>
    <xf numFmtId="0" fontId="7" fillId="3" borderId="4" xfId="0" applyFont="1" applyFill="1" applyBorder="1"/>
    <xf numFmtId="0" fontId="7" fillId="3" borderId="5" xfId="0" applyFont="1" applyFill="1" applyBorder="1"/>
    <xf numFmtId="0" fontId="7" fillId="3" borderId="6" xfId="0" applyFont="1" applyFill="1" applyBorder="1"/>
    <xf numFmtId="0" fontId="9" fillId="3" borderId="4" xfId="0" applyFont="1" applyFill="1" applyBorder="1"/>
    <xf numFmtId="0" fontId="9" fillId="3" borderId="5" xfId="0" applyFont="1" applyFill="1" applyBorder="1"/>
    <xf numFmtId="0" fontId="9" fillId="3" borderId="6" xfId="0" applyFont="1" applyFill="1" applyBorder="1"/>
    <xf numFmtId="0" fontId="8" fillId="12" borderId="0" xfId="2" applyFont="1" applyFill="1" applyAlignment="1"/>
    <xf numFmtId="0" fontId="7" fillId="12" borderId="0" xfId="0" applyFont="1" applyFill="1"/>
    <xf numFmtId="0" fontId="6" fillId="12" borderId="0" xfId="0" applyFont="1" applyFill="1" applyAlignment="1">
      <alignment horizontal="center"/>
    </xf>
    <xf numFmtId="0" fontId="7" fillId="12" borderId="0" xfId="0" applyFont="1" applyFill="1" applyAlignment="1">
      <alignment horizontal="center"/>
    </xf>
    <xf numFmtId="0" fontId="9" fillId="12" borderId="0" xfId="0" applyFont="1" applyFill="1"/>
    <xf numFmtId="0" fontId="7" fillId="12" borderId="1" xfId="0" applyFont="1" applyFill="1" applyBorder="1"/>
    <xf numFmtId="0" fontId="9" fillId="12" borderId="1" xfId="0" applyFont="1" applyFill="1" applyBorder="1"/>
    <xf numFmtId="0" fontId="7" fillId="9" borderId="4" xfId="0" applyFont="1" applyFill="1" applyBorder="1"/>
    <xf numFmtId="0" fontId="7" fillId="9" borderId="5" xfId="0" applyFont="1" applyFill="1" applyBorder="1"/>
    <xf numFmtId="0" fontId="7" fillId="9" borderId="6" xfId="0" applyFont="1" applyFill="1" applyBorder="1"/>
    <xf numFmtId="0" fontId="9" fillId="9" borderId="4" xfId="0" applyFont="1" applyFill="1" applyBorder="1"/>
    <xf numFmtId="0" fontId="9" fillId="9" borderId="5" xfId="0" applyFont="1" applyFill="1" applyBorder="1"/>
    <xf numFmtId="0" fontId="9" fillId="9" borderId="6" xfId="0" applyFont="1" applyFill="1" applyBorder="1"/>
    <xf numFmtId="0" fontId="9" fillId="9" borderId="3" xfId="0" applyFont="1" applyFill="1" applyBorder="1"/>
    <xf numFmtId="0" fontId="8" fillId="4" borderId="0" xfId="2" applyFont="1" applyFill="1" applyAlignment="1"/>
    <xf numFmtId="0" fontId="7" fillId="4" borderId="0" xfId="0" applyFont="1" applyFill="1"/>
    <xf numFmtId="0" fontId="6" fillId="4" borderId="0" xfId="0" applyFont="1" applyFill="1" applyAlignment="1">
      <alignment horizontal="center"/>
    </xf>
    <xf numFmtId="0" fontId="7" fillId="4" borderId="0" xfId="0" applyFont="1" applyFill="1" applyAlignment="1">
      <alignment horizontal="center"/>
    </xf>
    <xf numFmtId="0" fontId="9" fillId="4" borderId="0" xfId="0" applyFont="1" applyFill="1"/>
    <xf numFmtId="0" fontId="7" fillId="4" borderId="1" xfId="0" applyFont="1" applyFill="1" applyBorder="1"/>
    <xf numFmtId="0" fontId="9" fillId="4" borderId="1" xfId="0" applyFont="1" applyFill="1" applyBorder="1"/>
    <xf numFmtId="0" fontId="8" fillId="14" borderId="0" xfId="2" applyFont="1" applyFill="1" applyAlignment="1"/>
    <xf numFmtId="0" fontId="7" fillId="14" borderId="0" xfId="0" applyFont="1" applyFill="1"/>
    <xf numFmtId="0" fontId="6" fillId="14" borderId="0" xfId="0" applyFont="1" applyFill="1" applyAlignment="1">
      <alignment horizontal="center"/>
    </xf>
    <xf numFmtId="0" fontId="7" fillId="14" borderId="0" xfId="0" applyFont="1" applyFill="1" applyAlignment="1">
      <alignment horizontal="center"/>
    </xf>
    <xf numFmtId="0" fontId="9" fillId="14" borderId="0" xfId="0" applyFont="1" applyFill="1"/>
    <xf numFmtId="0" fontId="7" fillId="14" borderId="1" xfId="0" applyFont="1" applyFill="1" applyBorder="1"/>
    <xf numFmtId="0" fontId="9" fillId="14" borderId="1" xfId="0" applyFont="1" applyFill="1" applyBorder="1"/>
    <xf numFmtId="0" fontId="8" fillId="13" borderId="0" xfId="2" applyFont="1" applyFill="1" applyAlignment="1"/>
    <xf numFmtId="0" fontId="7" fillId="13" borderId="0" xfId="0" applyFont="1" applyFill="1"/>
    <xf numFmtId="0" fontId="6" fillId="13" borderId="0" xfId="0" applyFont="1" applyFill="1" applyAlignment="1">
      <alignment horizontal="center"/>
    </xf>
    <xf numFmtId="0" fontId="7" fillId="13" borderId="0" xfId="0" applyFont="1" applyFill="1" applyAlignment="1">
      <alignment horizontal="center"/>
    </xf>
    <xf numFmtId="0" fontId="9" fillId="13" borderId="0" xfId="0" applyFont="1" applyFill="1"/>
    <xf numFmtId="0" fontId="7" fillId="13" borderId="1" xfId="0" applyFont="1" applyFill="1" applyBorder="1"/>
    <xf numFmtId="0" fontId="9" fillId="13" borderId="1" xfId="0" applyFont="1" applyFill="1" applyBorder="1"/>
    <xf numFmtId="0" fontId="9" fillId="13" borderId="3" xfId="0" applyFont="1" applyFill="1" applyBorder="1" applyAlignment="1">
      <alignment horizontal="center"/>
    </xf>
    <xf numFmtId="0" fontId="7" fillId="13" borderId="3" xfId="0" applyFont="1" applyFill="1" applyBorder="1"/>
    <xf numFmtId="0" fontId="8" fillId="15" borderId="0" xfId="2" applyFont="1" applyFill="1" applyAlignment="1"/>
    <xf numFmtId="0" fontId="7" fillId="15" borderId="0" xfId="0" applyFont="1" applyFill="1"/>
    <xf numFmtId="0" fontId="6" fillId="15" borderId="0" xfId="0" applyFont="1" applyFill="1" applyAlignment="1">
      <alignment horizontal="center"/>
    </xf>
    <xf numFmtId="0" fontId="7" fillId="15" borderId="0" xfId="0" applyFont="1" applyFill="1" applyAlignment="1">
      <alignment horizontal="center"/>
    </xf>
    <xf numFmtId="0" fontId="9" fillId="15" borderId="0" xfId="0" applyFont="1" applyFill="1"/>
    <xf numFmtId="0" fontId="7" fillId="15" borderId="1" xfId="0" applyFont="1" applyFill="1" applyBorder="1"/>
    <xf numFmtId="0" fontId="9" fillId="15" borderId="1" xfId="0" applyFont="1" applyFill="1" applyBorder="1"/>
    <xf numFmtId="0" fontId="18" fillId="4" borderId="0" xfId="0" applyFont="1" applyFill="1" applyAlignment="1">
      <alignment horizontal="center" vertical="center"/>
    </xf>
    <xf numFmtId="0" fontId="4" fillId="24" borderId="0" xfId="0" applyFont="1" applyFill="1" applyAlignment="1">
      <alignment horizontal="center"/>
    </xf>
    <xf numFmtId="0" fontId="4" fillId="24" borderId="0" xfId="0" applyFont="1" applyFill="1"/>
    <xf numFmtId="0" fontId="4" fillId="24" borderId="0" xfId="0" applyFont="1" applyFill="1" applyAlignment="1">
      <alignment wrapText="1"/>
    </xf>
    <xf numFmtId="0" fontId="0" fillId="8" borderId="0" xfId="0" applyFill="1"/>
    <xf numFmtId="0" fontId="0" fillId="6" borderId="0" xfId="0" applyFill="1"/>
    <xf numFmtId="0" fontId="0" fillId="16" borderId="0" xfId="0" applyFill="1"/>
    <xf numFmtId="0" fontId="0" fillId="4" borderId="0" xfId="0" applyFill="1"/>
    <xf numFmtId="0" fontId="0" fillId="9" borderId="0" xfId="0" applyFill="1"/>
    <xf numFmtId="0" fontId="16" fillId="0" borderId="0" xfId="0" applyFont="1" applyAlignment="1">
      <alignment horizontal="center"/>
    </xf>
    <xf numFmtId="0" fontId="4" fillId="4" borderId="0" xfId="0" applyFont="1" applyFill="1" applyAlignment="1">
      <alignment horizontal="center" vertical="center" wrapText="1"/>
    </xf>
    <xf numFmtId="0" fontId="16" fillId="0" borderId="0" xfId="0" applyFont="1" applyAlignment="1">
      <alignment horizontal="center" vertical="center"/>
    </xf>
    <xf numFmtId="0" fontId="4" fillId="21" borderId="0" xfId="0" applyFont="1" applyFill="1" applyAlignment="1">
      <alignment horizontal="center" vertical="center" wrapText="1"/>
    </xf>
    <xf numFmtId="0" fontId="4" fillId="24" borderId="0" xfId="0" applyFont="1" applyFill="1" applyAlignment="1">
      <alignment horizontal="center" vertical="center" wrapText="1"/>
    </xf>
    <xf numFmtId="0" fontId="4" fillId="8" borderId="0" xfId="0" applyFont="1" applyFill="1" applyAlignment="1">
      <alignment horizontal="center" vertical="center" wrapText="1"/>
    </xf>
    <xf numFmtId="0" fontId="4" fillId="6" borderId="0" xfId="0" applyFont="1" applyFill="1" applyAlignment="1">
      <alignment horizontal="center" vertical="center" wrapText="1"/>
    </xf>
    <xf numFmtId="0" fontId="4" fillId="16" borderId="0" xfId="0" applyFont="1" applyFill="1" applyAlignment="1">
      <alignment horizontal="center" vertical="center" wrapText="1"/>
    </xf>
    <xf numFmtId="0" fontId="4" fillId="9" borderId="0" xfId="0" applyFont="1" applyFill="1" applyAlignment="1">
      <alignment horizontal="center" vertical="center" wrapText="1"/>
    </xf>
    <xf numFmtId="0" fontId="4" fillId="0" borderId="0" xfId="0" applyFont="1" applyAlignment="1">
      <alignment horizontal="center" vertical="center" wrapText="1"/>
    </xf>
    <xf numFmtId="0" fontId="4" fillId="9" borderId="0" xfId="0" applyFont="1" applyFill="1" applyAlignment="1">
      <alignment horizontal="center" vertical="center"/>
    </xf>
    <xf numFmtId="0" fontId="0" fillId="0" borderId="0" xfId="0" applyAlignment="1">
      <alignment horizontal="center" vertical="center" wrapText="1"/>
    </xf>
    <xf numFmtId="0" fontId="16" fillId="0" borderId="0" xfId="0" applyFont="1" applyAlignment="1">
      <alignment vertical="center"/>
    </xf>
    <xf numFmtId="0" fontId="4" fillId="21" borderId="0" xfId="0" applyFont="1" applyFill="1" applyAlignment="1">
      <alignment vertical="center"/>
    </xf>
    <xf numFmtId="0" fontId="4" fillId="21" borderId="0" xfId="0" applyFont="1" applyFill="1" applyAlignment="1">
      <alignment horizontal="center" vertical="center"/>
    </xf>
    <xf numFmtId="0" fontId="4" fillId="24" borderId="0" xfId="0" applyFont="1" applyFill="1" applyAlignment="1">
      <alignment vertical="center"/>
    </xf>
    <xf numFmtId="0" fontId="4" fillId="24" borderId="0" xfId="0" applyFont="1" applyFill="1" applyAlignment="1">
      <alignment horizontal="center" vertical="center"/>
    </xf>
    <xf numFmtId="0" fontId="4" fillId="8" borderId="0" xfId="0" applyFont="1" applyFill="1" applyAlignment="1">
      <alignment vertical="center"/>
    </xf>
    <xf numFmtId="0" fontId="4" fillId="8" borderId="0" xfId="0" applyFont="1" applyFill="1" applyAlignment="1">
      <alignment horizontal="center" vertical="center"/>
    </xf>
    <xf numFmtId="0" fontId="4" fillId="6" borderId="0" xfId="0" applyFont="1" applyFill="1" applyAlignment="1">
      <alignment vertical="center"/>
    </xf>
    <xf numFmtId="0" fontId="4" fillId="6" borderId="0" xfId="0" applyFont="1" applyFill="1" applyAlignment="1">
      <alignment horizontal="center" vertical="center"/>
    </xf>
    <xf numFmtId="0" fontId="4" fillId="16" borderId="0" xfId="0" applyFont="1" applyFill="1" applyAlignment="1">
      <alignment vertical="center"/>
    </xf>
    <xf numFmtId="0" fontId="4" fillId="16" borderId="0" xfId="0" applyFont="1" applyFill="1" applyAlignment="1">
      <alignment horizontal="center" vertical="center"/>
    </xf>
    <xf numFmtId="0" fontId="11" fillId="16" borderId="0" xfId="0" applyFont="1" applyFill="1" applyAlignment="1">
      <alignment vertical="center"/>
    </xf>
    <xf numFmtId="0" fontId="11" fillId="16" borderId="0" xfId="0" applyFont="1" applyFill="1" applyAlignment="1">
      <alignment horizontal="center" vertical="center"/>
    </xf>
    <xf numFmtId="0" fontId="4" fillId="4" borderId="0" xfId="0" applyFont="1" applyFill="1" applyAlignment="1">
      <alignment vertical="center"/>
    </xf>
    <xf numFmtId="0" fontId="4" fillId="4" borderId="0" xfId="0" applyFont="1" applyFill="1" applyAlignment="1">
      <alignment horizontal="center" vertical="center"/>
    </xf>
    <xf numFmtId="0" fontId="11" fillId="4" borderId="0" xfId="0" applyFont="1" applyFill="1" applyAlignment="1">
      <alignment vertical="center"/>
    </xf>
    <xf numFmtId="0" fontId="11" fillId="4" borderId="0" xfId="0" applyFont="1" applyFill="1" applyAlignment="1">
      <alignment horizontal="center" vertical="center"/>
    </xf>
    <xf numFmtId="0" fontId="4" fillId="9" borderId="0" xfId="0" applyFont="1" applyFill="1" applyAlignment="1">
      <alignment vertical="center"/>
    </xf>
    <xf numFmtId="0" fontId="11" fillId="9" borderId="0" xfId="0" applyFont="1" applyFill="1" applyAlignment="1">
      <alignment vertical="center"/>
    </xf>
    <xf numFmtId="0" fontId="11" fillId="9" borderId="0" xfId="0" applyFont="1" applyFill="1" applyAlignment="1">
      <alignment horizontal="center" vertical="center"/>
    </xf>
    <xf numFmtId="0" fontId="4" fillId="0" borderId="0" xfId="0" applyFont="1" applyAlignment="1">
      <alignment horizontal="center" vertical="center"/>
    </xf>
    <xf numFmtId="0" fontId="0" fillId="0" borderId="0" xfId="0" applyAlignment="1">
      <alignment vertical="center"/>
    </xf>
    <xf numFmtId="0" fontId="4" fillId="25" borderId="0" xfId="0" applyFont="1" applyFill="1" applyAlignment="1">
      <alignment horizontal="center"/>
    </xf>
    <xf numFmtId="0" fontId="4" fillId="25" borderId="0" xfId="0" applyFont="1" applyFill="1"/>
    <xf numFmtId="0" fontId="4" fillId="25" borderId="0" xfId="0" applyFont="1" applyFill="1" applyAlignment="1">
      <alignment wrapText="1"/>
    </xf>
    <xf numFmtId="0" fontId="4" fillId="26" borderId="0" xfId="0" applyFont="1" applyFill="1" applyAlignment="1">
      <alignment horizontal="center"/>
    </xf>
    <xf numFmtId="0" fontId="4" fillId="26" borderId="0" xfId="0" applyFont="1" applyFill="1"/>
    <xf numFmtId="0" fontId="4" fillId="26" borderId="0" xfId="0" applyFont="1" applyFill="1" applyAlignment="1">
      <alignment wrapText="1"/>
    </xf>
    <xf numFmtId="0" fontId="4" fillId="26" borderId="0" xfId="0" applyFont="1" applyFill="1" applyAlignment="1">
      <alignment horizontal="center" vertical="center" wrapText="1"/>
    </xf>
    <xf numFmtId="0" fontId="4" fillId="27" borderId="0" xfId="0" applyFont="1" applyFill="1" applyAlignment="1">
      <alignment horizontal="center"/>
    </xf>
    <xf numFmtId="0" fontId="4" fillId="27" borderId="0" xfId="0" applyFont="1" applyFill="1"/>
    <xf numFmtId="0" fontId="4" fillId="27" borderId="0" xfId="0" applyFont="1" applyFill="1" applyAlignment="1">
      <alignment wrapText="1"/>
    </xf>
    <xf numFmtId="0" fontId="11" fillId="27" borderId="0" xfId="0" applyFont="1" applyFill="1"/>
    <xf numFmtId="0" fontId="11" fillId="27" borderId="0" xfId="0" applyFont="1" applyFill="1" applyAlignment="1">
      <alignment horizontal="center"/>
    </xf>
    <xf numFmtId="0" fontId="15" fillId="27" borderId="0" xfId="0" applyFont="1" applyFill="1" applyAlignment="1">
      <alignment vertical="center"/>
    </xf>
    <xf numFmtId="0" fontId="15" fillId="27" borderId="0" xfId="0" applyFont="1" applyFill="1" applyAlignment="1">
      <alignment horizontal="center" vertical="center"/>
    </xf>
    <xf numFmtId="0" fontId="4" fillId="27" borderId="0" xfId="0" applyFont="1" applyFill="1" applyAlignment="1">
      <alignment vertical="center" wrapText="1"/>
    </xf>
    <xf numFmtId="0" fontId="4" fillId="27" borderId="0" xfId="0" applyFont="1" applyFill="1" applyAlignment="1">
      <alignment horizontal="left" wrapText="1"/>
    </xf>
  </cellXfs>
  <cellStyles count="3">
    <cellStyle name="Hyperlink" xfId="2" builtinId="8"/>
    <cellStyle name="Normal" xfId="0" builtinId="0"/>
    <cellStyle name="Percent" xfId="1" builtinId="5"/>
  </cellStyles>
  <dxfs count="0"/>
  <tableStyles count="0" defaultTableStyle="TableStyleMedium2" defaultPivotStyle="PivotStyleLight16"/>
  <colors>
    <mruColors>
      <color rgb="FFCCCCFF"/>
      <color rgb="FFFDE2DF"/>
      <color rgb="FFFCD6D6"/>
      <color rgb="FF9999FF"/>
      <color rgb="FFFCCDC8"/>
      <color rgb="FFFBB3AB"/>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Matt Waldman" id="{64244DAB-69C2-4F72-B9EC-CC8D7BCDCC91}" userId="6991d9139553573a"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4" dT="2026-06-26T18:58:56.79" personId="{64244DAB-69C2-4F72-B9EC-CC8D7BCDCC91}" id="{1DDA60E5-7BC4-4F19-9326-72CFC472E878}">
    <text>They’re going to try to go vertical with Thomas and Meyers will be third. If that doens’t work, expect it to flip flop.</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6.bin"/><Relationship Id="rId4" Type="http://schemas.microsoft.com/office/2017/10/relationships/threadedComment" Target="../threadedComments/threadedComment1.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37446-15D8-4384-A6DE-7DF5EF33E3EA}">
  <sheetPr>
    <tabColor rgb="FFC00000"/>
    <pageSetUpPr fitToPage="1"/>
  </sheetPr>
  <dimension ref="A1:B8"/>
  <sheetViews>
    <sheetView zoomScale="303" zoomScaleNormal="200" workbookViewId="0">
      <selection activeCell="F24" sqref="F24"/>
    </sheetView>
  </sheetViews>
  <sheetFormatPr defaultColWidth="4.7109375" defaultRowHeight="8.25" x14ac:dyDescent="0.15"/>
  <cols>
    <col min="1" max="1" width="10.140625" style="49" bestFit="1" customWidth="1"/>
    <col min="2" max="2" width="4.7109375" style="55"/>
    <col min="3" max="16384" width="4.7109375" style="49"/>
  </cols>
  <sheetData>
    <row r="1" spans="1:2" ht="12.75" thickBot="1" x14ac:dyDescent="0.25">
      <c r="A1" s="467" t="s">
        <v>1672</v>
      </c>
      <c r="B1" s="468" t="s">
        <v>1673</v>
      </c>
    </row>
    <row r="2" spans="1:2" x14ac:dyDescent="0.15">
      <c r="A2" s="459" t="s">
        <v>1671</v>
      </c>
      <c r="B2" s="460">
        <v>0.05</v>
      </c>
    </row>
    <row r="3" spans="1:2" x14ac:dyDescent="0.15">
      <c r="A3" s="461" t="s">
        <v>1669</v>
      </c>
      <c r="B3" s="462">
        <v>0.1</v>
      </c>
    </row>
    <row r="4" spans="1:2" x14ac:dyDescent="0.15">
      <c r="A4" s="461" t="s">
        <v>1670</v>
      </c>
      <c r="B4" s="462">
        <v>0.1</v>
      </c>
    </row>
    <row r="5" spans="1:2" x14ac:dyDescent="0.15">
      <c r="A5" s="461" t="s">
        <v>1675</v>
      </c>
      <c r="B5" s="462">
        <v>4</v>
      </c>
    </row>
    <row r="6" spans="1:2" x14ac:dyDescent="0.15">
      <c r="A6" s="463" t="s">
        <v>1676</v>
      </c>
      <c r="B6" s="464">
        <v>6</v>
      </c>
    </row>
    <row r="7" spans="1:2" x14ac:dyDescent="0.15">
      <c r="A7" s="463" t="s">
        <v>1677</v>
      </c>
      <c r="B7" s="464">
        <v>6</v>
      </c>
    </row>
    <row r="8" spans="1:2" ht="9" thickBot="1" x14ac:dyDescent="0.2">
      <c r="A8" s="465" t="s">
        <v>1674</v>
      </c>
      <c r="B8" s="466">
        <v>-1</v>
      </c>
    </row>
  </sheetData>
  <pageMargins left="0" right="0" top="0" bottom="0" header="0" footer="0"/>
  <pageSetup fitToHeight="4" orientation="landscape"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A176"/>
  <sheetViews>
    <sheetView topLeftCell="A10" zoomScale="174" zoomScaleNormal="200" workbookViewId="0">
      <selection activeCell="K65" sqref="K65"/>
    </sheetView>
  </sheetViews>
  <sheetFormatPr defaultColWidth="4.7109375" defaultRowHeight="8.25" x14ac:dyDescent="0.15"/>
  <cols>
    <col min="1" max="1" width="13.140625" style="126" customWidth="1"/>
    <col min="2" max="2" width="3.5703125" style="136" bestFit="1" customWidth="1"/>
    <col min="3" max="12" width="5" style="126" bestFit="1" customWidth="1"/>
    <col min="13" max="13" width="4.7109375" style="126"/>
    <col min="14" max="14" width="6.7109375" style="126" customWidth="1"/>
    <col min="15" max="15" width="5.140625" style="126" bestFit="1" customWidth="1"/>
    <col min="16" max="16" width="7.140625" style="126" bestFit="1" customWidth="1"/>
    <col min="17" max="18" width="5.140625" style="126" bestFit="1" customWidth="1"/>
    <col min="19" max="19" width="4.7109375" style="126"/>
    <col min="20" max="20" width="5.7109375" style="126" bestFit="1" customWidth="1"/>
    <col min="21" max="21" width="5.28515625" style="126" bestFit="1" customWidth="1"/>
    <col min="22" max="22" width="5.140625" style="126" bestFit="1" customWidth="1"/>
    <col min="23" max="23" width="4.7109375" style="126"/>
    <col min="24" max="26" width="5" style="126" bestFit="1" customWidth="1"/>
    <col min="27" max="31" width="4.7109375" style="126"/>
    <col min="32" max="32" width="5" style="126" bestFit="1" customWidth="1"/>
    <col min="33" max="35" width="4.85546875" style="126" bestFit="1" customWidth="1"/>
    <col min="36" max="36" width="5.85546875" style="126" bestFit="1" customWidth="1"/>
    <col min="37" max="37" width="4.85546875" style="126" bestFit="1" customWidth="1"/>
    <col min="38" max="16384" width="4.7109375" style="126"/>
  </cols>
  <sheetData>
    <row r="1" spans="1:53" x14ac:dyDescent="0.15">
      <c r="A1" s="495" t="s">
        <v>35</v>
      </c>
      <c r="B1" s="495"/>
      <c r="C1" s="495"/>
      <c r="D1" s="495"/>
      <c r="E1" s="495"/>
      <c r="F1" s="495"/>
      <c r="G1" s="495"/>
      <c r="H1" s="495"/>
      <c r="I1" s="495"/>
      <c r="J1" s="495"/>
      <c r="K1" s="495"/>
      <c r="L1" s="495"/>
      <c r="M1" s="495"/>
      <c r="N1" s="495"/>
      <c r="O1" s="495"/>
      <c r="P1" s="495"/>
      <c r="Q1" s="495"/>
      <c r="R1" s="495"/>
      <c r="S1" s="495"/>
      <c r="T1" s="495"/>
      <c r="U1" s="495"/>
      <c r="V1" s="495"/>
      <c r="W1" s="495"/>
      <c r="X1" s="495"/>
    </row>
    <row r="2" spans="1:53" x14ac:dyDescent="0.15">
      <c r="A2" s="128"/>
      <c r="B2" s="132"/>
      <c r="D2" s="127"/>
      <c r="E2" s="127"/>
      <c r="F2" s="127"/>
      <c r="G2" s="127"/>
      <c r="H2" s="127"/>
      <c r="I2" s="127"/>
      <c r="J2" s="127"/>
      <c r="K2" s="127"/>
      <c r="L2" s="127"/>
      <c r="M2" s="127"/>
      <c r="N2" s="127"/>
      <c r="O2" s="127"/>
    </row>
    <row r="3" spans="1:53" x14ac:dyDescent="0.15">
      <c r="A3" s="495" t="s">
        <v>55</v>
      </c>
      <c r="B3" s="495"/>
      <c r="C3" s="495"/>
      <c r="D3" s="495"/>
      <c r="E3" s="495"/>
      <c r="F3" s="495"/>
      <c r="G3" s="495"/>
      <c r="H3" s="495"/>
      <c r="I3" s="495"/>
      <c r="J3" s="495"/>
      <c r="K3" s="495"/>
      <c r="L3" s="495"/>
      <c r="M3" s="495"/>
      <c r="N3" s="495"/>
      <c r="O3" s="495"/>
      <c r="P3" s="495"/>
      <c r="Q3" s="495"/>
      <c r="R3" s="495"/>
      <c r="S3" s="495"/>
      <c r="T3" s="495"/>
      <c r="U3" s="495"/>
      <c r="V3" s="495"/>
      <c r="W3" s="495"/>
      <c r="X3" s="495"/>
      <c r="AD3" s="495" t="s">
        <v>55</v>
      </c>
      <c r="AE3" s="495"/>
      <c r="AF3" s="495"/>
      <c r="AG3" s="495"/>
      <c r="AH3" s="495"/>
      <c r="AI3" s="495"/>
      <c r="AJ3" s="495"/>
      <c r="AK3" s="495"/>
      <c r="AL3" s="495"/>
      <c r="AM3" s="495"/>
      <c r="AN3" s="495"/>
      <c r="AO3" s="495"/>
      <c r="AP3" s="495"/>
      <c r="AQ3" s="495"/>
      <c r="AR3" s="495"/>
      <c r="AS3" s="495"/>
      <c r="AT3" s="495"/>
      <c r="AU3" s="495"/>
      <c r="AV3" s="495"/>
      <c r="AW3" s="495"/>
      <c r="AX3" s="495"/>
      <c r="AY3" s="495"/>
      <c r="AZ3" s="495"/>
    </row>
    <row r="4" spans="1:53" x14ac:dyDescent="0.15">
      <c r="A4" s="127"/>
      <c r="B4" s="127"/>
      <c r="C4" s="127"/>
      <c r="D4" s="127"/>
      <c r="E4" s="127"/>
      <c r="F4" s="127"/>
      <c r="G4" s="127"/>
      <c r="H4" s="127"/>
      <c r="I4" s="127"/>
      <c r="J4" s="127"/>
      <c r="K4" s="127"/>
      <c r="L4" s="127"/>
      <c r="M4" s="127"/>
      <c r="N4" s="127"/>
      <c r="O4" s="127"/>
      <c r="P4" s="127"/>
      <c r="Q4" s="127"/>
      <c r="R4" s="127"/>
      <c r="S4" s="127"/>
      <c r="T4" s="127"/>
      <c r="U4" s="127"/>
      <c r="V4" s="127"/>
      <c r="W4" s="127"/>
      <c r="X4" s="127"/>
      <c r="Y4" s="127"/>
      <c r="Z4" s="127"/>
      <c r="AA4" s="127"/>
      <c r="AB4" s="127"/>
      <c r="AD4" s="127"/>
      <c r="AE4" s="127"/>
      <c r="AF4" s="127"/>
      <c r="AG4" s="127"/>
      <c r="AH4" s="127"/>
      <c r="AI4" s="127"/>
      <c r="AJ4" s="127"/>
      <c r="AK4" s="127"/>
      <c r="AL4" s="127"/>
      <c r="AM4" s="127"/>
      <c r="AN4" s="127"/>
      <c r="AO4" s="127"/>
      <c r="AP4" s="127"/>
      <c r="AQ4" s="127"/>
      <c r="AR4" s="127"/>
      <c r="AS4" s="127"/>
      <c r="AT4" s="127"/>
      <c r="AU4" s="127"/>
      <c r="AV4" s="127"/>
      <c r="AW4" s="127"/>
      <c r="AX4" s="127"/>
      <c r="AY4" s="127"/>
      <c r="AZ4" s="127"/>
    </row>
    <row r="5" spans="1:53" x14ac:dyDescent="0.15">
      <c r="I5" s="494" t="s">
        <v>36</v>
      </c>
      <c r="J5" s="499"/>
      <c r="K5" s="499"/>
      <c r="N5" s="494" t="s">
        <v>37</v>
      </c>
      <c r="O5" s="494"/>
      <c r="P5" s="494"/>
      <c r="T5" s="128" t="s">
        <v>94</v>
      </c>
      <c r="AK5" s="494" t="s">
        <v>36</v>
      </c>
      <c r="AL5" s="499"/>
      <c r="AM5" s="499"/>
      <c r="AP5" s="494" t="s">
        <v>37</v>
      </c>
      <c r="AQ5" s="494"/>
      <c r="AR5" s="494"/>
    </row>
    <row r="6" spans="1:53" x14ac:dyDescent="0.15">
      <c r="I6" s="494" t="s">
        <v>38</v>
      </c>
      <c r="J6" s="494"/>
      <c r="K6" s="494"/>
      <c r="N6" s="129" t="s">
        <v>75</v>
      </c>
      <c r="T6" s="130" t="s">
        <v>40</v>
      </c>
      <c r="U6" s="130" t="s">
        <v>41</v>
      </c>
      <c r="AK6" s="494" t="s">
        <v>38</v>
      </c>
      <c r="AL6" s="494"/>
      <c r="AM6" s="494"/>
    </row>
    <row r="7" spans="1:53" x14ac:dyDescent="0.15">
      <c r="I7" s="494"/>
      <c r="J7" s="499"/>
      <c r="K7" s="499"/>
      <c r="T7" s="131">
        <f>(N17+D27+L38+L47)/(N17+D27+L38+D17)</f>
        <v>0.3921971252566735</v>
      </c>
      <c r="U7" s="131">
        <f>D17/(D17+N17+D27+L38+L47)</f>
        <v>0.6078028747433265</v>
      </c>
      <c r="AK7" s="494"/>
      <c r="AL7" s="499"/>
      <c r="AM7" s="499"/>
    </row>
    <row r="10" spans="1:53" x14ac:dyDescent="0.15">
      <c r="A10" s="495" t="s">
        <v>36</v>
      </c>
      <c r="B10" s="495"/>
      <c r="C10" s="495"/>
      <c r="D10" s="495"/>
      <c r="E10" s="495"/>
      <c r="F10" s="495"/>
      <c r="G10" s="495"/>
      <c r="H10" s="495"/>
      <c r="I10" s="495"/>
      <c r="J10" s="495"/>
      <c r="K10" s="495"/>
      <c r="L10" s="495"/>
      <c r="M10" s="495"/>
      <c r="N10" s="495"/>
      <c r="O10" s="495"/>
      <c r="P10" s="495"/>
      <c r="Q10" s="495"/>
      <c r="R10" s="495"/>
      <c r="S10" s="495"/>
      <c r="T10" s="495"/>
      <c r="U10" s="495"/>
      <c r="V10" s="495"/>
      <c r="W10" s="495"/>
      <c r="X10" s="495"/>
      <c r="AD10" s="495" t="s">
        <v>37</v>
      </c>
      <c r="AE10" s="495"/>
      <c r="AF10" s="495"/>
      <c r="AG10" s="495"/>
      <c r="AH10" s="495"/>
      <c r="AI10" s="495"/>
      <c r="AJ10" s="495"/>
      <c r="AK10" s="495"/>
      <c r="AL10" s="495"/>
      <c r="AM10" s="495"/>
      <c r="AN10" s="495"/>
      <c r="AO10" s="495"/>
      <c r="AP10" s="495"/>
      <c r="AQ10" s="495"/>
      <c r="AR10" s="495"/>
      <c r="AS10" s="495"/>
      <c r="AT10" s="495"/>
      <c r="AU10" s="495"/>
      <c r="AV10" s="495"/>
      <c r="AW10" s="495"/>
      <c r="AX10" s="495"/>
      <c r="AY10" s="495"/>
      <c r="AZ10" s="495"/>
    </row>
    <row r="12" spans="1:53" x14ac:dyDescent="0.15">
      <c r="D12" s="495" t="s">
        <v>48</v>
      </c>
      <c r="E12" s="495"/>
      <c r="F12" s="495"/>
      <c r="G12" s="495"/>
      <c r="H12" s="495"/>
      <c r="I12" s="495"/>
      <c r="J12" s="495"/>
      <c r="M12" s="495" t="s">
        <v>49</v>
      </c>
      <c r="N12" s="500"/>
      <c r="O12" s="500"/>
      <c r="P12" s="500"/>
      <c r="Q12" s="500"/>
      <c r="S12" s="495" t="s">
        <v>50</v>
      </c>
      <c r="T12" s="495"/>
      <c r="U12" s="495"/>
      <c r="W12" s="495" t="s">
        <v>51</v>
      </c>
      <c r="X12" s="495"/>
      <c r="AF12" s="495" t="s">
        <v>48</v>
      </c>
      <c r="AG12" s="495"/>
      <c r="AH12" s="495"/>
      <c r="AI12" s="495"/>
      <c r="AJ12" s="495"/>
      <c r="AK12" s="495"/>
      <c r="AL12" s="495"/>
      <c r="AO12" s="495" t="s">
        <v>49</v>
      </c>
      <c r="AP12" s="500"/>
      <c r="AQ12" s="500"/>
      <c r="AR12" s="500"/>
      <c r="AS12" s="500"/>
      <c r="AU12" s="495" t="s">
        <v>50</v>
      </c>
      <c r="AV12" s="495"/>
      <c r="AW12" s="495"/>
      <c r="AY12" s="495" t="s">
        <v>51</v>
      </c>
      <c r="AZ12" s="495"/>
    </row>
    <row r="13" spans="1:53" x14ac:dyDescent="0.15">
      <c r="A13" s="132" t="s">
        <v>0</v>
      </c>
      <c r="B13" s="132" t="s">
        <v>1517</v>
      </c>
      <c r="C13" s="132" t="s">
        <v>66</v>
      </c>
      <c r="D13" s="132" t="s">
        <v>1</v>
      </c>
      <c r="E13" s="132" t="s">
        <v>2</v>
      </c>
      <c r="F13" s="132" t="s">
        <v>3</v>
      </c>
      <c r="G13" s="132" t="s">
        <v>4</v>
      </c>
      <c r="H13" s="132" t="s">
        <v>5</v>
      </c>
      <c r="I13" s="132" t="s">
        <v>6</v>
      </c>
      <c r="J13" s="132" t="s">
        <v>7</v>
      </c>
      <c r="K13" s="132" t="s">
        <v>8</v>
      </c>
      <c r="L13" s="132" t="s">
        <v>9</v>
      </c>
      <c r="N13" s="132" t="s">
        <v>10</v>
      </c>
      <c r="O13" s="132" t="s">
        <v>11</v>
      </c>
      <c r="P13" s="132" t="s">
        <v>12</v>
      </c>
      <c r="Q13" s="132" t="s">
        <v>6</v>
      </c>
      <c r="R13" s="132" t="s">
        <v>13</v>
      </c>
      <c r="S13" s="132"/>
      <c r="T13" s="132" t="s">
        <v>47</v>
      </c>
      <c r="U13" s="132" t="s">
        <v>45</v>
      </c>
      <c r="V13" s="132" t="s">
        <v>46</v>
      </c>
      <c r="W13" s="132"/>
      <c r="X13" s="132" t="s">
        <v>14</v>
      </c>
      <c r="Y13" s="132" t="s">
        <v>63</v>
      </c>
      <c r="Z13" s="132"/>
      <c r="AA13" s="132"/>
      <c r="AD13" s="132" t="s">
        <v>0</v>
      </c>
      <c r="AE13" s="132" t="s">
        <v>66</v>
      </c>
      <c r="AF13" s="132" t="s">
        <v>1</v>
      </c>
      <c r="AG13" s="132" t="s">
        <v>2</v>
      </c>
      <c r="AH13" s="132" t="s">
        <v>3</v>
      </c>
      <c r="AI13" s="132" t="s">
        <v>4</v>
      </c>
      <c r="AJ13" s="132" t="s">
        <v>5</v>
      </c>
      <c r="AK13" s="132" t="s">
        <v>6</v>
      </c>
      <c r="AL13" s="132" t="s">
        <v>7</v>
      </c>
      <c r="AM13" s="132" t="s">
        <v>8</v>
      </c>
      <c r="AN13" s="132" t="s">
        <v>9</v>
      </c>
      <c r="AP13" s="132" t="s">
        <v>10</v>
      </c>
      <c r="AQ13" s="132" t="s">
        <v>11</v>
      </c>
      <c r="AR13" s="132" t="s">
        <v>12</v>
      </c>
      <c r="AS13" s="132" t="s">
        <v>6</v>
      </c>
      <c r="AT13" s="132" t="s">
        <v>13</v>
      </c>
      <c r="AU13" s="132"/>
      <c r="AV13" s="132" t="s">
        <v>47</v>
      </c>
      <c r="AW13" s="132" t="s">
        <v>45</v>
      </c>
      <c r="AX13" s="132" t="s">
        <v>46</v>
      </c>
      <c r="AY13" s="132"/>
      <c r="AZ13" s="132" t="s">
        <v>14</v>
      </c>
      <c r="BA13" s="132" t="s">
        <v>63</v>
      </c>
    </row>
    <row r="14" spans="1:53" x14ac:dyDescent="0.15">
      <c r="A14" s="133" t="s">
        <v>1734</v>
      </c>
      <c r="B14" s="134">
        <v>33</v>
      </c>
      <c r="C14" s="134">
        <v>17</v>
      </c>
      <c r="D14" s="134">
        <v>592</v>
      </c>
      <c r="E14" s="134">
        <v>403</v>
      </c>
      <c r="F14" s="131">
        <f>E14/D14</f>
        <v>0.6807432432432432</v>
      </c>
      <c r="G14" s="134">
        <v>4542</v>
      </c>
      <c r="H14" s="135">
        <f>G14/D14</f>
        <v>7.6722972972972974</v>
      </c>
      <c r="I14" s="134">
        <v>28</v>
      </c>
      <c r="J14" s="131">
        <f>I14/D14</f>
        <v>4.72972972972973E-2</v>
      </c>
      <c r="K14" s="134">
        <v>11</v>
      </c>
      <c r="L14" s="131">
        <f>K14/D14</f>
        <v>1.8581081081081082E-2</v>
      </c>
      <c r="N14" s="134">
        <v>46</v>
      </c>
      <c r="O14" s="134">
        <v>195</v>
      </c>
      <c r="P14" s="135">
        <f>O14/N14</f>
        <v>4.2391304347826084</v>
      </c>
      <c r="Q14" s="134">
        <v>2</v>
      </c>
      <c r="R14" s="131">
        <f>Q14/N14</f>
        <v>4.3478260869565216E-2</v>
      </c>
      <c r="S14" s="136"/>
      <c r="T14" s="131">
        <f>(D14+N14)/($D$17+$N$17)</f>
        <v>1</v>
      </c>
      <c r="U14" s="131">
        <f>D14/($D$17)</f>
        <v>1</v>
      </c>
      <c r="V14" s="131">
        <f>N14/($N$17)</f>
        <v>1</v>
      </c>
      <c r="W14" s="137"/>
      <c r="X14" s="134">
        <f>($G14*('Scoring Format'!$B$2))+($I14*('Scoring Format'!$B$5))+($K14*('Scoring Format'!$B$8))+($O14*('Scoring Format'!$B$3))+($Q14*('Scoring Format'!$B$6))</f>
        <v>359.6</v>
      </c>
      <c r="Y14" s="138">
        <f>(($G14*('Scoring Format'!$B$2))+($I14*('Scoring Format'!$B$5))+($K14*('Scoring Format'!$B$8))+($O14*('Scoring Format'!$B$3))+($Q14*('Scoring Format'!$B$6)))*0.4</f>
        <v>143.84</v>
      </c>
      <c r="Z14" s="136"/>
      <c r="AA14" s="136"/>
      <c r="AD14" s="133" t="s">
        <v>15</v>
      </c>
      <c r="AE14" s="133"/>
      <c r="AF14" s="134">
        <v>583</v>
      </c>
      <c r="AG14" s="134">
        <v>378</v>
      </c>
      <c r="AH14" s="131">
        <f>AG14/AF14</f>
        <v>0.64837049742710118</v>
      </c>
      <c r="AI14" s="134">
        <v>4072</v>
      </c>
      <c r="AJ14" s="135">
        <f>AI14/AF14</f>
        <v>6.9845626072041167</v>
      </c>
      <c r="AK14" s="134">
        <v>27</v>
      </c>
      <c r="AL14" s="131">
        <f>AK14/AF14</f>
        <v>4.6312178387650088E-2</v>
      </c>
      <c r="AM14" s="134">
        <v>11</v>
      </c>
      <c r="AN14" s="131">
        <f>AM14/AF14</f>
        <v>1.8867924528301886E-2</v>
      </c>
      <c r="AP14" s="134">
        <v>100</v>
      </c>
      <c r="AQ14" s="134">
        <v>590</v>
      </c>
      <c r="AR14" s="134">
        <f>AQ14/AP14</f>
        <v>5.9</v>
      </c>
      <c r="AS14" s="134">
        <v>5</v>
      </c>
      <c r="AT14" s="131">
        <f>AS14/AP14</f>
        <v>0.05</v>
      </c>
      <c r="AU14" s="136"/>
      <c r="AV14" s="131">
        <f>(AF14+AP14)/(AF17+AP17)</f>
        <v>1</v>
      </c>
      <c r="AW14" s="131">
        <f>AF14/(AP14+AF14)</f>
        <v>0.85358711566617862</v>
      </c>
      <c r="AX14" s="131">
        <f>AP14/(AF14+AP14)</f>
        <v>0.14641288433382138</v>
      </c>
      <c r="AY14" s="137"/>
      <c r="AZ14" s="134">
        <f>((AI14*0.05)+(AK14*4)+(AM14*-1)+(AQ14*0.1)+(AS14*6))*0.55</f>
        <v>214.28000000000003</v>
      </c>
      <c r="BA14" s="138">
        <f>((AI14*0.05)+(AK14*4)+(AM14*-1)+(AQ14*0.1)+(AS14*6))*0.4</f>
        <v>155.84000000000003</v>
      </c>
    </row>
    <row r="15" spans="1:53" x14ac:dyDescent="0.15">
      <c r="A15" s="133" t="s">
        <v>2232</v>
      </c>
      <c r="B15" s="134">
        <v>30</v>
      </c>
      <c r="C15" s="134"/>
      <c r="D15" s="134"/>
      <c r="E15" s="134"/>
      <c r="F15" s="131" t="e">
        <f>E15/D15</f>
        <v>#DIV/0!</v>
      </c>
      <c r="G15" s="134"/>
      <c r="H15" s="135" t="e">
        <f>G15/D15</f>
        <v>#DIV/0!</v>
      </c>
      <c r="I15" s="134"/>
      <c r="J15" s="131" t="e">
        <f>I15/D15</f>
        <v>#DIV/0!</v>
      </c>
      <c r="K15" s="134"/>
      <c r="L15" s="131" t="e">
        <f t="shared" ref="L15:L16" si="0">K15/D15</f>
        <v>#DIV/0!</v>
      </c>
      <c r="N15" s="134"/>
      <c r="O15" s="134"/>
      <c r="P15" s="134" t="e">
        <f>O15/N15</f>
        <v>#DIV/0!</v>
      </c>
      <c r="Q15" s="134"/>
      <c r="R15" s="131" t="e">
        <f t="shared" ref="R15:R16" si="1">Q15/N15</f>
        <v>#DIV/0!</v>
      </c>
      <c r="S15" s="136"/>
      <c r="T15" s="131">
        <f t="shared" ref="T15:T16" si="2">(D15+N15)/($D$17+$N$17)</f>
        <v>0</v>
      </c>
      <c r="U15" s="131">
        <f t="shared" ref="U15:U16" si="3">D15/($D$17)</f>
        <v>0</v>
      </c>
      <c r="V15" s="131">
        <f t="shared" ref="V15:V16" si="4">N15/($N$17)</f>
        <v>0</v>
      </c>
      <c r="W15" s="137"/>
      <c r="X15" s="134">
        <f>($G15*('Scoring Format'!$B$2))+($I15*('Scoring Format'!$B$5))+($K15*('Scoring Format'!$B$8))+($O15*('Scoring Format'!$B$3))+($Q15*('Scoring Format'!$B$6))</f>
        <v>0</v>
      </c>
      <c r="Y15" s="138">
        <f>(($G15*('Scoring Format'!$B$2))+($I15*('Scoring Format'!$B$5))+($K15*('Scoring Format'!$B$8))+($O15*('Scoring Format'!$B$3))+($Q15*('Scoring Format'!$B$6)))*0.4</f>
        <v>0</v>
      </c>
      <c r="Z15" s="136"/>
      <c r="AA15" s="136"/>
      <c r="AD15" s="139" t="s">
        <v>67</v>
      </c>
      <c r="AE15" s="133"/>
      <c r="AF15" s="134">
        <v>0</v>
      </c>
      <c r="AG15" s="134">
        <v>0</v>
      </c>
      <c r="AH15" s="131">
        <v>0</v>
      </c>
      <c r="AI15" s="134">
        <v>0</v>
      </c>
      <c r="AJ15" s="135"/>
      <c r="AK15" s="134">
        <v>0</v>
      </c>
      <c r="AL15" s="131" t="e">
        <f>AK15/AF15</f>
        <v>#DIV/0!</v>
      </c>
      <c r="AM15" s="134">
        <v>0</v>
      </c>
      <c r="AN15" s="131" t="e">
        <f t="shared" ref="AN15:AN16" si="5">AM15/AF15</f>
        <v>#DIV/0!</v>
      </c>
      <c r="AP15" s="134">
        <v>0</v>
      </c>
      <c r="AQ15" s="134">
        <v>0</v>
      </c>
      <c r="AR15" s="134"/>
      <c r="AS15" s="134">
        <v>0</v>
      </c>
      <c r="AT15" s="131" t="e">
        <f t="shared" ref="AT15:AT16" si="6">AS15/AP15</f>
        <v>#DIV/0!</v>
      </c>
      <c r="AU15" s="136"/>
      <c r="AV15" s="131" t="e">
        <f>(AF15+AP15)/(AE18+AO18)</f>
        <v>#DIV/0!</v>
      </c>
      <c r="AW15" s="131" t="e">
        <f>AF15/(AP15+AF15)</f>
        <v>#DIV/0!</v>
      </c>
      <c r="AX15" s="131" t="e">
        <f>AP15/(AF15+AP15)</f>
        <v>#DIV/0!</v>
      </c>
      <c r="AY15" s="137"/>
      <c r="AZ15" s="134"/>
      <c r="BA15" s="138"/>
    </row>
    <row r="16" spans="1:53" x14ac:dyDescent="0.15">
      <c r="A16" s="133" t="s">
        <v>2233</v>
      </c>
      <c r="B16" s="134">
        <v>24</v>
      </c>
      <c r="C16" s="134"/>
      <c r="D16" s="134"/>
      <c r="E16" s="134"/>
      <c r="F16" s="131" t="e">
        <f>E16/D16</f>
        <v>#DIV/0!</v>
      </c>
      <c r="G16" s="134"/>
      <c r="H16" s="135" t="e">
        <f>G16/D16</f>
        <v>#DIV/0!</v>
      </c>
      <c r="I16" s="134"/>
      <c r="J16" s="131" t="e">
        <f>I16/D16</f>
        <v>#DIV/0!</v>
      </c>
      <c r="K16" s="134"/>
      <c r="L16" s="131" t="e">
        <f t="shared" si="0"/>
        <v>#DIV/0!</v>
      </c>
      <c r="N16" s="134"/>
      <c r="O16" s="134"/>
      <c r="P16" s="134" t="e">
        <f>O16/N16</f>
        <v>#DIV/0!</v>
      </c>
      <c r="Q16" s="134"/>
      <c r="R16" s="131" t="e">
        <f t="shared" si="1"/>
        <v>#DIV/0!</v>
      </c>
      <c r="S16" s="136"/>
      <c r="T16" s="131">
        <f t="shared" si="2"/>
        <v>0</v>
      </c>
      <c r="U16" s="131">
        <f t="shared" si="3"/>
        <v>0</v>
      </c>
      <c r="V16" s="131">
        <f t="shared" si="4"/>
        <v>0</v>
      </c>
      <c r="W16" s="137"/>
      <c r="X16" s="134">
        <f>($G16*('Scoring Format'!$B$2))+($I16*('Scoring Format'!$B$5))+($K16*('Scoring Format'!$B$8))+($O16*('Scoring Format'!$B$3))+($Q16*('Scoring Format'!$B$6))</f>
        <v>0</v>
      </c>
      <c r="Y16" s="138">
        <f>(($G16*('Scoring Format'!$B$2))+($I16*('Scoring Format'!$B$5))+($K16*('Scoring Format'!$B$8))+($O16*('Scoring Format'!$B$3))+($Q16*('Scoring Format'!$B$6)))*0.4</f>
        <v>0</v>
      </c>
      <c r="Z16" s="136"/>
      <c r="AA16" s="136"/>
      <c r="AD16" s="133" t="s">
        <v>332</v>
      </c>
      <c r="AE16" s="133"/>
      <c r="AF16" s="134"/>
      <c r="AG16" s="134"/>
      <c r="AH16" s="131" t="e">
        <f>AG16/AF16</f>
        <v>#DIV/0!</v>
      </c>
      <c r="AI16" s="134"/>
      <c r="AJ16" s="135" t="e">
        <f>AI16/AF16</f>
        <v>#DIV/0!</v>
      </c>
      <c r="AK16" s="134"/>
      <c r="AL16" s="131" t="e">
        <f>AK16/AF16</f>
        <v>#DIV/0!</v>
      </c>
      <c r="AM16" s="134"/>
      <c r="AN16" s="131" t="e">
        <f t="shared" si="5"/>
        <v>#DIV/0!</v>
      </c>
      <c r="AP16" s="134"/>
      <c r="AQ16" s="134"/>
      <c r="AR16" s="134" t="e">
        <f>AQ16/AP16</f>
        <v>#DIV/0!</v>
      </c>
      <c r="AS16" s="134"/>
      <c r="AT16" s="131" t="e">
        <f t="shared" si="6"/>
        <v>#DIV/0!</v>
      </c>
      <c r="AU16" s="136"/>
      <c r="AV16" s="131" t="e">
        <f>(AF16+AP16)/(AE20+AO20)</f>
        <v>#DIV/0!</v>
      </c>
      <c r="AW16" s="131" t="e">
        <f>AF16/(AP16+AF16)</f>
        <v>#DIV/0!</v>
      </c>
      <c r="AX16" s="131" t="e">
        <f>AP16/(AF16+AP16)</f>
        <v>#DIV/0!</v>
      </c>
      <c r="AY16" s="137"/>
      <c r="AZ16" s="134">
        <f>((AI16*0.05)+(AK16*4)+(AM16*-1)+(AQ16*0.1)+(AS16*6))*0.55</f>
        <v>0</v>
      </c>
      <c r="BA16" s="138">
        <f>((AI16*0.05)+(AK16*4)+(AM16*-1)+(AQ16*0.1)+(AS16*6))*0.4</f>
        <v>0</v>
      </c>
    </row>
    <row r="17" spans="1:53" x14ac:dyDescent="0.15">
      <c r="A17" s="132" t="s">
        <v>44</v>
      </c>
      <c r="B17" s="132"/>
      <c r="C17" s="132"/>
      <c r="D17" s="132">
        <f>SUM(D14:D16)</f>
        <v>592</v>
      </c>
      <c r="E17" s="132">
        <f>SUM(E14:E16)</f>
        <v>403</v>
      </c>
      <c r="F17" s="132"/>
      <c r="G17" s="132">
        <f t="shared" ref="G17:K17" si="7">SUM(G14:G16)</f>
        <v>4542</v>
      </c>
      <c r="H17" s="132"/>
      <c r="I17" s="132">
        <f t="shared" si="7"/>
        <v>28</v>
      </c>
      <c r="J17" s="132"/>
      <c r="K17" s="132">
        <f t="shared" si="7"/>
        <v>11</v>
      </c>
      <c r="L17" s="132"/>
      <c r="M17" s="128"/>
      <c r="N17" s="132">
        <f>SUM(N14:N16)</f>
        <v>46</v>
      </c>
      <c r="O17" s="132">
        <f>SUM(O14:O16)</f>
        <v>195</v>
      </c>
      <c r="P17" s="132"/>
      <c r="Q17" s="132">
        <f>SUM(Q14:Q16)</f>
        <v>2</v>
      </c>
      <c r="R17" s="132"/>
      <c r="S17" s="132"/>
      <c r="T17" s="140">
        <f>T14+T15+T16</f>
        <v>1</v>
      </c>
      <c r="U17" s="141">
        <f>D17/(D17+N17)</f>
        <v>0.92789968652037613</v>
      </c>
      <c r="V17" s="141">
        <f>N17/(N17+D17)</f>
        <v>7.2100313479623826E-2</v>
      </c>
      <c r="W17" s="137"/>
      <c r="X17" s="136"/>
      <c r="Y17" s="136"/>
      <c r="Z17" s="136"/>
      <c r="AA17" s="136"/>
      <c r="AD17" s="132" t="s">
        <v>44</v>
      </c>
      <c r="AE17" s="132"/>
      <c r="AF17" s="132">
        <f>SUM(AF14:AF16)</f>
        <v>583</v>
      </c>
      <c r="AG17" s="132">
        <f>SUM(AG14:AG16)</f>
        <v>378</v>
      </c>
      <c r="AH17" s="132"/>
      <c r="AI17" s="132">
        <f t="shared" ref="AI17" si="8">SUM(AI14:AI16)</f>
        <v>4072</v>
      </c>
      <c r="AJ17" s="132"/>
      <c r="AK17" s="132">
        <f t="shared" ref="AK17" si="9">SUM(AK14:AK16)</f>
        <v>27</v>
      </c>
      <c r="AL17" s="132"/>
      <c r="AM17" s="132">
        <f t="shared" ref="AM17" si="10">SUM(AM14:AM16)</f>
        <v>11</v>
      </c>
      <c r="AN17" s="132"/>
      <c r="AO17" s="128"/>
      <c r="AP17" s="132">
        <f>SUM(AP14:AP16)</f>
        <v>100</v>
      </c>
      <c r="AQ17" s="132">
        <f>SUM(AQ14:AQ16)</f>
        <v>590</v>
      </c>
      <c r="AR17" s="132"/>
      <c r="AS17" s="132">
        <f>SUM(AS14:AS16)</f>
        <v>5</v>
      </c>
      <c r="AT17" s="132"/>
      <c r="AU17" s="132"/>
      <c r="AV17" s="140" t="e">
        <f>AV14+AV15+AV16</f>
        <v>#DIV/0!</v>
      </c>
      <c r="AW17" s="141">
        <f>AF17/(AF17+AP17)</f>
        <v>0.85358711566617862</v>
      </c>
      <c r="AX17" s="141">
        <f>AP17/(AP17+AF17)</f>
        <v>0.14641288433382138</v>
      </c>
      <c r="AY17" s="137"/>
      <c r="AZ17" s="136"/>
      <c r="BA17" s="136"/>
    </row>
    <row r="18" spans="1:53" x14ac:dyDescent="0.15">
      <c r="C18" s="136"/>
      <c r="D18" s="136"/>
      <c r="E18" s="142"/>
      <c r="F18" s="136"/>
      <c r="G18" s="143"/>
      <c r="H18" s="136"/>
      <c r="I18" s="144"/>
      <c r="J18" s="136"/>
      <c r="K18" s="144"/>
      <c r="L18" s="136"/>
      <c r="M18" s="136"/>
      <c r="N18" s="136"/>
      <c r="O18" s="136"/>
      <c r="P18" s="136"/>
      <c r="Q18" s="136"/>
      <c r="R18" s="136"/>
      <c r="S18" s="136"/>
      <c r="AE18" s="136"/>
      <c r="AF18" s="136"/>
      <c r="AG18" s="142"/>
      <c r="AH18" s="136"/>
      <c r="AI18" s="143"/>
      <c r="AJ18" s="136"/>
      <c r="AK18" s="144"/>
      <c r="AL18" s="136"/>
      <c r="AM18" s="144"/>
      <c r="AN18" s="136"/>
      <c r="AO18" s="136"/>
      <c r="AP18" s="136"/>
      <c r="AQ18" s="136"/>
      <c r="AR18" s="136"/>
      <c r="AS18" s="136"/>
      <c r="AT18" s="136"/>
      <c r="AU18" s="136"/>
    </row>
    <row r="19" spans="1:53" x14ac:dyDescent="0.15">
      <c r="C19" s="136"/>
      <c r="D19" s="136"/>
      <c r="E19" s="142"/>
      <c r="F19" s="136"/>
      <c r="G19" s="143"/>
      <c r="H19" s="136"/>
      <c r="I19" s="144"/>
      <c r="J19" s="136"/>
      <c r="K19" s="144"/>
      <c r="L19" s="136"/>
      <c r="M19" s="136"/>
      <c r="N19" s="136"/>
      <c r="O19" s="136"/>
      <c r="P19" s="136"/>
      <c r="Q19" s="136"/>
      <c r="R19" s="136"/>
      <c r="S19" s="136"/>
      <c r="AE19" s="136"/>
      <c r="AF19" s="136"/>
      <c r="AG19" s="142"/>
      <c r="AH19" s="136"/>
      <c r="AI19" s="143"/>
      <c r="AJ19" s="136"/>
      <c r="AK19" s="144"/>
      <c r="AL19" s="136"/>
      <c r="AM19" s="144"/>
      <c r="AN19" s="136"/>
      <c r="AO19" s="136"/>
      <c r="AP19" s="136"/>
      <c r="AQ19" s="136"/>
      <c r="AR19" s="136"/>
      <c r="AS19" s="136"/>
      <c r="AT19" s="136"/>
      <c r="AU19" s="136"/>
    </row>
    <row r="20" spans="1:53" x14ac:dyDescent="0.15">
      <c r="A20" s="495" t="s">
        <v>49</v>
      </c>
      <c r="B20" s="495"/>
      <c r="C20" s="495"/>
      <c r="D20" s="495"/>
      <c r="E20" s="495"/>
      <c r="F20" s="495"/>
      <c r="G20" s="495"/>
      <c r="H20" s="495"/>
      <c r="I20" s="495" t="s">
        <v>52</v>
      </c>
      <c r="J20" s="500"/>
      <c r="K20" s="500"/>
      <c r="L20" s="500"/>
      <c r="M20" s="500"/>
      <c r="N20" s="500"/>
      <c r="O20" s="136"/>
      <c r="P20" s="136"/>
      <c r="S20" s="495" t="s">
        <v>50</v>
      </c>
      <c r="T20" s="495"/>
      <c r="U20" s="495"/>
      <c r="W20" s="495" t="s">
        <v>51</v>
      </c>
      <c r="X20" s="495"/>
      <c r="Y20" s="127"/>
      <c r="Z20" s="127"/>
      <c r="AA20" s="127"/>
      <c r="AB20" s="127"/>
      <c r="AD20" s="495" t="s">
        <v>49</v>
      </c>
      <c r="AE20" s="495"/>
      <c r="AF20" s="495"/>
      <c r="AG20" s="495"/>
      <c r="AH20" s="495"/>
      <c r="AI20" s="495"/>
      <c r="AJ20" s="495"/>
      <c r="AK20" s="495" t="s">
        <v>52</v>
      </c>
      <c r="AL20" s="500"/>
      <c r="AM20" s="500"/>
      <c r="AN20" s="500"/>
      <c r="AO20" s="500"/>
      <c r="AP20" s="500"/>
      <c r="AQ20" s="136"/>
      <c r="AR20" s="136"/>
      <c r="AU20" s="495" t="s">
        <v>50</v>
      </c>
      <c r="AV20" s="495"/>
      <c r="AW20" s="495"/>
      <c r="AY20" s="495" t="s">
        <v>51</v>
      </c>
      <c r="AZ20" s="495"/>
      <c r="BA20" s="127"/>
    </row>
    <row r="21" spans="1:53" x14ac:dyDescent="0.15">
      <c r="A21" s="132" t="s">
        <v>16</v>
      </c>
      <c r="B21" s="132" t="s">
        <v>1517</v>
      </c>
      <c r="C21" s="132" t="s">
        <v>66</v>
      </c>
      <c r="D21" s="132" t="s">
        <v>1</v>
      </c>
      <c r="E21" s="132" t="s">
        <v>4</v>
      </c>
      <c r="F21" s="132" t="s">
        <v>5</v>
      </c>
      <c r="G21" s="132" t="s">
        <v>6</v>
      </c>
      <c r="H21" s="132" t="s">
        <v>7</v>
      </c>
      <c r="J21" s="132" t="s">
        <v>34</v>
      </c>
      <c r="K21" s="132" t="s">
        <v>17</v>
      </c>
      <c r="L21" s="132" t="s">
        <v>18</v>
      </c>
      <c r="M21" s="132" t="s">
        <v>19</v>
      </c>
      <c r="N21" s="132" t="s">
        <v>20</v>
      </c>
      <c r="O21" s="132" t="s">
        <v>6</v>
      </c>
      <c r="P21" s="132" t="s">
        <v>53</v>
      </c>
      <c r="S21" s="132" t="s">
        <v>16</v>
      </c>
      <c r="T21" s="132" t="s">
        <v>47</v>
      </c>
      <c r="U21" s="132" t="s">
        <v>45</v>
      </c>
      <c r="V21" s="132" t="s">
        <v>46</v>
      </c>
      <c r="X21" s="132" t="s">
        <v>14</v>
      </c>
      <c r="Y21" s="132" t="s">
        <v>21</v>
      </c>
      <c r="Z21" s="132" t="s">
        <v>1002</v>
      </c>
      <c r="AA21" s="132"/>
      <c r="AB21" s="132"/>
      <c r="AC21" s="132"/>
      <c r="AD21" s="132" t="s">
        <v>16</v>
      </c>
      <c r="AE21" s="132" t="s">
        <v>66</v>
      </c>
      <c r="AF21" s="132" t="s">
        <v>1</v>
      </c>
      <c r="AG21" s="132" t="s">
        <v>4</v>
      </c>
      <c r="AH21" s="132" t="s">
        <v>5</v>
      </c>
      <c r="AI21" s="132" t="s">
        <v>6</v>
      </c>
      <c r="AJ21" s="132" t="s">
        <v>7</v>
      </c>
      <c r="AL21" s="132" t="s">
        <v>34</v>
      </c>
      <c r="AM21" s="132" t="s">
        <v>17</v>
      </c>
      <c r="AN21" s="132" t="s">
        <v>18</v>
      </c>
      <c r="AO21" s="132" t="s">
        <v>19</v>
      </c>
      <c r="AP21" s="132" t="s">
        <v>20</v>
      </c>
      <c r="AQ21" s="132" t="s">
        <v>6</v>
      </c>
      <c r="AR21" s="132" t="s">
        <v>53</v>
      </c>
      <c r="AV21" s="132" t="s">
        <v>47</v>
      </c>
      <c r="AW21" s="132" t="s">
        <v>45</v>
      </c>
      <c r="AX21" s="132" t="s">
        <v>46</v>
      </c>
      <c r="AZ21" s="132" t="s">
        <v>14</v>
      </c>
      <c r="BA21" s="132" t="s">
        <v>21</v>
      </c>
    </row>
    <row r="22" spans="1:53" x14ac:dyDescent="0.15">
      <c r="A22" s="133" t="s">
        <v>428</v>
      </c>
      <c r="B22" s="134">
        <v>31</v>
      </c>
      <c r="C22" s="145"/>
      <c r="D22" s="134"/>
      <c r="E22" s="134"/>
      <c r="F22" s="146" t="e">
        <f>E22/D22</f>
        <v>#DIV/0!</v>
      </c>
      <c r="G22" s="134"/>
      <c r="H22" s="131" t="e">
        <f>G22/D22</f>
        <v>#DIV/0!</v>
      </c>
      <c r="J22" s="131" t="e">
        <f>L22/K22</f>
        <v>#DIV/0!</v>
      </c>
      <c r="K22" s="134"/>
      <c r="L22" s="134"/>
      <c r="M22" s="134"/>
      <c r="N22" s="135" t="e">
        <f>M22/L22</f>
        <v>#DIV/0!</v>
      </c>
      <c r="O22" s="134"/>
      <c r="P22" s="131" t="e">
        <f>O22/L22</f>
        <v>#DIV/0!</v>
      </c>
      <c r="S22" s="133" t="s">
        <v>69</v>
      </c>
      <c r="T22" s="131">
        <f>(D22+K22)/($D$27+$K$27+$N$17+$E$17+$L$38+$L$47)</f>
        <v>0</v>
      </c>
      <c r="U22" s="131">
        <f>K22/($K$27+$F$38+$F$47)</f>
        <v>0</v>
      </c>
      <c r="V22" s="131">
        <f>D22/($D$27+$N$17+$L$38+$L$47)</f>
        <v>0</v>
      </c>
      <c r="X22" s="134">
        <f>($E22*('Scoring Format'!$B$3))+($G22*('Scoring Format'!$B$6))+($M22*('Scoring Format'!$B$4))+($O22*('Scoring Format'!$B$7))</f>
        <v>0</v>
      </c>
      <c r="Y22" s="134">
        <f>($E22*('Scoring Format'!$B$3))+($G22*('Scoring Format'!$B$6))+(L22*1)+($M22*('Scoring Format'!$B$4))+($O22*('Scoring Format'!$B$7))</f>
        <v>0</v>
      </c>
      <c r="Z22" s="134">
        <f>($E22*('Scoring Format'!$B$3))+($G22*('Scoring Format'!$B$6))+(L22*0.5)+($M22*('Scoring Format'!$B$4))+($O22*('Scoring Format'!$B$7))</f>
        <v>0</v>
      </c>
      <c r="AA22" s="136"/>
      <c r="AB22" s="136"/>
      <c r="AC22" s="136"/>
      <c r="AD22" s="133" t="s">
        <v>69</v>
      </c>
      <c r="AE22" s="133"/>
      <c r="AF22" s="134">
        <v>200</v>
      </c>
      <c r="AG22" s="134">
        <v>1040</v>
      </c>
      <c r="AH22" s="134">
        <f>AG22/AF22</f>
        <v>5.2</v>
      </c>
      <c r="AI22" s="134">
        <v>7</v>
      </c>
      <c r="AJ22" s="131">
        <f>AI22/AF22</f>
        <v>3.5000000000000003E-2</v>
      </c>
      <c r="AL22" s="131">
        <f>AN22/AM22</f>
        <v>0.8</v>
      </c>
      <c r="AM22" s="134">
        <v>70</v>
      </c>
      <c r="AN22" s="134">
        <v>56</v>
      </c>
      <c r="AO22" s="134">
        <v>364</v>
      </c>
      <c r="AP22" s="134">
        <f>AO22/AN22</f>
        <v>6.5</v>
      </c>
      <c r="AQ22" s="134">
        <v>2</v>
      </c>
      <c r="AR22" s="131">
        <f>AQ22/AN22</f>
        <v>3.5714285714285712E-2</v>
      </c>
      <c r="AV22" s="131" t="e">
        <f>(#REF!+AM22)/(#REF!+AM25)</f>
        <v>#REF!</v>
      </c>
      <c r="AW22" s="131" t="e">
        <f>#REF!/(AM22+#REF!)</f>
        <v>#REF!</v>
      </c>
      <c r="AX22" s="131" t="e">
        <f>AM22/(#REF!+AM22)</f>
        <v>#REF!</v>
      </c>
      <c r="AZ22" s="134" t="e">
        <f>(#REF!*0.1)+(AF22*6)+(AL22*0.1)+(AN22*6)</f>
        <v>#REF!</v>
      </c>
      <c r="BA22" s="134" t="e">
        <f>(#REF!*0.1)+(AF22*6)+(AK22*1)+(AL22*0.1)+(AN22*6)</f>
        <v>#REF!</v>
      </c>
    </row>
    <row r="23" spans="1:53" x14ac:dyDescent="0.15">
      <c r="A23" s="133" t="s">
        <v>1514</v>
      </c>
      <c r="B23" s="134">
        <v>24</v>
      </c>
      <c r="C23" s="145"/>
      <c r="D23" s="134"/>
      <c r="E23" s="134"/>
      <c r="F23" s="146" t="e">
        <f>E23/D23</f>
        <v>#DIV/0!</v>
      </c>
      <c r="G23" s="134"/>
      <c r="H23" s="131" t="e">
        <f>G23/D23</f>
        <v>#DIV/0!</v>
      </c>
      <c r="J23" s="131" t="e">
        <f t="shared" ref="J23:J26" si="11">L23/K23</f>
        <v>#DIV/0!</v>
      </c>
      <c r="K23" s="134"/>
      <c r="L23" s="134"/>
      <c r="M23" s="134"/>
      <c r="N23" s="135" t="e">
        <f>M23/L23</f>
        <v>#DIV/0!</v>
      </c>
      <c r="O23" s="134"/>
      <c r="P23" s="131" t="e">
        <f t="shared" ref="P23:P26" si="12">O23/L23</f>
        <v>#DIV/0!</v>
      </c>
      <c r="S23" s="133" t="s">
        <v>1515</v>
      </c>
      <c r="T23" s="131">
        <f t="shared" ref="T23:T26" si="13">(D23+K23)/($D$27+$K$27+$N$17+$E$17+$L$38+$L$47)</f>
        <v>0</v>
      </c>
      <c r="U23" s="131">
        <f t="shared" ref="U23:U26" si="14">K23/($K$27+$F$38+$F$47)</f>
        <v>0</v>
      </c>
      <c r="V23" s="131">
        <f t="shared" ref="V23:V26" si="15">D23/($D$27+$N$17+$L$38+$L$47)</f>
        <v>0</v>
      </c>
      <c r="X23" s="134">
        <f>($E23*('Scoring Format'!$B$3))+($G23*('Scoring Format'!$B$6))+($M23*('Scoring Format'!$B$4))+($O23*('Scoring Format'!$B$7))</f>
        <v>0</v>
      </c>
      <c r="Y23" s="134">
        <f>($E23*('Scoring Format'!$B$3))+($G23*('Scoring Format'!$B$6))+(L23*1)+($M23*('Scoring Format'!$B$4))+($O23*('Scoring Format'!$B$7))</f>
        <v>0</v>
      </c>
      <c r="Z23" s="134">
        <f>($E23*('Scoring Format'!$B$3))+($G23*('Scoring Format'!$B$6))+(L23*0.5)+($M23*('Scoring Format'!$B$4))+($O23*('Scoring Format'!$B$7))</f>
        <v>0</v>
      </c>
      <c r="AA23" s="136"/>
      <c r="AB23" s="136"/>
      <c r="AC23" s="136"/>
      <c r="AD23" s="133" t="s">
        <v>22</v>
      </c>
      <c r="AE23" s="133"/>
      <c r="AF23" s="134">
        <v>96</v>
      </c>
      <c r="AG23" s="134">
        <v>445</v>
      </c>
      <c r="AH23" s="134">
        <f>AG23/AF23</f>
        <v>4.635416666666667</v>
      </c>
      <c r="AI23" s="134">
        <v>6</v>
      </c>
      <c r="AJ23" s="131">
        <f>AI23/AF23</f>
        <v>6.25E-2</v>
      </c>
      <c r="AL23" s="131">
        <f t="shared" ref="AL23:AL26" si="16">AN23/AM23</f>
        <v>0.58333333333333337</v>
      </c>
      <c r="AM23" s="134">
        <v>24</v>
      </c>
      <c r="AN23" s="134">
        <v>14</v>
      </c>
      <c r="AO23" s="134">
        <v>110</v>
      </c>
      <c r="AP23" s="134">
        <f>AO23/AN23</f>
        <v>7.8571428571428568</v>
      </c>
      <c r="AQ23" s="134">
        <v>2</v>
      </c>
      <c r="AR23" s="131">
        <f t="shared" ref="AR23:AR26" si="17">AQ23/AN23</f>
        <v>0.14285714285714285</v>
      </c>
      <c r="AV23" s="131" t="e">
        <f>(#REF!+AM23)/(#REF!+AM26)</f>
        <v>#REF!</v>
      </c>
      <c r="AW23" s="131" t="e">
        <f>#REF!/(AM23+#REF!)</f>
        <v>#REF!</v>
      </c>
      <c r="AX23" s="131" t="e">
        <f>AM23/(#REF!+AM23)</f>
        <v>#REF!</v>
      </c>
      <c r="AZ23" s="134" t="e">
        <f>(#REF!*0.1)+(AF23*6)+(AL23*0.1)+(AN23*6)</f>
        <v>#REF!</v>
      </c>
      <c r="BA23" s="134" t="e">
        <f>(#REF!*0.1)+(AF23*6)+(AK23*1)+(AL23*0.1)+(AN23*6)</f>
        <v>#REF!</v>
      </c>
    </row>
    <row r="24" spans="1:53" x14ac:dyDescent="0.15">
      <c r="A24" s="133" t="s">
        <v>2239</v>
      </c>
      <c r="B24" s="134">
        <v>21</v>
      </c>
      <c r="C24" s="145">
        <v>17</v>
      </c>
      <c r="D24" s="134">
        <v>210</v>
      </c>
      <c r="E24" s="134">
        <v>900</v>
      </c>
      <c r="F24" s="134">
        <f>E24/D24</f>
        <v>4.2857142857142856</v>
      </c>
      <c r="G24" s="134">
        <v>5</v>
      </c>
      <c r="H24" s="131">
        <f>G24/D24</f>
        <v>2.3809523809523808E-2</v>
      </c>
      <c r="J24" s="131">
        <f t="shared" si="11"/>
        <v>0.75609756097560976</v>
      </c>
      <c r="K24" s="134">
        <v>82</v>
      </c>
      <c r="L24" s="134">
        <v>62</v>
      </c>
      <c r="M24" s="134">
        <v>482</v>
      </c>
      <c r="N24" s="135">
        <f>M24/L24</f>
        <v>7.774193548387097</v>
      </c>
      <c r="O24" s="134">
        <v>2</v>
      </c>
      <c r="P24" s="131">
        <f t="shared" si="12"/>
        <v>3.2258064516129031E-2</v>
      </c>
      <c r="S24" s="133" t="s">
        <v>2236</v>
      </c>
      <c r="T24" s="131">
        <f t="shared" si="13"/>
        <v>0.32336655592469549</v>
      </c>
      <c r="U24" s="131">
        <f t="shared" si="14"/>
        <v>0.1889400921658986</v>
      </c>
      <c r="V24" s="131">
        <f t="shared" si="15"/>
        <v>0.54973821989528793</v>
      </c>
      <c r="X24" s="134">
        <f>($E24*('Scoring Format'!$B$3))+($G24*('Scoring Format'!$B$6))+($M24*('Scoring Format'!$B$4))+($O24*('Scoring Format'!$B$7))</f>
        <v>180.2</v>
      </c>
      <c r="Y24" s="134">
        <f>($E24*('Scoring Format'!$B$3))+($G24*('Scoring Format'!$B$6))+(L24*1)+($M24*('Scoring Format'!$B$4))+($O24*('Scoring Format'!$B$7))</f>
        <v>242.2</v>
      </c>
      <c r="Z24" s="134">
        <f>($E24*('Scoring Format'!$B$3))+($G24*('Scoring Format'!$B$6))+(L24*0.5)+($M24*('Scoring Format'!$B$4))+($O24*('Scoring Format'!$B$7))</f>
        <v>211.2</v>
      </c>
      <c r="AA24" s="136"/>
      <c r="AB24" s="136"/>
      <c r="AC24" s="136"/>
      <c r="AD24" s="133" t="s">
        <v>23</v>
      </c>
      <c r="AE24" s="133"/>
      <c r="AF24" s="134">
        <v>8</v>
      </c>
      <c r="AG24" s="134">
        <v>28</v>
      </c>
      <c r="AH24" s="134">
        <f>AG24/AF24</f>
        <v>3.5</v>
      </c>
      <c r="AI24" s="134">
        <v>0</v>
      </c>
      <c r="AJ24" s="131">
        <f>AI24/AF24</f>
        <v>0</v>
      </c>
      <c r="AL24" s="131">
        <f t="shared" si="16"/>
        <v>0.5</v>
      </c>
      <c r="AM24" s="134">
        <v>4</v>
      </c>
      <c r="AN24" s="134">
        <v>2</v>
      </c>
      <c r="AO24" s="134">
        <v>17</v>
      </c>
      <c r="AP24" s="134">
        <f>AO24/AN24</f>
        <v>8.5</v>
      </c>
      <c r="AQ24" s="134">
        <v>0</v>
      </c>
      <c r="AR24" s="131">
        <f t="shared" si="17"/>
        <v>0</v>
      </c>
      <c r="AV24" s="131" t="e">
        <f>(#REF!+AM24)/(#REF!+AL30)</f>
        <v>#REF!</v>
      </c>
      <c r="AW24" s="131" t="e">
        <f>#REF!/(AM24+#REF!)</f>
        <v>#REF!</v>
      </c>
      <c r="AX24" s="131" t="e">
        <f>AM24/(#REF!+AM24)</f>
        <v>#REF!</v>
      </c>
      <c r="AZ24" s="134" t="e">
        <f>(#REF!*0.1)+(AF24*6)+(AL24*0.1)+(AN24*6)</f>
        <v>#REF!</v>
      </c>
      <c r="BA24" s="134" t="e">
        <f>(#REF!*0.1)+(AF24*6)+(AK24*1)+(AL24*0.1)+(AN24*6)</f>
        <v>#REF!</v>
      </c>
    </row>
    <row r="25" spans="1:53" x14ac:dyDescent="0.15">
      <c r="A25" s="133" t="s">
        <v>2234</v>
      </c>
      <c r="B25" s="134">
        <v>26</v>
      </c>
      <c r="C25" s="145">
        <v>17</v>
      </c>
      <c r="D25" s="134">
        <v>100</v>
      </c>
      <c r="E25" s="134">
        <v>360</v>
      </c>
      <c r="F25" s="134">
        <f>E25/D25</f>
        <v>3.6</v>
      </c>
      <c r="G25" s="134">
        <v>5</v>
      </c>
      <c r="H25" s="131">
        <f>G25/D25</f>
        <v>0.05</v>
      </c>
      <c r="J25" s="131">
        <f t="shared" si="11"/>
        <v>0.73333333333333328</v>
      </c>
      <c r="K25" s="134">
        <v>15</v>
      </c>
      <c r="L25" s="134">
        <v>11</v>
      </c>
      <c r="M25" s="134">
        <v>70</v>
      </c>
      <c r="N25" s="135">
        <f>M25/L25</f>
        <v>6.3636363636363633</v>
      </c>
      <c r="O25" s="134">
        <v>0</v>
      </c>
      <c r="P25" s="131">
        <f t="shared" si="12"/>
        <v>0</v>
      </c>
      <c r="S25" s="133" t="s">
        <v>2237</v>
      </c>
      <c r="T25" s="131">
        <f t="shared" si="13"/>
        <v>0.1273532668881506</v>
      </c>
      <c r="U25" s="131">
        <f t="shared" si="14"/>
        <v>3.4562211981566823E-2</v>
      </c>
      <c r="V25" s="131">
        <f t="shared" si="15"/>
        <v>0.26178010471204188</v>
      </c>
      <c r="X25" s="134">
        <f>($E25*('Scoring Format'!$B$3))+($G25*('Scoring Format'!$B$6))+($M25*('Scoring Format'!$B$4))+($O25*('Scoring Format'!$B$7))</f>
        <v>73</v>
      </c>
      <c r="Y25" s="134">
        <f>($E25*('Scoring Format'!$B$3))+($G25*('Scoring Format'!$B$6))+(L25*1)+($M25*('Scoring Format'!$B$4))+($O25*('Scoring Format'!$B$7))</f>
        <v>84</v>
      </c>
      <c r="Z25" s="134">
        <f>($E25*('Scoring Format'!$B$3))+($G25*('Scoring Format'!$B$6))+(L25*0.5)+($M25*('Scoring Format'!$B$4))+($O25*('Scoring Format'!$B$7))</f>
        <v>78.5</v>
      </c>
      <c r="AA25" s="136"/>
      <c r="AB25" s="136"/>
      <c r="AC25" s="136"/>
      <c r="AD25" s="133" t="s">
        <v>24</v>
      </c>
      <c r="AE25" s="133"/>
      <c r="AF25" s="134"/>
      <c r="AG25" s="134"/>
      <c r="AH25" s="134" t="e">
        <f>AG25/AF25</f>
        <v>#DIV/0!</v>
      </c>
      <c r="AI25" s="134">
        <v>0</v>
      </c>
      <c r="AJ25" s="131" t="e">
        <f>AI25/AF25</f>
        <v>#DIV/0!</v>
      </c>
      <c r="AL25" s="131" t="e">
        <f t="shared" si="16"/>
        <v>#DIV/0!</v>
      </c>
      <c r="AM25" s="134"/>
      <c r="AN25" s="134"/>
      <c r="AO25" s="134"/>
      <c r="AP25" s="134" t="e">
        <f>AO25/AN25</f>
        <v>#DIV/0!</v>
      </c>
      <c r="AQ25" s="134">
        <v>0</v>
      </c>
      <c r="AR25" s="131" t="e">
        <f t="shared" si="17"/>
        <v>#DIV/0!</v>
      </c>
      <c r="AV25" s="131" t="e">
        <f>(#REF!+AM25)/(#REF!+AM31)</f>
        <v>#REF!</v>
      </c>
      <c r="AW25" s="131" t="e">
        <f>#REF!/(AM25+#REF!)</f>
        <v>#REF!</v>
      </c>
      <c r="AX25" s="131" t="e">
        <f>AM25/(#REF!+AM25)</f>
        <v>#REF!</v>
      </c>
      <c r="AZ25" s="134" t="e">
        <f>(#REF!*0.1)+(AF25*6)+(AL25*0.1)+(AN25*6)</f>
        <v>#REF!</v>
      </c>
      <c r="BA25" s="134" t="e">
        <f>(#REF!*0.1)+(AF25*6)+(AK25*1)+(AL25*0.1)+(AN25*6)</f>
        <v>#REF!</v>
      </c>
    </row>
    <row r="26" spans="1:53" x14ac:dyDescent="0.15">
      <c r="A26" s="133" t="s">
        <v>2235</v>
      </c>
      <c r="B26" s="134">
        <v>25</v>
      </c>
      <c r="C26" s="145">
        <v>12</v>
      </c>
      <c r="D26" s="134">
        <v>21</v>
      </c>
      <c r="E26" s="134">
        <v>72</v>
      </c>
      <c r="F26" s="134">
        <f>E26/D26</f>
        <v>3.4285714285714284</v>
      </c>
      <c r="G26" s="134">
        <v>0</v>
      </c>
      <c r="H26" s="131">
        <f>G26/D26</f>
        <v>0</v>
      </c>
      <c r="J26" s="131">
        <f t="shared" si="11"/>
        <v>0.66666666666666663</v>
      </c>
      <c r="K26" s="134">
        <v>21</v>
      </c>
      <c r="L26" s="134">
        <v>14</v>
      </c>
      <c r="M26" s="134">
        <v>99</v>
      </c>
      <c r="N26" s="135">
        <f>M26/L26</f>
        <v>7.0714285714285712</v>
      </c>
      <c r="O26" s="134">
        <v>1</v>
      </c>
      <c r="P26" s="131">
        <f t="shared" si="12"/>
        <v>7.1428571428571425E-2</v>
      </c>
      <c r="S26" s="133" t="s">
        <v>2238</v>
      </c>
      <c r="T26" s="131">
        <f t="shared" si="13"/>
        <v>4.6511627906976744E-2</v>
      </c>
      <c r="U26" s="131">
        <f t="shared" si="14"/>
        <v>4.8387096774193547E-2</v>
      </c>
      <c r="V26" s="131">
        <f t="shared" si="15"/>
        <v>5.4973821989528798E-2</v>
      </c>
      <c r="X26" s="134">
        <f>($E26*('Scoring Format'!$B$3))+($G26*('Scoring Format'!$B$6))+($M26*('Scoring Format'!$B$4))+($O26*('Scoring Format'!$B$7))</f>
        <v>23.1</v>
      </c>
      <c r="Y26" s="134">
        <f>($E26*('Scoring Format'!$B$3))+($G26*('Scoring Format'!$B$6))+(L26*1)+($M26*('Scoring Format'!$B$4))+($O26*('Scoring Format'!$B$7))</f>
        <v>37.1</v>
      </c>
      <c r="Z26" s="134">
        <f>($E26*('Scoring Format'!$B$3))+($G26*('Scoring Format'!$B$6))+(L26*0.5)+($M26*('Scoring Format'!$B$4))+($O26*('Scoring Format'!$B$7))</f>
        <v>30.1</v>
      </c>
      <c r="AA26" s="136"/>
      <c r="AB26" s="136"/>
      <c r="AC26" s="136"/>
      <c r="AD26" s="133" t="s">
        <v>339</v>
      </c>
      <c r="AE26" s="133"/>
      <c r="AF26" s="134"/>
      <c r="AG26" s="134"/>
      <c r="AH26" s="134" t="e">
        <f>AG26/AF26</f>
        <v>#DIV/0!</v>
      </c>
      <c r="AI26" s="134"/>
      <c r="AJ26" s="131" t="e">
        <f>AI26/AF26</f>
        <v>#DIV/0!</v>
      </c>
      <c r="AL26" s="131" t="e">
        <f t="shared" si="16"/>
        <v>#DIV/0!</v>
      </c>
      <c r="AM26" s="134"/>
      <c r="AN26" s="134"/>
      <c r="AO26" s="134"/>
      <c r="AP26" s="134"/>
      <c r="AQ26" s="134">
        <f>(AG26*0.1)+(AI26*6)+(AN26*0.1)+(AP26*6)</f>
        <v>0</v>
      </c>
      <c r="AR26" s="131" t="e">
        <f t="shared" si="17"/>
        <v>#DIV/0!</v>
      </c>
      <c r="AV26" s="131" t="e">
        <f>(#REF!+AM26)/(#REF!+AM32)</f>
        <v>#REF!</v>
      </c>
      <c r="AW26" s="131" t="e">
        <f>#REF!/(AM26+#REF!)</f>
        <v>#REF!</v>
      </c>
      <c r="AX26" s="131" t="e">
        <f>AM26/(#REF!+AM26)</f>
        <v>#REF!</v>
      </c>
      <c r="AZ26" s="134" t="e">
        <f>(#REF!*0.1)+(AF26*6)+(AJ26*1)+(AK26*0.1)+(AM26*6)</f>
        <v>#REF!</v>
      </c>
      <c r="BA26" s="134" t="e">
        <f>(#REF!*0.1)+(AF26*6)+(AK26*1)+(AL26*0.1)+(AN26*6)</f>
        <v>#REF!</v>
      </c>
    </row>
    <row r="27" spans="1:53" x14ac:dyDescent="0.15">
      <c r="A27" s="132" t="s">
        <v>44</v>
      </c>
      <c r="B27" s="132"/>
      <c r="C27" s="132"/>
      <c r="D27" s="132">
        <f>SUM(D22:D26)</f>
        <v>331</v>
      </c>
      <c r="E27" s="132">
        <f t="shared" ref="E27:G27" si="18">SUM(E22:E26)</f>
        <v>1332</v>
      </c>
      <c r="F27" s="132"/>
      <c r="G27" s="132">
        <f t="shared" si="18"/>
        <v>10</v>
      </c>
      <c r="H27" s="132"/>
      <c r="I27" s="132"/>
      <c r="J27" s="132"/>
      <c r="K27" s="132">
        <f>SUM(K22:K26)</f>
        <v>118</v>
      </c>
      <c r="L27" s="132">
        <f t="shared" ref="L27:O27" si="19">SUM(L22:L26)</f>
        <v>87</v>
      </c>
      <c r="M27" s="132">
        <f t="shared" si="19"/>
        <v>651</v>
      </c>
      <c r="N27" s="132"/>
      <c r="O27" s="132">
        <f t="shared" si="19"/>
        <v>3</v>
      </c>
      <c r="P27" s="132"/>
      <c r="AD27" s="132" t="s">
        <v>44</v>
      </c>
      <c r="AE27" s="132"/>
      <c r="AF27" s="132">
        <f>SUM(AF22:AF26)</f>
        <v>304</v>
      </c>
      <c r="AG27" s="132">
        <f t="shared" ref="AG27" si="20">SUM(AG22:AG26)</f>
        <v>1513</v>
      </c>
      <c r="AH27" s="132"/>
      <c r="AI27" s="132">
        <f t="shared" ref="AI27" si="21">SUM(AI22:AI26)</f>
        <v>13</v>
      </c>
      <c r="AJ27" s="132"/>
      <c r="AK27" s="132"/>
      <c r="AL27" s="132"/>
      <c r="AM27" s="132">
        <f>SUM(AM22:AM26)</f>
        <v>98</v>
      </c>
      <c r="AN27" s="132">
        <f t="shared" ref="AN27:AO27" si="22">SUM(AN22:AN26)</f>
        <v>72</v>
      </c>
      <c r="AO27" s="132">
        <f t="shared" si="22"/>
        <v>491</v>
      </c>
      <c r="AP27" s="132"/>
      <c r="AQ27" s="132">
        <f t="shared" ref="AQ27" si="23">SUM(AQ22:AQ26)</f>
        <v>4</v>
      </c>
      <c r="AR27" s="132"/>
    </row>
    <row r="28" spans="1:53" x14ac:dyDescent="0.15">
      <c r="A28" s="132"/>
      <c r="B28" s="132"/>
      <c r="C28" s="136"/>
      <c r="D28" s="136"/>
      <c r="E28" s="136"/>
      <c r="F28" s="136"/>
      <c r="G28" s="136"/>
      <c r="H28" s="136"/>
      <c r="I28" s="132"/>
      <c r="J28" s="136"/>
      <c r="K28" s="136"/>
      <c r="L28" s="136"/>
      <c r="M28" s="136"/>
      <c r="N28" s="136"/>
      <c r="O28" s="136"/>
      <c r="AD28" s="132"/>
      <c r="AE28" s="136"/>
      <c r="AF28" s="136"/>
      <c r="AG28" s="136"/>
      <c r="AH28" s="136"/>
      <c r="AI28" s="136"/>
      <c r="AJ28" s="136"/>
      <c r="AK28" s="132"/>
      <c r="AL28" s="136"/>
      <c r="AM28" s="136"/>
      <c r="AN28" s="136"/>
      <c r="AO28" s="136"/>
      <c r="AP28" s="136"/>
      <c r="AQ28" s="136"/>
    </row>
    <row r="29" spans="1:53" x14ac:dyDescent="0.15">
      <c r="B29" s="136">
        <v>200</v>
      </c>
      <c r="C29" s="136"/>
      <c r="D29" s="136"/>
      <c r="E29" s="136"/>
      <c r="F29" s="136"/>
      <c r="G29" s="136"/>
      <c r="H29" s="136"/>
      <c r="I29" s="136"/>
      <c r="J29" s="136"/>
      <c r="K29" s="136"/>
      <c r="L29" s="136"/>
      <c r="M29" s="136"/>
      <c r="N29" s="136"/>
      <c r="AE29" s="136"/>
      <c r="AF29" s="136"/>
      <c r="AG29" s="136"/>
      <c r="AH29" s="136"/>
      <c r="AI29" s="136"/>
      <c r="AJ29" s="136"/>
      <c r="AK29" s="136"/>
      <c r="AL29" s="136"/>
      <c r="AM29" s="136"/>
      <c r="AN29" s="136"/>
      <c r="AO29" s="136"/>
      <c r="AP29" s="136"/>
    </row>
    <row r="30" spans="1:53" x14ac:dyDescent="0.15">
      <c r="A30" s="495" t="s">
        <v>52</v>
      </c>
      <c r="B30" s="495"/>
      <c r="C30" s="495"/>
      <c r="D30" s="495"/>
      <c r="E30" s="495"/>
      <c r="F30" s="495"/>
      <c r="G30" s="495"/>
      <c r="H30" s="495"/>
      <c r="I30" s="136"/>
      <c r="J30" s="136"/>
      <c r="K30" s="495" t="s">
        <v>49</v>
      </c>
      <c r="L30" s="495"/>
      <c r="M30" s="495"/>
      <c r="N30" s="495"/>
      <c r="O30" s="495"/>
      <c r="S30" s="495" t="s">
        <v>50</v>
      </c>
      <c r="T30" s="495"/>
      <c r="U30" s="495"/>
      <c r="W30" s="495" t="s">
        <v>51</v>
      </c>
      <c r="X30" s="499"/>
      <c r="AD30" s="495" t="s">
        <v>52</v>
      </c>
      <c r="AE30" s="495"/>
      <c r="AF30" s="495"/>
      <c r="AG30" s="495"/>
      <c r="AH30" s="495"/>
      <c r="AI30" s="495"/>
      <c r="AJ30" s="495"/>
      <c r="AK30" s="136"/>
      <c r="AL30" s="136"/>
      <c r="AM30" s="495" t="s">
        <v>49</v>
      </c>
      <c r="AN30" s="495"/>
      <c r="AO30" s="495"/>
      <c r="AP30" s="495"/>
      <c r="AQ30" s="495"/>
      <c r="AU30" s="495" t="s">
        <v>50</v>
      </c>
      <c r="AV30" s="495"/>
      <c r="AW30" s="495"/>
      <c r="AY30" s="495" t="s">
        <v>51</v>
      </c>
      <c r="AZ30" s="499"/>
    </row>
    <row r="31" spans="1:53" x14ac:dyDescent="0.15">
      <c r="A31" s="132" t="s">
        <v>25</v>
      </c>
      <c r="B31" s="132" t="s">
        <v>1517</v>
      </c>
      <c r="C31" s="132" t="s">
        <v>66</v>
      </c>
      <c r="D31" s="132" t="s">
        <v>34</v>
      </c>
      <c r="E31" s="132" t="s">
        <v>17</v>
      </c>
      <c r="F31" s="132" t="s">
        <v>18</v>
      </c>
      <c r="G31" s="132" t="s">
        <v>19</v>
      </c>
      <c r="H31" s="132" t="s">
        <v>20</v>
      </c>
      <c r="I31" s="132" t="s">
        <v>6</v>
      </c>
      <c r="J31" s="132" t="s">
        <v>53</v>
      </c>
      <c r="L31" s="132" t="s">
        <v>10</v>
      </c>
      <c r="M31" s="132" t="s">
        <v>11</v>
      </c>
      <c r="N31" s="132" t="s">
        <v>12</v>
      </c>
      <c r="O31" s="132" t="s">
        <v>26</v>
      </c>
      <c r="P31" s="132" t="s">
        <v>7</v>
      </c>
      <c r="S31" s="132" t="s">
        <v>25</v>
      </c>
      <c r="T31" s="132" t="s">
        <v>47</v>
      </c>
      <c r="U31" s="132" t="s">
        <v>45</v>
      </c>
      <c r="V31" s="132" t="s">
        <v>46</v>
      </c>
      <c r="X31" s="132" t="s">
        <v>14</v>
      </c>
      <c r="Y31" s="132" t="s">
        <v>21</v>
      </c>
      <c r="Z31" s="132" t="s">
        <v>1003</v>
      </c>
      <c r="AA31" s="132"/>
      <c r="AD31" s="132" t="s">
        <v>25</v>
      </c>
      <c r="AE31" s="132" t="s">
        <v>66</v>
      </c>
      <c r="AF31" s="132" t="s">
        <v>34</v>
      </c>
      <c r="AG31" s="132" t="s">
        <v>17</v>
      </c>
      <c r="AH31" s="132" t="s">
        <v>18</v>
      </c>
      <c r="AI31" s="132" t="s">
        <v>19</v>
      </c>
      <c r="AJ31" s="132" t="s">
        <v>20</v>
      </c>
      <c r="AK31" s="132" t="s">
        <v>6</v>
      </c>
      <c r="AL31" s="132" t="s">
        <v>53</v>
      </c>
      <c r="AN31" s="132" t="s">
        <v>10</v>
      </c>
      <c r="AO31" s="132" t="s">
        <v>11</v>
      </c>
      <c r="AP31" s="132" t="s">
        <v>12</v>
      </c>
      <c r="AQ31" s="132" t="s">
        <v>26</v>
      </c>
      <c r="AR31" s="132" t="s">
        <v>7</v>
      </c>
      <c r="AV31" s="132" t="s">
        <v>47</v>
      </c>
      <c r="AW31" s="132" t="s">
        <v>45</v>
      </c>
      <c r="AX31" s="132" t="s">
        <v>46</v>
      </c>
      <c r="AZ31" s="132" t="s">
        <v>14</v>
      </c>
      <c r="BA31" s="132" t="s">
        <v>21</v>
      </c>
    </row>
    <row r="32" spans="1:53" x14ac:dyDescent="0.15">
      <c r="A32" s="133" t="s">
        <v>1518</v>
      </c>
      <c r="B32" s="134">
        <v>24</v>
      </c>
      <c r="C32" s="134">
        <v>17</v>
      </c>
      <c r="D32" s="131">
        <f>F32/E32</f>
        <v>0.5757575757575758</v>
      </c>
      <c r="E32" s="134">
        <v>99</v>
      </c>
      <c r="F32" s="134">
        <v>57</v>
      </c>
      <c r="G32" s="134">
        <v>837</v>
      </c>
      <c r="H32" s="146">
        <f t="shared" ref="H32:H33" si="24">G32/F32</f>
        <v>14.684210526315789</v>
      </c>
      <c r="I32" s="134">
        <v>6</v>
      </c>
      <c r="J32" s="131">
        <f>I32/F32</f>
        <v>0.10526315789473684</v>
      </c>
      <c r="L32" s="134">
        <v>0</v>
      </c>
      <c r="M32" s="134">
        <v>0</v>
      </c>
      <c r="N32" s="146" t="e">
        <f t="shared" ref="N32:N37" si="25">M32/L32</f>
        <v>#DIV/0!</v>
      </c>
      <c r="O32" s="134">
        <v>0</v>
      </c>
      <c r="P32" s="131" t="e">
        <f>O32/L32</f>
        <v>#DIV/0!</v>
      </c>
      <c r="S32" s="133" t="s">
        <v>1519</v>
      </c>
      <c r="T32" s="147">
        <f>(E32+L32)/($D$27+$L$27+$N$17+$E$47+$L$47)</f>
        <v>0.1542056074766355</v>
      </c>
      <c r="U32" s="147">
        <f>E32/($E$17)</f>
        <v>0.24565756823821339</v>
      </c>
      <c r="V32" s="147">
        <f>L32/($N$17+$D$27+$L$38+$L$47)</f>
        <v>0</v>
      </c>
      <c r="X32" s="134">
        <f>($G32*('Scoring Format'!$B$4))+($I32*'Scoring Format'!$B$7)+($M32*('Scoring Format'!$B$3))+($O32*('Scoring Format'!$B$6))</f>
        <v>119.7</v>
      </c>
      <c r="Y32" s="134">
        <f>(F32*1)+(($G32*('Scoring Format'!$B$4))+($I32*'Scoring Format'!$B$7)+($M32*('Scoring Format'!$B$3))+($O32*('Scoring Format'!$B$6)))</f>
        <v>176.7</v>
      </c>
      <c r="Z32" s="134">
        <f>(F32*0.5)+(($G32*('Scoring Format'!$B$4))+($I32*'Scoring Format'!$B$7)+($M32*('Scoring Format'!$B$3))+($O32*('Scoring Format'!$B$6)))</f>
        <v>148.19999999999999</v>
      </c>
      <c r="AA32" s="136"/>
      <c r="AD32" s="133" t="s">
        <v>71</v>
      </c>
      <c r="AE32" s="133"/>
      <c r="AF32" s="131">
        <f>AH32/AG32</f>
        <v>0.60747663551401865</v>
      </c>
      <c r="AG32" s="134">
        <v>107</v>
      </c>
      <c r="AH32" s="134">
        <v>65</v>
      </c>
      <c r="AI32" s="134">
        <v>710</v>
      </c>
      <c r="AJ32" s="134">
        <f t="shared" ref="AJ32:AJ36" si="26">AI32/AH32</f>
        <v>10.923076923076923</v>
      </c>
      <c r="AK32" s="134">
        <v>6</v>
      </c>
      <c r="AL32" s="131">
        <f>AK32/AH32</f>
        <v>9.2307692307692313E-2</v>
      </c>
      <c r="AN32" s="134">
        <v>0</v>
      </c>
      <c r="AO32" s="134">
        <v>0</v>
      </c>
      <c r="AP32" s="146" t="e">
        <f t="shared" ref="AP32:AP37" si="27">AO32/AN32</f>
        <v>#DIV/0!</v>
      </c>
      <c r="AQ32" s="134">
        <v>0</v>
      </c>
      <c r="AR32" s="131" t="e">
        <f>AQ32/AN32</f>
        <v>#DIV/0!</v>
      </c>
      <c r="AV32" s="147" t="e">
        <f>(#REF!+AK32)/(#REF!+AK35)</f>
        <v>#REF!</v>
      </c>
      <c r="AW32" s="147" t="e">
        <f>#REF!/(AK32+#REF!)</f>
        <v>#REF!</v>
      </c>
      <c r="AX32" s="147" t="e">
        <f>AK32/(#REF!+AK32)</f>
        <v>#REF!</v>
      </c>
      <c r="AZ32" s="134">
        <f>(AI32*0.1)+(AK32*6)+(AO32*0.1)+(AQ32*6)</f>
        <v>107</v>
      </c>
      <c r="BA32" s="134">
        <f>(AH32*1)+(AI32*0.1)+(AK32*6)+(AO32*0.1)+(AQ32*6)</f>
        <v>172</v>
      </c>
    </row>
    <row r="33" spans="1:53" x14ac:dyDescent="0.15">
      <c r="A33" s="133" t="s">
        <v>986</v>
      </c>
      <c r="B33" s="134">
        <v>26</v>
      </c>
      <c r="C33" s="134">
        <v>17</v>
      </c>
      <c r="D33" s="131">
        <f t="shared" ref="D33:D37" si="28">F33/E33</f>
        <v>0.65034965034965031</v>
      </c>
      <c r="E33" s="134">
        <v>143</v>
      </c>
      <c r="F33" s="134">
        <v>93</v>
      </c>
      <c r="G33" s="134">
        <v>1270</v>
      </c>
      <c r="H33" s="146">
        <f t="shared" si="24"/>
        <v>13.655913978494624</v>
      </c>
      <c r="I33" s="134">
        <v>8</v>
      </c>
      <c r="J33" s="131">
        <f t="shared" ref="J33:J37" si="29">I33/F33</f>
        <v>8.6021505376344093E-2</v>
      </c>
      <c r="L33" s="134">
        <v>0</v>
      </c>
      <c r="M33" s="134">
        <v>0</v>
      </c>
      <c r="N33" s="146" t="e">
        <f t="shared" si="25"/>
        <v>#DIV/0!</v>
      </c>
      <c r="O33" s="134">
        <v>0</v>
      </c>
      <c r="P33" s="131" t="e">
        <f t="shared" ref="P33:P37" si="30">O33/L33</f>
        <v>#DIV/0!</v>
      </c>
      <c r="S33" s="133" t="s">
        <v>991</v>
      </c>
      <c r="T33" s="147">
        <f t="shared" ref="T33:T37" si="31">(E33+L33)/($D$27+$L$27+$N$17+$E$47+$L$47)</f>
        <v>0.22274143302180685</v>
      </c>
      <c r="U33" s="147">
        <f t="shared" ref="U33:U37" si="32">E33/($E$17)</f>
        <v>0.35483870967741937</v>
      </c>
      <c r="V33" s="147">
        <f t="shared" ref="V33:V37" si="33">L33/($N$17+$D$27+$L$38+$L$47)</f>
        <v>0</v>
      </c>
      <c r="X33" s="134">
        <f>($G33*('Scoring Format'!$B$4))+($I33*'Scoring Format'!$B$7)+($M33*('Scoring Format'!$B$3))+($O33*('Scoring Format'!$B$6))</f>
        <v>175</v>
      </c>
      <c r="Y33" s="134">
        <f>(F33*1)+(($G33*('Scoring Format'!$B$4))+($I33*'Scoring Format'!$B$7)+($M33*('Scoring Format'!$B$3))+($O33*('Scoring Format'!$B$6)))</f>
        <v>268</v>
      </c>
      <c r="Z33" s="134">
        <f>(F33*0.5)+(($G33*('Scoring Format'!$B$4))+($I33*'Scoring Format'!$B$7)+($M33*('Scoring Format'!$B$3))+($O33*('Scoring Format'!$B$6)))</f>
        <v>221.5</v>
      </c>
      <c r="AA33" s="136"/>
      <c r="AD33" s="133" t="s">
        <v>27</v>
      </c>
      <c r="AE33" s="133"/>
      <c r="AF33" s="131">
        <f t="shared" ref="AF33:AF37" si="34">AH33/AG33</f>
        <v>0.6333333333333333</v>
      </c>
      <c r="AG33" s="134">
        <v>120</v>
      </c>
      <c r="AH33" s="134">
        <v>76</v>
      </c>
      <c r="AI33" s="134">
        <v>892</v>
      </c>
      <c r="AJ33" s="134">
        <f t="shared" si="26"/>
        <v>11.736842105263158</v>
      </c>
      <c r="AK33" s="134">
        <v>5</v>
      </c>
      <c r="AL33" s="131">
        <f t="shared" ref="AL33:AL37" si="35">AK33/AH33</f>
        <v>6.5789473684210523E-2</v>
      </c>
      <c r="AN33" s="134">
        <v>12</v>
      </c>
      <c r="AO33" s="134">
        <v>108</v>
      </c>
      <c r="AP33" s="146">
        <f t="shared" si="27"/>
        <v>9</v>
      </c>
      <c r="AQ33" s="134">
        <v>0</v>
      </c>
      <c r="AR33" s="131">
        <f t="shared" ref="AR33:AR37" si="36">AQ33/AN33</f>
        <v>0</v>
      </c>
      <c r="AV33" s="147" t="e">
        <f>(#REF!+AK33)/(#REF!+AK36)</f>
        <v>#REF!</v>
      </c>
      <c r="AW33" s="147" t="e">
        <f>#REF!/(AK33+#REF!)</f>
        <v>#REF!</v>
      </c>
      <c r="AX33" s="147" t="e">
        <f>AK33/(#REF!+AK33)</f>
        <v>#REF!</v>
      </c>
      <c r="AZ33" s="134">
        <f>(AI33*0.1)+(AK33*6)+(AO33*0.1)+(AQ33*6)</f>
        <v>130</v>
      </c>
      <c r="BA33" s="134">
        <f>(AH33*1)+(AI33*0.1)+(AK33*6)+(AO33*0.1)+(AQ33*6)</f>
        <v>206</v>
      </c>
    </row>
    <row r="34" spans="1:53" x14ac:dyDescent="0.15">
      <c r="A34" s="133" t="s">
        <v>2240</v>
      </c>
      <c r="B34" s="134">
        <v>30</v>
      </c>
      <c r="C34" s="134">
        <v>16</v>
      </c>
      <c r="D34" s="131">
        <f t="shared" si="28"/>
        <v>0.68292682926829273</v>
      </c>
      <c r="E34" s="134">
        <v>41</v>
      </c>
      <c r="F34" s="134">
        <v>28</v>
      </c>
      <c r="G34" s="134">
        <v>420</v>
      </c>
      <c r="H34" s="146">
        <f t="shared" ref="H34:H37" si="37">G34/F34</f>
        <v>15</v>
      </c>
      <c r="I34" s="134">
        <v>2</v>
      </c>
      <c r="J34" s="131">
        <f t="shared" si="29"/>
        <v>7.1428571428571425E-2</v>
      </c>
      <c r="L34" s="134"/>
      <c r="M34" s="134"/>
      <c r="N34" s="146" t="e">
        <f t="shared" si="25"/>
        <v>#DIV/0!</v>
      </c>
      <c r="O34" s="134">
        <v>0</v>
      </c>
      <c r="P34" s="131" t="e">
        <f t="shared" si="30"/>
        <v>#DIV/0!</v>
      </c>
      <c r="S34" s="133" t="s">
        <v>2243</v>
      </c>
      <c r="T34" s="147">
        <f t="shared" si="31"/>
        <v>6.3862928348909651E-2</v>
      </c>
      <c r="U34" s="147">
        <f t="shared" si="32"/>
        <v>0.10173697270471464</v>
      </c>
      <c r="V34" s="147">
        <f t="shared" si="33"/>
        <v>0</v>
      </c>
      <c r="X34" s="134">
        <f>($G34*('Scoring Format'!$B$4))+($I34*'Scoring Format'!$B$7)+($M34*('Scoring Format'!$B$3))+($O34*('Scoring Format'!$B$6))</f>
        <v>54</v>
      </c>
      <c r="Y34" s="134">
        <f>(F34*1)+(($G34*('Scoring Format'!$B$4))+($I34*'Scoring Format'!$B$7)+($M34*('Scoring Format'!$B$3))+($O34*('Scoring Format'!$B$6)))</f>
        <v>82</v>
      </c>
      <c r="Z34" s="134">
        <f>(F34*0.5)+(($G34*('Scoring Format'!$B$4))+($I34*'Scoring Format'!$B$7)+($M34*('Scoring Format'!$B$3))+($O34*('Scoring Format'!$B$6)))</f>
        <v>68</v>
      </c>
      <c r="AA34" s="136"/>
      <c r="AD34" s="133" t="s">
        <v>28</v>
      </c>
      <c r="AE34" s="133"/>
      <c r="AF34" s="131">
        <f t="shared" si="34"/>
        <v>0.55000000000000004</v>
      </c>
      <c r="AG34" s="134">
        <v>40</v>
      </c>
      <c r="AH34" s="134">
        <v>22</v>
      </c>
      <c r="AI34" s="134">
        <v>325</v>
      </c>
      <c r="AJ34" s="134">
        <f t="shared" si="26"/>
        <v>14.772727272727273</v>
      </c>
      <c r="AK34" s="134">
        <v>2</v>
      </c>
      <c r="AL34" s="131">
        <f t="shared" si="35"/>
        <v>9.0909090909090912E-2</v>
      </c>
      <c r="AN34" s="134">
        <v>5</v>
      </c>
      <c r="AO34" s="134">
        <v>20</v>
      </c>
      <c r="AP34" s="146">
        <f t="shared" si="27"/>
        <v>4</v>
      </c>
      <c r="AQ34" s="134">
        <v>0</v>
      </c>
      <c r="AR34" s="131">
        <f t="shared" si="36"/>
        <v>0</v>
      </c>
      <c r="AV34" s="147" t="e">
        <f>(#REF!+AK34)/(#REF!+AK37)</f>
        <v>#REF!</v>
      </c>
      <c r="AW34" s="147" t="e">
        <f>#REF!/(AK34+#REF!)</f>
        <v>#REF!</v>
      </c>
      <c r="AX34" s="147" t="e">
        <f>AK34/(#REF!+AK34)</f>
        <v>#REF!</v>
      </c>
      <c r="AZ34" s="134">
        <f>(AI34*0.1)+(AK34*6)+(AO34*0.1)+(AQ34*6)</f>
        <v>46.5</v>
      </c>
      <c r="BA34" s="134">
        <f>(AH34*1)+(AI34*0.1)+(AK34*6)+(AO34*0.1)+(AQ34*6)</f>
        <v>68.5</v>
      </c>
    </row>
    <row r="35" spans="1:53" x14ac:dyDescent="0.15">
      <c r="A35" s="133" t="s">
        <v>2241</v>
      </c>
      <c r="B35" s="134">
        <v>28</v>
      </c>
      <c r="C35" s="134">
        <v>17</v>
      </c>
      <c r="D35" s="131">
        <f t="shared" si="28"/>
        <v>0.5</v>
      </c>
      <c r="E35" s="134">
        <v>10</v>
      </c>
      <c r="F35" s="134">
        <v>5</v>
      </c>
      <c r="G35" s="134">
        <v>60</v>
      </c>
      <c r="H35" s="146">
        <f t="shared" si="37"/>
        <v>12</v>
      </c>
      <c r="I35" s="134">
        <v>0</v>
      </c>
      <c r="J35" s="131">
        <f t="shared" si="29"/>
        <v>0</v>
      </c>
      <c r="L35" s="134">
        <v>5</v>
      </c>
      <c r="M35" s="134">
        <v>18</v>
      </c>
      <c r="N35" s="146">
        <f t="shared" si="25"/>
        <v>3.6</v>
      </c>
      <c r="O35" s="134">
        <v>1</v>
      </c>
      <c r="P35" s="131">
        <f t="shared" si="30"/>
        <v>0.2</v>
      </c>
      <c r="S35" s="133" t="s">
        <v>2244</v>
      </c>
      <c r="T35" s="147">
        <f t="shared" si="31"/>
        <v>2.336448598130841E-2</v>
      </c>
      <c r="U35" s="147">
        <f t="shared" si="32"/>
        <v>2.4813895781637719E-2</v>
      </c>
      <c r="V35" s="147">
        <f t="shared" si="33"/>
        <v>1.3089005235602094E-2</v>
      </c>
      <c r="X35" s="134">
        <f>($G35*('Scoring Format'!$B$4))+($I35*'Scoring Format'!$B$7)+($M35*('Scoring Format'!$B$3))+($O35*('Scoring Format'!$B$6))</f>
        <v>13.8</v>
      </c>
      <c r="Y35" s="134">
        <f>(F35*1)+(($G35*('Scoring Format'!$B$4))+($I35*'Scoring Format'!$B$7)+($M35*('Scoring Format'!$B$3))+($O35*('Scoring Format'!$B$6)))</f>
        <v>18.8</v>
      </c>
      <c r="Z35" s="134">
        <f>(F35*0.5)+(($G35*('Scoring Format'!$B$4))+($I35*'Scoring Format'!$B$7)+($M35*('Scoring Format'!$B$3))+($O35*('Scoring Format'!$B$6)))</f>
        <v>16.3</v>
      </c>
      <c r="AA35" s="136"/>
      <c r="AD35" s="133" t="s">
        <v>29</v>
      </c>
      <c r="AE35" s="133"/>
      <c r="AF35" s="131">
        <f t="shared" si="34"/>
        <v>0.66206896551724137</v>
      </c>
      <c r="AG35" s="134">
        <v>145</v>
      </c>
      <c r="AH35" s="134">
        <v>96</v>
      </c>
      <c r="AI35" s="134">
        <v>1098</v>
      </c>
      <c r="AJ35" s="134">
        <f t="shared" si="26"/>
        <v>11.4375</v>
      </c>
      <c r="AK35" s="134">
        <v>7</v>
      </c>
      <c r="AL35" s="131">
        <f t="shared" si="35"/>
        <v>7.2916666666666671E-2</v>
      </c>
      <c r="AN35" s="134">
        <v>0</v>
      </c>
      <c r="AO35" s="134">
        <v>0</v>
      </c>
      <c r="AP35" s="146" t="e">
        <f t="shared" si="27"/>
        <v>#DIV/0!</v>
      </c>
      <c r="AQ35" s="134">
        <v>0</v>
      </c>
      <c r="AR35" s="131" t="e">
        <f t="shared" si="36"/>
        <v>#DIV/0!</v>
      </c>
      <c r="AV35" s="147" t="e">
        <f>(#REF!+AK35)/(#REF!+AK38)</f>
        <v>#REF!</v>
      </c>
      <c r="AW35" s="147" t="e">
        <f>#REF!/(AK35+#REF!)</f>
        <v>#REF!</v>
      </c>
      <c r="AX35" s="147" t="e">
        <f>AK35/(#REF!+AK35)</f>
        <v>#REF!</v>
      </c>
      <c r="AZ35" s="134">
        <f>(AI35*0.1)+(AK35*6)+(AO35*0.1)+(AQ35*6)</f>
        <v>151.80000000000001</v>
      </c>
      <c r="BA35" s="134">
        <f>(AH35*1)+(AI35*0.1)+(AK35*6)+(AO35*0.1)+(AQ35*6)</f>
        <v>247.8</v>
      </c>
    </row>
    <row r="36" spans="1:53" x14ac:dyDescent="0.15">
      <c r="A36" s="133" t="s">
        <v>1698</v>
      </c>
      <c r="B36" s="134">
        <v>23</v>
      </c>
      <c r="C36" s="134">
        <v>17</v>
      </c>
      <c r="D36" s="131">
        <f t="shared" si="28"/>
        <v>0</v>
      </c>
      <c r="E36" s="134">
        <v>2</v>
      </c>
      <c r="F36" s="134">
        <v>0</v>
      </c>
      <c r="G36" s="134">
        <v>0</v>
      </c>
      <c r="H36" s="146" t="e">
        <f t="shared" si="37"/>
        <v>#DIV/0!</v>
      </c>
      <c r="I36" s="134">
        <v>0</v>
      </c>
      <c r="J36" s="131" t="e">
        <f t="shared" si="29"/>
        <v>#DIV/0!</v>
      </c>
      <c r="L36" s="134"/>
      <c r="M36" s="134"/>
      <c r="N36" s="146" t="e">
        <f t="shared" si="25"/>
        <v>#DIV/0!</v>
      </c>
      <c r="O36" s="134">
        <v>0</v>
      </c>
      <c r="P36" s="131" t="e">
        <f t="shared" si="30"/>
        <v>#DIV/0!</v>
      </c>
      <c r="S36" s="133" t="s">
        <v>1699</v>
      </c>
      <c r="T36" s="147">
        <f t="shared" si="31"/>
        <v>3.1152647975077881E-3</v>
      </c>
      <c r="U36" s="147">
        <f t="shared" si="32"/>
        <v>4.9627791563275434E-3</v>
      </c>
      <c r="V36" s="147">
        <f t="shared" si="33"/>
        <v>0</v>
      </c>
      <c r="X36" s="134">
        <f>($G36*('Scoring Format'!$B$4))+($I36*'Scoring Format'!$B$7)+($M36*('Scoring Format'!$B$3))+($O36*('Scoring Format'!$B$6))</f>
        <v>0</v>
      </c>
      <c r="Y36" s="134">
        <f>(F36*1)+(($G36*('Scoring Format'!$B$4))+($I36*'Scoring Format'!$B$7)+($M36*('Scoring Format'!$B$3))+($O36*('Scoring Format'!$B$6)))</f>
        <v>0</v>
      </c>
      <c r="Z36" s="134">
        <f>(F36*0.5)+(($G36*('Scoring Format'!$B$4))+($I36*'Scoring Format'!$B$7)+($M36*('Scoring Format'!$B$3))+($O36*('Scoring Format'!$B$6)))</f>
        <v>0</v>
      </c>
      <c r="AA36" s="136"/>
      <c r="AD36" s="133" t="s">
        <v>30</v>
      </c>
      <c r="AE36" s="133"/>
      <c r="AF36" s="131">
        <f t="shared" si="34"/>
        <v>0.6</v>
      </c>
      <c r="AG36" s="134">
        <v>10</v>
      </c>
      <c r="AH36" s="134">
        <v>6</v>
      </c>
      <c r="AI36" s="134">
        <v>100</v>
      </c>
      <c r="AJ36" s="134">
        <f t="shared" si="26"/>
        <v>16.666666666666668</v>
      </c>
      <c r="AK36" s="134">
        <v>0</v>
      </c>
      <c r="AL36" s="131">
        <f t="shared" si="35"/>
        <v>0</v>
      </c>
      <c r="AN36" s="134">
        <v>0</v>
      </c>
      <c r="AO36" s="134">
        <v>0</v>
      </c>
      <c r="AP36" s="146" t="e">
        <f t="shared" si="27"/>
        <v>#DIV/0!</v>
      </c>
      <c r="AQ36" s="134">
        <v>0</v>
      </c>
      <c r="AR36" s="131" t="e">
        <f t="shared" si="36"/>
        <v>#DIV/0!</v>
      </c>
      <c r="AV36" s="147" t="e">
        <f>(#REF!+AK36)/(#REF!+AJ41)</f>
        <v>#REF!</v>
      </c>
      <c r="AW36" s="147" t="e">
        <f>#REF!/(AK36+#REF!)</f>
        <v>#REF!</v>
      </c>
      <c r="AX36" s="147" t="e">
        <f>AK36/(#REF!+AK36)</f>
        <v>#REF!</v>
      </c>
      <c r="AZ36" s="134">
        <f>(AI36*0.1)+(AK36*6)+(AO36*0.1)+(AQ36*6)</f>
        <v>10</v>
      </c>
      <c r="BA36" s="134">
        <f>(AH36*1)+(AI36*0.1)+(AK36*6)+(AO36*0.1)+(AQ36*6)</f>
        <v>16</v>
      </c>
    </row>
    <row r="37" spans="1:53" x14ac:dyDescent="0.15">
      <c r="A37" s="133" t="s">
        <v>2242</v>
      </c>
      <c r="B37" s="130">
        <v>22</v>
      </c>
      <c r="C37" s="134">
        <v>17</v>
      </c>
      <c r="D37" s="131">
        <f t="shared" si="28"/>
        <v>0</v>
      </c>
      <c r="E37" s="134">
        <v>1</v>
      </c>
      <c r="F37" s="134">
        <v>0</v>
      </c>
      <c r="G37" s="134">
        <v>0</v>
      </c>
      <c r="H37" s="146" t="e">
        <f t="shared" si="37"/>
        <v>#DIV/0!</v>
      </c>
      <c r="I37" s="134">
        <v>0</v>
      </c>
      <c r="J37" s="131" t="e">
        <f t="shared" si="29"/>
        <v>#DIV/0!</v>
      </c>
      <c r="L37" s="134"/>
      <c r="M37" s="134"/>
      <c r="N37" s="146" t="e">
        <f t="shared" si="25"/>
        <v>#DIV/0!</v>
      </c>
      <c r="O37" s="134">
        <v>0</v>
      </c>
      <c r="P37" s="131" t="e">
        <f t="shared" si="30"/>
        <v>#DIV/0!</v>
      </c>
      <c r="S37" s="133" t="s">
        <v>2245</v>
      </c>
      <c r="T37" s="147">
        <f t="shared" si="31"/>
        <v>1.557632398753894E-3</v>
      </c>
      <c r="U37" s="147">
        <f t="shared" si="32"/>
        <v>2.4813895781637717E-3</v>
      </c>
      <c r="V37" s="147">
        <f t="shared" si="33"/>
        <v>0</v>
      </c>
      <c r="X37" s="134">
        <f>($G37*('Scoring Format'!$B$4))+($I37*'Scoring Format'!$B$7)+($M37*('Scoring Format'!$B$3))+($O37*('Scoring Format'!$B$6))</f>
        <v>0</v>
      </c>
      <c r="Y37" s="134">
        <f>(F37*1)+(($G37*('Scoring Format'!$B$4))+($I37*'Scoring Format'!$B$7)+($M37*('Scoring Format'!$B$3))+($O37*('Scoring Format'!$B$6)))</f>
        <v>0</v>
      </c>
      <c r="Z37" s="134">
        <f>(F37*0.5)+(($G37*('Scoring Format'!$B$4))+($I37*'Scoring Format'!$B$7)+($M37*('Scoring Format'!$B$3))+($O37*('Scoring Format'!$B$6)))</f>
        <v>0</v>
      </c>
      <c r="AA37" s="136"/>
      <c r="AD37" s="133" t="s">
        <v>72</v>
      </c>
      <c r="AE37" s="133"/>
      <c r="AF37" s="131" t="e">
        <f t="shared" si="34"/>
        <v>#DIV/0!</v>
      </c>
      <c r="AG37" s="134"/>
      <c r="AH37" s="134"/>
      <c r="AI37" s="134"/>
      <c r="AJ37" s="134"/>
      <c r="AK37" s="134"/>
      <c r="AL37" s="131" t="e">
        <f t="shared" si="35"/>
        <v>#DIV/0!</v>
      </c>
      <c r="AN37" s="134"/>
      <c r="AO37" s="134"/>
      <c r="AP37" s="146" t="e">
        <f t="shared" si="27"/>
        <v>#DIV/0!</v>
      </c>
      <c r="AQ37" s="134"/>
      <c r="AR37" s="131" t="e">
        <f t="shared" si="36"/>
        <v>#DIV/0!</v>
      </c>
      <c r="AV37" s="147" t="e">
        <f>(#REF!+AK37)/(#REF!+AK42)</f>
        <v>#REF!</v>
      </c>
      <c r="AW37" s="147" t="e">
        <f>#REF!/(AK37+#REF!)</f>
        <v>#REF!</v>
      </c>
      <c r="AX37" s="147" t="e">
        <f>AK37/(#REF!+AK37)</f>
        <v>#REF!</v>
      </c>
      <c r="AZ37" s="134"/>
      <c r="BA37" s="134"/>
    </row>
    <row r="38" spans="1:53" x14ac:dyDescent="0.15">
      <c r="A38" s="132" t="s">
        <v>44</v>
      </c>
      <c r="B38" s="132"/>
      <c r="C38" s="132"/>
      <c r="D38" s="128"/>
      <c r="E38" s="132">
        <f>SUM(E32:E37)</f>
        <v>296</v>
      </c>
      <c r="F38" s="132">
        <f t="shared" ref="F38:I38" si="38">SUM(F32:F37)</f>
        <v>183</v>
      </c>
      <c r="G38" s="132">
        <f t="shared" si="38"/>
        <v>2587</v>
      </c>
      <c r="H38" s="132"/>
      <c r="I38" s="132">
        <f t="shared" si="38"/>
        <v>16</v>
      </c>
      <c r="J38" s="132"/>
      <c r="K38" s="132"/>
      <c r="L38" s="132">
        <f>SUM(L32:L37)</f>
        <v>5</v>
      </c>
      <c r="M38" s="132">
        <f t="shared" ref="M38:O38" si="39">SUM(M32:M37)</f>
        <v>18</v>
      </c>
      <c r="N38" s="132"/>
      <c r="O38" s="132">
        <f t="shared" si="39"/>
        <v>1</v>
      </c>
      <c r="P38" s="132"/>
      <c r="AD38" s="132" t="s">
        <v>44</v>
      </c>
      <c r="AE38" s="132"/>
      <c r="AF38" s="128"/>
      <c r="AG38" s="132">
        <f>SUM(AG32:AG37)</f>
        <v>422</v>
      </c>
      <c r="AH38" s="132">
        <f t="shared" ref="AH38:AI38" si="40">SUM(AH32:AH37)</f>
        <v>265</v>
      </c>
      <c r="AI38" s="132">
        <f t="shared" si="40"/>
        <v>3125</v>
      </c>
      <c r="AJ38" s="132"/>
      <c r="AK38" s="132">
        <f t="shared" ref="AK38" si="41">SUM(AK32:AK37)</f>
        <v>20</v>
      </c>
      <c r="AL38" s="132"/>
      <c r="AM38" s="132"/>
      <c r="AN38" s="132">
        <f>SUM(AN32:AN37)</f>
        <v>17</v>
      </c>
      <c r="AO38" s="132">
        <f t="shared" ref="AO38" si="42">SUM(AO32:AO37)</f>
        <v>128</v>
      </c>
      <c r="AP38" s="132"/>
      <c r="AQ38" s="132">
        <f t="shared" ref="AQ38" si="43">SUM(AQ32:AQ37)</f>
        <v>0</v>
      </c>
      <c r="AR38" s="132"/>
    </row>
    <row r="39" spans="1:53" x14ac:dyDescent="0.15">
      <c r="A39" s="136"/>
      <c r="B39" s="132"/>
      <c r="D39" s="136"/>
      <c r="E39" s="136"/>
      <c r="F39" s="136"/>
      <c r="G39" s="136"/>
      <c r="H39" s="136"/>
      <c r="I39" s="136"/>
      <c r="J39" s="136"/>
      <c r="K39" s="136"/>
      <c r="L39" s="136"/>
      <c r="M39" s="136"/>
      <c r="S39" s="126" t="s">
        <v>1699</v>
      </c>
      <c r="AD39" s="132"/>
      <c r="AF39" s="136"/>
      <c r="AG39" s="136"/>
      <c r="AH39" s="136"/>
      <c r="AI39" s="136"/>
      <c r="AJ39" s="136"/>
      <c r="AK39" s="136"/>
      <c r="AL39" s="136"/>
      <c r="AM39" s="136"/>
      <c r="AN39" s="136"/>
      <c r="AO39" s="136"/>
    </row>
    <row r="40" spans="1:53" x14ac:dyDescent="0.15">
      <c r="A40" s="132"/>
      <c r="B40" s="132"/>
      <c r="D40" s="136"/>
      <c r="E40" s="136"/>
      <c r="F40" s="136"/>
      <c r="G40" s="136"/>
      <c r="H40" s="136"/>
      <c r="I40" s="136"/>
      <c r="J40" s="136"/>
      <c r="K40" s="136"/>
      <c r="L40" s="136"/>
      <c r="M40" s="136"/>
      <c r="AD40" s="132"/>
      <c r="AF40" s="136"/>
      <c r="AG40" s="136"/>
      <c r="AH40" s="136"/>
      <c r="AI40" s="136"/>
      <c r="AJ40" s="136"/>
      <c r="AK40" s="136"/>
      <c r="AL40" s="136"/>
      <c r="AM40" s="136"/>
      <c r="AN40" s="136"/>
      <c r="AO40" s="136"/>
    </row>
    <row r="41" spans="1:53" x14ac:dyDescent="0.15">
      <c r="A41" s="495" t="s">
        <v>52</v>
      </c>
      <c r="B41" s="495"/>
      <c r="C41" s="495"/>
      <c r="D41" s="495"/>
      <c r="E41" s="495"/>
      <c r="F41" s="495"/>
      <c r="G41" s="495"/>
      <c r="H41" s="495"/>
      <c r="I41" s="136"/>
      <c r="J41" s="136"/>
      <c r="K41" s="495" t="s">
        <v>49</v>
      </c>
      <c r="L41" s="495"/>
      <c r="M41" s="495"/>
      <c r="N41" s="495"/>
      <c r="O41" s="495"/>
      <c r="S41" s="495" t="s">
        <v>50</v>
      </c>
      <c r="T41" s="495"/>
      <c r="U41" s="495"/>
      <c r="W41" s="495" t="s">
        <v>51</v>
      </c>
      <c r="X41" s="499"/>
      <c r="AD41" s="495" t="s">
        <v>52</v>
      </c>
      <c r="AE41" s="495"/>
      <c r="AF41" s="495"/>
      <c r="AG41" s="495"/>
      <c r="AH41" s="495"/>
      <c r="AI41" s="495"/>
      <c r="AJ41" s="495"/>
      <c r="AK41" s="136"/>
      <c r="AL41" s="136"/>
      <c r="AM41" s="495" t="s">
        <v>49</v>
      </c>
      <c r="AN41" s="495"/>
      <c r="AO41" s="495"/>
      <c r="AP41" s="495"/>
      <c r="AQ41" s="495"/>
      <c r="AU41" s="495" t="s">
        <v>50</v>
      </c>
      <c r="AV41" s="495"/>
      <c r="AW41" s="495"/>
      <c r="AY41" s="495" t="s">
        <v>51</v>
      </c>
      <c r="AZ41" s="499"/>
    </row>
    <row r="42" spans="1:53" x14ac:dyDescent="0.15">
      <c r="A42" s="132" t="s">
        <v>31</v>
      </c>
      <c r="B42" s="132" t="s">
        <v>1517</v>
      </c>
      <c r="C42" s="132" t="s">
        <v>66</v>
      </c>
      <c r="D42" s="132" t="s">
        <v>34</v>
      </c>
      <c r="E42" s="132" t="s">
        <v>17</v>
      </c>
      <c r="F42" s="132" t="s">
        <v>18</v>
      </c>
      <c r="G42" s="132" t="s">
        <v>19</v>
      </c>
      <c r="H42" s="132" t="s">
        <v>20</v>
      </c>
      <c r="I42" s="132" t="s">
        <v>6</v>
      </c>
      <c r="J42" s="132" t="s">
        <v>53</v>
      </c>
      <c r="L42" s="132" t="s">
        <v>10</v>
      </c>
      <c r="M42" s="132" t="s">
        <v>11</v>
      </c>
      <c r="N42" s="132" t="s">
        <v>12</v>
      </c>
      <c r="O42" s="132" t="s">
        <v>54</v>
      </c>
      <c r="P42" s="132" t="s">
        <v>7</v>
      </c>
      <c r="S42" s="132" t="s">
        <v>31</v>
      </c>
      <c r="T42" s="132" t="s">
        <v>47</v>
      </c>
      <c r="U42" s="132" t="s">
        <v>45</v>
      </c>
      <c r="V42" s="132" t="s">
        <v>46</v>
      </c>
      <c r="X42" s="132" t="s">
        <v>14</v>
      </c>
      <c r="Y42" s="132" t="s">
        <v>21</v>
      </c>
      <c r="Z42" s="132" t="s">
        <v>1004</v>
      </c>
      <c r="AA42" s="132"/>
      <c r="AD42" s="132" t="s">
        <v>31</v>
      </c>
      <c r="AE42" s="132" t="s">
        <v>66</v>
      </c>
      <c r="AF42" s="132" t="s">
        <v>34</v>
      </c>
      <c r="AG42" s="132" t="s">
        <v>17</v>
      </c>
      <c r="AH42" s="132" t="s">
        <v>18</v>
      </c>
      <c r="AI42" s="132" t="s">
        <v>19</v>
      </c>
      <c r="AJ42" s="132" t="s">
        <v>20</v>
      </c>
      <c r="AK42" s="132" t="s">
        <v>6</v>
      </c>
      <c r="AL42" s="132" t="s">
        <v>53</v>
      </c>
      <c r="AN42" s="132" t="s">
        <v>10</v>
      </c>
      <c r="AO42" s="132" t="s">
        <v>11</v>
      </c>
      <c r="AP42" s="132" t="s">
        <v>12</v>
      </c>
      <c r="AQ42" s="132" t="s">
        <v>54</v>
      </c>
      <c r="AR42" s="132" t="s">
        <v>7</v>
      </c>
      <c r="AV42" s="132" t="s">
        <v>47</v>
      </c>
      <c r="AW42" s="132" t="s">
        <v>45</v>
      </c>
      <c r="AX42" s="132" t="s">
        <v>46</v>
      </c>
      <c r="AZ42" s="132" t="s">
        <v>14</v>
      </c>
      <c r="BA42" s="132" t="s">
        <v>21</v>
      </c>
    </row>
    <row r="43" spans="1:53" x14ac:dyDescent="0.15">
      <c r="A43" s="133" t="s">
        <v>429</v>
      </c>
      <c r="B43" s="134">
        <v>26</v>
      </c>
      <c r="C43" s="134">
        <v>17</v>
      </c>
      <c r="D43" s="131">
        <f>F43/E43</f>
        <v>0.75316455696202533</v>
      </c>
      <c r="E43" s="134">
        <v>158</v>
      </c>
      <c r="F43" s="134">
        <v>119</v>
      </c>
      <c r="G43" s="134">
        <v>1193</v>
      </c>
      <c r="H43" s="134">
        <f>G43/F43</f>
        <v>10.025210084033613</v>
      </c>
      <c r="I43" s="134">
        <v>8</v>
      </c>
      <c r="J43" s="131">
        <f>I43/F43</f>
        <v>6.7226890756302518E-2</v>
      </c>
      <c r="L43" s="134">
        <v>0</v>
      </c>
      <c r="M43" s="134">
        <v>0</v>
      </c>
      <c r="N43" s="134">
        <v>0</v>
      </c>
      <c r="O43" s="134">
        <v>0</v>
      </c>
      <c r="P43" s="131" t="e">
        <f>O43/L43</f>
        <v>#DIV/0!</v>
      </c>
      <c r="S43" s="133" t="s">
        <v>352</v>
      </c>
      <c r="T43" s="147">
        <f>(E43+L43)/($E$47+$L$47+$E$38+$L$38+$K$27+$D$27+$N$17)</f>
        <v>0.16221765913757699</v>
      </c>
      <c r="U43" s="147">
        <f>E43/($E$47+$E$38+$K$27)</f>
        <v>0.26689189189189189</v>
      </c>
      <c r="V43" s="147">
        <f>L43/($L$47+$L$38+$D$27+$N$17)</f>
        <v>0</v>
      </c>
      <c r="X43" s="134">
        <f>($G43*('Scoring Format'!$B$4))+($I43*'Scoring Format'!$B$7)+($M43*('Scoring Format'!$B$3))+($O43*('Scoring Format'!$B$6))</f>
        <v>167.3</v>
      </c>
      <c r="Y43" s="134">
        <f>(F43*1)+(($G43*('Scoring Format'!$B$4))+($I43*'Scoring Format'!$B$7)+($M43*('Scoring Format'!$B$3))+($O43*('Scoring Format'!$B$6)))</f>
        <v>286.3</v>
      </c>
      <c r="Z43" s="134">
        <f>(F43*0.5)+(($G43*('Scoring Format'!$B$4))+($I43*'Scoring Format'!$B$7)+($M43*('Scoring Format'!$B$3))+($O43*('Scoring Format'!$B$6)))</f>
        <v>226.8</v>
      </c>
      <c r="AA43" s="136"/>
      <c r="AD43" s="133" t="s">
        <v>32</v>
      </c>
      <c r="AE43" s="133"/>
      <c r="AF43" s="131">
        <f>AH43/AG43</f>
        <v>0.5625</v>
      </c>
      <c r="AG43" s="134">
        <v>16</v>
      </c>
      <c r="AH43" s="134">
        <v>9</v>
      </c>
      <c r="AI43" s="134">
        <v>108</v>
      </c>
      <c r="AJ43" s="134">
        <f>AI43/AH43</f>
        <v>12</v>
      </c>
      <c r="AK43" s="134">
        <v>1</v>
      </c>
      <c r="AL43" s="131">
        <f>AK43/AH43</f>
        <v>0.1111111111111111</v>
      </c>
      <c r="AN43" s="134">
        <v>0</v>
      </c>
      <c r="AO43" s="134">
        <v>0</v>
      </c>
      <c r="AP43" s="134">
        <v>0</v>
      </c>
      <c r="AQ43" s="134">
        <v>0</v>
      </c>
      <c r="AR43" s="131" t="e">
        <f>AQ43/AN43</f>
        <v>#DIV/0!</v>
      </c>
      <c r="AV43" s="147" t="e">
        <f>(#REF!+AK43)/(#REF!+AK46)</f>
        <v>#REF!</v>
      </c>
      <c r="AW43" s="147" t="e">
        <f>#REF!/(AK43+#REF!)</f>
        <v>#REF!</v>
      </c>
      <c r="AX43" s="147" t="e">
        <f>AK43/(#REF!+AK43)</f>
        <v>#REF!</v>
      </c>
      <c r="AZ43" s="134">
        <f>(AI43*0.1)+(AK43*6)+(AO43*0.1)+(AQ43*6)</f>
        <v>16.8</v>
      </c>
      <c r="BA43" s="134">
        <f>(AH43*1)+(AI43*0.1)+(AK43*6)+(AO43*0.1)+(AQ43*6)</f>
        <v>25.8</v>
      </c>
    </row>
    <row r="44" spans="1:53" x14ac:dyDescent="0.15">
      <c r="A44" s="133" t="s">
        <v>1500</v>
      </c>
      <c r="B44" s="134">
        <v>26</v>
      </c>
      <c r="C44" s="134">
        <v>17</v>
      </c>
      <c r="D44" s="131">
        <f t="shared" ref="D44:D46" si="44">F44/E44</f>
        <v>0.8</v>
      </c>
      <c r="E44" s="134">
        <v>10</v>
      </c>
      <c r="F44" s="134">
        <v>8</v>
      </c>
      <c r="G44" s="134">
        <v>72</v>
      </c>
      <c r="H44" s="146">
        <f>G44/F44</f>
        <v>9</v>
      </c>
      <c r="I44" s="134">
        <v>0</v>
      </c>
      <c r="J44" s="131">
        <f t="shared" ref="J44:J46" si="45">I44/F44</f>
        <v>0</v>
      </c>
      <c r="L44" s="134">
        <v>0</v>
      </c>
      <c r="M44" s="134">
        <v>0</v>
      </c>
      <c r="N44" s="134">
        <v>0</v>
      </c>
      <c r="O44" s="134">
        <v>0</v>
      </c>
      <c r="P44" s="131" t="e">
        <f t="shared" ref="P44:P46" si="46">O44/L44</f>
        <v>#DIV/0!</v>
      </c>
      <c r="S44" s="133" t="s">
        <v>1499</v>
      </c>
      <c r="T44" s="147">
        <f t="shared" ref="T44:T46" si="47">(E44+L44)/($E$47+$L$47+$E$38+$L$38+$K$27+$D$27+$N$17)</f>
        <v>1.0266940451745379E-2</v>
      </c>
      <c r="U44" s="147">
        <f t="shared" ref="U44:U46" si="48">E44/($E$47+$E$38+$K$27)</f>
        <v>1.6891891891891893E-2</v>
      </c>
      <c r="V44" s="147">
        <f t="shared" ref="V44:V46" si="49">L44/($L$47+$L$38+$D$27+$N$17)</f>
        <v>0</v>
      </c>
      <c r="X44" s="134">
        <f>($G44*('Scoring Format'!$B$4))+($I44*'Scoring Format'!$B$7)+($M44*('Scoring Format'!$B$3))+($O44*('Scoring Format'!$B$6))</f>
        <v>7.2</v>
      </c>
      <c r="Y44" s="134">
        <f>(F44*1)+(($G44*('Scoring Format'!$B$4))+($I44*'Scoring Format'!$B$7)+($M44*('Scoring Format'!$B$3))+($O44*('Scoring Format'!$B$6)))</f>
        <v>15.2</v>
      </c>
      <c r="Z44" s="134">
        <f>(F44*0.5)+(($G44*('Scoring Format'!$B$4))+($I44*'Scoring Format'!$B$7)+($M44*('Scoring Format'!$B$3))+($O44*('Scoring Format'!$B$6)))</f>
        <v>11.2</v>
      </c>
      <c r="AA44" s="136"/>
      <c r="AD44" s="133" t="s">
        <v>73</v>
      </c>
      <c r="AE44" s="133"/>
      <c r="AF44" s="131">
        <f t="shared" ref="AF44:AF46" si="50">AH44/AG44</f>
        <v>0.74285714285714288</v>
      </c>
      <c r="AG44" s="134">
        <v>35</v>
      </c>
      <c r="AH44" s="134">
        <v>26</v>
      </c>
      <c r="AI44" s="134">
        <v>283</v>
      </c>
      <c r="AJ44" s="134">
        <f>AI44/AH44</f>
        <v>10.884615384615385</v>
      </c>
      <c r="AK44" s="134">
        <v>2</v>
      </c>
      <c r="AL44" s="131">
        <f t="shared" ref="AL44:AL46" si="51">AK44/AH44</f>
        <v>7.6923076923076927E-2</v>
      </c>
      <c r="AN44" s="134">
        <v>0</v>
      </c>
      <c r="AO44" s="134">
        <v>0</v>
      </c>
      <c r="AP44" s="134">
        <v>0</v>
      </c>
      <c r="AQ44" s="134">
        <v>0</v>
      </c>
      <c r="AR44" s="131" t="e">
        <f t="shared" ref="AR44:AR46" si="52">AQ44/AN44</f>
        <v>#DIV/0!</v>
      </c>
      <c r="AV44" s="147" t="e">
        <f>(#REF!+AK44)/(#REF!+AK47)</f>
        <v>#REF!</v>
      </c>
      <c r="AW44" s="147" t="e">
        <f>#REF!/(AK44+#REF!)</f>
        <v>#REF!</v>
      </c>
      <c r="AX44" s="147" t="e">
        <f>AK44/(#REF!+AK44)</f>
        <v>#REF!</v>
      </c>
      <c r="AZ44" s="134">
        <f>(AI44*0.1)+(AK44*6)+(AO44*0.1)+(AQ44*6)</f>
        <v>40.299999999999997</v>
      </c>
      <c r="BA44" s="134">
        <f>(AH44*1)+(AI44*0.1)+(AK44*6)+(AO44*0.1)+(AQ44*6)</f>
        <v>66.3</v>
      </c>
    </row>
    <row r="45" spans="1:53" x14ac:dyDescent="0.15">
      <c r="A45" s="133" t="s">
        <v>1520</v>
      </c>
      <c r="B45" s="134">
        <v>25</v>
      </c>
      <c r="C45" s="134">
        <v>17</v>
      </c>
      <c r="D45" s="131">
        <f t="shared" si="44"/>
        <v>0.6</v>
      </c>
      <c r="E45" s="134">
        <v>10</v>
      </c>
      <c r="F45" s="134">
        <v>6</v>
      </c>
      <c r="G45" s="134">
        <v>39</v>
      </c>
      <c r="H45" s="134">
        <f>G45/F45</f>
        <v>6.5</v>
      </c>
      <c r="I45" s="134">
        <v>1</v>
      </c>
      <c r="J45" s="131">
        <f t="shared" si="45"/>
        <v>0.16666666666666666</v>
      </c>
      <c r="L45" s="134">
        <v>0</v>
      </c>
      <c r="M45" s="134">
        <v>0</v>
      </c>
      <c r="N45" s="134">
        <v>0</v>
      </c>
      <c r="O45" s="134">
        <v>0</v>
      </c>
      <c r="P45" s="131" t="e">
        <f t="shared" si="46"/>
        <v>#DIV/0!</v>
      </c>
      <c r="S45" s="133" t="s">
        <v>1521</v>
      </c>
      <c r="T45" s="147">
        <f t="shared" si="47"/>
        <v>1.0266940451745379E-2</v>
      </c>
      <c r="U45" s="147">
        <f t="shared" si="48"/>
        <v>1.6891891891891893E-2</v>
      </c>
      <c r="V45" s="147">
        <f t="shared" si="49"/>
        <v>0</v>
      </c>
      <c r="X45" s="134">
        <f>($G45*('Scoring Format'!$B$4))+($I45*'Scoring Format'!$B$7)+($M45*('Scoring Format'!$B$3))+($O45*('Scoring Format'!$B$6))</f>
        <v>9.9</v>
      </c>
      <c r="Y45" s="134">
        <f>(F45*1)+(($G45*('Scoring Format'!$B$4))+($I45*'Scoring Format'!$B$7)+($M45*('Scoring Format'!$B$3))+($O45*('Scoring Format'!$B$6)))</f>
        <v>15.9</v>
      </c>
      <c r="Z45" s="134">
        <f>(F45*0.5)+(($G45*('Scoring Format'!$B$4))+($I45*'Scoring Format'!$B$7)+($M45*('Scoring Format'!$B$3))+($O45*('Scoring Format'!$B$6)))</f>
        <v>12.9</v>
      </c>
      <c r="AA45" s="136"/>
      <c r="AD45" s="133" t="s">
        <v>74</v>
      </c>
      <c r="AE45" s="133"/>
      <c r="AF45" s="131">
        <f t="shared" si="50"/>
        <v>0.5</v>
      </c>
      <c r="AG45" s="134">
        <v>12</v>
      </c>
      <c r="AH45" s="134">
        <v>6</v>
      </c>
      <c r="AI45" s="134">
        <v>65</v>
      </c>
      <c r="AJ45" s="134">
        <f>AI45/AH45</f>
        <v>10.833333333333334</v>
      </c>
      <c r="AK45" s="134">
        <v>0</v>
      </c>
      <c r="AL45" s="131">
        <f t="shared" si="51"/>
        <v>0</v>
      </c>
      <c r="AN45" s="134">
        <v>0</v>
      </c>
      <c r="AO45" s="134">
        <v>0</v>
      </c>
      <c r="AP45" s="134">
        <v>0</v>
      </c>
      <c r="AQ45" s="134">
        <v>0</v>
      </c>
      <c r="AR45" s="131" t="e">
        <f t="shared" si="52"/>
        <v>#DIV/0!</v>
      </c>
      <c r="AV45" s="147" t="e">
        <f>(#REF!+AK45)/(#REF!+AJ49)</f>
        <v>#REF!</v>
      </c>
      <c r="AW45" s="147" t="e">
        <f>#REF!/(AK45+#REF!)</f>
        <v>#REF!</v>
      </c>
      <c r="AX45" s="147" t="e">
        <f>AK45/(#REF!+AK45)</f>
        <v>#REF!</v>
      </c>
      <c r="AZ45" s="134">
        <f>(AI45*0.1)+(AK45*6)+(AO45*0.1)+(AQ45*6)</f>
        <v>6.5</v>
      </c>
      <c r="BA45" s="134">
        <f>(AH45*1)+(AI45*0.1)+(AK45*6)+(AO45*0.1)+(AQ45*6)</f>
        <v>12.5</v>
      </c>
    </row>
    <row r="46" spans="1:53" x14ac:dyDescent="0.15">
      <c r="A46" s="133" t="s">
        <v>2246</v>
      </c>
      <c r="B46" s="130">
        <v>26</v>
      </c>
      <c r="C46" s="134"/>
      <c r="D46" s="131" t="e">
        <f t="shared" si="44"/>
        <v>#DIV/0!</v>
      </c>
      <c r="E46" s="134"/>
      <c r="F46" s="134"/>
      <c r="G46" s="134"/>
      <c r="H46" s="134" t="e">
        <f>G46/F46</f>
        <v>#DIV/0!</v>
      </c>
      <c r="I46" s="134">
        <v>0</v>
      </c>
      <c r="J46" s="131" t="e">
        <f t="shared" si="45"/>
        <v>#DIV/0!</v>
      </c>
      <c r="L46" s="134">
        <v>0</v>
      </c>
      <c r="M46" s="134">
        <v>0</v>
      </c>
      <c r="N46" s="134">
        <v>0</v>
      </c>
      <c r="O46" s="134">
        <v>0</v>
      </c>
      <c r="P46" s="131" t="e">
        <f t="shared" si="46"/>
        <v>#DIV/0!</v>
      </c>
      <c r="S46" s="133" t="s">
        <v>2247</v>
      </c>
      <c r="T46" s="147">
        <f t="shared" si="47"/>
        <v>0</v>
      </c>
      <c r="U46" s="147">
        <f t="shared" si="48"/>
        <v>0</v>
      </c>
      <c r="V46" s="147">
        <f t="shared" si="49"/>
        <v>0</v>
      </c>
      <c r="X46" s="134">
        <f>($G46*('Scoring Format'!$B$4))+($I46*'Scoring Format'!$B$7)+($M46*('Scoring Format'!$B$3))+($O46*('Scoring Format'!$B$6))</f>
        <v>0</v>
      </c>
      <c r="Y46" s="134">
        <f>(F46*1)+(($G46*('Scoring Format'!$B$4))+($I46*'Scoring Format'!$B$7)+($M46*('Scoring Format'!$B$3))+($O46*('Scoring Format'!$B$6)))</f>
        <v>0</v>
      </c>
      <c r="Z46" s="134">
        <f>(F46*0.5)+(($G46*('Scoring Format'!$B$4))+($I46*'Scoring Format'!$B$7)+($M46*('Scoring Format'!$B$3))+($O46*('Scoring Format'!$B$6)))</f>
        <v>0</v>
      </c>
      <c r="AA46" s="136"/>
      <c r="AD46" s="133"/>
      <c r="AE46" s="133"/>
      <c r="AF46" s="131" t="e">
        <f t="shared" si="50"/>
        <v>#DIV/0!</v>
      </c>
      <c r="AG46" s="134"/>
      <c r="AH46" s="134"/>
      <c r="AI46" s="134"/>
      <c r="AJ46" s="134" t="e">
        <f>AI46/AH46</f>
        <v>#DIV/0!</v>
      </c>
      <c r="AK46" s="134"/>
      <c r="AL46" s="131" t="e">
        <f t="shared" si="51"/>
        <v>#DIV/0!</v>
      </c>
      <c r="AN46" s="134"/>
      <c r="AO46" s="134"/>
      <c r="AP46" s="134"/>
      <c r="AQ46" s="134">
        <v>0</v>
      </c>
      <c r="AR46" s="131" t="e">
        <f t="shared" si="52"/>
        <v>#DIV/0!</v>
      </c>
      <c r="AV46" s="147" t="e">
        <f>(#REF!+AK46)/(#REF!+AJ50)</f>
        <v>#REF!</v>
      </c>
      <c r="AW46" s="147" t="e">
        <f>#REF!/(AK46+#REF!)</f>
        <v>#REF!</v>
      </c>
      <c r="AX46" s="147" t="e">
        <f>AK46/(#REF!+AK46)</f>
        <v>#REF!</v>
      </c>
      <c r="AZ46" s="134">
        <f>(AI46*0.1)+(AK46*6)+(AO46*0.1)+(AQ46*6)</f>
        <v>0</v>
      </c>
      <c r="BA46" s="134">
        <f>(AH46*1)+(AI46*0.1)+(AK46*6)+(AO46*0.1)+(AQ46*6)</f>
        <v>0</v>
      </c>
    </row>
    <row r="47" spans="1:53" x14ac:dyDescent="0.15">
      <c r="A47" s="132" t="s">
        <v>44</v>
      </c>
      <c r="B47" s="132"/>
      <c r="C47" s="132"/>
      <c r="D47" s="128"/>
      <c r="E47" s="132">
        <f>SUM(E43:E46)</f>
        <v>178</v>
      </c>
      <c r="F47" s="132">
        <f t="shared" ref="F47:I47" si="53">SUM(F43:F46)</f>
        <v>133</v>
      </c>
      <c r="G47" s="132">
        <f t="shared" si="53"/>
        <v>1304</v>
      </c>
      <c r="H47" s="132"/>
      <c r="I47" s="132">
        <f t="shared" si="53"/>
        <v>9</v>
      </c>
      <c r="J47" s="132"/>
      <c r="K47" s="132"/>
      <c r="L47" s="132">
        <f>SUM(L43:L46)</f>
        <v>0</v>
      </c>
      <c r="M47" s="132">
        <f t="shared" ref="M47:O47" si="54">SUM(M43:M46)</f>
        <v>0</v>
      </c>
      <c r="N47" s="132"/>
      <c r="O47" s="132">
        <f t="shared" si="54"/>
        <v>0</v>
      </c>
      <c r="P47" s="128"/>
      <c r="R47" s="137"/>
      <c r="T47" s="137"/>
      <c r="V47" s="136"/>
      <c r="W47" s="136"/>
      <c r="AD47" s="132" t="s">
        <v>44</v>
      </c>
      <c r="AE47" s="132"/>
      <c r="AF47" s="128"/>
      <c r="AG47" s="132">
        <f>SUM(AG43:AG46)</f>
        <v>63</v>
      </c>
      <c r="AH47" s="132">
        <f t="shared" ref="AH47:AI47" si="55">SUM(AH43:AH46)</f>
        <v>41</v>
      </c>
      <c r="AI47" s="132">
        <f t="shared" si="55"/>
        <v>456</v>
      </c>
      <c r="AJ47" s="132"/>
      <c r="AK47" s="132">
        <f t="shared" ref="AK47" si="56">SUM(AK43:AK46)</f>
        <v>3</v>
      </c>
      <c r="AL47" s="132"/>
      <c r="AM47" s="132"/>
      <c r="AN47" s="132">
        <f>SUM(AN43:AN46)</f>
        <v>0</v>
      </c>
      <c r="AO47" s="132">
        <f t="shared" ref="AO47" si="57">SUM(AO43:AO46)</f>
        <v>0</v>
      </c>
      <c r="AP47" s="132"/>
      <c r="AQ47" s="132">
        <f t="shared" ref="AQ47" si="58">SUM(AQ43:AQ46)</f>
        <v>0</v>
      </c>
      <c r="AR47" s="128"/>
      <c r="AT47" s="137"/>
      <c r="AU47" s="137"/>
      <c r="AV47" s="137"/>
      <c r="AX47" s="136"/>
      <c r="AY47" s="136"/>
    </row>
    <row r="48" spans="1:53" x14ac:dyDescent="0.15">
      <c r="I48" s="417"/>
      <c r="J48" s="136"/>
      <c r="K48" s="136"/>
      <c r="Q48" s="137"/>
      <c r="R48" s="137"/>
      <c r="S48" s="137"/>
      <c r="U48" s="136"/>
      <c r="V48" s="136"/>
      <c r="AK48" s="142"/>
      <c r="AL48" s="136"/>
      <c r="AM48" s="136"/>
      <c r="AS48" s="137"/>
      <c r="AT48" s="137"/>
      <c r="AU48" s="137"/>
      <c r="AW48" s="136"/>
      <c r="AX48" s="136"/>
    </row>
    <row r="49" spans="1:51" x14ac:dyDescent="0.15">
      <c r="I49" s="142"/>
      <c r="J49" s="136"/>
      <c r="K49" s="136"/>
      <c r="Q49" s="137"/>
      <c r="R49" s="137"/>
      <c r="S49" s="137"/>
      <c r="U49" s="136"/>
      <c r="V49" s="136"/>
      <c r="AK49" s="142"/>
      <c r="AL49" s="136"/>
      <c r="AM49" s="136"/>
      <c r="AS49" s="137"/>
      <c r="AT49" s="137"/>
      <c r="AU49" s="137"/>
      <c r="AW49" s="136"/>
      <c r="AX49" s="136"/>
    </row>
    <row r="50" spans="1:51" x14ac:dyDescent="0.15">
      <c r="A50" s="495" t="s">
        <v>57</v>
      </c>
      <c r="B50" s="495"/>
      <c r="C50" s="495"/>
      <c r="D50" s="495"/>
      <c r="E50" s="495"/>
      <c r="F50" s="495"/>
      <c r="G50" s="495"/>
      <c r="H50" s="495"/>
      <c r="I50" s="142"/>
      <c r="J50" s="136"/>
      <c r="K50" s="495" t="s">
        <v>58</v>
      </c>
      <c r="L50" s="500"/>
      <c r="M50" s="500"/>
      <c r="N50" s="500"/>
      <c r="O50" s="500"/>
      <c r="Q50" s="148"/>
      <c r="R50" s="137"/>
      <c r="S50" s="495" t="s">
        <v>62</v>
      </c>
      <c r="T50" s="500"/>
      <c r="U50" s="500"/>
      <c r="V50" s="500"/>
      <c r="W50" s="500"/>
      <c r="AD50" s="495" t="s">
        <v>57</v>
      </c>
      <c r="AE50" s="495"/>
      <c r="AF50" s="495"/>
      <c r="AG50" s="495"/>
      <c r="AH50" s="495"/>
      <c r="AI50" s="495"/>
      <c r="AJ50" s="495"/>
      <c r="AK50" s="142"/>
      <c r="AL50" s="136"/>
      <c r="AM50" s="495" t="s">
        <v>58</v>
      </c>
      <c r="AN50" s="500"/>
      <c r="AO50" s="500"/>
      <c r="AP50" s="500"/>
      <c r="AQ50" s="500"/>
      <c r="AS50" s="148"/>
      <c r="AT50" s="137"/>
      <c r="AU50" s="495" t="s">
        <v>62</v>
      </c>
      <c r="AV50" s="500"/>
      <c r="AW50" s="500"/>
      <c r="AX50" s="500"/>
      <c r="AY50" s="500"/>
    </row>
    <row r="51" spans="1:51" x14ac:dyDescent="0.15">
      <c r="A51" s="128"/>
      <c r="B51" s="132" t="s">
        <v>17</v>
      </c>
      <c r="C51" s="132" t="s">
        <v>42</v>
      </c>
      <c r="D51" s="132" t="s">
        <v>19</v>
      </c>
      <c r="E51" s="132" t="s">
        <v>6</v>
      </c>
      <c r="H51" s="136"/>
      <c r="I51" s="136"/>
      <c r="J51" s="498" t="s">
        <v>59</v>
      </c>
      <c r="K51" s="499"/>
      <c r="L51" s="499"/>
      <c r="M51" s="499"/>
      <c r="N51" s="128" t="s">
        <v>60</v>
      </c>
      <c r="R51" s="498" t="s">
        <v>59</v>
      </c>
      <c r="S51" s="499"/>
      <c r="T51" s="499"/>
      <c r="U51" s="499"/>
      <c r="V51" s="128" t="s">
        <v>60</v>
      </c>
      <c r="AC51" s="128"/>
      <c r="AD51" s="132" t="s">
        <v>17</v>
      </c>
      <c r="AE51" s="132" t="s">
        <v>42</v>
      </c>
      <c r="AF51" s="132" t="s">
        <v>19</v>
      </c>
      <c r="AG51" s="132" t="s">
        <v>6</v>
      </c>
      <c r="AJ51" s="136"/>
      <c r="AK51" s="136"/>
      <c r="AL51" s="498" t="s">
        <v>59</v>
      </c>
      <c r="AM51" s="499"/>
      <c r="AN51" s="499"/>
      <c r="AO51" s="499"/>
      <c r="AP51" s="128" t="s">
        <v>60</v>
      </c>
      <c r="AT51" s="498" t="s">
        <v>59</v>
      </c>
      <c r="AU51" s="499"/>
      <c r="AV51" s="499"/>
      <c r="AW51" s="499"/>
      <c r="AX51" s="128" t="s">
        <v>60</v>
      </c>
    </row>
    <row r="52" spans="1:51" x14ac:dyDescent="0.15">
      <c r="A52" s="139" t="s">
        <v>346</v>
      </c>
      <c r="B52" s="134">
        <f>SUM(K22:K26,E32:E37,E43:E46)</f>
        <v>592</v>
      </c>
      <c r="C52" s="134">
        <f>SUM(F43:F46,F32:F37,L22:L26)</f>
        <v>403</v>
      </c>
      <c r="D52" s="134">
        <f>SUM(G43:G46,G32:G37,M22:M26)</f>
        <v>4542</v>
      </c>
      <c r="E52" s="134">
        <f>SUM(O22:O26,I32:I37,I43:I46)</f>
        <v>28</v>
      </c>
      <c r="H52" s="136"/>
      <c r="I52" s="136"/>
      <c r="J52" s="496" t="s">
        <v>2248</v>
      </c>
      <c r="K52" s="496"/>
      <c r="L52" s="496"/>
      <c r="M52" s="496"/>
      <c r="N52" s="133" t="s">
        <v>0</v>
      </c>
      <c r="R52" s="497"/>
      <c r="S52" s="496"/>
      <c r="T52" s="496"/>
      <c r="U52" s="496"/>
      <c r="V52" s="133"/>
      <c r="AC52" s="139" t="s">
        <v>33</v>
      </c>
      <c r="AD52" s="134">
        <f>SUM(AM22:AM26,AG32:AG37,AG43:AG46)</f>
        <v>583</v>
      </c>
      <c r="AE52" s="134">
        <f>SUM(AH43:AH46,AH32:AH37,AM22:AM26)</f>
        <v>404</v>
      </c>
      <c r="AF52" s="134">
        <f>SUM(AI43:AI46,AI32:AI37,AN22:AN26)</f>
        <v>3653</v>
      </c>
      <c r="AG52" s="134">
        <f>SUM(AQ22:AQ26,AK32:AK37,AK43:AK46)</f>
        <v>27</v>
      </c>
      <c r="AJ52" s="136"/>
      <c r="AK52" s="136"/>
      <c r="AL52" s="497"/>
      <c r="AM52" s="496"/>
      <c r="AN52" s="496"/>
      <c r="AO52" s="496"/>
      <c r="AP52" s="133"/>
      <c r="AT52" s="497"/>
      <c r="AU52" s="496"/>
      <c r="AV52" s="496"/>
      <c r="AW52" s="496"/>
      <c r="AX52" s="133"/>
    </row>
    <row r="53" spans="1:51" x14ac:dyDescent="0.15">
      <c r="A53" s="139" t="s">
        <v>43</v>
      </c>
      <c r="B53" s="134">
        <f>SUM(D17)</f>
        <v>592</v>
      </c>
      <c r="C53" s="134">
        <f>SUM(E17)</f>
        <v>403</v>
      </c>
      <c r="D53" s="134">
        <f>SUM(G17)</f>
        <v>4542</v>
      </c>
      <c r="E53" s="134">
        <f>SUM(I17)</f>
        <v>28</v>
      </c>
      <c r="F53" s="132"/>
      <c r="J53" s="496" t="s">
        <v>1936</v>
      </c>
      <c r="K53" s="496"/>
      <c r="L53" s="496"/>
      <c r="M53" s="496"/>
      <c r="N53" s="133" t="s">
        <v>16</v>
      </c>
      <c r="R53" s="497"/>
      <c r="S53" s="496"/>
      <c r="T53" s="496"/>
      <c r="U53" s="496"/>
      <c r="V53" s="133"/>
      <c r="AC53" s="139" t="s">
        <v>43</v>
      </c>
      <c r="AD53" s="134">
        <f>SUM(AF17)</f>
        <v>583</v>
      </c>
      <c r="AE53" s="134">
        <f>SUM(AG17)</f>
        <v>378</v>
      </c>
      <c r="AF53" s="134">
        <f>SUM(AI17)</f>
        <v>4072</v>
      </c>
      <c r="AG53" s="134">
        <f>SUM(AK17)</f>
        <v>27</v>
      </c>
      <c r="AH53" s="132"/>
      <c r="AL53" s="497"/>
      <c r="AM53" s="496"/>
      <c r="AN53" s="496"/>
      <c r="AO53" s="496"/>
      <c r="AP53" s="133"/>
      <c r="AT53" s="497"/>
      <c r="AU53" s="496"/>
      <c r="AV53" s="496"/>
      <c r="AW53" s="496"/>
      <c r="AX53" s="133"/>
    </row>
    <row r="54" spans="1:51" x14ac:dyDescent="0.15">
      <c r="A54" s="139" t="s">
        <v>65</v>
      </c>
      <c r="B54" s="134"/>
      <c r="F54" s="132"/>
      <c r="J54" s="496" t="s">
        <v>2249</v>
      </c>
      <c r="K54" s="496"/>
      <c r="L54" s="496"/>
      <c r="M54" s="496"/>
      <c r="N54" s="133" t="s">
        <v>285</v>
      </c>
      <c r="R54" s="497"/>
      <c r="S54" s="496"/>
      <c r="T54" s="496"/>
      <c r="U54" s="496"/>
      <c r="V54" s="133"/>
      <c r="AC54" s="139" t="s">
        <v>65</v>
      </c>
      <c r="AD54" s="133"/>
      <c r="AH54" s="132"/>
      <c r="AL54" s="497"/>
      <c r="AM54" s="496"/>
      <c r="AN54" s="496"/>
      <c r="AO54" s="496"/>
      <c r="AP54" s="133"/>
      <c r="AT54" s="497"/>
      <c r="AU54" s="496"/>
      <c r="AV54" s="496"/>
      <c r="AW54" s="496"/>
      <c r="AX54" s="133"/>
    </row>
    <row r="55" spans="1:51" x14ac:dyDescent="0.15">
      <c r="J55" s="496" t="s">
        <v>2250</v>
      </c>
      <c r="K55" s="496"/>
      <c r="L55" s="496"/>
      <c r="M55" s="496"/>
      <c r="N55" s="133" t="s">
        <v>285</v>
      </c>
      <c r="R55" s="497"/>
      <c r="S55" s="496"/>
      <c r="T55" s="496"/>
      <c r="U55" s="496"/>
      <c r="V55" s="133"/>
      <c r="AL55" s="497"/>
      <c r="AM55" s="496"/>
      <c r="AN55" s="496"/>
      <c r="AO55" s="496"/>
      <c r="AP55" s="133"/>
      <c r="AT55" s="497"/>
      <c r="AU55" s="496"/>
      <c r="AV55" s="496"/>
      <c r="AW55" s="496"/>
      <c r="AX55" s="133"/>
    </row>
    <row r="56" spans="1:51" x14ac:dyDescent="0.15">
      <c r="A56" s="128"/>
      <c r="B56" s="132" t="s">
        <v>1</v>
      </c>
      <c r="C56" s="132" t="s">
        <v>4</v>
      </c>
      <c r="D56" s="132" t="s">
        <v>6</v>
      </c>
      <c r="J56" s="496" t="s">
        <v>1347</v>
      </c>
      <c r="K56" s="496"/>
      <c r="L56" s="496"/>
      <c r="M56" s="496"/>
      <c r="N56" s="133" t="s">
        <v>16</v>
      </c>
      <c r="R56" s="497"/>
      <c r="S56" s="496"/>
      <c r="T56" s="496"/>
      <c r="U56" s="496"/>
      <c r="V56" s="133"/>
      <c r="AC56" s="128"/>
      <c r="AD56" s="132" t="s">
        <v>1</v>
      </c>
      <c r="AE56" s="132" t="s">
        <v>4</v>
      </c>
      <c r="AF56" s="132" t="s">
        <v>6</v>
      </c>
      <c r="AL56" s="497"/>
      <c r="AM56" s="496"/>
      <c r="AN56" s="496"/>
      <c r="AO56" s="496"/>
      <c r="AP56" s="133"/>
      <c r="AT56" s="497"/>
      <c r="AU56" s="496"/>
      <c r="AV56" s="496"/>
      <c r="AW56" s="496"/>
      <c r="AX56" s="133"/>
    </row>
    <row r="57" spans="1:51" x14ac:dyDescent="0.15">
      <c r="A57" s="139" t="s">
        <v>56</v>
      </c>
      <c r="B57" s="134">
        <f>SUM(N14:N16,D22:D26,L32:L37,L43:L46)</f>
        <v>382</v>
      </c>
      <c r="C57" s="134">
        <f>SUM(O14:O16,E22:E26,M32:M37,M43:M46)</f>
        <v>1545</v>
      </c>
      <c r="D57" s="134">
        <f>SUM(Q14:Q16,G22:G26,O32:O37,O43:O46)</f>
        <v>13</v>
      </c>
      <c r="J57" s="496" t="s">
        <v>2251</v>
      </c>
      <c r="K57" s="496"/>
      <c r="L57" s="496"/>
      <c r="M57" s="496"/>
      <c r="N57" s="133" t="s">
        <v>285</v>
      </c>
      <c r="R57" s="497"/>
      <c r="S57" s="496"/>
      <c r="T57" s="496"/>
      <c r="U57" s="496"/>
      <c r="V57" s="133"/>
      <c r="AC57" s="139" t="s">
        <v>56</v>
      </c>
      <c r="AD57" s="134">
        <f>SUM(AP14:AP16,AF22:AF26,AN32:AN37,AN43:AN46)</f>
        <v>421</v>
      </c>
      <c r="AE57" s="134">
        <f>SUM(AQ14:AQ16,AG22:AG26,AO32:AO37,AO43:AO46)</f>
        <v>2231</v>
      </c>
      <c r="AF57" s="134">
        <f>SUM(AS14:AS16,AI22:AI26,AQ32:AQ37,AQ43:AQ46)</f>
        <v>18</v>
      </c>
      <c r="AL57" s="497"/>
      <c r="AM57" s="496"/>
      <c r="AN57" s="496"/>
      <c r="AO57" s="496"/>
      <c r="AP57" s="133"/>
      <c r="AT57" s="497"/>
      <c r="AU57" s="496"/>
      <c r="AV57" s="496"/>
      <c r="AW57" s="496"/>
      <c r="AX57" s="133"/>
    </row>
    <row r="58" spans="1:51" x14ac:dyDescent="0.15">
      <c r="A58" s="139" t="s">
        <v>65</v>
      </c>
      <c r="B58" s="134"/>
      <c r="J58" s="496" t="s">
        <v>1736</v>
      </c>
      <c r="K58" s="496"/>
      <c r="L58" s="496"/>
      <c r="M58" s="496"/>
      <c r="N58" s="133" t="s">
        <v>285</v>
      </c>
      <c r="R58" s="497"/>
      <c r="S58" s="496"/>
      <c r="T58" s="496"/>
      <c r="U58" s="496"/>
      <c r="V58" s="133"/>
      <c r="AC58" s="139" t="s">
        <v>65</v>
      </c>
      <c r="AD58" s="133"/>
      <c r="AL58" s="497"/>
      <c r="AM58" s="496"/>
      <c r="AN58" s="496"/>
      <c r="AO58" s="496"/>
      <c r="AP58" s="133"/>
      <c r="AT58" s="497"/>
      <c r="AU58" s="496"/>
      <c r="AV58" s="496"/>
      <c r="AW58" s="496"/>
      <c r="AX58" s="133"/>
    </row>
    <row r="59" spans="1:51" x14ac:dyDescent="0.15">
      <c r="J59" s="496" t="s">
        <v>2252</v>
      </c>
      <c r="K59" s="496"/>
      <c r="L59" s="496"/>
      <c r="M59" s="496"/>
      <c r="N59" s="133" t="s">
        <v>285</v>
      </c>
      <c r="R59" s="497"/>
      <c r="S59" s="496"/>
      <c r="T59" s="496"/>
      <c r="U59" s="496"/>
      <c r="V59" s="133"/>
      <c r="AL59" s="497"/>
      <c r="AM59" s="496"/>
      <c r="AN59" s="496"/>
      <c r="AO59" s="496"/>
      <c r="AP59" s="133"/>
      <c r="AT59" s="497"/>
      <c r="AU59" s="496"/>
      <c r="AV59" s="496"/>
      <c r="AW59" s="496"/>
      <c r="AX59" s="133"/>
    </row>
    <row r="60" spans="1:51" x14ac:dyDescent="0.15">
      <c r="B60" s="132" t="s">
        <v>40</v>
      </c>
      <c r="C60" s="132" t="s">
        <v>41</v>
      </c>
      <c r="J60" s="126" t="s">
        <v>1793</v>
      </c>
      <c r="N60" s="126" t="s">
        <v>286</v>
      </c>
      <c r="AD60" s="132" t="s">
        <v>40</v>
      </c>
      <c r="AE60" s="132" t="s">
        <v>41</v>
      </c>
    </row>
    <row r="61" spans="1:51" x14ac:dyDescent="0.15">
      <c r="A61" s="139" t="s">
        <v>39</v>
      </c>
      <c r="B61" s="131">
        <f>B57/(B53+B57)</f>
        <v>0.3921971252566735</v>
      </c>
      <c r="C61" s="131">
        <f>B53/(B53+B57)</f>
        <v>0.6078028747433265</v>
      </c>
      <c r="J61" s="126" t="s">
        <v>61</v>
      </c>
      <c r="AC61" s="139" t="s">
        <v>39</v>
      </c>
      <c r="AD61" s="131">
        <f>AD57/(AD53+AD57)</f>
        <v>0.41932270916334663</v>
      </c>
      <c r="AE61" s="131">
        <f>AD53/(AD53+AD57)</f>
        <v>0.58067729083665343</v>
      </c>
      <c r="AL61" s="126" t="s">
        <v>61</v>
      </c>
    </row>
    <row r="62" spans="1:51" x14ac:dyDescent="0.15">
      <c r="A62" s="139" t="s">
        <v>64</v>
      </c>
      <c r="B62" s="134"/>
      <c r="C62" s="133"/>
      <c r="J62" s="126" t="s">
        <v>4011</v>
      </c>
      <c r="N62" s="126" t="s">
        <v>286</v>
      </c>
      <c r="AC62" s="139" t="s">
        <v>64</v>
      </c>
      <c r="AD62" s="133"/>
      <c r="AE62" s="133"/>
    </row>
    <row r="73" spans="1:24" x14ac:dyDescent="0.15">
      <c r="A73" s="495" t="s">
        <v>55</v>
      </c>
      <c r="B73" s="495"/>
      <c r="C73" s="495"/>
      <c r="D73" s="495"/>
      <c r="E73" s="495"/>
      <c r="F73" s="495"/>
      <c r="G73" s="495"/>
      <c r="H73" s="495"/>
      <c r="I73" s="495"/>
      <c r="J73" s="495"/>
      <c r="K73" s="495"/>
      <c r="L73" s="495"/>
      <c r="M73" s="495"/>
      <c r="N73" s="495"/>
      <c r="O73" s="495"/>
      <c r="P73" s="495"/>
      <c r="Q73" s="495"/>
      <c r="R73" s="495"/>
      <c r="S73" s="495"/>
      <c r="T73" s="495"/>
      <c r="U73" s="495"/>
      <c r="V73" s="495"/>
      <c r="W73" s="495"/>
      <c r="X73" s="495"/>
    </row>
    <row r="74" spans="1:24" x14ac:dyDescent="0.15">
      <c r="A74" s="127"/>
      <c r="B74" s="127"/>
      <c r="C74" s="127"/>
      <c r="D74" s="127"/>
      <c r="E74" s="127"/>
      <c r="F74" s="127"/>
      <c r="G74" s="127"/>
      <c r="H74" s="127"/>
      <c r="I74" s="127"/>
      <c r="J74" s="127"/>
      <c r="K74" s="127"/>
      <c r="L74" s="127"/>
      <c r="M74" s="127"/>
      <c r="N74" s="127"/>
      <c r="O74" s="127"/>
      <c r="P74" s="127"/>
      <c r="Q74" s="127"/>
      <c r="R74" s="127"/>
      <c r="S74" s="127"/>
      <c r="T74" s="127"/>
      <c r="U74" s="127"/>
      <c r="V74" s="127"/>
      <c r="W74" s="127"/>
      <c r="X74" s="127"/>
    </row>
    <row r="75" spans="1:24" x14ac:dyDescent="0.15">
      <c r="I75" s="494" t="s">
        <v>36</v>
      </c>
      <c r="J75" s="494"/>
      <c r="K75" s="494"/>
      <c r="N75" s="494" t="s">
        <v>37</v>
      </c>
      <c r="O75" s="494"/>
      <c r="P75" s="494"/>
      <c r="T75" s="128" t="s">
        <v>94</v>
      </c>
    </row>
    <row r="76" spans="1:24" x14ac:dyDescent="0.15">
      <c r="I76" s="494" t="s">
        <v>38</v>
      </c>
      <c r="J76" s="494"/>
      <c r="K76" s="494"/>
      <c r="N76" s="129" t="s">
        <v>75</v>
      </c>
      <c r="T76" s="130" t="s">
        <v>40</v>
      </c>
      <c r="U76" s="130" t="s">
        <v>41</v>
      </c>
    </row>
    <row r="77" spans="1:24" x14ac:dyDescent="0.15">
      <c r="I77" s="494"/>
      <c r="J77" s="494"/>
      <c r="K77" s="494"/>
      <c r="T77" s="131" t="e">
        <f>(N87+D97+L108+L117)/(N87+D97+L108+D87)</f>
        <v>#DIV/0!</v>
      </c>
      <c r="U77" s="131" t="e">
        <f>D87/(D87+N87+D97+L108+L117)</f>
        <v>#DIV/0!</v>
      </c>
    </row>
    <row r="80" spans="1:24" x14ac:dyDescent="0.15">
      <c r="A80" s="495" t="s">
        <v>38</v>
      </c>
      <c r="B80" s="495"/>
      <c r="C80" s="495"/>
      <c r="D80" s="495"/>
      <c r="E80" s="495"/>
      <c r="F80" s="495"/>
      <c r="G80" s="495"/>
      <c r="H80" s="495"/>
      <c r="I80" s="495"/>
      <c r="J80" s="495"/>
      <c r="K80" s="495"/>
      <c r="L80" s="495"/>
      <c r="M80" s="495"/>
      <c r="N80" s="495"/>
      <c r="O80" s="495"/>
      <c r="P80" s="495"/>
      <c r="Q80" s="495"/>
      <c r="R80" s="495"/>
      <c r="S80" s="495"/>
      <c r="T80" s="495"/>
      <c r="U80" s="495"/>
      <c r="V80" s="495"/>
      <c r="W80" s="495"/>
      <c r="X80" s="495"/>
    </row>
    <row r="82" spans="1:28" x14ac:dyDescent="0.15">
      <c r="D82" s="495" t="s">
        <v>48</v>
      </c>
      <c r="E82" s="495"/>
      <c r="F82" s="495"/>
      <c r="G82" s="495"/>
      <c r="H82" s="495"/>
      <c r="I82" s="495"/>
      <c r="J82" s="495"/>
      <c r="M82" s="495" t="s">
        <v>49</v>
      </c>
      <c r="N82" s="500"/>
      <c r="O82" s="500"/>
      <c r="P82" s="500"/>
      <c r="Q82" s="500"/>
      <c r="S82" s="495" t="s">
        <v>50</v>
      </c>
      <c r="T82" s="495"/>
      <c r="U82" s="495"/>
      <c r="W82" s="495" t="s">
        <v>51</v>
      </c>
      <c r="X82" s="495"/>
    </row>
    <row r="83" spans="1:28" x14ac:dyDescent="0.15">
      <c r="A83" s="132" t="s">
        <v>0</v>
      </c>
      <c r="B83" s="132" t="s">
        <v>1517</v>
      </c>
      <c r="C83" s="132" t="s">
        <v>66</v>
      </c>
      <c r="D83" s="132" t="s">
        <v>1</v>
      </c>
      <c r="E83" s="132" t="s">
        <v>2</v>
      </c>
      <c r="F83" s="132" t="s">
        <v>3</v>
      </c>
      <c r="G83" s="132" t="s">
        <v>4</v>
      </c>
      <c r="H83" s="132" t="s">
        <v>5</v>
      </c>
      <c r="I83" s="132" t="s">
        <v>6</v>
      </c>
      <c r="J83" s="132" t="s">
        <v>7</v>
      </c>
      <c r="K83" s="132" t="s">
        <v>8</v>
      </c>
      <c r="L83" s="132" t="s">
        <v>9</v>
      </c>
      <c r="N83" s="132" t="s">
        <v>10</v>
      </c>
      <c r="O83" s="132" t="s">
        <v>11</v>
      </c>
      <c r="P83" s="132" t="s">
        <v>12</v>
      </c>
      <c r="Q83" s="132" t="s">
        <v>6</v>
      </c>
      <c r="R83" s="132" t="s">
        <v>13</v>
      </c>
      <c r="S83" s="132"/>
      <c r="T83" s="132" t="s">
        <v>47</v>
      </c>
      <c r="U83" s="132" t="s">
        <v>45</v>
      </c>
      <c r="V83" s="132" t="s">
        <v>46</v>
      </c>
      <c r="W83" s="132"/>
      <c r="X83" s="132" t="s">
        <v>14</v>
      </c>
      <c r="Y83" s="132" t="s">
        <v>63</v>
      </c>
      <c r="Z83" s="132"/>
      <c r="AA83" s="132"/>
    </row>
    <row r="84" spans="1:28" x14ac:dyDescent="0.15">
      <c r="A84" s="139"/>
      <c r="B84" s="130"/>
      <c r="C84" s="134"/>
      <c r="D84" s="134"/>
      <c r="E84" s="134"/>
      <c r="F84" s="131" t="e">
        <f>E84/D84</f>
        <v>#DIV/0!</v>
      </c>
      <c r="G84" s="134"/>
      <c r="H84" s="135" t="e">
        <f>G84/D84</f>
        <v>#DIV/0!</v>
      </c>
      <c r="I84" s="134"/>
      <c r="J84" s="131" t="e">
        <f>I84/D84</f>
        <v>#DIV/0!</v>
      </c>
      <c r="K84" s="134"/>
      <c r="L84" s="131" t="e">
        <f>K84/D84</f>
        <v>#DIV/0!</v>
      </c>
      <c r="N84" s="134"/>
      <c r="O84" s="134"/>
      <c r="P84" s="134" t="e">
        <f>O84/N84</f>
        <v>#DIV/0!</v>
      </c>
      <c r="Q84" s="134"/>
      <c r="R84" s="131" t="e">
        <f>Q84/N84</f>
        <v>#DIV/0!</v>
      </c>
      <c r="S84" s="136"/>
      <c r="T84" s="131">
        <f>(D84+N84)/($D$17+$N$17)</f>
        <v>0</v>
      </c>
      <c r="U84" s="131">
        <f>D84/($D$17)</f>
        <v>0</v>
      </c>
      <c r="V84" s="131">
        <f>N84/($N$17)</f>
        <v>0</v>
      </c>
      <c r="W84" s="137"/>
      <c r="X84" s="134">
        <f>(G84*0.05)+(I84*4)+(K84*-1)+(O84*0.1)+(Q84*6)</f>
        <v>0</v>
      </c>
      <c r="Y84" s="138">
        <f>((G84*0.05)+(I84*4)+(K84*-1)+(O84*0.1)+(Q84*6))*0.4</f>
        <v>0</v>
      </c>
      <c r="Z84" s="136"/>
      <c r="AA84" s="136"/>
    </row>
    <row r="85" spans="1:28" x14ac:dyDescent="0.15">
      <c r="A85" s="139"/>
      <c r="B85" s="130"/>
      <c r="C85" s="134"/>
      <c r="D85" s="134"/>
      <c r="E85" s="134"/>
      <c r="F85" s="131" t="e">
        <f>E85/D85</f>
        <v>#DIV/0!</v>
      </c>
      <c r="G85" s="134"/>
      <c r="H85" s="135" t="e">
        <f>G85/D85</f>
        <v>#DIV/0!</v>
      </c>
      <c r="I85" s="134"/>
      <c r="J85" s="131" t="e">
        <f>I85/D85</f>
        <v>#DIV/0!</v>
      </c>
      <c r="K85" s="134"/>
      <c r="L85" s="131" t="e">
        <f t="shared" ref="L85:L86" si="59">K85/D85</f>
        <v>#DIV/0!</v>
      </c>
      <c r="N85" s="134"/>
      <c r="O85" s="134"/>
      <c r="P85" s="134" t="e">
        <f>O85/N85</f>
        <v>#DIV/0!</v>
      </c>
      <c r="Q85" s="134"/>
      <c r="R85" s="131" t="e">
        <f t="shared" ref="R85:R86" si="60">Q85/N85</f>
        <v>#DIV/0!</v>
      </c>
      <c r="S85" s="136"/>
      <c r="T85" s="131">
        <f t="shared" ref="T85:T86" si="61">(D85+N85)/($D$17+$N$17)</f>
        <v>0</v>
      </c>
      <c r="U85" s="131">
        <f t="shared" ref="U85:U86" si="62">D85/($D$17)</f>
        <v>0</v>
      </c>
      <c r="V85" s="131">
        <f t="shared" ref="V85:V86" si="63">N85/($N$17)</f>
        <v>0</v>
      </c>
      <c r="W85" s="137"/>
      <c r="X85" s="134">
        <f t="shared" ref="X85:X86" si="64">(G85*0.05)+(I85*4)+(K85*-1)+(O85*0.1)+(Q85*6)</f>
        <v>0</v>
      </c>
      <c r="Y85" s="138">
        <f t="shared" ref="Y85:Y86" si="65">((G85*0.05)+(I85*4)+(K85*-1)+(O85*0.1)+(Q85*6))*0.4</f>
        <v>0</v>
      </c>
      <c r="Z85" s="136"/>
      <c r="AA85" s="136"/>
    </row>
    <row r="86" spans="1:28" x14ac:dyDescent="0.15">
      <c r="A86" s="139"/>
      <c r="B86" s="130"/>
      <c r="C86" s="134"/>
      <c r="D86" s="134"/>
      <c r="E86" s="134"/>
      <c r="F86" s="131" t="e">
        <f>E86/D86</f>
        <v>#DIV/0!</v>
      </c>
      <c r="G86" s="134"/>
      <c r="H86" s="135" t="e">
        <f>G86/D86</f>
        <v>#DIV/0!</v>
      </c>
      <c r="I86" s="134"/>
      <c r="J86" s="131" t="e">
        <f>I86/D86</f>
        <v>#DIV/0!</v>
      </c>
      <c r="K86" s="134"/>
      <c r="L86" s="131" t="e">
        <f t="shared" si="59"/>
        <v>#DIV/0!</v>
      </c>
      <c r="N86" s="134"/>
      <c r="O86" s="134"/>
      <c r="P86" s="134" t="e">
        <f>O86/N86</f>
        <v>#DIV/0!</v>
      </c>
      <c r="Q86" s="134">
        <v>0</v>
      </c>
      <c r="R86" s="131" t="e">
        <f t="shared" si="60"/>
        <v>#DIV/0!</v>
      </c>
      <c r="S86" s="136"/>
      <c r="T86" s="131">
        <f t="shared" si="61"/>
        <v>0</v>
      </c>
      <c r="U86" s="131">
        <f t="shared" si="62"/>
        <v>0</v>
      </c>
      <c r="V86" s="131">
        <f t="shared" si="63"/>
        <v>0</v>
      </c>
      <c r="W86" s="137"/>
      <c r="X86" s="134">
        <f t="shared" si="64"/>
        <v>0</v>
      </c>
      <c r="Y86" s="138">
        <f t="shared" si="65"/>
        <v>0</v>
      </c>
      <c r="Z86" s="136"/>
      <c r="AA86" s="136"/>
    </row>
    <row r="87" spans="1:28" x14ac:dyDescent="0.15">
      <c r="A87" s="132" t="s">
        <v>44</v>
      </c>
      <c r="B87" s="132"/>
      <c r="C87" s="132"/>
      <c r="D87" s="132">
        <f>SUM(D84:D86)</f>
        <v>0</v>
      </c>
      <c r="E87" s="132">
        <f>SUM(E84:E86)</f>
        <v>0</v>
      </c>
      <c r="F87" s="132"/>
      <c r="G87" s="132">
        <f t="shared" ref="G87" si="66">SUM(G84:G86)</f>
        <v>0</v>
      </c>
      <c r="H87" s="132"/>
      <c r="I87" s="132">
        <f t="shared" ref="I87" si="67">SUM(I84:I86)</f>
        <v>0</v>
      </c>
      <c r="J87" s="132"/>
      <c r="K87" s="132">
        <f t="shared" ref="K87" si="68">SUM(K84:K86)</f>
        <v>0</v>
      </c>
      <c r="L87" s="132"/>
      <c r="M87" s="128"/>
      <c r="N87" s="132">
        <f>SUM(N84:N86)</f>
        <v>0</v>
      </c>
      <c r="O87" s="132">
        <f>SUM(O84:O86)</f>
        <v>0</v>
      </c>
      <c r="P87" s="132"/>
      <c r="Q87" s="132">
        <f>SUM(Q84:Q86)</f>
        <v>0</v>
      </c>
      <c r="R87" s="132"/>
      <c r="S87" s="132"/>
      <c r="T87" s="140">
        <f>T84+T85+T86</f>
        <v>0</v>
      </c>
      <c r="U87" s="141" t="e">
        <f>D87/(D87+N87)</f>
        <v>#DIV/0!</v>
      </c>
      <c r="V87" s="141" t="e">
        <f>N87/(N87+D87)</f>
        <v>#DIV/0!</v>
      </c>
      <c r="W87" s="137"/>
      <c r="X87" s="136"/>
      <c r="Y87" s="136"/>
      <c r="Z87" s="136"/>
      <c r="AA87" s="136"/>
    </row>
    <row r="88" spans="1:28" x14ac:dyDescent="0.15">
      <c r="C88" s="136"/>
      <c r="D88" s="136"/>
      <c r="E88" s="142"/>
      <c r="F88" s="136"/>
      <c r="G88" s="143"/>
      <c r="H88" s="136"/>
      <c r="I88" s="144"/>
      <c r="J88" s="136"/>
      <c r="K88" s="144"/>
      <c r="L88" s="136"/>
      <c r="M88" s="136"/>
      <c r="N88" s="136"/>
      <c r="O88" s="136"/>
      <c r="P88" s="136"/>
      <c r="Q88" s="136"/>
      <c r="R88" s="136"/>
      <c r="S88" s="136"/>
    </row>
    <row r="89" spans="1:28" x14ac:dyDescent="0.15">
      <c r="C89" s="136"/>
      <c r="D89" s="136"/>
      <c r="E89" s="142"/>
      <c r="F89" s="136"/>
      <c r="G89" s="143"/>
      <c r="H89" s="136"/>
      <c r="I89" s="144"/>
      <c r="J89" s="136"/>
      <c r="K89" s="144"/>
      <c r="L89" s="136"/>
      <c r="M89" s="136"/>
      <c r="N89" s="136"/>
      <c r="O89" s="136"/>
      <c r="P89" s="136"/>
      <c r="Q89" s="136"/>
      <c r="R89" s="136"/>
      <c r="S89" s="136"/>
    </row>
    <row r="90" spans="1:28" x14ac:dyDescent="0.15">
      <c r="A90" s="495" t="s">
        <v>49</v>
      </c>
      <c r="B90" s="495"/>
      <c r="C90" s="495"/>
      <c r="D90" s="495"/>
      <c r="E90" s="495"/>
      <c r="F90" s="495"/>
      <c r="G90" s="495"/>
      <c r="H90" s="495"/>
      <c r="I90" s="495" t="s">
        <v>52</v>
      </c>
      <c r="J90" s="500"/>
      <c r="K90" s="500"/>
      <c r="L90" s="500"/>
      <c r="M90" s="500"/>
      <c r="N90" s="500"/>
      <c r="O90" s="136"/>
      <c r="P90" s="136"/>
      <c r="S90" s="495" t="s">
        <v>50</v>
      </c>
      <c r="T90" s="495"/>
      <c r="U90" s="495"/>
      <c r="W90" s="495" t="s">
        <v>51</v>
      </c>
      <c r="X90" s="495"/>
      <c r="Y90" s="127"/>
      <c r="Z90" s="127"/>
      <c r="AA90" s="127"/>
      <c r="AB90" s="127"/>
    </row>
    <row r="91" spans="1:28" x14ac:dyDescent="0.15">
      <c r="A91" s="132" t="s">
        <v>16</v>
      </c>
      <c r="B91" s="132" t="s">
        <v>1517</v>
      </c>
      <c r="C91" s="132" t="s">
        <v>66</v>
      </c>
      <c r="D91" s="132" t="s">
        <v>1</v>
      </c>
      <c r="E91" s="132" t="s">
        <v>4</v>
      </c>
      <c r="F91" s="132" t="s">
        <v>5</v>
      </c>
      <c r="G91" s="132" t="s">
        <v>6</v>
      </c>
      <c r="H91" s="132" t="s">
        <v>7</v>
      </c>
      <c r="J91" s="132" t="s">
        <v>34</v>
      </c>
      <c r="K91" s="132" t="s">
        <v>17</v>
      </c>
      <c r="L91" s="132" t="s">
        <v>18</v>
      </c>
      <c r="M91" s="132" t="s">
        <v>19</v>
      </c>
      <c r="N91" s="132" t="s">
        <v>20</v>
      </c>
      <c r="O91" s="132" t="s">
        <v>6</v>
      </c>
      <c r="P91" s="132" t="s">
        <v>53</v>
      </c>
      <c r="S91" s="132" t="s">
        <v>16</v>
      </c>
      <c r="T91" s="132" t="s">
        <v>47</v>
      </c>
      <c r="U91" s="132" t="s">
        <v>45</v>
      </c>
      <c r="V91" s="132" t="s">
        <v>46</v>
      </c>
      <c r="X91" s="132" t="s">
        <v>14</v>
      </c>
      <c r="Y91" s="132" t="s">
        <v>21</v>
      </c>
      <c r="Z91" s="132" t="s">
        <v>1002</v>
      </c>
      <c r="AA91" s="132"/>
      <c r="AB91" s="132"/>
    </row>
    <row r="92" spans="1:28" x14ac:dyDescent="0.15">
      <c r="A92" s="133"/>
      <c r="B92" s="134"/>
      <c r="C92" s="145"/>
      <c r="D92" s="134"/>
      <c r="E92" s="134"/>
      <c r="F92" s="134" t="e">
        <f>E92/D92</f>
        <v>#DIV/0!</v>
      </c>
      <c r="G92" s="134"/>
      <c r="H92" s="131" t="e">
        <f>G92/D92</f>
        <v>#DIV/0!</v>
      </c>
      <c r="J92" s="131" t="e">
        <f>L92/K92</f>
        <v>#DIV/0!</v>
      </c>
      <c r="K92" s="134"/>
      <c r="L92" s="134"/>
      <c r="M92" s="134"/>
      <c r="N92" s="134" t="e">
        <f>M92/L92</f>
        <v>#DIV/0!</v>
      </c>
      <c r="O92" s="134"/>
      <c r="P92" s="131" t="e">
        <f>O92/L92</f>
        <v>#DIV/0!</v>
      </c>
      <c r="S92" s="133"/>
      <c r="T92" s="131">
        <f>(D92+K92)/($D$27+$K$27+$N$17+$E$17+$L$38+$L$47)</f>
        <v>0</v>
      </c>
      <c r="U92" s="131">
        <f>K92/($K$27+$F$38+$F$47)</f>
        <v>0</v>
      </c>
      <c r="V92" s="131">
        <f>D92/($D$27+$N$17+$L$38+$L$47)</f>
        <v>0</v>
      </c>
      <c r="X92" s="134">
        <f>(E92*0.1)+(G92*6)+(M92*0.1)+(O92*6)</f>
        <v>0</v>
      </c>
      <c r="Y92" s="134">
        <f>(E92*0.1)+(G92*6)+(L92*1)+(M92*0.1)+(O92*6)</f>
        <v>0</v>
      </c>
      <c r="Z92" s="134">
        <f>(E92*0.1)+(G92*6)+(L92*0.5)+(M92*0.1)+(O92*6)</f>
        <v>0</v>
      </c>
      <c r="AA92" s="136"/>
      <c r="AB92" s="136"/>
    </row>
    <row r="93" spans="1:28" x14ac:dyDescent="0.15">
      <c r="A93" s="133"/>
      <c r="B93" s="134"/>
      <c r="C93" s="145"/>
      <c r="D93" s="134"/>
      <c r="E93" s="134"/>
      <c r="F93" s="134" t="e">
        <f>E93/D93</f>
        <v>#DIV/0!</v>
      </c>
      <c r="G93" s="134"/>
      <c r="H93" s="131" t="e">
        <f>G93/D93</f>
        <v>#DIV/0!</v>
      </c>
      <c r="J93" s="131" t="e">
        <f t="shared" ref="J93:J96" si="69">L93/K93</f>
        <v>#DIV/0!</v>
      </c>
      <c r="K93" s="134"/>
      <c r="L93" s="134"/>
      <c r="M93" s="134"/>
      <c r="N93" s="134" t="e">
        <f>M93/L93</f>
        <v>#DIV/0!</v>
      </c>
      <c r="O93" s="134"/>
      <c r="P93" s="131" t="e">
        <f t="shared" ref="P93:P96" si="70">O93/L93</f>
        <v>#DIV/0!</v>
      </c>
      <c r="S93" s="133"/>
      <c r="T93" s="131">
        <f t="shared" ref="T93:T96" si="71">(D93+K93)/($D$27+$K$27+$N$17+$E$17+$L$38+$L$47)</f>
        <v>0</v>
      </c>
      <c r="U93" s="131">
        <f t="shared" ref="U93:U96" si="72">K93/($K$27+$F$38+$F$47)</f>
        <v>0</v>
      </c>
      <c r="V93" s="131">
        <f t="shared" ref="V93:V96" si="73">D93/($D$27+$N$17+$L$38+$L$47)</f>
        <v>0</v>
      </c>
      <c r="X93" s="134">
        <f t="shared" ref="X93:X96" si="74">(E93*0.1)+(G93*6)+(M93*0.1)+(O93*6)</f>
        <v>0</v>
      </c>
      <c r="Y93" s="134">
        <f t="shared" ref="Y93:Y96" si="75">(E93*0.1)+(G93*6)+(L93*1)+(M93*0.1)+(O93*6)</f>
        <v>0</v>
      </c>
      <c r="Z93" s="134">
        <f t="shared" ref="Z93:Z96" si="76">(E93*0.1)+(G93*6)+(L93*0.5)+(M93*0.1)+(O93*6)</f>
        <v>0</v>
      </c>
      <c r="AA93" s="136"/>
      <c r="AB93" s="136"/>
    </row>
    <row r="94" spans="1:28" x14ac:dyDescent="0.15">
      <c r="A94" s="133"/>
      <c r="B94" s="134"/>
      <c r="C94" s="145"/>
      <c r="D94" s="134"/>
      <c r="E94" s="134"/>
      <c r="F94" s="134" t="e">
        <f>E94/D94</f>
        <v>#DIV/0!</v>
      </c>
      <c r="G94" s="134"/>
      <c r="H94" s="131" t="e">
        <f>G94/D94</f>
        <v>#DIV/0!</v>
      </c>
      <c r="J94" s="131" t="e">
        <f t="shared" si="69"/>
        <v>#DIV/0!</v>
      </c>
      <c r="K94" s="134"/>
      <c r="L94" s="134"/>
      <c r="M94" s="134"/>
      <c r="N94" s="134" t="e">
        <f>M94/L94</f>
        <v>#DIV/0!</v>
      </c>
      <c r="O94" s="134"/>
      <c r="P94" s="131" t="e">
        <f t="shared" si="70"/>
        <v>#DIV/0!</v>
      </c>
      <c r="S94" s="133"/>
      <c r="T94" s="131">
        <f t="shared" si="71"/>
        <v>0</v>
      </c>
      <c r="U94" s="131">
        <f t="shared" si="72"/>
        <v>0</v>
      </c>
      <c r="V94" s="131">
        <f t="shared" si="73"/>
        <v>0</v>
      </c>
      <c r="X94" s="134">
        <f t="shared" si="74"/>
        <v>0</v>
      </c>
      <c r="Y94" s="134">
        <f t="shared" si="75"/>
        <v>0</v>
      </c>
      <c r="Z94" s="134">
        <f t="shared" si="76"/>
        <v>0</v>
      </c>
      <c r="AA94" s="136"/>
      <c r="AB94" s="136"/>
    </row>
    <row r="95" spans="1:28" x14ac:dyDescent="0.15">
      <c r="A95" s="133"/>
      <c r="B95" s="134"/>
      <c r="C95" s="145"/>
      <c r="D95" s="134"/>
      <c r="E95" s="134"/>
      <c r="F95" s="134" t="e">
        <f>E95/D95</f>
        <v>#DIV/0!</v>
      </c>
      <c r="G95" s="134"/>
      <c r="H95" s="131" t="e">
        <f>G95/D95</f>
        <v>#DIV/0!</v>
      </c>
      <c r="J95" s="131" t="e">
        <f t="shared" si="69"/>
        <v>#DIV/0!</v>
      </c>
      <c r="K95" s="134"/>
      <c r="L95" s="134"/>
      <c r="M95" s="134"/>
      <c r="N95" s="134" t="e">
        <f>M95/L95</f>
        <v>#DIV/0!</v>
      </c>
      <c r="O95" s="134"/>
      <c r="P95" s="131" t="e">
        <f t="shared" si="70"/>
        <v>#DIV/0!</v>
      </c>
      <c r="S95" s="133"/>
      <c r="T95" s="131">
        <f t="shared" si="71"/>
        <v>0</v>
      </c>
      <c r="U95" s="131">
        <f t="shared" si="72"/>
        <v>0</v>
      </c>
      <c r="V95" s="131">
        <f t="shared" si="73"/>
        <v>0</v>
      </c>
      <c r="X95" s="134">
        <f t="shared" si="74"/>
        <v>0</v>
      </c>
      <c r="Y95" s="134">
        <f t="shared" si="75"/>
        <v>0</v>
      </c>
      <c r="Z95" s="134">
        <f t="shared" si="76"/>
        <v>0</v>
      </c>
      <c r="AA95" s="136"/>
      <c r="AB95" s="136"/>
    </row>
    <row r="96" spans="1:28" x14ac:dyDescent="0.15">
      <c r="A96" s="133"/>
      <c r="B96" s="134"/>
      <c r="C96" s="145"/>
      <c r="D96" s="134"/>
      <c r="E96" s="134"/>
      <c r="F96" s="134" t="e">
        <f>E96/D96</f>
        <v>#DIV/0!</v>
      </c>
      <c r="G96" s="134"/>
      <c r="H96" s="131" t="e">
        <f>G96/D96</f>
        <v>#DIV/0!</v>
      </c>
      <c r="J96" s="131" t="e">
        <f t="shared" si="69"/>
        <v>#DIV/0!</v>
      </c>
      <c r="K96" s="134"/>
      <c r="L96" s="134"/>
      <c r="M96" s="134"/>
      <c r="N96" s="134" t="e">
        <f>M96/L96</f>
        <v>#DIV/0!</v>
      </c>
      <c r="O96" s="134"/>
      <c r="P96" s="131" t="e">
        <f t="shared" si="70"/>
        <v>#DIV/0!</v>
      </c>
      <c r="S96" s="133"/>
      <c r="T96" s="131">
        <f t="shared" si="71"/>
        <v>0</v>
      </c>
      <c r="U96" s="131">
        <f t="shared" si="72"/>
        <v>0</v>
      </c>
      <c r="V96" s="131">
        <f t="shared" si="73"/>
        <v>0</v>
      </c>
      <c r="X96" s="134">
        <f t="shared" si="74"/>
        <v>0</v>
      </c>
      <c r="Y96" s="134">
        <f t="shared" si="75"/>
        <v>0</v>
      </c>
      <c r="Z96" s="134">
        <f t="shared" si="76"/>
        <v>0</v>
      </c>
      <c r="AA96" s="136"/>
      <c r="AB96" s="136"/>
    </row>
    <row r="97" spans="1:27" x14ac:dyDescent="0.15">
      <c r="A97" s="132" t="s">
        <v>44</v>
      </c>
      <c r="B97" s="132"/>
      <c r="C97" s="132"/>
      <c r="D97" s="132">
        <f>SUM(D92:D96)</f>
        <v>0</v>
      </c>
      <c r="E97" s="132">
        <f t="shared" ref="E97" si="77">SUM(E92:E96)</f>
        <v>0</v>
      </c>
      <c r="F97" s="132"/>
      <c r="G97" s="132">
        <f t="shared" ref="G97" si="78">SUM(G92:G96)</f>
        <v>0</v>
      </c>
      <c r="H97" s="132"/>
      <c r="I97" s="132"/>
      <c r="J97" s="132"/>
      <c r="K97" s="132">
        <f>SUM(K92:K96)</f>
        <v>0</v>
      </c>
      <c r="L97" s="132">
        <f t="shared" ref="L97:M97" si="79">SUM(L92:L96)</f>
        <v>0</v>
      </c>
      <c r="M97" s="132">
        <f t="shared" si="79"/>
        <v>0</v>
      </c>
      <c r="N97" s="132"/>
      <c r="O97" s="132">
        <f t="shared" ref="O97" si="80">SUM(O92:O96)</f>
        <v>0</v>
      </c>
      <c r="P97" s="132"/>
    </row>
    <row r="98" spans="1:27" x14ac:dyDescent="0.15">
      <c r="A98" s="132"/>
      <c r="B98" s="132"/>
      <c r="C98" s="136"/>
      <c r="D98" s="136"/>
      <c r="E98" s="136"/>
      <c r="F98" s="136"/>
      <c r="G98" s="136"/>
      <c r="H98" s="136"/>
      <c r="I98" s="132"/>
      <c r="J98" s="136"/>
      <c r="K98" s="136"/>
      <c r="L98" s="136"/>
      <c r="M98" s="136"/>
      <c r="N98" s="136"/>
      <c r="O98" s="136"/>
    </row>
    <row r="99" spans="1:27" x14ac:dyDescent="0.15">
      <c r="C99" s="136"/>
      <c r="D99" s="136"/>
      <c r="E99" s="136"/>
      <c r="F99" s="136"/>
      <c r="G99" s="136"/>
      <c r="H99" s="136"/>
      <c r="I99" s="136"/>
      <c r="J99" s="136"/>
      <c r="K99" s="136"/>
      <c r="L99" s="136"/>
      <c r="M99" s="136"/>
      <c r="N99" s="136"/>
    </row>
    <row r="100" spans="1:27" x14ac:dyDescent="0.15">
      <c r="A100" s="495" t="s">
        <v>52</v>
      </c>
      <c r="B100" s="495"/>
      <c r="C100" s="495"/>
      <c r="D100" s="495"/>
      <c r="E100" s="495"/>
      <c r="F100" s="495"/>
      <c r="G100" s="495"/>
      <c r="H100" s="495"/>
      <c r="I100" s="136"/>
      <c r="J100" s="136"/>
      <c r="K100" s="495" t="s">
        <v>49</v>
      </c>
      <c r="L100" s="495"/>
      <c r="M100" s="495"/>
      <c r="N100" s="495"/>
      <c r="O100" s="495"/>
      <c r="S100" s="495" t="s">
        <v>50</v>
      </c>
      <c r="T100" s="495"/>
      <c r="U100" s="495"/>
      <c r="W100" s="495" t="s">
        <v>51</v>
      </c>
      <c r="X100" s="499"/>
    </row>
    <row r="101" spans="1:27" x14ac:dyDescent="0.15">
      <c r="A101" s="132" t="s">
        <v>25</v>
      </c>
      <c r="B101" s="132" t="s">
        <v>1517</v>
      </c>
      <c r="C101" s="132" t="s">
        <v>66</v>
      </c>
      <c r="D101" s="132" t="s">
        <v>34</v>
      </c>
      <c r="E101" s="132" t="s">
        <v>17</v>
      </c>
      <c r="F101" s="132" t="s">
        <v>18</v>
      </c>
      <c r="G101" s="132" t="s">
        <v>19</v>
      </c>
      <c r="H101" s="132" t="s">
        <v>20</v>
      </c>
      <c r="I101" s="132" t="s">
        <v>6</v>
      </c>
      <c r="J101" s="132" t="s">
        <v>53</v>
      </c>
      <c r="L101" s="132" t="s">
        <v>10</v>
      </c>
      <c r="M101" s="132" t="s">
        <v>11</v>
      </c>
      <c r="N101" s="132" t="s">
        <v>12</v>
      </c>
      <c r="O101" s="132" t="s">
        <v>26</v>
      </c>
      <c r="P101" s="132" t="s">
        <v>7</v>
      </c>
      <c r="S101" s="132" t="s">
        <v>25</v>
      </c>
      <c r="T101" s="132" t="s">
        <v>47</v>
      </c>
      <c r="U101" s="132" t="s">
        <v>45</v>
      </c>
      <c r="V101" s="132" t="s">
        <v>46</v>
      </c>
      <c r="X101" s="132" t="s">
        <v>14</v>
      </c>
      <c r="Y101" s="132" t="s">
        <v>21</v>
      </c>
      <c r="Z101" s="132" t="s">
        <v>1003</v>
      </c>
      <c r="AA101" s="132"/>
    </row>
    <row r="102" spans="1:27" x14ac:dyDescent="0.15">
      <c r="A102" s="133"/>
      <c r="B102" s="134"/>
      <c r="C102" s="134"/>
      <c r="D102" s="131" t="e">
        <f>F102/E102</f>
        <v>#DIV/0!</v>
      </c>
      <c r="E102" s="134"/>
      <c r="F102" s="134"/>
      <c r="G102" s="134"/>
      <c r="H102" s="134" t="e">
        <f t="shared" ref="H102:H107" si="81">G102/F102</f>
        <v>#DIV/0!</v>
      </c>
      <c r="I102" s="134"/>
      <c r="J102" s="131" t="e">
        <f>I102/F102</f>
        <v>#DIV/0!</v>
      </c>
      <c r="L102" s="134"/>
      <c r="M102" s="134"/>
      <c r="N102" s="146" t="e">
        <f t="shared" ref="N102:N107" si="82">M102/L102</f>
        <v>#DIV/0!</v>
      </c>
      <c r="O102" s="134"/>
      <c r="P102" s="131" t="e">
        <f>O102/L102</f>
        <v>#DIV/0!</v>
      </c>
      <c r="S102" s="139"/>
      <c r="T102" s="147">
        <f>(E102+L102)/($D$27+$L$27+$N$17+$E$47+$L$47)</f>
        <v>0</v>
      </c>
      <c r="U102" s="147">
        <f>E102/($E$17)</f>
        <v>0</v>
      </c>
      <c r="V102" s="147">
        <f>L102/($N$17+$D$27+$L$38+$L$47)</f>
        <v>0</v>
      </c>
      <c r="X102" s="134">
        <f>(G102*0.1)+(I102*6)+(M102*0.1)+(O102*6)</f>
        <v>0</v>
      </c>
      <c r="Y102" s="134">
        <f>(F102*1)+(G102*0.1)+(I102*6)+(M102*0.1)+(O102*6)</f>
        <v>0</v>
      </c>
      <c r="Z102" s="134">
        <f>(F102*0.5)+(G102*0.1)+(I102*6)+(M102*0.1)+(O102*6)</f>
        <v>0</v>
      </c>
      <c r="AA102" s="136"/>
    </row>
    <row r="103" spans="1:27" x14ac:dyDescent="0.15">
      <c r="A103" s="133"/>
      <c r="B103" s="134"/>
      <c r="C103" s="134"/>
      <c r="D103" s="131" t="e">
        <f t="shared" ref="D103:D107" si="83">F103/E103</f>
        <v>#DIV/0!</v>
      </c>
      <c r="E103" s="134"/>
      <c r="F103" s="134"/>
      <c r="G103" s="134"/>
      <c r="H103" s="134" t="e">
        <f t="shared" si="81"/>
        <v>#DIV/0!</v>
      </c>
      <c r="I103" s="134"/>
      <c r="J103" s="131" t="e">
        <f t="shared" ref="J103:J107" si="84">I103/F103</f>
        <v>#DIV/0!</v>
      </c>
      <c r="L103" s="134"/>
      <c r="M103" s="134"/>
      <c r="N103" s="146" t="e">
        <f t="shared" si="82"/>
        <v>#DIV/0!</v>
      </c>
      <c r="O103" s="134"/>
      <c r="P103" s="131" t="e">
        <f t="shared" ref="P103:P107" si="85">O103/L103</f>
        <v>#DIV/0!</v>
      </c>
      <c r="S103" s="139"/>
      <c r="T103" s="147">
        <f t="shared" ref="T103:T107" si="86">(E103+L103)/($D$27+$L$27+$N$17+$E$47+$L$47)</f>
        <v>0</v>
      </c>
      <c r="U103" s="147">
        <f t="shared" ref="U103:U107" si="87">E103/($E$17)</f>
        <v>0</v>
      </c>
      <c r="V103" s="147">
        <f t="shared" ref="V103:V107" si="88">L103/($N$17+$D$27+$L$38+$L$47)</f>
        <v>0</v>
      </c>
      <c r="X103" s="134">
        <f t="shared" ref="X103:X107" si="89">(G103*0.1)+(I103*6)+(M103*0.1)+(O103*6)</f>
        <v>0</v>
      </c>
      <c r="Y103" s="134">
        <f t="shared" ref="Y103:Y107" si="90">(F103*1)+(G103*0.1)+(I103*6)+(M103*0.1)+(O103*6)</f>
        <v>0</v>
      </c>
      <c r="Z103" s="134">
        <f t="shared" ref="Z103:Z107" si="91">(F103*0.5)+(G103*0.1)+(I103*6)+(M103*0.1)+(O103*6)</f>
        <v>0</v>
      </c>
      <c r="AA103" s="136"/>
    </row>
    <row r="104" spans="1:27" x14ac:dyDescent="0.15">
      <c r="A104" s="133"/>
      <c r="B104" s="134"/>
      <c r="C104" s="134"/>
      <c r="D104" s="131" t="e">
        <f t="shared" si="83"/>
        <v>#DIV/0!</v>
      </c>
      <c r="E104" s="134"/>
      <c r="F104" s="134"/>
      <c r="G104" s="134"/>
      <c r="H104" s="134" t="e">
        <f t="shared" si="81"/>
        <v>#DIV/0!</v>
      </c>
      <c r="I104" s="134"/>
      <c r="J104" s="131" t="e">
        <f t="shared" si="84"/>
        <v>#DIV/0!</v>
      </c>
      <c r="L104" s="134"/>
      <c r="M104" s="134"/>
      <c r="N104" s="146" t="e">
        <f t="shared" si="82"/>
        <v>#DIV/0!</v>
      </c>
      <c r="O104" s="134"/>
      <c r="P104" s="131" t="e">
        <f t="shared" si="85"/>
        <v>#DIV/0!</v>
      </c>
      <c r="S104" s="139"/>
      <c r="T104" s="147">
        <f t="shared" si="86"/>
        <v>0</v>
      </c>
      <c r="U104" s="147">
        <f t="shared" si="87"/>
        <v>0</v>
      </c>
      <c r="V104" s="147">
        <f t="shared" si="88"/>
        <v>0</v>
      </c>
      <c r="X104" s="134">
        <f t="shared" si="89"/>
        <v>0</v>
      </c>
      <c r="Y104" s="134">
        <f t="shared" si="90"/>
        <v>0</v>
      </c>
      <c r="Z104" s="134">
        <f t="shared" si="91"/>
        <v>0</v>
      </c>
      <c r="AA104" s="136"/>
    </row>
    <row r="105" spans="1:27" x14ac:dyDescent="0.15">
      <c r="A105" s="133"/>
      <c r="B105" s="134"/>
      <c r="C105" s="134"/>
      <c r="D105" s="131" t="e">
        <f t="shared" si="83"/>
        <v>#DIV/0!</v>
      </c>
      <c r="E105" s="134"/>
      <c r="F105" s="134"/>
      <c r="G105" s="134"/>
      <c r="H105" s="134" t="e">
        <f t="shared" si="81"/>
        <v>#DIV/0!</v>
      </c>
      <c r="I105" s="134"/>
      <c r="J105" s="131" t="e">
        <f t="shared" si="84"/>
        <v>#DIV/0!</v>
      </c>
      <c r="L105" s="134"/>
      <c r="M105" s="134"/>
      <c r="N105" s="146" t="e">
        <f t="shared" si="82"/>
        <v>#DIV/0!</v>
      </c>
      <c r="O105" s="134"/>
      <c r="P105" s="131" t="e">
        <f t="shared" si="85"/>
        <v>#DIV/0!</v>
      </c>
      <c r="S105" s="139"/>
      <c r="T105" s="147">
        <f t="shared" si="86"/>
        <v>0</v>
      </c>
      <c r="U105" s="147">
        <f t="shared" si="87"/>
        <v>0</v>
      </c>
      <c r="V105" s="147">
        <f t="shared" si="88"/>
        <v>0</v>
      </c>
      <c r="X105" s="134">
        <f t="shared" si="89"/>
        <v>0</v>
      </c>
      <c r="Y105" s="134">
        <f t="shared" si="90"/>
        <v>0</v>
      </c>
      <c r="Z105" s="134">
        <f t="shared" si="91"/>
        <v>0</v>
      </c>
      <c r="AA105" s="136"/>
    </row>
    <row r="106" spans="1:27" x14ac:dyDescent="0.15">
      <c r="A106" s="133"/>
      <c r="B106" s="134"/>
      <c r="C106" s="134"/>
      <c r="D106" s="131" t="e">
        <f t="shared" si="83"/>
        <v>#DIV/0!</v>
      </c>
      <c r="E106" s="134"/>
      <c r="F106" s="134"/>
      <c r="G106" s="134"/>
      <c r="H106" s="134" t="e">
        <f t="shared" si="81"/>
        <v>#DIV/0!</v>
      </c>
      <c r="I106" s="134"/>
      <c r="J106" s="131" t="e">
        <f t="shared" si="84"/>
        <v>#DIV/0!</v>
      </c>
      <c r="L106" s="134"/>
      <c r="M106" s="134"/>
      <c r="N106" s="146" t="e">
        <f t="shared" si="82"/>
        <v>#DIV/0!</v>
      </c>
      <c r="O106" s="134"/>
      <c r="P106" s="131" t="e">
        <f t="shared" si="85"/>
        <v>#DIV/0!</v>
      </c>
      <c r="S106" s="139"/>
      <c r="T106" s="147">
        <f t="shared" si="86"/>
        <v>0</v>
      </c>
      <c r="U106" s="147">
        <f t="shared" si="87"/>
        <v>0</v>
      </c>
      <c r="V106" s="147">
        <f t="shared" si="88"/>
        <v>0</v>
      </c>
      <c r="X106" s="134">
        <f t="shared" si="89"/>
        <v>0</v>
      </c>
      <c r="Y106" s="134">
        <f t="shared" si="90"/>
        <v>0</v>
      </c>
      <c r="Z106" s="134">
        <f t="shared" si="91"/>
        <v>0</v>
      </c>
      <c r="AA106" s="136"/>
    </row>
    <row r="107" spans="1:27" x14ac:dyDescent="0.15">
      <c r="A107" s="139"/>
      <c r="B107" s="130"/>
      <c r="C107" s="134"/>
      <c r="D107" s="131" t="e">
        <f t="shared" si="83"/>
        <v>#DIV/0!</v>
      </c>
      <c r="E107" s="134"/>
      <c r="F107" s="134"/>
      <c r="G107" s="134"/>
      <c r="H107" s="134" t="e">
        <f t="shared" si="81"/>
        <v>#DIV/0!</v>
      </c>
      <c r="I107" s="134"/>
      <c r="J107" s="131" t="e">
        <f t="shared" si="84"/>
        <v>#DIV/0!</v>
      </c>
      <c r="L107" s="134"/>
      <c r="M107" s="134"/>
      <c r="N107" s="146" t="e">
        <f t="shared" si="82"/>
        <v>#DIV/0!</v>
      </c>
      <c r="O107" s="134"/>
      <c r="P107" s="131" t="e">
        <f t="shared" si="85"/>
        <v>#DIV/0!</v>
      </c>
      <c r="S107" s="133"/>
      <c r="T107" s="147">
        <f t="shared" si="86"/>
        <v>0</v>
      </c>
      <c r="U107" s="147">
        <f t="shared" si="87"/>
        <v>0</v>
      </c>
      <c r="V107" s="147">
        <f t="shared" si="88"/>
        <v>0</v>
      </c>
      <c r="X107" s="134">
        <f t="shared" si="89"/>
        <v>0</v>
      </c>
      <c r="Y107" s="134">
        <f t="shared" si="90"/>
        <v>0</v>
      </c>
      <c r="Z107" s="134">
        <f t="shared" si="91"/>
        <v>0</v>
      </c>
      <c r="AA107" s="136"/>
    </row>
    <row r="108" spans="1:27" x14ac:dyDescent="0.15">
      <c r="A108" s="132" t="s">
        <v>44</v>
      </c>
      <c r="B108" s="132"/>
      <c r="C108" s="132"/>
      <c r="D108" s="128"/>
      <c r="E108" s="132">
        <f>SUM(E102:E107)</f>
        <v>0</v>
      </c>
      <c r="F108" s="132">
        <f t="shared" ref="F108:G108" si="92">SUM(F102:F107)</f>
        <v>0</v>
      </c>
      <c r="G108" s="132">
        <f t="shared" si="92"/>
        <v>0</v>
      </c>
      <c r="H108" s="132"/>
      <c r="I108" s="132">
        <f t="shared" ref="I108" si="93">SUM(I102:I107)</f>
        <v>0</v>
      </c>
      <c r="J108" s="132"/>
      <c r="K108" s="132"/>
      <c r="L108" s="132">
        <f>SUM(L102:L107)</f>
        <v>0</v>
      </c>
      <c r="M108" s="132">
        <f t="shared" ref="M108" si="94">SUM(M102:M107)</f>
        <v>0</v>
      </c>
      <c r="N108" s="132"/>
      <c r="O108" s="132">
        <f t="shared" ref="O108" si="95">SUM(O102:O107)</f>
        <v>0</v>
      </c>
      <c r="P108" s="132"/>
    </row>
    <row r="109" spans="1:27" x14ac:dyDescent="0.15">
      <c r="A109" s="132"/>
      <c r="B109" s="132"/>
      <c r="D109" s="136"/>
      <c r="E109" s="136"/>
      <c r="F109" s="136"/>
      <c r="G109" s="136"/>
      <c r="H109" s="136"/>
      <c r="I109" s="136"/>
      <c r="J109" s="136"/>
      <c r="K109" s="136"/>
      <c r="L109" s="136"/>
      <c r="M109" s="136"/>
    </row>
    <row r="110" spans="1:27" x14ac:dyDescent="0.15">
      <c r="A110" s="132"/>
      <c r="B110" s="132"/>
      <c r="D110" s="136"/>
      <c r="E110" s="136"/>
      <c r="F110" s="136"/>
      <c r="G110" s="136"/>
      <c r="H110" s="136"/>
      <c r="I110" s="136"/>
      <c r="J110" s="136"/>
      <c r="K110" s="136"/>
      <c r="L110" s="136"/>
      <c r="M110" s="136"/>
    </row>
    <row r="111" spans="1:27" x14ac:dyDescent="0.15">
      <c r="A111" s="495" t="s">
        <v>52</v>
      </c>
      <c r="B111" s="495"/>
      <c r="C111" s="495"/>
      <c r="D111" s="495"/>
      <c r="E111" s="495"/>
      <c r="F111" s="495"/>
      <c r="G111" s="495"/>
      <c r="H111" s="495"/>
      <c r="I111" s="136"/>
      <c r="J111" s="136"/>
      <c r="K111" s="495" t="s">
        <v>49</v>
      </c>
      <c r="L111" s="495"/>
      <c r="M111" s="495"/>
      <c r="N111" s="495"/>
      <c r="O111" s="495"/>
      <c r="S111" s="495" t="s">
        <v>50</v>
      </c>
      <c r="T111" s="495"/>
      <c r="U111" s="495"/>
      <c r="W111" s="495" t="s">
        <v>51</v>
      </c>
      <c r="X111" s="499"/>
    </row>
    <row r="112" spans="1:27" x14ac:dyDescent="0.15">
      <c r="A112" s="132" t="s">
        <v>31</v>
      </c>
      <c r="B112" s="132" t="s">
        <v>1517</v>
      </c>
      <c r="C112" s="132" t="s">
        <v>66</v>
      </c>
      <c r="D112" s="132" t="s">
        <v>34</v>
      </c>
      <c r="E112" s="132" t="s">
        <v>17</v>
      </c>
      <c r="F112" s="132" t="s">
        <v>18</v>
      </c>
      <c r="G112" s="132" t="s">
        <v>19</v>
      </c>
      <c r="H112" s="132" t="s">
        <v>20</v>
      </c>
      <c r="I112" s="132" t="s">
        <v>6</v>
      </c>
      <c r="J112" s="132" t="s">
        <v>53</v>
      </c>
      <c r="L112" s="132" t="s">
        <v>10</v>
      </c>
      <c r="M112" s="132" t="s">
        <v>11</v>
      </c>
      <c r="N112" s="132" t="s">
        <v>12</v>
      </c>
      <c r="O112" s="132" t="s">
        <v>54</v>
      </c>
      <c r="P112" s="132" t="s">
        <v>7</v>
      </c>
      <c r="S112" s="132" t="s">
        <v>31</v>
      </c>
      <c r="T112" s="132" t="s">
        <v>47</v>
      </c>
      <c r="U112" s="132" t="s">
        <v>45</v>
      </c>
      <c r="V112" s="132" t="s">
        <v>46</v>
      </c>
      <c r="X112" s="132" t="s">
        <v>14</v>
      </c>
      <c r="Y112" s="132" t="s">
        <v>21</v>
      </c>
      <c r="Z112" s="132" t="s">
        <v>1004</v>
      </c>
      <c r="AA112" s="132"/>
    </row>
    <row r="113" spans="1:27" x14ac:dyDescent="0.15">
      <c r="A113" s="133"/>
      <c r="B113" s="134"/>
      <c r="C113" s="134"/>
      <c r="D113" s="131" t="e">
        <f>F113/E113</f>
        <v>#DIV/0!</v>
      </c>
      <c r="E113" s="134"/>
      <c r="F113" s="134"/>
      <c r="G113" s="134"/>
      <c r="H113" s="134" t="e">
        <f>G113/F113</f>
        <v>#DIV/0!</v>
      </c>
      <c r="I113" s="134">
        <v>9</v>
      </c>
      <c r="J113" s="131" t="e">
        <f>I113/F113</f>
        <v>#DIV/0!</v>
      </c>
      <c r="L113" s="134">
        <v>0</v>
      </c>
      <c r="M113" s="134">
        <v>0</v>
      </c>
      <c r="N113" s="134">
        <v>0</v>
      </c>
      <c r="O113" s="134">
        <v>0</v>
      </c>
      <c r="P113" s="131" t="e">
        <f>O113/L113</f>
        <v>#DIV/0!</v>
      </c>
      <c r="S113" s="133"/>
      <c r="T113" s="147">
        <f>(E113+L113)/($E$47+$L$47+$E$38+$L$38+$K$27+$D$27+$N$17)</f>
        <v>0</v>
      </c>
      <c r="U113" s="147">
        <f>E113/($E$47+$E$38+$K$27)</f>
        <v>0</v>
      </c>
      <c r="V113" s="147">
        <f>L113/($L$47+$L$38+$D$27+$N$17)</f>
        <v>0</v>
      </c>
      <c r="X113" s="134">
        <f>(G113*0.1)+(I113*6)+(M113*0.1)+(O113*6)</f>
        <v>54</v>
      </c>
      <c r="Y113" s="134">
        <f>(F113*1)+(G113*0.1)+(I113*6)+(M113*0.1)+(O113*6)</f>
        <v>54</v>
      </c>
      <c r="Z113" s="134">
        <f>(F113*0.5)+(G113*0.1)+(I113*6)+(M113*0.1)+(O113*6)</f>
        <v>54</v>
      </c>
      <c r="AA113" s="136"/>
    </row>
    <row r="114" spans="1:27" x14ac:dyDescent="0.15">
      <c r="A114" s="133"/>
      <c r="B114" s="134"/>
      <c r="C114" s="134"/>
      <c r="D114" s="131" t="e">
        <f t="shared" ref="D114:D116" si="96">F114/E114</f>
        <v>#DIV/0!</v>
      </c>
      <c r="E114" s="134"/>
      <c r="F114" s="134"/>
      <c r="G114" s="134"/>
      <c r="H114" s="134" t="e">
        <f>G114/F114</f>
        <v>#DIV/0!</v>
      </c>
      <c r="I114" s="134">
        <v>0</v>
      </c>
      <c r="J114" s="131" t="e">
        <f t="shared" ref="J114:J116" si="97">I114/F114</f>
        <v>#DIV/0!</v>
      </c>
      <c r="L114" s="134">
        <v>0</v>
      </c>
      <c r="M114" s="134">
        <v>0</v>
      </c>
      <c r="N114" s="134">
        <v>0</v>
      </c>
      <c r="O114" s="134">
        <v>0</v>
      </c>
      <c r="P114" s="131" t="e">
        <f t="shared" ref="P114:P116" si="98">O114/L114</f>
        <v>#DIV/0!</v>
      </c>
      <c r="S114" s="133"/>
      <c r="T114" s="147">
        <f t="shared" ref="T114:T116" si="99">(E114+L114)/($E$47+$L$47+$E$38+$L$38+$K$27+$D$27+$N$17)</f>
        <v>0</v>
      </c>
      <c r="U114" s="147">
        <f t="shared" ref="U114:U116" si="100">E114/($E$47+$E$38+$K$27)</f>
        <v>0</v>
      </c>
      <c r="V114" s="147">
        <f t="shared" ref="V114:V116" si="101">L114/($L$47+$L$38+$D$27+$N$17)</f>
        <v>0</v>
      </c>
      <c r="X114" s="134">
        <f t="shared" ref="X114:X116" si="102">(G114*0.1)+(I114*6)+(M114*0.1)+(O114*6)</f>
        <v>0</v>
      </c>
      <c r="Y114" s="134">
        <f t="shared" ref="Y114:Y116" si="103">(F114*1)+(G114*0.1)+(I114*6)+(M114*0.1)+(O114*6)</f>
        <v>0</v>
      </c>
      <c r="Z114" s="134">
        <f t="shared" ref="Z114:Z116" si="104">(F114*0.5)+(G114*0.1)+(I114*6)+(M114*0.1)+(O114*6)</f>
        <v>0</v>
      </c>
      <c r="AA114" s="136"/>
    </row>
    <row r="115" spans="1:27" x14ac:dyDescent="0.15">
      <c r="A115" s="133"/>
      <c r="B115" s="134"/>
      <c r="C115" s="134"/>
      <c r="D115" s="131" t="e">
        <f t="shared" si="96"/>
        <v>#DIV/0!</v>
      </c>
      <c r="E115" s="134"/>
      <c r="F115" s="134"/>
      <c r="G115" s="134"/>
      <c r="H115" s="134" t="e">
        <f>G115/F115</f>
        <v>#DIV/0!</v>
      </c>
      <c r="I115" s="134">
        <v>0</v>
      </c>
      <c r="J115" s="131" t="e">
        <f t="shared" si="97"/>
        <v>#DIV/0!</v>
      </c>
      <c r="L115" s="134">
        <v>0</v>
      </c>
      <c r="M115" s="134">
        <v>0</v>
      </c>
      <c r="N115" s="134">
        <v>0</v>
      </c>
      <c r="O115" s="134">
        <v>0</v>
      </c>
      <c r="P115" s="131" t="e">
        <f t="shared" si="98"/>
        <v>#DIV/0!</v>
      </c>
      <c r="S115" s="133"/>
      <c r="T115" s="147">
        <f t="shared" si="99"/>
        <v>0</v>
      </c>
      <c r="U115" s="147">
        <f t="shared" si="100"/>
        <v>0</v>
      </c>
      <c r="V115" s="147">
        <f t="shared" si="101"/>
        <v>0</v>
      </c>
      <c r="X115" s="134">
        <f t="shared" si="102"/>
        <v>0</v>
      </c>
      <c r="Y115" s="134">
        <f t="shared" si="103"/>
        <v>0</v>
      </c>
      <c r="Z115" s="134">
        <f t="shared" si="104"/>
        <v>0</v>
      </c>
      <c r="AA115" s="136"/>
    </row>
    <row r="116" spans="1:27" x14ac:dyDescent="0.15">
      <c r="A116" s="139"/>
      <c r="B116" s="130"/>
      <c r="C116" s="134"/>
      <c r="D116" s="131" t="e">
        <f t="shared" si="96"/>
        <v>#DIV/0!</v>
      </c>
      <c r="E116" s="134"/>
      <c r="F116" s="134"/>
      <c r="G116" s="134"/>
      <c r="H116" s="134" t="e">
        <f>G116/F116</f>
        <v>#DIV/0!</v>
      </c>
      <c r="I116" s="134"/>
      <c r="J116" s="131" t="e">
        <f t="shared" si="97"/>
        <v>#DIV/0!</v>
      </c>
      <c r="L116" s="134"/>
      <c r="M116" s="134"/>
      <c r="N116" s="134">
        <v>0</v>
      </c>
      <c r="O116" s="134">
        <v>0</v>
      </c>
      <c r="P116" s="131" t="e">
        <f t="shared" si="98"/>
        <v>#DIV/0!</v>
      </c>
      <c r="S116" s="133"/>
      <c r="T116" s="147">
        <f t="shared" si="99"/>
        <v>0</v>
      </c>
      <c r="U116" s="147">
        <f t="shared" si="100"/>
        <v>0</v>
      </c>
      <c r="V116" s="147">
        <f t="shared" si="101"/>
        <v>0</v>
      </c>
      <c r="X116" s="134">
        <f t="shared" si="102"/>
        <v>0</v>
      </c>
      <c r="Y116" s="134">
        <f t="shared" si="103"/>
        <v>0</v>
      </c>
      <c r="Z116" s="134">
        <f t="shared" si="104"/>
        <v>0</v>
      </c>
      <c r="AA116" s="136"/>
    </row>
    <row r="117" spans="1:27" x14ac:dyDescent="0.15">
      <c r="A117" s="132" t="s">
        <v>44</v>
      </c>
      <c r="B117" s="132"/>
      <c r="C117" s="132"/>
      <c r="D117" s="128"/>
      <c r="E117" s="132">
        <f>SUM(E113:E116)</f>
        <v>0</v>
      </c>
      <c r="F117" s="132">
        <f t="shared" ref="F117:G117" si="105">SUM(F113:F116)</f>
        <v>0</v>
      </c>
      <c r="G117" s="132">
        <f t="shared" si="105"/>
        <v>0</v>
      </c>
      <c r="H117" s="132"/>
      <c r="I117" s="132">
        <f t="shared" ref="I117" si="106">SUM(I113:I116)</f>
        <v>9</v>
      </c>
      <c r="J117" s="132"/>
      <c r="K117" s="132"/>
      <c r="L117" s="132">
        <f>SUM(L113:L116)</f>
        <v>0</v>
      </c>
      <c r="M117" s="132">
        <f t="shared" ref="M117" si="107">SUM(M113:M116)</f>
        <v>0</v>
      </c>
      <c r="N117" s="132"/>
      <c r="O117" s="132">
        <f t="shared" ref="O117" si="108">SUM(O113:O116)</f>
        <v>0</v>
      </c>
      <c r="P117" s="128"/>
      <c r="R117" s="137"/>
      <c r="T117" s="137"/>
      <c r="V117" s="136"/>
      <c r="W117" s="136"/>
    </row>
    <row r="118" spans="1:27" x14ac:dyDescent="0.15">
      <c r="I118" s="417"/>
      <c r="J118" s="136"/>
      <c r="K118" s="136"/>
      <c r="Q118" s="137"/>
      <c r="R118" s="137"/>
      <c r="S118" s="137"/>
      <c r="U118" s="136"/>
      <c r="V118" s="136"/>
    </row>
    <row r="119" spans="1:27" x14ac:dyDescent="0.15">
      <c r="I119" s="142"/>
      <c r="J119" s="136"/>
      <c r="K119" s="136"/>
      <c r="Q119" s="137"/>
      <c r="R119" s="137"/>
      <c r="S119" s="137"/>
      <c r="U119" s="136"/>
      <c r="V119" s="136"/>
    </row>
    <row r="120" spans="1:27" x14ac:dyDescent="0.15">
      <c r="A120" s="495" t="s">
        <v>57</v>
      </c>
      <c r="B120" s="495"/>
      <c r="C120" s="495"/>
      <c r="D120" s="495"/>
      <c r="E120" s="495"/>
      <c r="F120" s="495"/>
      <c r="G120" s="495"/>
      <c r="H120" s="495"/>
      <c r="I120" s="142"/>
      <c r="J120" s="136"/>
      <c r="K120" s="495" t="s">
        <v>58</v>
      </c>
      <c r="L120" s="500"/>
      <c r="M120" s="500"/>
      <c r="N120" s="500"/>
      <c r="O120" s="500"/>
      <c r="Q120" s="148"/>
      <c r="R120" s="137"/>
      <c r="S120" s="495" t="s">
        <v>62</v>
      </c>
      <c r="T120" s="500"/>
      <c r="U120" s="500"/>
      <c r="V120" s="500"/>
      <c r="W120" s="500"/>
    </row>
    <row r="121" spans="1:27" x14ac:dyDescent="0.15">
      <c r="A121" s="128"/>
      <c r="B121" s="132" t="s">
        <v>17</v>
      </c>
      <c r="C121" s="132" t="s">
        <v>42</v>
      </c>
      <c r="D121" s="132" t="s">
        <v>19</v>
      </c>
      <c r="E121" s="132" t="s">
        <v>6</v>
      </c>
      <c r="H121" s="136"/>
      <c r="I121" s="136"/>
      <c r="J121" s="498" t="s">
        <v>59</v>
      </c>
      <c r="K121" s="499"/>
      <c r="L121" s="499"/>
      <c r="M121" s="499"/>
      <c r="N121" s="128" t="s">
        <v>60</v>
      </c>
      <c r="R121" s="498" t="s">
        <v>59</v>
      </c>
      <c r="S121" s="499"/>
      <c r="T121" s="499"/>
      <c r="U121" s="499"/>
      <c r="V121" s="128" t="s">
        <v>60</v>
      </c>
    </row>
    <row r="122" spans="1:27" x14ac:dyDescent="0.15">
      <c r="A122" s="139" t="s">
        <v>346</v>
      </c>
      <c r="B122" s="134">
        <f>SUM(K92:K96,E102:E107,E113:E116)</f>
        <v>0</v>
      </c>
      <c r="C122" s="134">
        <f>SUM(F113:F116,F102:F107,L92:L96)</f>
        <v>0</v>
      </c>
      <c r="D122" s="134">
        <f>SUM(G113:G116,G102:G107,M92:M96)</f>
        <v>0</v>
      </c>
      <c r="E122" s="134">
        <f>SUM(O92:O96,I102:I107,I113:I116)</f>
        <v>9</v>
      </c>
      <c r="H122" s="136"/>
      <c r="I122" s="136"/>
      <c r="J122" s="496"/>
      <c r="K122" s="496"/>
      <c r="L122" s="496"/>
      <c r="M122" s="496"/>
      <c r="N122" s="133"/>
      <c r="R122" s="497"/>
      <c r="S122" s="496"/>
      <c r="T122" s="496"/>
      <c r="U122" s="496"/>
      <c r="V122" s="133"/>
    </row>
    <row r="123" spans="1:27" x14ac:dyDescent="0.15">
      <c r="A123" s="139" t="s">
        <v>43</v>
      </c>
      <c r="B123" s="134">
        <f>SUM(D87)</f>
        <v>0</v>
      </c>
      <c r="C123" s="134">
        <f>SUM(E87)</f>
        <v>0</v>
      </c>
      <c r="D123" s="134">
        <f>SUM(G87)</f>
        <v>0</v>
      </c>
      <c r="E123" s="134">
        <f>SUM(I87)</f>
        <v>0</v>
      </c>
      <c r="F123" s="132"/>
      <c r="J123" s="496"/>
      <c r="K123" s="496"/>
      <c r="L123" s="496"/>
      <c r="M123" s="496"/>
      <c r="N123" s="133"/>
      <c r="R123" s="497"/>
      <c r="S123" s="496"/>
      <c r="T123" s="496"/>
      <c r="U123" s="496"/>
      <c r="V123" s="133"/>
    </row>
    <row r="124" spans="1:27" x14ac:dyDescent="0.15">
      <c r="A124" s="139" t="s">
        <v>65</v>
      </c>
      <c r="B124" s="134"/>
      <c r="F124" s="132"/>
      <c r="J124" s="496"/>
      <c r="K124" s="496"/>
      <c r="L124" s="496"/>
      <c r="M124" s="496"/>
      <c r="N124" s="133"/>
      <c r="R124" s="497"/>
      <c r="S124" s="496"/>
      <c r="T124" s="496"/>
      <c r="U124" s="496"/>
      <c r="V124" s="133"/>
    </row>
    <row r="125" spans="1:27" x14ac:dyDescent="0.15">
      <c r="J125" s="496"/>
      <c r="K125" s="496"/>
      <c r="L125" s="496"/>
      <c r="M125" s="496"/>
      <c r="N125" s="133"/>
      <c r="R125" s="497"/>
      <c r="S125" s="496"/>
      <c r="T125" s="496"/>
      <c r="U125" s="496"/>
      <c r="V125" s="133"/>
    </row>
    <row r="126" spans="1:27" x14ac:dyDescent="0.15">
      <c r="A126" s="128"/>
      <c r="B126" s="132" t="s">
        <v>1</v>
      </c>
      <c r="C126" s="132" t="s">
        <v>4</v>
      </c>
      <c r="D126" s="132" t="s">
        <v>6</v>
      </c>
      <c r="J126" s="496"/>
      <c r="K126" s="496"/>
      <c r="L126" s="496"/>
      <c r="M126" s="496"/>
      <c r="N126" s="133"/>
      <c r="R126" s="497"/>
      <c r="S126" s="496"/>
      <c r="T126" s="496"/>
      <c r="U126" s="496"/>
      <c r="V126" s="133"/>
    </row>
    <row r="127" spans="1:27" x14ac:dyDescent="0.15">
      <c r="A127" s="139" t="s">
        <v>56</v>
      </c>
      <c r="B127" s="134">
        <f>SUM(N84:N86,D92:D96,L102:L107,L113:L116)</f>
        <v>0</v>
      </c>
      <c r="C127" s="134">
        <f>SUM(O84:O86,E92:E96,M102:M107,M113:M116)</f>
        <v>0</v>
      </c>
      <c r="D127" s="134">
        <f>SUM(Q84:Q86,G92:G96,O102:O107,O113:O116)</f>
        <v>0</v>
      </c>
      <c r="J127" s="496"/>
      <c r="K127" s="496"/>
      <c r="L127" s="496"/>
      <c r="M127" s="496"/>
      <c r="N127" s="133"/>
      <c r="R127" s="497"/>
      <c r="S127" s="496"/>
      <c r="T127" s="496"/>
      <c r="U127" s="496"/>
      <c r="V127" s="133"/>
    </row>
    <row r="128" spans="1:27" x14ac:dyDescent="0.15">
      <c r="A128" s="139" t="s">
        <v>65</v>
      </c>
      <c r="B128" s="134"/>
      <c r="J128" s="496"/>
      <c r="K128" s="496"/>
      <c r="L128" s="496"/>
      <c r="M128" s="496"/>
      <c r="N128" s="133"/>
      <c r="R128" s="497"/>
      <c r="S128" s="496"/>
      <c r="T128" s="496"/>
      <c r="U128" s="496"/>
      <c r="V128" s="133"/>
    </row>
    <row r="129" spans="1:24" x14ac:dyDescent="0.15">
      <c r="J129" s="496"/>
      <c r="K129" s="496"/>
      <c r="L129" s="496"/>
      <c r="M129" s="496"/>
      <c r="N129" s="133"/>
      <c r="R129" s="497"/>
      <c r="S129" s="496"/>
      <c r="T129" s="496"/>
      <c r="U129" s="496"/>
      <c r="V129" s="133"/>
    </row>
    <row r="130" spans="1:24" x14ac:dyDescent="0.15">
      <c r="B130" s="132" t="s">
        <v>40</v>
      </c>
      <c r="C130" s="132" t="s">
        <v>41</v>
      </c>
    </row>
    <row r="131" spans="1:24" x14ac:dyDescent="0.15">
      <c r="A131" s="139" t="s">
        <v>39</v>
      </c>
      <c r="B131" s="131" t="e">
        <f>B127/(B123+B127)</f>
        <v>#DIV/0!</v>
      </c>
      <c r="C131" s="131" t="e">
        <f>B123/(B123+B127)</f>
        <v>#DIV/0!</v>
      </c>
    </row>
    <row r="132" spans="1:24" x14ac:dyDescent="0.15">
      <c r="A132" s="139" t="s">
        <v>64</v>
      </c>
      <c r="B132" s="134"/>
      <c r="C132" s="133"/>
      <c r="J132" s="126" t="s">
        <v>61</v>
      </c>
    </row>
    <row r="141" spans="1:24" x14ac:dyDescent="0.15">
      <c r="A141" s="495" t="s">
        <v>93</v>
      </c>
      <c r="B141" s="495"/>
      <c r="C141" s="495"/>
      <c r="D141" s="495"/>
      <c r="E141" s="495"/>
      <c r="F141" s="495"/>
      <c r="G141" s="495"/>
      <c r="H141" s="495"/>
      <c r="I141" s="495"/>
      <c r="J141" s="495"/>
      <c r="K141" s="495"/>
      <c r="L141" s="495"/>
      <c r="M141" s="495"/>
      <c r="N141" s="495"/>
      <c r="O141" s="495"/>
      <c r="P141" s="495"/>
      <c r="Q141" s="495"/>
      <c r="R141" s="495"/>
      <c r="S141" s="495"/>
      <c r="T141" s="495"/>
      <c r="U141" s="495"/>
      <c r="V141" s="495"/>
      <c r="W141" s="495"/>
      <c r="X141" s="495"/>
    </row>
    <row r="142" spans="1:24" x14ac:dyDescent="0.15">
      <c r="A142" s="127"/>
      <c r="B142" s="127"/>
      <c r="C142" s="127"/>
      <c r="D142" s="127"/>
      <c r="E142" s="127"/>
      <c r="F142" s="127"/>
      <c r="G142" s="127"/>
      <c r="H142" s="127"/>
      <c r="I142" s="127"/>
      <c r="J142" s="127"/>
      <c r="K142" s="127"/>
      <c r="L142" s="127"/>
      <c r="M142" s="127"/>
      <c r="N142" s="127"/>
      <c r="O142" s="127"/>
      <c r="P142" s="127"/>
      <c r="Q142" s="127"/>
      <c r="R142" s="127"/>
      <c r="S142" s="127"/>
      <c r="T142" s="127"/>
      <c r="U142" s="127"/>
      <c r="V142" s="127"/>
      <c r="W142" s="127"/>
      <c r="X142" s="127"/>
    </row>
    <row r="143" spans="1:24" x14ac:dyDescent="0.15">
      <c r="I143" s="494" t="s">
        <v>36</v>
      </c>
      <c r="J143" s="494"/>
      <c r="K143" s="494"/>
      <c r="N143" s="494" t="s">
        <v>37</v>
      </c>
      <c r="O143" s="494"/>
      <c r="P143" s="494"/>
    </row>
    <row r="144" spans="1:24" x14ac:dyDescent="0.15">
      <c r="I144" s="494" t="s">
        <v>38</v>
      </c>
      <c r="J144" s="494"/>
      <c r="K144" s="494"/>
    </row>
    <row r="145" spans="1:20" x14ac:dyDescent="0.15">
      <c r="I145" s="494"/>
      <c r="J145" s="494"/>
      <c r="K145" s="494"/>
    </row>
    <row r="146" spans="1:20" x14ac:dyDescent="0.15">
      <c r="I146" s="494"/>
      <c r="J146" s="494"/>
      <c r="K146" s="494"/>
    </row>
    <row r="147" spans="1:20" x14ac:dyDescent="0.15">
      <c r="E147" s="128" t="s">
        <v>83</v>
      </c>
      <c r="Q147" s="128" t="s">
        <v>84</v>
      </c>
    </row>
    <row r="148" spans="1:20" x14ac:dyDescent="0.15">
      <c r="A148" s="132" t="s">
        <v>90</v>
      </c>
      <c r="B148" s="132"/>
      <c r="Q148" s="128" t="s">
        <v>90</v>
      </c>
      <c r="T148" s="132" t="s">
        <v>92</v>
      </c>
    </row>
    <row r="149" spans="1:20" x14ac:dyDescent="0.15">
      <c r="A149" s="139" t="s">
        <v>79</v>
      </c>
      <c r="B149" s="149" t="s">
        <v>89</v>
      </c>
      <c r="C149" s="149" t="s">
        <v>2</v>
      </c>
      <c r="D149" s="149" t="s">
        <v>3</v>
      </c>
      <c r="E149" s="149" t="s">
        <v>19</v>
      </c>
      <c r="F149" s="149" t="s">
        <v>6</v>
      </c>
      <c r="G149" s="149" t="s">
        <v>76</v>
      </c>
      <c r="H149" s="149" t="s">
        <v>10</v>
      </c>
      <c r="I149" s="149" t="s">
        <v>19</v>
      </c>
      <c r="J149" s="149" t="s">
        <v>77</v>
      </c>
      <c r="K149" s="149" t="s">
        <v>6</v>
      </c>
      <c r="L149" s="149" t="s">
        <v>14</v>
      </c>
      <c r="O149" s="149" t="s">
        <v>85</v>
      </c>
      <c r="P149" s="149" t="s">
        <v>86</v>
      </c>
      <c r="Q149" s="149" t="s">
        <v>87</v>
      </c>
      <c r="S149" s="130" t="s">
        <v>40</v>
      </c>
      <c r="T149" s="130" t="s">
        <v>41</v>
      </c>
    </row>
    <row r="150" spans="1:20" x14ac:dyDescent="0.15">
      <c r="A150" s="133" t="s">
        <v>44</v>
      </c>
      <c r="B150" s="145">
        <f>AVERAGE(B160,B170)</f>
        <v>595.5</v>
      </c>
      <c r="C150" s="145">
        <f>AVERAGE(C160,C170)</f>
        <v>400</v>
      </c>
      <c r="D150" s="150">
        <f>C150/B150</f>
        <v>0.67170445004198154</v>
      </c>
      <c r="E150" s="145">
        <f>AVERAGE(E160,E170)</f>
        <v>4092.5</v>
      </c>
      <c r="F150" s="145">
        <f t="shared" ref="F150:I150" si="109">AVERAGE(F160,F170)</f>
        <v>25</v>
      </c>
      <c r="G150" s="145">
        <f t="shared" si="109"/>
        <v>11</v>
      </c>
      <c r="H150" s="145">
        <f t="shared" si="109"/>
        <v>76</v>
      </c>
      <c r="I150" s="145">
        <f t="shared" si="109"/>
        <v>554.5</v>
      </c>
      <c r="J150" s="151">
        <f>I150/H150</f>
        <v>7.2960526315789478</v>
      </c>
      <c r="K150" s="145">
        <f>AVERAGE(K160,K170)</f>
        <v>3.5</v>
      </c>
      <c r="L150" s="134">
        <f>((E150*0.05)+(F150*4)+(G150*-1)+(I150*0.1)+(K150*6))</f>
        <v>370.07499999999999</v>
      </c>
      <c r="O150" s="150">
        <f>(B150+H150)/(B152+F152+B154+F154+B156+F156+B150+H150)</f>
        <v>0.42285894206549118</v>
      </c>
      <c r="P150" s="131">
        <f>B150/(B150+F152+F154+F156)</f>
        <v>0.50724020442930151</v>
      </c>
      <c r="Q150" s="131">
        <f>H150/(H150+B152+B154+B156)</f>
        <v>0.18357487922705315</v>
      </c>
      <c r="S150" s="131">
        <f>(H150+B152+B154+B156)/(H150+B152+B154+B156+B150)</f>
        <v>0.41010401188707279</v>
      </c>
      <c r="T150" s="131">
        <f>B150/(B150+H150+B152+B154+B156)</f>
        <v>0.58989598811292721</v>
      </c>
    </row>
    <row r="151" spans="1:20" x14ac:dyDescent="0.15">
      <c r="A151" s="139" t="s">
        <v>80</v>
      </c>
      <c r="B151" s="149" t="s">
        <v>10</v>
      </c>
      <c r="C151" s="149" t="s">
        <v>19</v>
      </c>
      <c r="D151" s="149" t="s">
        <v>77</v>
      </c>
      <c r="E151" s="149" t="s">
        <v>6</v>
      </c>
      <c r="F151" s="149" t="s">
        <v>17</v>
      </c>
      <c r="G151" s="149" t="s">
        <v>18</v>
      </c>
      <c r="H151" s="149" t="s">
        <v>19</v>
      </c>
      <c r="I151" s="149" t="s">
        <v>78</v>
      </c>
      <c r="J151" s="149" t="s">
        <v>6</v>
      </c>
      <c r="K151" s="149" t="s">
        <v>14</v>
      </c>
      <c r="L151" s="145" t="s">
        <v>91</v>
      </c>
      <c r="O151" s="130" t="s">
        <v>85</v>
      </c>
      <c r="P151" s="130" t="s">
        <v>87</v>
      </c>
      <c r="Q151" s="130" t="s">
        <v>88</v>
      </c>
    </row>
    <row r="152" spans="1:20" x14ac:dyDescent="0.15">
      <c r="A152" s="133" t="s">
        <v>44</v>
      </c>
      <c r="B152" s="145">
        <f>AVERAGE(B162,B172)</f>
        <v>331.5</v>
      </c>
      <c r="C152" s="145">
        <f>AVERAGE(C162,C172)</f>
        <v>1535</v>
      </c>
      <c r="D152" s="151">
        <f>C152/B152</f>
        <v>4.6304675716440427</v>
      </c>
      <c r="E152" s="145">
        <f>AVERAGE(E162,E172)</f>
        <v>9</v>
      </c>
      <c r="F152" s="145">
        <f t="shared" ref="F152:H152" si="110">AVERAGE(F162,F172)</f>
        <v>118</v>
      </c>
      <c r="G152" s="145">
        <f t="shared" si="110"/>
        <v>87.5</v>
      </c>
      <c r="H152" s="145">
        <f t="shared" si="110"/>
        <v>650.5</v>
      </c>
      <c r="I152" s="151">
        <f>H152/G152</f>
        <v>7.4342857142857142</v>
      </c>
      <c r="J152" s="145">
        <f>AVERAGE(J162,J172)</f>
        <v>2.5</v>
      </c>
      <c r="K152" s="134">
        <f>(C152*0.1)+(E152*6)+(H152*0.1)+(J152*6)</f>
        <v>287.55</v>
      </c>
      <c r="L152" s="134">
        <f>(C152*0.1)+(E152*6)+(G152*1)+(H152*0.1)+(J152*6)</f>
        <v>375.05</v>
      </c>
      <c r="O152" s="150">
        <f>(B152+F152)/(B152+F152+B154+F154+B156+F156+B150+H150)</f>
        <v>0.28306045340050379</v>
      </c>
      <c r="P152" s="131">
        <f>B152/(H150+B152+B154+B156)</f>
        <v>0.80072463768115942</v>
      </c>
      <c r="Q152" s="131">
        <f>F152/(F152+F154+F156)</f>
        <v>0.20397579948141745</v>
      </c>
    </row>
    <row r="153" spans="1:20" x14ac:dyDescent="0.15">
      <c r="A153" s="139" t="s">
        <v>81</v>
      </c>
      <c r="B153" s="149" t="s">
        <v>10</v>
      </c>
      <c r="C153" s="149" t="s">
        <v>19</v>
      </c>
      <c r="D153" s="149" t="s">
        <v>77</v>
      </c>
      <c r="E153" s="149" t="s">
        <v>6</v>
      </c>
      <c r="F153" s="149" t="s">
        <v>17</v>
      </c>
      <c r="G153" s="149" t="s">
        <v>18</v>
      </c>
      <c r="H153" s="149" t="s">
        <v>19</v>
      </c>
      <c r="I153" s="149" t="s">
        <v>78</v>
      </c>
      <c r="J153" s="149" t="s">
        <v>6</v>
      </c>
      <c r="K153" s="149" t="s">
        <v>14</v>
      </c>
      <c r="L153" s="145" t="s">
        <v>91</v>
      </c>
      <c r="O153" s="130" t="s">
        <v>85</v>
      </c>
      <c r="P153" s="130" t="s">
        <v>87</v>
      </c>
      <c r="Q153" s="130" t="s">
        <v>88</v>
      </c>
    </row>
    <row r="154" spans="1:20" x14ac:dyDescent="0.15">
      <c r="A154" s="133" t="s">
        <v>44</v>
      </c>
      <c r="B154" s="145">
        <f>AVERAGE(B164,B174)</f>
        <v>6.5</v>
      </c>
      <c r="C154" s="145">
        <f>AVERAGE(C164,C174)</f>
        <v>26.5</v>
      </c>
      <c r="D154" s="145">
        <f>C154/B154</f>
        <v>4.0769230769230766</v>
      </c>
      <c r="E154" s="145">
        <f>AVERAGE(E164,E174)</f>
        <v>0</v>
      </c>
      <c r="F154" s="145">
        <f t="shared" ref="F154:H154" si="111">AVERAGE(F164,F174)</f>
        <v>262.5</v>
      </c>
      <c r="G154" s="145">
        <f t="shared" si="111"/>
        <v>163</v>
      </c>
      <c r="H154" s="145">
        <f t="shared" si="111"/>
        <v>1994</v>
      </c>
      <c r="I154" s="151">
        <f>H154/G154</f>
        <v>12.233128834355828</v>
      </c>
      <c r="J154" s="145">
        <f>AVERAGE(J164,J174)</f>
        <v>14.5</v>
      </c>
      <c r="K154" s="134">
        <f>(C154*0.1)+(E154*6)+(H154*0.1)+(J154*6)</f>
        <v>289.05</v>
      </c>
      <c r="L154" s="134">
        <f>(C154*0.1)+(E154*6)+(G154*1)+(H154*0.1)+(J154*6)</f>
        <v>452.05</v>
      </c>
      <c r="O154" s="150">
        <f>(B154+F154)/(B152+F152+B154+F154+B156+F156+B150+H150)</f>
        <v>0.16939546599496222</v>
      </c>
      <c r="P154" s="131">
        <f>B154/(B152+H150+B154+B156)</f>
        <v>1.570048309178744E-2</v>
      </c>
      <c r="Q154" s="131">
        <f>F154/(F154+F152+F156)</f>
        <v>0.45375972342264476</v>
      </c>
    </row>
    <row r="155" spans="1:20" x14ac:dyDescent="0.15">
      <c r="A155" s="139" t="s">
        <v>82</v>
      </c>
      <c r="B155" s="149" t="s">
        <v>10</v>
      </c>
      <c r="C155" s="149" t="s">
        <v>19</v>
      </c>
      <c r="D155" s="149" t="s">
        <v>77</v>
      </c>
      <c r="E155" s="149" t="s">
        <v>6</v>
      </c>
      <c r="F155" s="149" t="s">
        <v>17</v>
      </c>
      <c r="G155" s="149" t="s">
        <v>18</v>
      </c>
      <c r="H155" s="149" t="s">
        <v>19</v>
      </c>
      <c r="I155" s="149" t="s">
        <v>78</v>
      </c>
      <c r="J155" s="149" t="s">
        <v>6</v>
      </c>
      <c r="K155" s="149" t="s">
        <v>14</v>
      </c>
      <c r="L155" s="145" t="s">
        <v>91</v>
      </c>
      <c r="O155" s="130" t="s">
        <v>85</v>
      </c>
      <c r="P155" s="130" t="s">
        <v>87</v>
      </c>
      <c r="Q155" s="130" t="s">
        <v>88</v>
      </c>
    </row>
    <row r="156" spans="1:20" x14ac:dyDescent="0.15">
      <c r="A156" s="133" t="s">
        <v>44</v>
      </c>
      <c r="B156" s="145">
        <f>AVERAGE(B166,B176)</f>
        <v>0</v>
      </c>
      <c r="C156" s="145">
        <f>AVERAGE(C166,C176)</f>
        <v>0</v>
      </c>
      <c r="D156" s="145" t="e">
        <f>C156/B156</f>
        <v>#DIV/0!</v>
      </c>
      <c r="E156" s="145">
        <f>AVERAGE(E166,E176)</f>
        <v>0</v>
      </c>
      <c r="F156" s="145">
        <f t="shared" ref="F156:H156" si="112">AVERAGE(F166,F176)</f>
        <v>198</v>
      </c>
      <c r="G156" s="145">
        <f t="shared" si="112"/>
        <v>150.5</v>
      </c>
      <c r="H156" s="145">
        <f t="shared" si="112"/>
        <v>1467.5</v>
      </c>
      <c r="I156" s="151">
        <f>H156/G156</f>
        <v>9.750830564784053</v>
      </c>
      <c r="J156" s="145">
        <f>AVERAGE(J166,J176)</f>
        <v>8</v>
      </c>
      <c r="K156" s="134">
        <f>(C156*0.1)+(E156*6)+(H156*0.1)+(J156*6)</f>
        <v>194.75</v>
      </c>
      <c r="L156" s="134">
        <f>(C156*0.1)+(E156*6)+(G156*1)+(H156*0.1)+(J156*6)</f>
        <v>345.25</v>
      </c>
      <c r="O156" s="150">
        <f>(B156+F156)/(B152+F152+B154+F154+B156+F156+B150+H150)</f>
        <v>0.12468513853904283</v>
      </c>
      <c r="P156" s="147">
        <f>B156/(B156+B154+B152+H150)</f>
        <v>0</v>
      </c>
      <c r="Q156" s="131">
        <f>F156/(F156+F154+F152)</f>
        <v>0.34226447709593777</v>
      </c>
    </row>
    <row r="157" spans="1:20" x14ac:dyDescent="0.15">
      <c r="B157" s="152"/>
      <c r="C157" s="152"/>
      <c r="D157" s="152"/>
      <c r="E157" s="152"/>
      <c r="F157" s="152"/>
      <c r="G157" s="152"/>
      <c r="H157" s="152"/>
      <c r="I157" s="152"/>
      <c r="J157" s="152"/>
      <c r="K157" s="152"/>
      <c r="L157" s="153"/>
      <c r="P157" s="128"/>
    </row>
    <row r="158" spans="1:20" x14ac:dyDescent="0.15">
      <c r="A158" s="132">
        <v>2024</v>
      </c>
      <c r="B158" s="126"/>
      <c r="P158" s="128">
        <v>2024</v>
      </c>
      <c r="S158" s="132" t="s">
        <v>92</v>
      </c>
    </row>
    <row r="159" spans="1:20" x14ac:dyDescent="0.15">
      <c r="A159" s="139" t="s">
        <v>79</v>
      </c>
      <c r="B159" s="149" t="s">
        <v>89</v>
      </c>
      <c r="C159" s="149" t="s">
        <v>2</v>
      </c>
      <c r="D159" s="149" t="s">
        <v>3</v>
      </c>
      <c r="E159" s="149" t="s">
        <v>19</v>
      </c>
      <c r="F159" s="149" t="s">
        <v>6</v>
      </c>
      <c r="G159" s="149" t="s">
        <v>76</v>
      </c>
      <c r="H159" s="149" t="s">
        <v>10</v>
      </c>
      <c r="I159" s="149" t="s">
        <v>19</v>
      </c>
      <c r="J159" s="149" t="s">
        <v>77</v>
      </c>
      <c r="K159" s="149" t="s">
        <v>6</v>
      </c>
      <c r="L159" s="149" t="s">
        <v>14</v>
      </c>
      <c r="O159" s="149" t="s">
        <v>85</v>
      </c>
      <c r="P159" s="149" t="s">
        <v>86</v>
      </c>
      <c r="Q159" s="149" t="s">
        <v>87</v>
      </c>
      <c r="S159" s="130" t="s">
        <v>40</v>
      </c>
      <c r="T159" s="130" t="s">
        <v>41</v>
      </c>
    </row>
    <row r="160" spans="1:20" x14ac:dyDescent="0.15">
      <c r="A160" s="133" t="s">
        <v>44</v>
      </c>
      <c r="B160" s="145">
        <v>543</v>
      </c>
      <c r="C160" s="145">
        <v>374</v>
      </c>
      <c r="D160" s="150">
        <f>C160/B160</f>
        <v>0.68876611418047884</v>
      </c>
      <c r="E160" s="145">
        <v>3859</v>
      </c>
      <c r="F160" s="145">
        <v>21</v>
      </c>
      <c r="G160" s="145">
        <v>11</v>
      </c>
      <c r="H160" s="145">
        <v>85</v>
      </c>
      <c r="I160" s="145">
        <v>768</v>
      </c>
      <c r="J160" s="151">
        <f>I160/H160</f>
        <v>9.0352941176470587</v>
      </c>
      <c r="K160" s="145">
        <v>5</v>
      </c>
      <c r="L160" s="134">
        <f>((E160*0.05)+(F160*4)+(G160*-1)+(I160*0.1)+(K160*6))</f>
        <v>372.75000000000006</v>
      </c>
      <c r="O160" s="150">
        <f>(B160+H160)/(B162+F162+B164+F164+B166+F166+B160+H160)</f>
        <v>0.40647249190938511</v>
      </c>
      <c r="P160" s="131">
        <f>B160/(B160+F162+F164+F166)</f>
        <v>0.50138504155124652</v>
      </c>
      <c r="Q160" s="131">
        <f>H160/(H160+B162+B164+B166)</f>
        <v>0.18398268398268397</v>
      </c>
      <c r="S160" s="131">
        <f>(H160+B162+B164+B166)/(H160+B162+B164+B166+B160)</f>
        <v>0.45970149253731341</v>
      </c>
      <c r="T160" s="131">
        <f>B160/(B160+H160+B162+B164+B166)</f>
        <v>0.54029850746268659</v>
      </c>
    </row>
    <row r="161" spans="1:20" x14ac:dyDescent="0.15">
      <c r="A161" s="139" t="s">
        <v>80</v>
      </c>
      <c r="B161" s="149" t="s">
        <v>10</v>
      </c>
      <c r="C161" s="149" t="s">
        <v>19</v>
      </c>
      <c r="D161" s="149" t="s">
        <v>77</v>
      </c>
      <c r="E161" s="149" t="s">
        <v>6</v>
      </c>
      <c r="F161" s="149" t="s">
        <v>17</v>
      </c>
      <c r="G161" s="149" t="s">
        <v>18</v>
      </c>
      <c r="H161" s="149" t="s">
        <v>19</v>
      </c>
      <c r="I161" s="149" t="s">
        <v>78</v>
      </c>
      <c r="J161" s="149" t="s">
        <v>6</v>
      </c>
      <c r="K161" s="149" t="s">
        <v>14</v>
      </c>
      <c r="L161" s="149" t="s">
        <v>91</v>
      </c>
      <c r="O161" s="130" t="s">
        <v>85</v>
      </c>
      <c r="P161" s="130" t="s">
        <v>87</v>
      </c>
      <c r="Q161" s="130" t="s">
        <v>88</v>
      </c>
    </row>
    <row r="162" spans="1:20" x14ac:dyDescent="0.15">
      <c r="A162" s="133" t="s">
        <v>44</v>
      </c>
      <c r="B162" s="145">
        <v>371</v>
      </c>
      <c r="C162" s="145">
        <v>1843</v>
      </c>
      <c r="D162" s="151">
        <f>C162/B162</f>
        <v>4.9676549865229109</v>
      </c>
      <c r="E162" s="145">
        <v>12</v>
      </c>
      <c r="F162" s="145">
        <v>112</v>
      </c>
      <c r="G162" s="145">
        <v>84</v>
      </c>
      <c r="H162" s="145">
        <v>656</v>
      </c>
      <c r="I162" s="151">
        <f>H162/G162</f>
        <v>7.8095238095238093</v>
      </c>
      <c r="J162" s="145">
        <v>2</v>
      </c>
      <c r="K162" s="134">
        <f>(C162*0.1)+(E162*6)+(H162*0.1)+(J162*6)</f>
        <v>333.90000000000003</v>
      </c>
      <c r="L162" s="134">
        <f>(C162*0.1)+(E162*6)+(G162*1)+(H162*0.1)+(J162*6)</f>
        <v>417.90000000000003</v>
      </c>
      <c r="O162" s="150">
        <f>(B162+F162)/(B162+F162+B164+F164+B166+F166+B160+H160)</f>
        <v>0.31262135922330098</v>
      </c>
      <c r="P162" s="131">
        <f>B162/(H160+B162+B164+B166)</f>
        <v>0.80303030303030298</v>
      </c>
      <c r="Q162" s="131">
        <f>F162/(F162+F164+F166)</f>
        <v>0.2074074074074074</v>
      </c>
    </row>
    <row r="163" spans="1:20" x14ac:dyDescent="0.15">
      <c r="A163" s="139" t="s">
        <v>81</v>
      </c>
      <c r="B163" s="149" t="s">
        <v>10</v>
      </c>
      <c r="C163" s="149" t="s">
        <v>19</v>
      </c>
      <c r="D163" s="149" t="s">
        <v>77</v>
      </c>
      <c r="E163" s="149" t="s">
        <v>6</v>
      </c>
      <c r="F163" s="149" t="s">
        <v>17</v>
      </c>
      <c r="G163" s="149" t="s">
        <v>18</v>
      </c>
      <c r="H163" s="149" t="s">
        <v>19</v>
      </c>
      <c r="I163" s="149" t="s">
        <v>78</v>
      </c>
      <c r="J163" s="149" t="s">
        <v>6</v>
      </c>
      <c r="K163" s="149" t="s">
        <v>14</v>
      </c>
      <c r="L163" s="149" t="s">
        <v>91</v>
      </c>
      <c r="O163" s="130" t="s">
        <v>85</v>
      </c>
      <c r="P163" s="130" t="s">
        <v>87</v>
      </c>
      <c r="Q163" s="130" t="s">
        <v>88</v>
      </c>
    </row>
    <row r="164" spans="1:20" x14ac:dyDescent="0.15">
      <c r="A164" s="133" t="s">
        <v>44</v>
      </c>
      <c r="B164" s="145">
        <v>6</v>
      </c>
      <c r="C164" s="145">
        <v>38</v>
      </c>
      <c r="D164" s="145">
        <f>C164/B164</f>
        <v>6.333333333333333</v>
      </c>
      <c r="E164" s="145">
        <v>0</v>
      </c>
      <c r="F164" s="145">
        <v>250</v>
      </c>
      <c r="G164" s="145">
        <v>154</v>
      </c>
      <c r="H164" s="145">
        <v>1859</v>
      </c>
      <c r="I164" s="151">
        <f>H164/G164</f>
        <v>12.071428571428571</v>
      </c>
      <c r="J164" s="145">
        <v>15</v>
      </c>
      <c r="K164" s="134">
        <f>(C164*0.1)+(E164*6)+(H164*0.1)+(J164*6)</f>
        <v>279.70000000000005</v>
      </c>
      <c r="L164" s="134">
        <f>(C164*0.1)+(E164*6)+(G164*1)+(H164*0.1)+(J164*6)</f>
        <v>433.70000000000005</v>
      </c>
      <c r="O164" s="150">
        <f>(B164+F164)/(B162+F162+B164+F164+B166+F166+B160+H160)</f>
        <v>0.1656957928802589</v>
      </c>
      <c r="P164" s="131">
        <f>B164/(B162+H160+B164+B166)</f>
        <v>1.2987012987012988E-2</v>
      </c>
      <c r="Q164" s="131">
        <f>F164/(F164+F162+F166)</f>
        <v>0.46296296296296297</v>
      </c>
    </row>
    <row r="165" spans="1:20" x14ac:dyDescent="0.15">
      <c r="A165" s="139" t="s">
        <v>82</v>
      </c>
      <c r="B165" s="149" t="s">
        <v>10</v>
      </c>
      <c r="C165" s="149" t="s">
        <v>19</v>
      </c>
      <c r="D165" s="149" t="s">
        <v>77</v>
      </c>
      <c r="E165" s="149" t="s">
        <v>6</v>
      </c>
      <c r="F165" s="149" t="s">
        <v>17</v>
      </c>
      <c r="G165" s="149" t="s">
        <v>18</v>
      </c>
      <c r="H165" s="149" t="s">
        <v>19</v>
      </c>
      <c r="I165" s="149" t="s">
        <v>78</v>
      </c>
      <c r="J165" s="149" t="s">
        <v>6</v>
      </c>
      <c r="K165" s="149" t="s">
        <v>14</v>
      </c>
      <c r="L165" s="149" t="s">
        <v>91</v>
      </c>
      <c r="O165" s="130" t="s">
        <v>85</v>
      </c>
      <c r="P165" s="130" t="s">
        <v>87</v>
      </c>
      <c r="Q165" s="130" t="s">
        <v>88</v>
      </c>
    </row>
    <row r="166" spans="1:20" x14ac:dyDescent="0.15">
      <c r="A166" s="133" t="s">
        <v>44</v>
      </c>
      <c r="B166" s="145">
        <v>0</v>
      </c>
      <c r="C166" s="145">
        <v>0</v>
      </c>
      <c r="D166" s="145" t="e">
        <f>C166/B166</f>
        <v>#DIV/0!</v>
      </c>
      <c r="E166" s="145">
        <v>0</v>
      </c>
      <c r="F166" s="145">
        <v>178</v>
      </c>
      <c r="G166" s="145">
        <v>137</v>
      </c>
      <c r="H166" s="145">
        <v>1355</v>
      </c>
      <c r="I166" s="151">
        <f>H166/G166</f>
        <v>9.89051094890511</v>
      </c>
      <c r="J166" s="145">
        <v>4</v>
      </c>
      <c r="K166" s="134">
        <f>(C166*0.1)+(E166*6)+(H166*0.1)+(J166*6)</f>
        <v>159.5</v>
      </c>
      <c r="L166" s="134">
        <f>(C166*0.1)+(E166*6)+(G166*1)+(H166*0.1)+(J166*6)</f>
        <v>296.5</v>
      </c>
      <c r="O166" s="150">
        <f>(B166+F166)/(B162+F162+B164+F164+B166+F166+B160+H160)</f>
        <v>0.11521035598705502</v>
      </c>
      <c r="P166" s="147">
        <f>B166/(B166+B164+B162+H160)</f>
        <v>0</v>
      </c>
      <c r="Q166" s="131">
        <f>F166/(F166+F164+F162)</f>
        <v>0.32962962962962961</v>
      </c>
    </row>
    <row r="167" spans="1:20" x14ac:dyDescent="0.15">
      <c r="B167" s="126"/>
    </row>
    <row r="168" spans="1:20" x14ac:dyDescent="0.15">
      <c r="A168" s="132">
        <v>2025</v>
      </c>
      <c r="B168" s="126"/>
      <c r="P168" s="128">
        <v>2023</v>
      </c>
      <c r="S168" s="132" t="s">
        <v>92</v>
      </c>
    </row>
    <row r="169" spans="1:20" x14ac:dyDescent="0.15">
      <c r="A169" s="139" t="s">
        <v>79</v>
      </c>
      <c r="B169" s="149" t="s">
        <v>89</v>
      </c>
      <c r="C169" s="149" t="s">
        <v>2</v>
      </c>
      <c r="D169" s="149" t="s">
        <v>3</v>
      </c>
      <c r="E169" s="149" t="s">
        <v>19</v>
      </c>
      <c r="F169" s="149" t="s">
        <v>6</v>
      </c>
      <c r="G169" s="149" t="s">
        <v>76</v>
      </c>
      <c r="H169" s="149" t="s">
        <v>10</v>
      </c>
      <c r="I169" s="149" t="s">
        <v>19</v>
      </c>
      <c r="J169" s="149" t="s">
        <v>77</v>
      </c>
      <c r="K169" s="149" t="s">
        <v>6</v>
      </c>
      <c r="L169" s="149" t="s">
        <v>14</v>
      </c>
      <c r="O169" s="149" t="s">
        <v>85</v>
      </c>
      <c r="P169" s="149" t="s">
        <v>86</v>
      </c>
      <c r="Q169" s="149" t="s">
        <v>87</v>
      </c>
      <c r="S169" s="130" t="s">
        <v>40</v>
      </c>
      <c r="T169" s="130" t="s">
        <v>41</v>
      </c>
    </row>
    <row r="170" spans="1:20" x14ac:dyDescent="0.15">
      <c r="A170" s="133" t="s">
        <v>44</v>
      </c>
      <c r="B170" s="145">
        <v>648</v>
      </c>
      <c r="C170" s="145">
        <v>426</v>
      </c>
      <c r="D170" s="150">
        <f>C170/B170</f>
        <v>0.65740740740740744</v>
      </c>
      <c r="E170" s="145">
        <v>4326</v>
      </c>
      <c r="F170" s="145">
        <v>29</v>
      </c>
      <c r="G170" s="145">
        <v>11</v>
      </c>
      <c r="H170" s="145">
        <v>67</v>
      </c>
      <c r="I170" s="145">
        <v>341</v>
      </c>
      <c r="J170" s="145">
        <f>I170/H170</f>
        <v>5.08955223880597</v>
      </c>
      <c r="K170" s="145">
        <v>2</v>
      </c>
      <c r="L170" s="134">
        <f>((E170*0.05)+(F170*4)+(G170*-1)+(I170*0.1)+(K170*6))</f>
        <v>367.40000000000003</v>
      </c>
      <c r="O170" s="150">
        <f>(B170+H170)/(B172+F172+B174+F174+B176+F176+B170+H170)</f>
        <v>0.43838136112814224</v>
      </c>
      <c r="P170" s="131">
        <f>B170/(B170+F172+F174+F176)</f>
        <v>0.51225296442687751</v>
      </c>
      <c r="Q170" s="131">
        <f>H170/(H170+B172+B174+B176)</f>
        <v>0.1830601092896175</v>
      </c>
      <c r="S170" s="131">
        <f>(H170+B172+B174+B176)/(H170+B172+B174+B176+B170)</f>
        <v>0.36094674556213019</v>
      </c>
      <c r="T170" s="131">
        <f>B170/(B170+H170+B172+B174+B176)</f>
        <v>0.63905325443786987</v>
      </c>
    </row>
    <row r="171" spans="1:20" x14ac:dyDescent="0.15">
      <c r="A171" s="139" t="s">
        <v>80</v>
      </c>
      <c r="B171" s="149" t="s">
        <v>10</v>
      </c>
      <c r="C171" s="149" t="s">
        <v>19</v>
      </c>
      <c r="D171" s="149" t="s">
        <v>77</v>
      </c>
      <c r="E171" s="149" t="s">
        <v>6</v>
      </c>
      <c r="F171" s="149" t="s">
        <v>17</v>
      </c>
      <c r="G171" s="149" t="s">
        <v>18</v>
      </c>
      <c r="H171" s="149" t="s">
        <v>19</v>
      </c>
      <c r="I171" s="149" t="s">
        <v>78</v>
      </c>
      <c r="J171" s="149" t="s">
        <v>6</v>
      </c>
      <c r="K171" s="149" t="s">
        <v>14</v>
      </c>
      <c r="L171" s="149" t="s">
        <v>91</v>
      </c>
      <c r="O171" s="130" t="s">
        <v>85</v>
      </c>
      <c r="P171" s="130" t="s">
        <v>87</v>
      </c>
      <c r="Q171" s="130" t="s">
        <v>88</v>
      </c>
    </row>
    <row r="172" spans="1:20" x14ac:dyDescent="0.15">
      <c r="A172" s="133" t="s">
        <v>44</v>
      </c>
      <c r="B172" s="145">
        <v>292</v>
      </c>
      <c r="C172" s="145">
        <v>1227</v>
      </c>
      <c r="D172" s="151">
        <f>C172/B172</f>
        <v>4.2020547945205475</v>
      </c>
      <c r="E172" s="145">
        <v>6</v>
      </c>
      <c r="F172" s="145">
        <v>124</v>
      </c>
      <c r="G172" s="145">
        <v>91</v>
      </c>
      <c r="H172" s="145">
        <v>645</v>
      </c>
      <c r="I172" s="151">
        <f>H172/G172</f>
        <v>7.0879120879120876</v>
      </c>
      <c r="J172" s="145">
        <v>3</v>
      </c>
      <c r="K172" s="134">
        <f>(C172*0.1)+(E172*6)+(H172*0.1)+(J172*6)</f>
        <v>241.2</v>
      </c>
      <c r="L172" s="134">
        <f>(C172*0.1)+(E172*6)+(G172*1)+(H172*0.1)+(J172*6)</f>
        <v>332.2</v>
      </c>
      <c r="O172" s="150">
        <f>(B172+F172)/(B172+F172+B174+F174+B176+F176+B170+H170)</f>
        <v>0.25505824647455549</v>
      </c>
      <c r="P172" s="131">
        <f>B172/(H170+B172+B174+B176)</f>
        <v>0.79781420765027322</v>
      </c>
      <c r="Q172" s="131">
        <f>F172/(F172+F174+F176)</f>
        <v>0.20097244732576985</v>
      </c>
    </row>
    <row r="173" spans="1:20" x14ac:dyDescent="0.15">
      <c r="A173" s="139" t="s">
        <v>81</v>
      </c>
      <c r="B173" s="149" t="s">
        <v>10</v>
      </c>
      <c r="C173" s="149" t="s">
        <v>19</v>
      </c>
      <c r="D173" s="149" t="s">
        <v>77</v>
      </c>
      <c r="E173" s="149" t="s">
        <v>6</v>
      </c>
      <c r="F173" s="149" t="s">
        <v>17</v>
      </c>
      <c r="G173" s="149" t="s">
        <v>18</v>
      </c>
      <c r="H173" s="149" t="s">
        <v>19</v>
      </c>
      <c r="I173" s="149" t="s">
        <v>78</v>
      </c>
      <c r="J173" s="149" t="s">
        <v>6</v>
      </c>
      <c r="K173" s="149" t="s">
        <v>14</v>
      </c>
      <c r="L173" s="149" t="s">
        <v>91</v>
      </c>
      <c r="O173" s="130" t="s">
        <v>85</v>
      </c>
      <c r="P173" s="130" t="s">
        <v>87</v>
      </c>
      <c r="Q173" s="130" t="s">
        <v>88</v>
      </c>
    </row>
    <row r="174" spans="1:20" x14ac:dyDescent="0.15">
      <c r="A174" s="133" t="s">
        <v>44</v>
      </c>
      <c r="B174" s="145">
        <v>7</v>
      </c>
      <c r="C174" s="145">
        <v>15</v>
      </c>
      <c r="D174" s="151">
        <f>C174/B174</f>
        <v>2.1428571428571428</v>
      </c>
      <c r="E174" s="145">
        <v>0</v>
      </c>
      <c r="F174" s="145">
        <v>275</v>
      </c>
      <c r="G174" s="145">
        <v>172</v>
      </c>
      <c r="H174" s="145">
        <v>2129</v>
      </c>
      <c r="I174" s="151">
        <f>H174/G174</f>
        <v>12.377906976744185</v>
      </c>
      <c r="J174" s="145">
        <v>14</v>
      </c>
      <c r="K174" s="134">
        <f>(C174*0.1)+(E174*6)+(H174*0.1)+(J174*6)</f>
        <v>298.39999999999998</v>
      </c>
      <c r="L174" s="134">
        <f>(C174*0.1)+(E174*6)+(G174*1)+(H174*0.1)+(J174*6)</f>
        <v>470.4</v>
      </c>
      <c r="O174" s="150">
        <f>(B174+F174)/(B172+F172+B174+F174+B176+F176+B170+H170)</f>
        <v>0.17290006131207847</v>
      </c>
      <c r="P174" s="131">
        <f>B174/(B172+H170+B174+B176)</f>
        <v>1.912568306010929E-2</v>
      </c>
      <c r="Q174" s="131">
        <f>F174/(F174+F172+F176)</f>
        <v>0.44570502431118314</v>
      </c>
    </row>
    <row r="175" spans="1:20" x14ac:dyDescent="0.15">
      <c r="A175" s="139" t="s">
        <v>82</v>
      </c>
      <c r="B175" s="149" t="s">
        <v>10</v>
      </c>
      <c r="C175" s="149" t="s">
        <v>19</v>
      </c>
      <c r="D175" s="149" t="s">
        <v>77</v>
      </c>
      <c r="E175" s="149" t="s">
        <v>6</v>
      </c>
      <c r="F175" s="149" t="s">
        <v>17</v>
      </c>
      <c r="G175" s="149" t="s">
        <v>18</v>
      </c>
      <c r="H175" s="149" t="s">
        <v>19</v>
      </c>
      <c r="I175" s="149" t="s">
        <v>78</v>
      </c>
      <c r="J175" s="149" t="s">
        <v>6</v>
      </c>
      <c r="K175" s="149" t="s">
        <v>14</v>
      </c>
      <c r="L175" s="149" t="s">
        <v>91</v>
      </c>
      <c r="O175" s="130" t="s">
        <v>85</v>
      </c>
      <c r="P175" s="130" t="s">
        <v>87</v>
      </c>
      <c r="Q175" s="130" t="s">
        <v>88</v>
      </c>
    </row>
    <row r="176" spans="1:20" x14ac:dyDescent="0.15">
      <c r="A176" s="133" t="s">
        <v>44</v>
      </c>
      <c r="B176" s="145">
        <v>0</v>
      </c>
      <c r="C176" s="145">
        <v>0</v>
      </c>
      <c r="D176" s="145" t="e">
        <f>C176/B176</f>
        <v>#DIV/0!</v>
      </c>
      <c r="E176" s="145">
        <v>0</v>
      </c>
      <c r="F176" s="145">
        <v>218</v>
      </c>
      <c r="G176" s="145">
        <v>164</v>
      </c>
      <c r="H176" s="145">
        <v>1580</v>
      </c>
      <c r="I176" s="151">
        <f>H176/G176</f>
        <v>9.6341463414634152</v>
      </c>
      <c r="J176" s="145">
        <v>12</v>
      </c>
      <c r="K176" s="134">
        <f>(C176*0.1)+(E176*6)+(H176*0.1)+(J176*6)</f>
        <v>230</v>
      </c>
      <c r="L176" s="134">
        <f>(C176*0.1)+(E176*6)+(G176*1)+(H176*0.1)+(J176*6)</f>
        <v>394</v>
      </c>
      <c r="O176" s="150">
        <f>(B176+F176)/(B172+F172+B174+F174+B176+F176+B170+H170)</f>
        <v>0.13366033108522379</v>
      </c>
      <c r="P176" s="147">
        <f>B176/(B176+B174+B172+H170)</f>
        <v>0</v>
      </c>
      <c r="Q176" s="131">
        <f>F176/(F176+F174+F172)</f>
        <v>0.35332252836304701</v>
      </c>
    </row>
  </sheetData>
  <mergeCells count="136">
    <mergeCell ref="I146:K146"/>
    <mergeCell ref="A141:X141"/>
    <mergeCell ref="W20:X20"/>
    <mergeCell ref="AD50:AJ50"/>
    <mergeCell ref="AM50:AQ50"/>
    <mergeCell ref="AU50:AY50"/>
    <mergeCell ref="AL51:AO51"/>
    <mergeCell ref="AT51:AW51"/>
    <mergeCell ref="AL52:AO52"/>
    <mergeCell ref="AT52:AW52"/>
    <mergeCell ref="AL53:AO53"/>
    <mergeCell ref="AT53:AW53"/>
    <mergeCell ref="AD41:AJ41"/>
    <mergeCell ref="AM41:AQ41"/>
    <mergeCell ref="AU41:AW41"/>
    <mergeCell ref="AY41:AZ41"/>
    <mergeCell ref="AD20:AJ20"/>
    <mergeCell ref="AK20:AP20"/>
    <mergeCell ref="AU20:AW20"/>
    <mergeCell ref="AY20:AZ20"/>
    <mergeCell ref="AD30:AJ30"/>
    <mergeCell ref="AM30:AQ30"/>
    <mergeCell ref="AU30:AW30"/>
    <mergeCell ref="AY30:AZ30"/>
    <mergeCell ref="A41:H41"/>
    <mergeCell ref="K41:O41"/>
    <mergeCell ref="A50:H50"/>
    <mergeCell ref="A10:X10"/>
    <mergeCell ref="A3:X3"/>
    <mergeCell ref="A1:X1"/>
    <mergeCell ref="K50:O50"/>
    <mergeCell ref="I5:K5"/>
    <mergeCell ref="I6:K6"/>
    <mergeCell ref="I7:K7"/>
    <mergeCell ref="N5:P5"/>
    <mergeCell ref="W12:X12"/>
    <mergeCell ref="A20:H20"/>
    <mergeCell ref="I20:N20"/>
    <mergeCell ref="D12:J12"/>
    <mergeCell ref="S12:U12"/>
    <mergeCell ref="M12:Q12"/>
    <mergeCell ref="W41:X41"/>
    <mergeCell ref="S20:U20"/>
    <mergeCell ref="S30:U30"/>
    <mergeCell ref="S41:U41"/>
    <mergeCell ref="A30:H30"/>
    <mergeCell ref="K30:O30"/>
    <mergeCell ref="W30:X30"/>
    <mergeCell ref="AU12:AW12"/>
    <mergeCell ref="AY12:AZ12"/>
    <mergeCell ref="J56:M56"/>
    <mergeCell ref="J57:M57"/>
    <mergeCell ref="J58:M58"/>
    <mergeCell ref="J59:M59"/>
    <mergeCell ref="S50:W50"/>
    <mergeCell ref="R51:U51"/>
    <mergeCell ref="R52:U52"/>
    <mergeCell ref="R53:U53"/>
    <mergeCell ref="R54:U54"/>
    <mergeCell ref="R55:U55"/>
    <mergeCell ref="R56:U56"/>
    <mergeCell ref="R57:U57"/>
    <mergeCell ref="R58:U58"/>
    <mergeCell ref="R59:U59"/>
    <mergeCell ref="J51:M51"/>
    <mergeCell ref="J52:M52"/>
    <mergeCell ref="J53:M53"/>
    <mergeCell ref="J54:M54"/>
    <mergeCell ref="J55:M55"/>
    <mergeCell ref="A90:H90"/>
    <mergeCell ref="I90:N90"/>
    <mergeCell ref="S90:U90"/>
    <mergeCell ref="W90:X90"/>
    <mergeCell ref="A100:H100"/>
    <mergeCell ref="K100:O100"/>
    <mergeCell ref="S100:U100"/>
    <mergeCell ref="W100:X100"/>
    <mergeCell ref="AL54:AO54"/>
    <mergeCell ref="AL55:AO55"/>
    <mergeCell ref="AL56:AO56"/>
    <mergeCell ref="A80:X80"/>
    <mergeCell ref="D82:J82"/>
    <mergeCell ref="M82:Q82"/>
    <mergeCell ref="S82:U82"/>
    <mergeCell ref="W82:X82"/>
    <mergeCell ref="AL57:AO57"/>
    <mergeCell ref="AL58:AO58"/>
    <mergeCell ref="AL59:AO59"/>
    <mergeCell ref="R124:U124"/>
    <mergeCell ref="J125:M125"/>
    <mergeCell ref="R125:U125"/>
    <mergeCell ref="I143:K143"/>
    <mergeCell ref="N143:P143"/>
    <mergeCell ref="I144:K144"/>
    <mergeCell ref="AD3:AZ3"/>
    <mergeCell ref="AK5:AM5"/>
    <mergeCell ref="AP5:AR5"/>
    <mergeCell ref="AK6:AM6"/>
    <mergeCell ref="AK7:AM7"/>
    <mergeCell ref="J127:M127"/>
    <mergeCell ref="R127:U127"/>
    <mergeCell ref="J128:M128"/>
    <mergeCell ref="R128:U128"/>
    <mergeCell ref="AT54:AW54"/>
    <mergeCell ref="AT55:AW55"/>
    <mergeCell ref="AT56:AW56"/>
    <mergeCell ref="AT57:AW57"/>
    <mergeCell ref="AT58:AW58"/>
    <mergeCell ref="AT59:AW59"/>
    <mergeCell ref="AD10:AZ10"/>
    <mergeCell ref="AF12:AL12"/>
    <mergeCell ref="AO12:AS12"/>
    <mergeCell ref="I145:K145"/>
    <mergeCell ref="A73:X73"/>
    <mergeCell ref="I75:K75"/>
    <mergeCell ref="N75:P75"/>
    <mergeCell ref="I76:K76"/>
    <mergeCell ref="I77:K77"/>
    <mergeCell ref="J126:M126"/>
    <mergeCell ref="R126:U126"/>
    <mergeCell ref="J121:M121"/>
    <mergeCell ref="R121:U121"/>
    <mergeCell ref="J122:M122"/>
    <mergeCell ref="R122:U122"/>
    <mergeCell ref="J123:M123"/>
    <mergeCell ref="R123:U123"/>
    <mergeCell ref="A111:H111"/>
    <mergeCell ref="K111:O111"/>
    <mergeCell ref="S111:U111"/>
    <mergeCell ref="W111:X111"/>
    <mergeCell ref="A120:H120"/>
    <mergeCell ref="K120:O120"/>
    <mergeCell ref="S120:W120"/>
    <mergeCell ref="J129:M129"/>
    <mergeCell ref="R129:U129"/>
    <mergeCell ref="J124:M124"/>
  </mergeCells>
  <hyperlinks>
    <hyperlink ref="AK5" location="ARI!C9" display="RSP Projections: Year 1" xr:uid="{4B106975-981E-4EBF-94AC-94D35A532F1E}"/>
    <hyperlink ref="AK6" location="ARI!A90" display="RSP Projections: Year 2" xr:uid="{884B1D15-57B0-49E1-8948-9ABB8393C6F9}"/>
    <hyperlink ref="AK6:AM6" location="ARI!A110" display="RSP Projections: Year 2" xr:uid="{08FC0A2F-FE9E-4DEC-BE87-DA9E5120AC80}"/>
    <hyperlink ref="AP5:AR5" location="ARI!AX11" display="Adjustable Projections: Year 1" xr:uid="{BA20EDB9-6856-42E6-A8D1-46C6DE47F0C7}"/>
    <hyperlink ref="N143:P143" location="ARI!AX11" display="Adjustable Projections: Year 1" xr:uid="{4B70677D-4F02-4CA3-A3B6-FA4920C7FD13}"/>
    <hyperlink ref="I144:K144" location="ARI!A110" display="RSP Projections: Year 2" xr:uid="{0093D963-D091-48DF-AB46-ABE0A0C54182}"/>
    <hyperlink ref="I144" location="ARI!A90" display="RSP Projections: Year 2" xr:uid="{6FE484DC-FEF7-4EDD-8662-F73EAA30BFFF}"/>
    <hyperlink ref="I143" location="ARI!C9" display="RSP Projections: Year 1" xr:uid="{B0C3D805-772B-43F6-8F57-6006299E03FF}"/>
    <hyperlink ref="N76" location="ARI!A170" display="Past Run/Pass Performances" xr:uid="{4A54A0E3-F15D-4B21-91EE-FA780730CD8C}"/>
    <hyperlink ref="N6" location="ARI!A170" display="Past Run/Pass Performances" xr:uid="{9498181A-8878-47CF-B398-104E5933C919}"/>
    <hyperlink ref="I75" location="ARI!C9" display="RSP Projections: Year 1" xr:uid="{88CB8C9B-3D53-4041-BCB9-34BFCCEE8C87}"/>
    <hyperlink ref="N75:P75" location="ARI!AX11" display="Adjustable Projections: Year 1" xr:uid="{62FFFE78-7E1A-4888-A15D-09DB0B8A97B5}"/>
    <hyperlink ref="I76:K76" location="ARI!A110" display="RSP Projections: Year 2" xr:uid="{446CE062-2B84-4BD0-A9D8-252DF5C20675}"/>
    <hyperlink ref="I76" location="ARI!A90" display="RSP Projections: Year 2" xr:uid="{EE1C9498-E25C-48D3-B392-AF7F6AADB9A4}"/>
    <hyperlink ref="I5" location="ARI!C9" display="RSP Projections: Year 1" xr:uid="{4EE02F2F-EB84-434E-92CB-58E87BA5C58C}"/>
    <hyperlink ref="N5:P5" location="ARI!AX11" display="Adjustable Projections: Year 1" xr:uid="{00294893-657D-4D2E-A003-9C78889183E8}"/>
    <hyperlink ref="I6:K6" location="ARI!A110" display="RSP Projections: Year 2" xr:uid="{1097EEB7-167D-4077-82DB-6395FE1292D9}"/>
    <hyperlink ref="I6" location="ARI!A90" display="RSP Projections: Year 2" xr:uid="{18DCDFA3-2A78-47F0-80BA-EA4EBFAAF9F4}"/>
  </hyperlinks>
  <pageMargins left="0" right="0" top="0" bottom="0" header="0" footer="0"/>
  <pageSetup fitToHeight="4" orientation="landscape"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630BB-38A9-4060-83E2-BC18BE76D20D}">
  <dimension ref="A1:BA176"/>
  <sheetViews>
    <sheetView topLeftCell="A13" zoomScale="200" zoomScaleNormal="200" workbookViewId="0">
      <selection activeCell="J62" sqref="J62"/>
    </sheetView>
  </sheetViews>
  <sheetFormatPr defaultColWidth="5.140625" defaultRowHeight="8.25" x14ac:dyDescent="0.15"/>
  <cols>
    <col min="1" max="1" width="12.5703125" style="154" customWidth="1"/>
    <col min="2" max="2" width="3.5703125" style="164" bestFit="1" customWidth="1"/>
    <col min="3" max="3" width="5.28515625" style="154" bestFit="1" customWidth="1"/>
    <col min="4" max="8" width="4" style="154" customWidth="1"/>
    <col min="9" max="9" width="5.28515625" style="154" bestFit="1" customWidth="1"/>
    <col min="10" max="13" width="5.42578125" style="154" bestFit="1" customWidth="1"/>
    <col min="14" max="14" width="7" style="154" bestFit="1" customWidth="1"/>
    <col min="15" max="18" width="5.7109375" style="154" bestFit="1" customWidth="1"/>
    <col min="19" max="19" width="5.140625" style="154"/>
    <col min="20" max="22" width="5.7109375" style="154" bestFit="1" customWidth="1"/>
    <col min="23" max="23" width="5.140625" style="154"/>
    <col min="24" max="25" width="5.7109375" style="189" bestFit="1" customWidth="1"/>
    <col min="26" max="26" width="5.5703125" style="189" bestFit="1" customWidth="1"/>
    <col min="27" max="30" width="5.140625" style="154"/>
    <col min="31" max="31" width="5.28515625" style="154" bestFit="1" customWidth="1"/>
    <col min="32" max="32" width="5.7109375" style="154" bestFit="1" customWidth="1"/>
    <col min="33" max="33" width="5.5703125" style="154" bestFit="1" customWidth="1"/>
    <col min="34" max="34" width="6.42578125" style="154" bestFit="1" customWidth="1"/>
    <col min="35" max="46" width="5.28515625" style="154" bestFit="1" customWidth="1"/>
    <col min="47" max="47" width="5.140625" style="154"/>
    <col min="48" max="48" width="5.85546875" style="154" bestFit="1" customWidth="1"/>
    <col min="49" max="50" width="5.28515625" style="154" bestFit="1" customWidth="1"/>
    <col min="51" max="16384" width="5.140625" style="154"/>
  </cols>
  <sheetData>
    <row r="1" spans="1:53" x14ac:dyDescent="0.15">
      <c r="A1" s="503" t="s">
        <v>95</v>
      </c>
      <c r="B1" s="503"/>
      <c r="C1" s="503"/>
      <c r="D1" s="503"/>
      <c r="E1" s="503"/>
      <c r="F1" s="503"/>
      <c r="G1" s="503"/>
      <c r="H1" s="503"/>
      <c r="I1" s="503"/>
      <c r="J1" s="503"/>
      <c r="K1" s="503"/>
      <c r="L1" s="503"/>
      <c r="M1" s="503"/>
      <c r="N1" s="503"/>
      <c r="O1" s="503"/>
      <c r="P1" s="503"/>
      <c r="Q1" s="503"/>
      <c r="R1" s="503"/>
      <c r="S1" s="503"/>
      <c r="T1" s="503"/>
      <c r="U1" s="503"/>
      <c r="V1" s="503"/>
      <c r="W1" s="503"/>
      <c r="X1" s="503"/>
    </row>
    <row r="2" spans="1:53" x14ac:dyDescent="0.15">
      <c r="D2" s="155"/>
      <c r="E2" s="155"/>
      <c r="F2" s="155"/>
      <c r="G2" s="155"/>
      <c r="H2" s="155"/>
      <c r="I2" s="155"/>
      <c r="J2" s="155"/>
      <c r="K2" s="155"/>
      <c r="L2" s="155"/>
      <c r="M2" s="155"/>
      <c r="N2" s="155"/>
      <c r="O2" s="155"/>
    </row>
    <row r="3" spans="1:53" x14ac:dyDescent="0.15">
      <c r="A3" s="503" t="s">
        <v>55</v>
      </c>
      <c r="B3" s="503"/>
      <c r="C3" s="503"/>
      <c r="D3" s="503"/>
      <c r="E3" s="503"/>
      <c r="F3" s="503"/>
      <c r="G3" s="503"/>
      <c r="H3" s="503"/>
      <c r="I3" s="503"/>
      <c r="J3" s="503"/>
      <c r="K3" s="503"/>
      <c r="L3" s="503"/>
      <c r="M3" s="503"/>
      <c r="N3" s="503"/>
      <c r="O3" s="503"/>
      <c r="P3" s="503"/>
      <c r="Q3" s="503"/>
      <c r="R3" s="503"/>
      <c r="S3" s="503"/>
      <c r="T3" s="503"/>
      <c r="U3" s="503"/>
      <c r="V3" s="503"/>
      <c r="W3" s="503"/>
      <c r="X3" s="503"/>
      <c r="AD3" s="503" t="s">
        <v>55</v>
      </c>
      <c r="AE3" s="503"/>
      <c r="AF3" s="503"/>
      <c r="AG3" s="503"/>
      <c r="AH3" s="503"/>
      <c r="AI3" s="503"/>
      <c r="AJ3" s="503"/>
      <c r="AK3" s="503"/>
      <c r="AL3" s="503"/>
      <c r="AM3" s="503"/>
      <c r="AN3" s="503"/>
      <c r="AO3" s="503"/>
      <c r="AP3" s="503"/>
      <c r="AQ3" s="503"/>
      <c r="AR3" s="503"/>
      <c r="AS3" s="503"/>
      <c r="AT3" s="503"/>
      <c r="AU3" s="503"/>
      <c r="AV3" s="503"/>
      <c r="AW3" s="503"/>
      <c r="AX3" s="503"/>
      <c r="AY3" s="503"/>
      <c r="AZ3" s="503"/>
    </row>
    <row r="4" spans="1:53" x14ac:dyDescent="0.15">
      <c r="A4" s="155"/>
      <c r="B4" s="155"/>
      <c r="C4" s="155"/>
      <c r="D4" s="155"/>
      <c r="E4" s="155"/>
      <c r="F4" s="155"/>
      <c r="G4" s="155"/>
      <c r="H4" s="155"/>
      <c r="I4" s="155"/>
      <c r="J4" s="155"/>
      <c r="K4" s="155"/>
      <c r="L4" s="155"/>
      <c r="M4" s="155"/>
      <c r="N4" s="155"/>
      <c r="O4" s="155"/>
      <c r="P4" s="155"/>
      <c r="Q4" s="155"/>
      <c r="R4" s="155"/>
      <c r="S4" s="155"/>
      <c r="T4" s="155"/>
      <c r="U4" s="155"/>
      <c r="V4" s="155"/>
      <c r="W4" s="155"/>
      <c r="X4" s="369"/>
      <c r="Y4" s="369"/>
      <c r="Z4" s="369"/>
      <c r="AA4" s="155"/>
      <c r="AB4" s="155"/>
      <c r="AD4" s="155"/>
      <c r="AE4" s="155"/>
      <c r="AF4" s="155"/>
      <c r="AG4" s="155"/>
      <c r="AH4" s="155"/>
      <c r="AI4" s="155"/>
      <c r="AJ4" s="155"/>
      <c r="AK4" s="155"/>
      <c r="AL4" s="155"/>
      <c r="AM4" s="155"/>
      <c r="AN4" s="155"/>
      <c r="AO4" s="155"/>
      <c r="AP4" s="155"/>
      <c r="AQ4" s="155"/>
      <c r="AR4" s="155"/>
      <c r="AS4" s="155"/>
      <c r="AT4" s="155"/>
      <c r="AU4" s="155"/>
      <c r="AV4" s="155"/>
      <c r="AW4" s="155"/>
      <c r="AX4" s="155"/>
      <c r="AY4" s="155"/>
      <c r="AZ4" s="155"/>
    </row>
    <row r="5" spans="1:53" x14ac:dyDescent="0.15">
      <c r="I5" s="501" t="s">
        <v>36</v>
      </c>
      <c r="J5" s="502"/>
      <c r="K5" s="502"/>
      <c r="N5" s="501" t="s">
        <v>37</v>
      </c>
      <c r="O5" s="501"/>
      <c r="P5" s="501"/>
      <c r="T5" s="156" t="s">
        <v>94</v>
      </c>
      <c r="AK5" s="501" t="s">
        <v>36</v>
      </c>
      <c r="AL5" s="502"/>
      <c r="AM5" s="502"/>
      <c r="AP5" s="501" t="s">
        <v>37</v>
      </c>
      <c r="AQ5" s="501"/>
      <c r="AR5" s="501"/>
    </row>
    <row r="6" spans="1:53" x14ac:dyDescent="0.15">
      <c r="I6" s="501" t="s">
        <v>38</v>
      </c>
      <c r="J6" s="501"/>
      <c r="K6" s="501"/>
      <c r="N6" s="157" t="s">
        <v>75</v>
      </c>
      <c r="T6" s="158" t="s">
        <v>40</v>
      </c>
      <c r="U6" s="158" t="s">
        <v>41</v>
      </c>
      <c r="AK6" s="501" t="s">
        <v>38</v>
      </c>
      <c r="AL6" s="501"/>
      <c r="AM6" s="501"/>
    </row>
    <row r="7" spans="1:53" x14ac:dyDescent="0.15">
      <c r="I7" s="501"/>
      <c r="J7" s="502"/>
      <c r="K7" s="502"/>
      <c r="T7" s="420">
        <f>(N17+D27+L38+L47)/(N17+D27+L38+D17)</f>
        <v>0.47104247104247104</v>
      </c>
      <c r="U7" s="420">
        <f>D17/(D17+N17+D27+L38+L47)</f>
        <v>0.52895752895752901</v>
      </c>
      <c r="AK7" s="501"/>
      <c r="AL7" s="502"/>
      <c r="AM7" s="502"/>
    </row>
    <row r="8" spans="1:53" x14ac:dyDescent="0.15">
      <c r="T8" s="156" t="s">
        <v>418</v>
      </c>
    </row>
    <row r="10" spans="1:53" x14ac:dyDescent="0.15">
      <c r="A10" s="503" t="s">
        <v>36</v>
      </c>
      <c r="B10" s="503"/>
      <c r="C10" s="503"/>
      <c r="D10" s="503"/>
      <c r="E10" s="503"/>
      <c r="F10" s="503"/>
      <c r="G10" s="503"/>
      <c r="H10" s="503"/>
      <c r="I10" s="503"/>
      <c r="J10" s="503"/>
      <c r="K10" s="503"/>
      <c r="L10" s="503"/>
      <c r="M10" s="503"/>
      <c r="N10" s="503"/>
      <c r="O10" s="503"/>
      <c r="P10" s="503"/>
      <c r="Q10" s="503"/>
      <c r="R10" s="503"/>
      <c r="S10" s="503"/>
      <c r="T10" s="503"/>
      <c r="U10" s="503"/>
      <c r="V10" s="503"/>
      <c r="W10" s="503"/>
      <c r="X10" s="503"/>
      <c r="AD10" s="503" t="s">
        <v>37</v>
      </c>
      <c r="AE10" s="503"/>
      <c r="AF10" s="503"/>
      <c r="AG10" s="503"/>
      <c r="AH10" s="503"/>
      <c r="AI10" s="503"/>
      <c r="AJ10" s="503"/>
      <c r="AK10" s="503"/>
      <c r="AL10" s="503"/>
      <c r="AM10" s="503"/>
      <c r="AN10" s="503"/>
      <c r="AO10" s="503"/>
      <c r="AP10" s="503"/>
      <c r="AQ10" s="503"/>
      <c r="AR10" s="503"/>
      <c r="AS10" s="503"/>
      <c r="AT10" s="503"/>
      <c r="AU10" s="503"/>
      <c r="AV10" s="503"/>
      <c r="AW10" s="503"/>
      <c r="AX10" s="503"/>
      <c r="AY10" s="503"/>
      <c r="AZ10" s="503"/>
    </row>
    <row r="12" spans="1:53" x14ac:dyDescent="0.15">
      <c r="D12" s="503" t="s">
        <v>48</v>
      </c>
      <c r="E12" s="503"/>
      <c r="F12" s="503"/>
      <c r="G12" s="503"/>
      <c r="H12" s="503"/>
      <c r="I12" s="503"/>
      <c r="J12" s="503"/>
      <c r="M12" s="503" t="s">
        <v>49</v>
      </c>
      <c r="N12" s="504"/>
      <c r="O12" s="504"/>
      <c r="P12" s="504"/>
      <c r="Q12" s="504"/>
      <c r="S12" s="503" t="s">
        <v>50</v>
      </c>
      <c r="T12" s="503"/>
      <c r="U12" s="503"/>
      <c r="W12" s="503" t="s">
        <v>51</v>
      </c>
      <c r="X12" s="503"/>
      <c r="AF12" s="503" t="s">
        <v>48</v>
      </c>
      <c r="AG12" s="503"/>
      <c r="AH12" s="503"/>
      <c r="AI12" s="503"/>
      <c r="AJ12" s="503"/>
      <c r="AK12" s="503"/>
      <c r="AL12" s="503"/>
      <c r="AO12" s="503" t="s">
        <v>49</v>
      </c>
      <c r="AP12" s="504"/>
      <c r="AQ12" s="504"/>
      <c r="AR12" s="504"/>
      <c r="AS12" s="504"/>
      <c r="AU12" s="503" t="s">
        <v>50</v>
      </c>
      <c r="AV12" s="503"/>
      <c r="AW12" s="503"/>
      <c r="AY12" s="503" t="s">
        <v>51</v>
      </c>
      <c r="AZ12" s="503"/>
    </row>
    <row r="13" spans="1:53" x14ac:dyDescent="0.15">
      <c r="A13" s="160" t="s">
        <v>0</v>
      </c>
      <c r="B13" s="160" t="s">
        <v>1517</v>
      </c>
      <c r="C13" s="160" t="s">
        <v>66</v>
      </c>
      <c r="D13" s="160" t="s">
        <v>1</v>
      </c>
      <c r="E13" s="160" t="s">
        <v>2</v>
      </c>
      <c r="F13" s="160" t="s">
        <v>3</v>
      </c>
      <c r="G13" s="160" t="s">
        <v>4</v>
      </c>
      <c r="H13" s="160" t="s">
        <v>5</v>
      </c>
      <c r="I13" s="160" t="s">
        <v>6</v>
      </c>
      <c r="J13" s="160" t="s">
        <v>7</v>
      </c>
      <c r="K13" s="160" t="s">
        <v>8</v>
      </c>
      <c r="L13" s="160" t="s">
        <v>9</v>
      </c>
      <c r="N13" s="160" t="s">
        <v>10</v>
      </c>
      <c r="O13" s="160" t="s">
        <v>11</v>
      </c>
      <c r="P13" s="160" t="s">
        <v>12</v>
      </c>
      <c r="Q13" s="160" t="s">
        <v>6</v>
      </c>
      <c r="R13" s="160" t="s">
        <v>13</v>
      </c>
      <c r="S13" s="160"/>
      <c r="T13" s="160" t="s">
        <v>47</v>
      </c>
      <c r="U13" s="160" t="s">
        <v>45</v>
      </c>
      <c r="V13" s="160" t="s">
        <v>46</v>
      </c>
      <c r="W13" s="160"/>
      <c r="X13" s="371" t="s">
        <v>14</v>
      </c>
      <c r="Y13" s="371" t="s">
        <v>63</v>
      </c>
      <c r="Z13" s="371"/>
      <c r="AA13" s="160"/>
      <c r="AD13" s="160" t="s">
        <v>0</v>
      </c>
      <c r="AE13" s="160" t="s">
        <v>66</v>
      </c>
      <c r="AF13" s="160" t="s">
        <v>1</v>
      </c>
      <c r="AG13" s="160" t="s">
        <v>2</v>
      </c>
      <c r="AH13" s="160" t="s">
        <v>3</v>
      </c>
      <c r="AI13" s="160" t="s">
        <v>4</v>
      </c>
      <c r="AJ13" s="160" t="s">
        <v>5</v>
      </c>
      <c r="AK13" s="160" t="s">
        <v>6</v>
      </c>
      <c r="AL13" s="160" t="s">
        <v>7</v>
      </c>
      <c r="AM13" s="160" t="s">
        <v>8</v>
      </c>
      <c r="AN13" s="160" t="s">
        <v>9</v>
      </c>
      <c r="AP13" s="160" t="s">
        <v>10</v>
      </c>
      <c r="AQ13" s="160" t="s">
        <v>11</v>
      </c>
      <c r="AR13" s="160" t="s">
        <v>12</v>
      </c>
      <c r="AS13" s="160" t="s">
        <v>6</v>
      </c>
      <c r="AT13" s="160" t="s">
        <v>13</v>
      </c>
      <c r="AU13" s="160"/>
      <c r="AV13" s="160" t="s">
        <v>47</v>
      </c>
      <c r="AW13" s="160" t="s">
        <v>45</v>
      </c>
      <c r="AX13" s="160" t="s">
        <v>46</v>
      </c>
      <c r="AY13" s="160"/>
      <c r="AZ13" s="160" t="s">
        <v>14</v>
      </c>
      <c r="BA13" s="160" t="s">
        <v>63</v>
      </c>
    </row>
    <row r="14" spans="1:53" x14ac:dyDescent="0.15">
      <c r="A14" s="161" t="s">
        <v>2253</v>
      </c>
      <c r="B14" s="162">
        <v>28</v>
      </c>
      <c r="C14" s="162">
        <v>9</v>
      </c>
      <c r="D14" s="162">
        <v>274</v>
      </c>
      <c r="E14" s="162">
        <v>190</v>
      </c>
      <c r="F14" s="159">
        <f>E14/D14</f>
        <v>0.69343065693430661</v>
      </c>
      <c r="G14" s="162">
        <v>1922</v>
      </c>
      <c r="H14" s="163">
        <f>G14/D14</f>
        <v>7.0145985401459852</v>
      </c>
      <c r="I14" s="162">
        <v>11</v>
      </c>
      <c r="J14" s="159">
        <f>I14/D14</f>
        <v>4.0145985401459854E-2</v>
      </c>
      <c r="K14" s="162">
        <v>8</v>
      </c>
      <c r="L14" s="159">
        <f t="shared" ref="L14" si="0">K14/D14</f>
        <v>2.9197080291970802E-2</v>
      </c>
      <c r="N14" s="162">
        <v>12</v>
      </c>
      <c r="O14" s="162">
        <v>24</v>
      </c>
      <c r="P14" s="162">
        <f>O14/N14</f>
        <v>2</v>
      </c>
      <c r="Q14" s="162">
        <v>0</v>
      </c>
      <c r="R14" s="159">
        <f t="shared" ref="R14" si="1">Q14/N14</f>
        <v>0</v>
      </c>
      <c r="S14" s="164"/>
      <c r="T14" s="159">
        <f>(D14+N14)/($D$17+$N$17)</f>
        <v>0.48639455782312924</v>
      </c>
      <c r="U14" s="159">
        <f>D14/($D$17)</f>
        <v>0.5</v>
      </c>
      <c r="V14" s="159">
        <f>N14/($N$17)</f>
        <v>0.3</v>
      </c>
      <c r="W14" s="165"/>
      <c r="X14" s="178">
        <f>($G14*('Scoring Format'!$B$2))+($I14*('Scoring Format'!$B$5))+($K14*('Scoring Format'!$B$8))+($O14*('Scoring Format'!$B$3))+($Q14*('Scoring Format'!$B$6))</f>
        <v>134.50000000000003</v>
      </c>
      <c r="Y14" s="375">
        <f>(($G14*('Scoring Format'!$B$2))+($I14*('Scoring Format'!$B$5))+($K14*('Scoring Format'!$B$8))+($O14*('Scoring Format'!$B$3))+($Q14*('Scoring Format'!$B$6)))*0.4</f>
        <v>53.800000000000011</v>
      </c>
      <c r="Z14" s="373"/>
      <c r="AA14" s="164"/>
      <c r="AD14" s="161" t="s">
        <v>15</v>
      </c>
      <c r="AE14" s="161"/>
      <c r="AF14" s="162">
        <v>583</v>
      </c>
      <c r="AG14" s="162">
        <v>378</v>
      </c>
      <c r="AH14" s="159">
        <f>AG14/AF14</f>
        <v>0.64837049742710118</v>
      </c>
      <c r="AI14" s="162">
        <v>4072</v>
      </c>
      <c r="AJ14" s="163">
        <f>AI14/AF14</f>
        <v>6.9845626072041167</v>
      </c>
      <c r="AK14" s="162">
        <v>27</v>
      </c>
      <c r="AL14" s="159">
        <f>AK14/AF14</f>
        <v>4.6312178387650088E-2</v>
      </c>
      <c r="AM14" s="162">
        <v>11</v>
      </c>
      <c r="AN14" s="159">
        <f>AM14/AF14</f>
        <v>1.8867924528301886E-2</v>
      </c>
      <c r="AP14" s="162">
        <v>100</v>
      </c>
      <c r="AQ14" s="162">
        <v>590</v>
      </c>
      <c r="AR14" s="162">
        <f>AQ14/AP14</f>
        <v>5.9</v>
      </c>
      <c r="AS14" s="162">
        <v>5</v>
      </c>
      <c r="AT14" s="159">
        <f>AS14/AP14</f>
        <v>0.05</v>
      </c>
      <c r="AU14" s="164"/>
      <c r="AV14" s="159">
        <f>(AF14+AP14)/(AF17+AP17)</f>
        <v>1</v>
      </c>
      <c r="AW14" s="159">
        <f>AF14/(AP14+AF14)</f>
        <v>0.85358711566617862</v>
      </c>
      <c r="AX14" s="159">
        <f>AP14/(AF14+AP14)</f>
        <v>0.14641288433382138</v>
      </c>
      <c r="AY14" s="165"/>
      <c r="AZ14" s="162">
        <f>((AI14*0.05)+(AK14*4)+(AM14*-1)+(AQ14*0.1)+(AS14*6))*0.55</f>
        <v>214.28000000000003</v>
      </c>
      <c r="BA14" s="166">
        <f>((AI14*0.05)+(AK14*4)+(AM14*-1)+(AQ14*0.1)+(AS14*6))*0.4</f>
        <v>155.84000000000003</v>
      </c>
    </row>
    <row r="15" spans="1:53" x14ac:dyDescent="0.15">
      <c r="A15" s="161" t="s">
        <v>2254</v>
      </c>
      <c r="B15" s="162">
        <v>34</v>
      </c>
      <c r="C15" s="162">
        <v>0</v>
      </c>
      <c r="D15" s="162"/>
      <c r="E15" s="162"/>
      <c r="F15" s="159" t="e">
        <f>E15/D15</f>
        <v>#DIV/0!</v>
      </c>
      <c r="G15" s="162"/>
      <c r="H15" s="163" t="e">
        <f>G15/D15</f>
        <v>#DIV/0!</v>
      </c>
      <c r="I15" s="162"/>
      <c r="J15" s="159" t="e">
        <f>I15/D15</f>
        <v>#DIV/0!</v>
      </c>
      <c r="K15" s="162"/>
      <c r="L15" s="159" t="e">
        <f t="shared" ref="L15:L16" si="2">K15/D15</f>
        <v>#DIV/0!</v>
      </c>
      <c r="N15" s="162"/>
      <c r="O15" s="162"/>
      <c r="P15" s="162" t="e">
        <f>O15/N15</f>
        <v>#DIV/0!</v>
      </c>
      <c r="Q15" s="162">
        <v>0</v>
      </c>
      <c r="R15" s="159" t="e">
        <f t="shared" ref="R15:R16" si="3">Q15/N15</f>
        <v>#DIV/0!</v>
      </c>
      <c r="S15" s="164"/>
      <c r="T15" s="159">
        <f t="shared" ref="T15:T16" si="4">(D15+N15)/($D$17+$N$17)</f>
        <v>0</v>
      </c>
      <c r="U15" s="159">
        <f t="shared" ref="U15:U16" si="5">D15/($D$17)</f>
        <v>0</v>
      </c>
      <c r="V15" s="159">
        <f t="shared" ref="V15:V16" si="6">N15/($N$17)</f>
        <v>0</v>
      </c>
      <c r="W15" s="165"/>
      <c r="X15" s="178">
        <f>($G15*('Scoring Format'!$B$2))+($I15*('Scoring Format'!$B$5))+($K15*('Scoring Format'!$B$8))+($O15*('Scoring Format'!$B$3))+($Q15*('Scoring Format'!$B$6))</f>
        <v>0</v>
      </c>
      <c r="Y15" s="375">
        <f>(($G15*('Scoring Format'!$B$2))+($I15*('Scoring Format'!$B$5))+($K15*('Scoring Format'!$B$8))+($O15*('Scoring Format'!$B$3))+($Q15*('Scoring Format'!$B$6)))*0.4</f>
        <v>0</v>
      </c>
      <c r="Z15" s="373"/>
      <c r="AA15" s="164"/>
      <c r="AD15" s="161" t="s">
        <v>67</v>
      </c>
      <c r="AE15" s="161"/>
      <c r="AF15" s="162">
        <v>0</v>
      </c>
      <c r="AG15" s="162">
        <v>0</v>
      </c>
      <c r="AH15" s="159">
        <v>0</v>
      </c>
      <c r="AI15" s="162">
        <v>0</v>
      </c>
      <c r="AJ15" s="163"/>
      <c r="AK15" s="162">
        <v>0</v>
      </c>
      <c r="AL15" s="159" t="e">
        <f>AK15/AF15</f>
        <v>#DIV/0!</v>
      </c>
      <c r="AM15" s="162">
        <v>0</v>
      </c>
      <c r="AN15" s="159" t="e">
        <f t="shared" ref="AN15:AN16" si="7">AM15/AF15</f>
        <v>#DIV/0!</v>
      </c>
      <c r="AP15" s="162">
        <v>0</v>
      </c>
      <c r="AQ15" s="162">
        <v>0</v>
      </c>
      <c r="AR15" s="162"/>
      <c r="AS15" s="162">
        <v>0</v>
      </c>
      <c r="AT15" s="159" t="e">
        <f t="shared" ref="AT15:AT16" si="8">AS15/AP15</f>
        <v>#DIV/0!</v>
      </c>
      <c r="AU15" s="164"/>
      <c r="AV15" s="159" t="e">
        <f>(AF15+AP15)/(AE18+AO18)</f>
        <v>#DIV/0!</v>
      </c>
      <c r="AW15" s="159" t="e">
        <f>AF15/(AP15+AF15)</f>
        <v>#DIV/0!</v>
      </c>
      <c r="AX15" s="159" t="e">
        <f>AP15/(AF15+AP15)</f>
        <v>#DIV/0!</v>
      </c>
      <c r="AY15" s="165"/>
      <c r="AZ15" s="162"/>
      <c r="BA15" s="166"/>
    </row>
    <row r="16" spans="1:53" x14ac:dyDescent="0.15">
      <c r="A16" s="161" t="s">
        <v>1522</v>
      </c>
      <c r="B16" s="162">
        <v>26</v>
      </c>
      <c r="C16" s="162">
        <v>8</v>
      </c>
      <c r="D16" s="162">
        <v>274</v>
      </c>
      <c r="E16" s="162">
        <v>175</v>
      </c>
      <c r="F16" s="159">
        <f>E16/D16</f>
        <v>0.63868613138686137</v>
      </c>
      <c r="G16" s="162">
        <v>2042</v>
      </c>
      <c r="H16" s="163">
        <f>G16/D16</f>
        <v>7.4525547445255471</v>
      </c>
      <c r="I16" s="162">
        <v>13</v>
      </c>
      <c r="J16" s="159">
        <f>I16/D16</f>
        <v>4.7445255474452552E-2</v>
      </c>
      <c r="K16" s="162">
        <v>6</v>
      </c>
      <c r="L16" s="159">
        <f t="shared" si="2"/>
        <v>2.1897810218978103E-2</v>
      </c>
      <c r="N16" s="162">
        <v>28</v>
      </c>
      <c r="O16" s="162">
        <v>56</v>
      </c>
      <c r="P16" s="162">
        <f>O16/N16</f>
        <v>2</v>
      </c>
      <c r="Q16" s="162">
        <v>0</v>
      </c>
      <c r="R16" s="159">
        <f t="shared" si="3"/>
        <v>0</v>
      </c>
      <c r="S16" s="164"/>
      <c r="T16" s="159">
        <f t="shared" si="4"/>
        <v>0.51360544217687076</v>
      </c>
      <c r="U16" s="159">
        <f t="shared" si="5"/>
        <v>0.5</v>
      </c>
      <c r="V16" s="159">
        <f t="shared" si="6"/>
        <v>0.7</v>
      </c>
      <c r="W16" s="165"/>
      <c r="X16" s="178">
        <f>($G16*('Scoring Format'!$B$2))+($I16*('Scoring Format'!$B$5))+($K16*('Scoring Format'!$B$8))+($O16*('Scoring Format'!$B$3))+($Q16*('Scoring Format'!$B$6))</f>
        <v>153.70000000000002</v>
      </c>
      <c r="Y16" s="375">
        <f>(($G16*('Scoring Format'!$B$2))+($I16*('Scoring Format'!$B$5))+($K16*('Scoring Format'!$B$8))+($O16*('Scoring Format'!$B$3))+($Q16*('Scoring Format'!$B$6)))*0.4</f>
        <v>61.480000000000011</v>
      </c>
      <c r="Z16" s="373"/>
      <c r="AA16" s="164"/>
      <c r="AD16" s="161" t="s">
        <v>68</v>
      </c>
      <c r="AE16" s="161"/>
      <c r="AF16" s="162"/>
      <c r="AG16" s="162"/>
      <c r="AH16" s="159" t="e">
        <f>AG16/AF16</f>
        <v>#DIV/0!</v>
      </c>
      <c r="AI16" s="162"/>
      <c r="AJ16" s="163" t="e">
        <f>AI16/AF16</f>
        <v>#DIV/0!</v>
      </c>
      <c r="AK16" s="162"/>
      <c r="AL16" s="159" t="e">
        <f>AK16/AF16</f>
        <v>#DIV/0!</v>
      </c>
      <c r="AM16" s="162"/>
      <c r="AN16" s="159" t="e">
        <f t="shared" si="7"/>
        <v>#DIV/0!</v>
      </c>
      <c r="AP16" s="162"/>
      <c r="AQ16" s="162"/>
      <c r="AR16" s="162" t="e">
        <f>AQ16/AP16</f>
        <v>#DIV/0!</v>
      </c>
      <c r="AS16" s="162"/>
      <c r="AT16" s="159" t="e">
        <f t="shared" si="8"/>
        <v>#DIV/0!</v>
      </c>
      <c r="AU16" s="164"/>
      <c r="AV16" s="159" t="e">
        <f>(AF16+AP16)/(AE20+AO20)</f>
        <v>#DIV/0!</v>
      </c>
      <c r="AW16" s="159" t="e">
        <f>AF16/(AP16+AF16)</f>
        <v>#DIV/0!</v>
      </c>
      <c r="AX16" s="159" t="e">
        <f>AP16/(AF16+AP16)</f>
        <v>#DIV/0!</v>
      </c>
      <c r="AY16" s="165"/>
      <c r="AZ16" s="162">
        <f>((AI16*0.05)+(AK16*4)+(AM16*-1)+(AQ16*0.1)+(AS16*6))*0.55</f>
        <v>0</v>
      </c>
      <c r="BA16" s="166">
        <f>((AI16*0.05)+(AK16*4)+(AM16*-1)+(AQ16*0.1)+(AS16*6))*0.4</f>
        <v>0</v>
      </c>
    </row>
    <row r="17" spans="1:53" x14ac:dyDescent="0.15">
      <c r="A17" s="160" t="s">
        <v>44</v>
      </c>
      <c r="B17" s="160"/>
      <c r="C17" s="160"/>
      <c r="D17" s="160">
        <f>SUM(D14:D16)</f>
        <v>548</v>
      </c>
      <c r="E17" s="160">
        <f>SUM(E14:E16)</f>
        <v>365</v>
      </c>
      <c r="F17" s="160"/>
      <c r="G17" s="160">
        <f t="shared" ref="G17:K17" si="9">SUM(G14:G16)</f>
        <v>3964</v>
      </c>
      <c r="H17" s="160"/>
      <c r="I17" s="160">
        <f t="shared" si="9"/>
        <v>24</v>
      </c>
      <c r="J17" s="160"/>
      <c r="K17" s="160">
        <f t="shared" si="9"/>
        <v>14</v>
      </c>
      <c r="L17" s="160"/>
      <c r="M17" s="156"/>
      <c r="N17" s="160">
        <f>SUM(N14:N16)</f>
        <v>40</v>
      </c>
      <c r="O17" s="160">
        <f>SUM(O14:O16)</f>
        <v>80</v>
      </c>
      <c r="P17" s="160"/>
      <c r="Q17" s="160">
        <f>SUM(Q14:Q16)</f>
        <v>0</v>
      </c>
      <c r="R17" s="160"/>
      <c r="S17" s="160"/>
      <c r="T17" s="167">
        <f>T14+T15+T16</f>
        <v>1</v>
      </c>
      <c r="U17" s="168">
        <f>D17/(D17+N17)</f>
        <v>0.93197278911564629</v>
      </c>
      <c r="V17" s="168">
        <f>N17/(N17+D17)</f>
        <v>6.8027210884353748E-2</v>
      </c>
      <c r="W17" s="165"/>
      <c r="X17" s="373"/>
      <c r="Y17" s="373"/>
      <c r="Z17" s="373"/>
      <c r="AA17" s="164"/>
      <c r="AD17" s="160" t="s">
        <v>44</v>
      </c>
      <c r="AE17" s="160"/>
      <c r="AF17" s="160">
        <f>SUM(AF14:AF16)</f>
        <v>583</v>
      </c>
      <c r="AG17" s="160">
        <f>SUM(AG14:AG16)</f>
        <v>378</v>
      </c>
      <c r="AH17" s="160"/>
      <c r="AI17" s="160">
        <f t="shared" ref="AI17" si="10">SUM(AI14:AI16)</f>
        <v>4072</v>
      </c>
      <c r="AJ17" s="160"/>
      <c r="AK17" s="160">
        <f t="shared" ref="AK17" si="11">SUM(AK14:AK16)</f>
        <v>27</v>
      </c>
      <c r="AL17" s="160"/>
      <c r="AM17" s="160">
        <f t="shared" ref="AM17" si="12">SUM(AM14:AM16)</f>
        <v>11</v>
      </c>
      <c r="AN17" s="160"/>
      <c r="AO17" s="156"/>
      <c r="AP17" s="160">
        <f>SUM(AP14:AP16)</f>
        <v>100</v>
      </c>
      <c r="AQ17" s="160">
        <f>SUM(AQ14:AQ16)</f>
        <v>590</v>
      </c>
      <c r="AR17" s="160"/>
      <c r="AS17" s="160">
        <f>SUM(AS14:AS16)</f>
        <v>5</v>
      </c>
      <c r="AT17" s="160"/>
      <c r="AU17" s="160"/>
      <c r="AV17" s="167" t="e">
        <f>AV14+AV15+AV16</f>
        <v>#DIV/0!</v>
      </c>
      <c r="AW17" s="168">
        <f>AF17/(AF17+AP17)</f>
        <v>0.85358711566617862</v>
      </c>
      <c r="AX17" s="168">
        <f>AP17/(AP17+AF17)</f>
        <v>0.14641288433382138</v>
      </c>
      <c r="AY17" s="165"/>
      <c r="AZ17" s="164"/>
      <c r="BA17" s="164"/>
    </row>
    <row r="18" spans="1:53" x14ac:dyDescent="0.15">
      <c r="C18" s="164"/>
      <c r="D18" s="164"/>
      <c r="E18" s="169"/>
      <c r="F18" s="164"/>
      <c r="G18" s="170"/>
      <c r="H18" s="164"/>
      <c r="I18" s="171"/>
      <c r="J18" s="164"/>
      <c r="K18" s="171"/>
      <c r="L18" s="164"/>
      <c r="M18" s="164"/>
      <c r="N18" s="164"/>
      <c r="O18" s="164"/>
      <c r="P18" s="164"/>
      <c r="Q18" s="164"/>
      <c r="R18" s="164"/>
      <c r="S18" s="164"/>
      <c r="AE18" s="164"/>
      <c r="AF18" s="164"/>
      <c r="AG18" s="169"/>
      <c r="AH18" s="164"/>
      <c r="AI18" s="170"/>
      <c r="AJ18" s="164"/>
      <c r="AK18" s="171"/>
      <c r="AL18" s="164"/>
      <c r="AM18" s="171"/>
      <c r="AN18" s="164"/>
      <c r="AO18" s="164"/>
      <c r="AP18" s="164"/>
      <c r="AQ18" s="164"/>
      <c r="AR18" s="164"/>
      <c r="AS18" s="164"/>
      <c r="AT18" s="164"/>
      <c r="AU18" s="164"/>
    </row>
    <row r="19" spans="1:53" x14ac:dyDescent="0.15">
      <c r="C19" s="164"/>
      <c r="D19" s="164"/>
      <c r="E19" s="169"/>
      <c r="F19" s="164"/>
      <c r="G19" s="170"/>
      <c r="H19" s="164"/>
      <c r="I19" s="171"/>
      <c r="J19" s="164"/>
      <c r="K19" s="171"/>
      <c r="L19" s="164"/>
      <c r="M19" s="164"/>
      <c r="N19" s="164"/>
      <c r="O19" s="164"/>
      <c r="P19" s="164"/>
      <c r="Q19" s="164"/>
      <c r="R19" s="164"/>
      <c r="S19" s="164"/>
      <c r="AE19" s="164"/>
      <c r="AF19" s="164"/>
      <c r="AG19" s="169"/>
      <c r="AH19" s="164"/>
      <c r="AI19" s="170"/>
      <c r="AJ19" s="164"/>
      <c r="AK19" s="171"/>
      <c r="AL19" s="164"/>
      <c r="AM19" s="171"/>
      <c r="AN19" s="164"/>
      <c r="AO19" s="164"/>
      <c r="AP19" s="164"/>
      <c r="AQ19" s="164"/>
      <c r="AR19" s="164"/>
      <c r="AS19" s="164"/>
      <c r="AT19" s="164"/>
      <c r="AU19" s="164"/>
    </row>
    <row r="20" spans="1:53" x14ac:dyDescent="0.15">
      <c r="A20" s="503" t="s">
        <v>49</v>
      </c>
      <c r="B20" s="503"/>
      <c r="C20" s="503"/>
      <c r="D20" s="503"/>
      <c r="E20" s="503"/>
      <c r="F20" s="503"/>
      <c r="G20" s="503"/>
      <c r="H20" s="503"/>
      <c r="I20" s="503" t="s">
        <v>52</v>
      </c>
      <c r="J20" s="504"/>
      <c r="K20" s="504"/>
      <c r="L20" s="504"/>
      <c r="M20" s="504"/>
      <c r="N20" s="504"/>
      <c r="O20" s="164"/>
      <c r="P20" s="164"/>
      <c r="S20" s="503" t="s">
        <v>50</v>
      </c>
      <c r="T20" s="503"/>
      <c r="U20" s="503"/>
      <c r="W20" s="503" t="s">
        <v>51</v>
      </c>
      <c r="X20" s="503"/>
      <c r="Y20" s="369"/>
      <c r="Z20" s="369"/>
      <c r="AA20" s="155"/>
      <c r="AB20" s="155"/>
      <c r="AD20" s="503" t="s">
        <v>49</v>
      </c>
      <c r="AE20" s="503"/>
      <c r="AF20" s="503"/>
      <c r="AG20" s="503"/>
      <c r="AH20" s="503"/>
      <c r="AI20" s="503"/>
      <c r="AJ20" s="503"/>
      <c r="AK20" s="503" t="s">
        <v>52</v>
      </c>
      <c r="AL20" s="504"/>
      <c r="AM20" s="504"/>
      <c r="AN20" s="504"/>
      <c r="AO20" s="504"/>
      <c r="AP20" s="504"/>
      <c r="AQ20" s="164"/>
      <c r="AR20" s="164"/>
      <c r="AU20" s="503" t="s">
        <v>50</v>
      </c>
      <c r="AV20" s="503"/>
      <c r="AW20" s="503"/>
      <c r="AY20" s="503" t="s">
        <v>51</v>
      </c>
      <c r="AZ20" s="503"/>
      <c r="BA20" s="155"/>
    </row>
    <row r="21" spans="1:53" x14ac:dyDescent="0.15">
      <c r="A21" s="160" t="s">
        <v>16</v>
      </c>
      <c r="B21" s="160" t="s">
        <v>1517</v>
      </c>
      <c r="C21" s="160" t="s">
        <v>66</v>
      </c>
      <c r="D21" s="160" t="s">
        <v>1</v>
      </c>
      <c r="E21" s="160" t="s">
        <v>4</v>
      </c>
      <c r="F21" s="160" t="s">
        <v>5</v>
      </c>
      <c r="G21" s="160" t="s">
        <v>6</v>
      </c>
      <c r="H21" s="160" t="s">
        <v>7</v>
      </c>
      <c r="J21" s="160" t="s">
        <v>34</v>
      </c>
      <c r="K21" s="160" t="s">
        <v>17</v>
      </c>
      <c r="L21" s="160" t="s">
        <v>18</v>
      </c>
      <c r="M21" s="160" t="s">
        <v>19</v>
      </c>
      <c r="N21" s="160" t="s">
        <v>20</v>
      </c>
      <c r="O21" s="160" t="s">
        <v>6</v>
      </c>
      <c r="P21" s="160" t="s">
        <v>53</v>
      </c>
      <c r="S21" s="160" t="s">
        <v>16</v>
      </c>
      <c r="T21" s="160" t="s">
        <v>47</v>
      </c>
      <c r="U21" s="160" t="s">
        <v>45</v>
      </c>
      <c r="V21" s="160" t="s">
        <v>46</v>
      </c>
      <c r="X21" s="371" t="s">
        <v>14</v>
      </c>
      <c r="Y21" s="371" t="s">
        <v>21</v>
      </c>
      <c r="Z21" s="371" t="s">
        <v>1002</v>
      </c>
      <c r="AA21" s="160"/>
      <c r="AB21" s="160"/>
      <c r="AC21" s="160"/>
      <c r="AD21" s="160" t="s">
        <v>16</v>
      </c>
      <c r="AE21" s="160" t="s">
        <v>66</v>
      </c>
      <c r="AF21" s="160" t="s">
        <v>1</v>
      </c>
      <c r="AG21" s="160" t="s">
        <v>4</v>
      </c>
      <c r="AH21" s="160" t="s">
        <v>5</v>
      </c>
      <c r="AI21" s="160" t="s">
        <v>6</v>
      </c>
      <c r="AJ21" s="160" t="s">
        <v>7</v>
      </c>
      <c r="AL21" s="160" t="s">
        <v>34</v>
      </c>
      <c r="AM21" s="160" t="s">
        <v>17</v>
      </c>
      <c r="AN21" s="160" t="s">
        <v>18</v>
      </c>
      <c r="AO21" s="160" t="s">
        <v>19</v>
      </c>
      <c r="AP21" s="160" t="s">
        <v>20</v>
      </c>
      <c r="AQ21" s="160" t="s">
        <v>6</v>
      </c>
      <c r="AR21" s="160" t="s">
        <v>53</v>
      </c>
      <c r="AV21" s="160" t="s">
        <v>47</v>
      </c>
      <c r="AW21" s="160" t="s">
        <v>45</v>
      </c>
      <c r="AX21" s="160" t="s">
        <v>46</v>
      </c>
      <c r="AZ21" s="160" t="s">
        <v>14</v>
      </c>
      <c r="BA21" s="160" t="s">
        <v>21</v>
      </c>
    </row>
    <row r="22" spans="1:53" x14ac:dyDescent="0.15">
      <c r="A22" s="161" t="s">
        <v>837</v>
      </c>
      <c r="B22" s="162">
        <v>26</v>
      </c>
      <c r="C22" s="172">
        <v>17</v>
      </c>
      <c r="D22" s="162">
        <v>295</v>
      </c>
      <c r="E22" s="162">
        <v>1466</v>
      </c>
      <c r="F22" s="163">
        <f>E22/D22</f>
        <v>4.9694915254237291</v>
      </c>
      <c r="G22" s="162">
        <v>11</v>
      </c>
      <c r="H22" s="159">
        <f>G22/D22</f>
        <v>3.7288135593220341E-2</v>
      </c>
      <c r="J22" s="159">
        <f>L22/K22</f>
        <v>0.79545454545454541</v>
      </c>
      <c r="K22" s="162">
        <v>88</v>
      </c>
      <c r="L22" s="162">
        <v>70</v>
      </c>
      <c r="M22" s="162">
        <v>625</v>
      </c>
      <c r="N22" s="163">
        <f>M22/L22</f>
        <v>8.9285714285714288</v>
      </c>
      <c r="O22" s="162">
        <v>3</v>
      </c>
      <c r="P22" s="159">
        <f>O22/L22</f>
        <v>4.2857142857142858E-2</v>
      </c>
      <c r="S22" s="161" t="s">
        <v>838</v>
      </c>
      <c r="T22" s="159">
        <f>(D22+K22)/($D$27+$K$27+$N$17+$E$17+$L$38+$L$47)</f>
        <v>0.39484536082474225</v>
      </c>
      <c r="U22" s="159">
        <f>K22/($K$27+$F$38+$F$47)</f>
        <v>0.22564102564102564</v>
      </c>
      <c r="V22" s="159">
        <f>D22/($D$27+$N$17+$L$38+$L$47)</f>
        <v>0.60450819672131151</v>
      </c>
      <c r="X22" s="178">
        <f>($E22*('Scoring Format'!$B$3))+($G22*('Scoring Format'!$B$6))+($M22*('Scoring Format'!$B$4))+($O22*('Scoring Format'!$B$7))</f>
        <v>293.10000000000002</v>
      </c>
      <c r="Y22" s="178">
        <f>($E22*('Scoring Format'!$B$3))+($G22*('Scoring Format'!$B$6))+(L22*1)+($M22*('Scoring Format'!$B$4))+($O22*('Scoring Format'!$B$7))</f>
        <v>363.1</v>
      </c>
      <c r="Z22" s="178">
        <f>($E22*('Scoring Format'!$B$3))+($G22*('Scoring Format'!$B$6))+(L22*0.5)+($M22*('Scoring Format'!$B$4))+($O22*('Scoring Format'!$B$7))</f>
        <v>328.1</v>
      </c>
      <c r="AA22" s="164"/>
      <c r="AB22" s="164"/>
      <c r="AC22" s="164"/>
      <c r="AD22" s="161" t="s">
        <v>69</v>
      </c>
      <c r="AE22" s="161"/>
      <c r="AF22" s="162">
        <v>200</v>
      </c>
      <c r="AG22" s="162">
        <v>1040</v>
      </c>
      <c r="AH22" s="162">
        <f>AG22/AF22</f>
        <v>5.2</v>
      </c>
      <c r="AI22" s="162">
        <v>7</v>
      </c>
      <c r="AJ22" s="159">
        <f>AI22/AF22</f>
        <v>3.5000000000000003E-2</v>
      </c>
      <c r="AL22" s="159">
        <f>AN22/AM22</f>
        <v>0.8</v>
      </c>
      <c r="AM22" s="162">
        <v>70</v>
      </c>
      <c r="AN22" s="162">
        <v>56</v>
      </c>
      <c r="AO22" s="162">
        <v>364</v>
      </c>
      <c r="AP22" s="162">
        <f>AO22/AN22</f>
        <v>6.5</v>
      </c>
      <c r="AQ22" s="162">
        <v>2</v>
      </c>
      <c r="AR22" s="159">
        <f>AQ22/AN22</f>
        <v>3.5714285714285712E-2</v>
      </c>
      <c r="AV22" s="159" t="e">
        <f>(#REF!+AM22)/(#REF!+AM25)</f>
        <v>#REF!</v>
      </c>
      <c r="AW22" s="159" t="e">
        <f>#REF!/(AM22+#REF!)</f>
        <v>#REF!</v>
      </c>
      <c r="AX22" s="159" t="e">
        <f>AM22/(#REF!+AM22)</f>
        <v>#REF!</v>
      </c>
      <c r="AZ22" s="162" t="e">
        <f>(#REF!*0.1)+(AF22*6)+(AL22*0.1)+(AN22*6)</f>
        <v>#REF!</v>
      </c>
      <c r="BA22" s="162" t="e">
        <f>(#REF!*0.1)+(AF22*6)+(AK22*1)+(AL22*0.1)+(AN22*6)</f>
        <v>#REF!</v>
      </c>
    </row>
    <row r="23" spans="1:53" x14ac:dyDescent="0.15">
      <c r="A23" s="161" t="s">
        <v>2255</v>
      </c>
      <c r="B23" s="162">
        <v>27</v>
      </c>
      <c r="C23" s="172">
        <v>17</v>
      </c>
      <c r="D23" s="162">
        <v>140</v>
      </c>
      <c r="E23" s="162">
        <v>579</v>
      </c>
      <c r="F23" s="163">
        <f>E23/D23</f>
        <v>4.1357142857142861</v>
      </c>
      <c r="G23" s="162">
        <v>3</v>
      </c>
      <c r="H23" s="159">
        <f>G23/D23</f>
        <v>2.1428571428571429E-2</v>
      </c>
      <c r="J23" s="159">
        <f t="shared" ref="J23:J25" si="13">L23/K23</f>
        <v>0.77272727272727271</v>
      </c>
      <c r="K23" s="162">
        <v>22</v>
      </c>
      <c r="L23" s="162">
        <v>17</v>
      </c>
      <c r="M23" s="162">
        <v>116</v>
      </c>
      <c r="N23" s="163">
        <f>M23/L23</f>
        <v>6.8235294117647056</v>
      </c>
      <c r="O23" s="162">
        <v>0</v>
      </c>
      <c r="P23" s="159">
        <f t="shared" ref="P23:P25" si="14">O23/L23</f>
        <v>0</v>
      </c>
      <c r="S23" s="161" t="s">
        <v>2258</v>
      </c>
      <c r="T23" s="159">
        <f t="shared" ref="T23:T26" si="15">(D23+K23)/($D$27+$K$27+$N$17+$E$17+$L$38+$L$47)</f>
        <v>0.1670103092783505</v>
      </c>
      <c r="U23" s="159">
        <f t="shared" ref="U23:U26" si="16">K23/($K$27+$F$38+$F$47)</f>
        <v>5.6410256410256411E-2</v>
      </c>
      <c r="V23" s="159">
        <f t="shared" ref="V23:V26" si="17">D23/($D$27+$N$17+$L$38+$L$47)</f>
        <v>0.28688524590163933</v>
      </c>
      <c r="X23" s="178">
        <f>($E23*('Scoring Format'!$B$3))+($G23*('Scoring Format'!$B$6))+($M23*('Scoring Format'!$B$4))+($O23*('Scoring Format'!$B$7))</f>
        <v>87.5</v>
      </c>
      <c r="Y23" s="178">
        <f>($E23*('Scoring Format'!$B$3))+($G23*('Scoring Format'!$B$6))+(L23*1)+($M23*('Scoring Format'!$B$4))+($O23*('Scoring Format'!$B$7))</f>
        <v>104.5</v>
      </c>
      <c r="Z23" s="178">
        <f>($E23*('Scoring Format'!$B$3))+($G23*('Scoring Format'!$B$6))+(L23*0.5)+($M23*('Scoring Format'!$B$4))+($O23*('Scoring Format'!$B$7))</f>
        <v>96</v>
      </c>
      <c r="AA23" s="164"/>
      <c r="AB23" s="164"/>
      <c r="AC23" s="164"/>
      <c r="AD23" s="161" t="s">
        <v>22</v>
      </c>
      <c r="AE23" s="161"/>
      <c r="AF23" s="162">
        <v>96</v>
      </c>
      <c r="AG23" s="162">
        <v>445</v>
      </c>
      <c r="AH23" s="162">
        <f>AG23/AF23</f>
        <v>4.635416666666667</v>
      </c>
      <c r="AI23" s="162">
        <v>6</v>
      </c>
      <c r="AJ23" s="159">
        <f>AI23/AF23</f>
        <v>6.25E-2</v>
      </c>
      <c r="AL23" s="159">
        <f t="shared" ref="AL23:AL26" si="18">AN23/AM23</f>
        <v>0.58333333333333337</v>
      </c>
      <c r="AM23" s="162">
        <v>24</v>
      </c>
      <c r="AN23" s="162">
        <v>14</v>
      </c>
      <c r="AO23" s="162">
        <v>110</v>
      </c>
      <c r="AP23" s="162">
        <f>AO23/AN23</f>
        <v>7.8571428571428568</v>
      </c>
      <c r="AQ23" s="162">
        <v>2</v>
      </c>
      <c r="AR23" s="159">
        <f t="shared" ref="AR23:AR26" si="19">AQ23/AN23</f>
        <v>0.14285714285714285</v>
      </c>
      <c r="AV23" s="159" t="e">
        <f>(#REF!+AM23)/(#REF!+AM26)</f>
        <v>#REF!</v>
      </c>
      <c r="AW23" s="159" t="e">
        <f>#REF!/(AM23+#REF!)</f>
        <v>#REF!</v>
      </c>
      <c r="AX23" s="159" t="e">
        <f>AM23/(#REF!+AM23)</f>
        <v>#REF!</v>
      </c>
      <c r="AZ23" s="162" t="e">
        <f>(#REF!*0.1)+(AF23*6)+(AL23*0.1)+(AN23*6)</f>
        <v>#REF!</v>
      </c>
      <c r="BA23" s="162" t="e">
        <f>(#REF!*0.1)+(AF23*6)+(AK23*1)+(AL23*0.1)+(AN23*6)</f>
        <v>#REF!</v>
      </c>
    </row>
    <row r="24" spans="1:53" x14ac:dyDescent="0.15">
      <c r="A24" s="161" t="s">
        <v>2256</v>
      </c>
      <c r="B24" s="162">
        <v>25</v>
      </c>
      <c r="C24" s="172">
        <v>17</v>
      </c>
      <c r="D24" s="162">
        <v>10</v>
      </c>
      <c r="E24" s="162">
        <v>57</v>
      </c>
      <c r="F24" s="163">
        <f>E24/D24</f>
        <v>5.7</v>
      </c>
      <c r="G24" s="162">
        <v>1</v>
      </c>
      <c r="H24" s="159">
        <f>G24/D24</f>
        <v>0.1</v>
      </c>
      <c r="J24" s="159">
        <f t="shared" si="13"/>
        <v>0.7142857142857143</v>
      </c>
      <c r="K24" s="162">
        <v>7</v>
      </c>
      <c r="L24" s="162">
        <v>5</v>
      </c>
      <c r="M24" s="162">
        <v>30</v>
      </c>
      <c r="N24" s="163">
        <f>M24/L24</f>
        <v>6</v>
      </c>
      <c r="O24" s="162">
        <v>0</v>
      </c>
      <c r="P24" s="159">
        <f t="shared" si="14"/>
        <v>0</v>
      </c>
      <c r="S24" s="161" t="s">
        <v>2259</v>
      </c>
      <c r="T24" s="159">
        <f t="shared" si="15"/>
        <v>1.7525773195876289E-2</v>
      </c>
      <c r="U24" s="159">
        <f t="shared" si="16"/>
        <v>1.7948717948717947E-2</v>
      </c>
      <c r="V24" s="159">
        <f t="shared" si="17"/>
        <v>2.0491803278688523E-2</v>
      </c>
      <c r="X24" s="178">
        <f>($E24*('Scoring Format'!$B$3))+($G24*('Scoring Format'!$B$6))+($M24*('Scoring Format'!$B$4))+($O24*('Scoring Format'!$B$7))</f>
        <v>14.7</v>
      </c>
      <c r="Y24" s="178">
        <f>($E24*('Scoring Format'!$B$3))+($G24*('Scoring Format'!$B$6))+(L24*1)+($M24*('Scoring Format'!$B$4))+($O24*('Scoring Format'!$B$7))</f>
        <v>19.7</v>
      </c>
      <c r="Z24" s="178">
        <f>($E24*('Scoring Format'!$B$3))+($G24*('Scoring Format'!$B$6))+(L24*0.5)+($M24*('Scoring Format'!$B$4))+($O24*('Scoring Format'!$B$7))</f>
        <v>17.2</v>
      </c>
      <c r="AA24" s="164"/>
      <c r="AB24" s="164"/>
      <c r="AC24" s="164"/>
      <c r="AD24" s="161" t="s">
        <v>23</v>
      </c>
      <c r="AE24" s="161"/>
      <c r="AF24" s="162">
        <v>8</v>
      </c>
      <c r="AG24" s="162">
        <v>28</v>
      </c>
      <c r="AH24" s="162">
        <f>AG24/AF24</f>
        <v>3.5</v>
      </c>
      <c r="AI24" s="162">
        <v>0</v>
      </c>
      <c r="AJ24" s="159">
        <f>AI24/AF24</f>
        <v>0</v>
      </c>
      <c r="AL24" s="159">
        <f t="shared" si="18"/>
        <v>0.5</v>
      </c>
      <c r="AM24" s="162">
        <v>4</v>
      </c>
      <c r="AN24" s="162">
        <v>2</v>
      </c>
      <c r="AO24" s="162">
        <v>17</v>
      </c>
      <c r="AP24" s="162">
        <f>AO24/AN24</f>
        <v>8.5</v>
      </c>
      <c r="AQ24" s="162">
        <v>0</v>
      </c>
      <c r="AR24" s="159">
        <f t="shared" si="19"/>
        <v>0</v>
      </c>
      <c r="AV24" s="159" t="e">
        <f>(#REF!+AM24)/(#REF!+AL30)</f>
        <v>#REF!</v>
      </c>
      <c r="AW24" s="159" t="e">
        <f>#REF!/(AM24+#REF!)</f>
        <v>#REF!</v>
      </c>
      <c r="AX24" s="159" t="e">
        <f>AM24/(#REF!+AM24)</f>
        <v>#REF!</v>
      </c>
      <c r="AZ24" s="162" t="e">
        <f>(#REF!*0.1)+(AF24*6)+(AL24*0.1)+(AN24*6)</f>
        <v>#REF!</v>
      </c>
      <c r="BA24" s="162" t="e">
        <f>(#REF!*0.1)+(AF24*6)+(AK24*1)+(AL24*0.1)+(AN24*6)</f>
        <v>#REF!</v>
      </c>
    </row>
    <row r="25" spans="1:53" x14ac:dyDescent="0.15">
      <c r="A25" s="161"/>
      <c r="B25" s="162"/>
      <c r="C25" s="172"/>
      <c r="D25" s="162"/>
      <c r="E25" s="162"/>
      <c r="F25" s="163" t="e">
        <f>E25/D25</f>
        <v>#DIV/0!</v>
      </c>
      <c r="G25" s="162">
        <v>0</v>
      </c>
      <c r="H25" s="159" t="e">
        <f>G25/D25</f>
        <v>#DIV/0!</v>
      </c>
      <c r="J25" s="159" t="e">
        <f t="shared" si="13"/>
        <v>#DIV/0!</v>
      </c>
      <c r="K25" s="162"/>
      <c r="L25" s="162"/>
      <c r="M25" s="162"/>
      <c r="N25" s="163" t="e">
        <f>M25/L25</f>
        <v>#DIV/0!</v>
      </c>
      <c r="O25" s="162">
        <v>0</v>
      </c>
      <c r="P25" s="159" t="e">
        <f t="shared" si="14"/>
        <v>#DIV/0!</v>
      </c>
      <c r="S25" s="161"/>
      <c r="T25" s="159">
        <f t="shared" si="15"/>
        <v>0</v>
      </c>
      <c r="U25" s="159">
        <f t="shared" si="16"/>
        <v>0</v>
      </c>
      <c r="V25" s="159">
        <f t="shared" si="17"/>
        <v>0</v>
      </c>
      <c r="X25" s="178">
        <f>($E25*('Scoring Format'!$B$3))+($G25*('Scoring Format'!$B$6))+($M25*('Scoring Format'!$B$4))+($O25*('Scoring Format'!$B$7))</f>
        <v>0</v>
      </c>
      <c r="Y25" s="178">
        <f>($E25*('Scoring Format'!$B$3))+($G25*('Scoring Format'!$B$6))+(L25*1)+($M25*('Scoring Format'!$B$4))+($O25*('Scoring Format'!$B$7))</f>
        <v>0</v>
      </c>
      <c r="Z25" s="178">
        <f>($E25*('Scoring Format'!$B$3))+($G25*('Scoring Format'!$B$6))+(L25*0.5)+($M25*('Scoring Format'!$B$4))+($O25*('Scoring Format'!$B$7))</f>
        <v>0</v>
      </c>
      <c r="AA25" s="164"/>
      <c r="AB25" s="164"/>
      <c r="AC25" s="164"/>
      <c r="AD25" s="161" t="s">
        <v>24</v>
      </c>
      <c r="AE25" s="161"/>
      <c r="AF25" s="162"/>
      <c r="AG25" s="162"/>
      <c r="AH25" s="162" t="e">
        <f>AG25/AF25</f>
        <v>#DIV/0!</v>
      </c>
      <c r="AI25" s="162">
        <v>0</v>
      </c>
      <c r="AJ25" s="159" t="e">
        <f>AI25/AF25</f>
        <v>#DIV/0!</v>
      </c>
      <c r="AL25" s="159" t="e">
        <f t="shared" si="18"/>
        <v>#DIV/0!</v>
      </c>
      <c r="AM25" s="162"/>
      <c r="AN25" s="162"/>
      <c r="AO25" s="162"/>
      <c r="AP25" s="162" t="e">
        <f>AO25/AN25</f>
        <v>#DIV/0!</v>
      </c>
      <c r="AQ25" s="162">
        <v>0</v>
      </c>
      <c r="AR25" s="159" t="e">
        <f t="shared" si="19"/>
        <v>#DIV/0!</v>
      </c>
      <c r="AV25" s="159" t="e">
        <f>(#REF!+AM25)/(#REF!+AM31)</f>
        <v>#REF!</v>
      </c>
      <c r="AW25" s="159" t="e">
        <f>#REF!/(AM25+#REF!)</f>
        <v>#REF!</v>
      </c>
      <c r="AX25" s="159" t="e">
        <f>AM25/(#REF!+AM25)</f>
        <v>#REF!</v>
      </c>
      <c r="AZ25" s="162" t="e">
        <f>(#REF!*0.1)+(AF25*6)+(AL25*0.1)+(AN25*6)</f>
        <v>#REF!</v>
      </c>
      <c r="BA25" s="162" t="e">
        <f>(#REF!*0.1)+(AF25*6)+(AK25*1)+(AL25*0.1)+(AN25*6)</f>
        <v>#REF!</v>
      </c>
    </row>
    <row r="26" spans="1:53" x14ac:dyDescent="0.15">
      <c r="A26" s="161"/>
      <c r="B26" s="162"/>
      <c r="C26" s="172"/>
      <c r="D26" s="162"/>
      <c r="E26" s="162"/>
      <c r="F26" s="163" t="e">
        <f>E26/D26</f>
        <v>#DIV/0!</v>
      </c>
      <c r="G26" s="162">
        <v>0</v>
      </c>
      <c r="H26" s="159" t="e">
        <f>G26/D26</f>
        <v>#DIV/0!</v>
      </c>
      <c r="J26" s="159" t="e">
        <f t="shared" ref="J26" si="20">L26/K26</f>
        <v>#DIV/0!</v>
      </c>
      <c r="K26" s="162"/>
      <c r="L26" s="162"/>
      <c r="M26" s="162"/>
      <c r="N26" s="163" t="e">
        <f>M26/L26</f>
        <v>#DIV/0!</v>
      </c>
      <c r="O26" s="162">
        <v>0</v>
      </c>
      <c r="P26" s="159" t="e">
        <f t="shared" ref="P26" si="21">O26/L26</f>
        <v>#DIV/0!</v>
      </c>
      <c r="S26" s="161"/>
      <c r="T26" s="159">
        <f t="shared" si="15"/>
        <v>0</v>
      </c>
      <c r="U26" s="159">
        <f t="shared" si="16"/>
        <v>0</v>
      </c>
      <c r="V26" s="159">
        <f t="shared" si="17"/>
        <v>0</v>
      </c>
      <c r="X26" s="178">
        <f>($E26*('Scoring Format'!$B$3))+($G26*('Scoring Format'!$B$6))+($M26*('Scoring Format'!$B$4))+($O26*('Scoring Format'!$B$7))</f>
        <v>0</v>
      </c>
      <c r="Y26" s="178">
        <f>($E26*('Scoring Format'!$B$3))+($G26*('Scoring Format'!$B$6))+(L26*1)+($M26*('Scoring Format'!$B$4))+($O26*('Scoring Format'!$B$7))</f>
        <v>0</v>
      </c>
      <c r="Z26" s="178">
        <f>($E26*('Scoring Format'!$B$3))+($G26*('Scoring Format'!$B$6))+(L26*0.5)+($M26*('Scoring Format'!$B$4))+($O26*('Scoring Format'!$B$7))</f>
        <v>0</v>
      </c>
      <c r="AA26" s="164"/>
      <c r="AB26" s="164"/>
      <c r="AC26" s="164"/>
      <c r="AD26" s="161" t="s">
        <v>70</v>
      </c>
      <c r="AE26" s="161"/>
      <c r="AF26" s="162"/>
      <c r="AG26" s="162"/>
      <c r="AH26" s="162" t="e">
        <f>AG26/AF26</f>
        <v>#DIV/0!</v>
      </c>
      <c r="AI26" s="162"/>
      <c r="AJ26" s="159" t="e">
        <f>AI26/AF26</f>
        <v>#DIV/0!</v>
      </c>
      <c r="AL26" s="159" t="e">
        <f t="shared" si="18"/>
        <v>#DIV/0!</v>
      </c>
      <c r="AM26" s="162"/>
      <c r="AN26" s="162"/>
      <c r="AO26" s="162"/>
      <c r="AP26" s="162"/>
      <c r="AQ26" s="162">
        <f>(AG26*0.1)+(AI26*6)+(AN26*0.1)+(AP26*6)</f>
        <v>0</v>
      </c>
      <c r="AR26" s="159" t="e">
        <f t="shared" si="19"/>
        <v>#DIV/0!</v>
      </c>
      <c r="AV26" s="159" t="e">
        <f>(#REF!+AM26)/(#REF!+AM32)</f>
        <v>#REF!</v>
      </c>
      <c r="AW26" s="159" t="e">
        <f>#REF!/(AM26+#REF!)</f>
        <v>#REF!</v>
      </c>
      <c r="AX26" s="159" t="e">
        <f>AM26/(#REF!+AM26)</f>
        <v>#REF!</v>
      </c>
      <c r="AZ26" s="162" t="e">
        <f>(#REF!*0.1)+(AF26*6)+(AJ26*1)+(AK26*0.1)+(AM26*6)</f>
        <v>#REF!</v>
      </c>
      <c r="BA26" s="162" t="e">
        <f>(#REF!*0.1)+(AF26*6)+(AK26*1)+(AL26*0.1)+(AN26*6)</f>
        <v>#REF!</v>
      </c>
    </row>
    <row r="27" spans="1:53" x14ac:dyDescent="0.15">
      <c r="A27" s="160" t="s">
        <v>44</v>
      </c>
      <c r="B27" s="160"/>
      <c r="C27" s="160"/>
      <c r="D27" s="160">
        <f>SUM(D22:D26)</f>
        <v>445</v>
      </c>
      <c r="E27" s="160">
        <f t="shared" ref="E27:G27" si="22">SUM(E22:E26)</f>
        <v>2102</v>
      </c>
      <c r="F27" s="160"/>
      <c r="G27" s="160">
        <f t="shared" si="22"/>
        <v>15</v>
      </c>
      <c r="H27" s="160"/>
      <c r="I27" s="160"/>
      <c r="J27" s="160"/>
      <c r="K27" s="160">
        <f>SUM(K22:K26)</f>
        <v>117</v>
      </c>
      <c r="L27" s="160">
        <f t="shared" ref="L27:O27" si="23">SUM(L22:L26)</f>
        <v>92</v>
      </c>
      <c r="M27" s="160">
        <f t="shared" si="23"/>
        <v>771</v>
      </c>
      <c r="N27" s="160"/>
      <c r="O27" s="160">
        <f t="shared" si="23"/>
        <v>3</v>
      </c>
      <c r="P27" s="160"/>
      <c r="AD27" s="160" t="s">
        <v>44</v>
      </c>
      <c r="AE27" s="160"/>
      <c r="AF27" s="160">
        <f>SUM(AF22:AF26)</f>
        <v>304</v>
      </c>
      <c r="AG27" s="160">
        <f t="shared" ref="AG27" si="24">SUM(AG22:AG26)</f>
        <v>1513</v>
      </c>
      <c r="AH27" s="160"/>
      <c r="AI27" s="160">
        <f t="shared" ref="AI27" si="25">SUM(AI22:AI26)</f>
        <v>13</v>
      </c>
      <c r="AJ27" s="160"/>
      <c r="AK27" s="160"/>
      <c r="AL27" s="160"/>
      <c r="AM27" s="160">
        <f>SUM(AM22:AM26)</f>
        <v>98</v>
      </c>
      <c r="AN27" s="160">
        <f t="shared" ref="AN27:AO27" si="26">SUM(AN22:AN26)</f>
        <v>72</v>
      </c>
      <c r="AO27" s="160">
        <f t="shared" si="26"/>
        <v>491</v>
      </c>
      <c r="AP27" s="160"/>
      <c r="AQ27" s="160">
        <f t="shared" ref="AQ27" si="27">SUM(AQ22:AQ26)</f>
        <v>4</v>
      </c>
      <c r="AR27" s="160"/>
    </row>
    <row r="28" spans="1:53" x14ac:dyDescent="0.15">
      <c r="A28" s="160"/>
      <c r="B28" s="160"/>
      <c r="C28" s="164"/>
      <c r="D28" s="164"/>
      <c r="E28" s="164"/>
      <c r="F28" s="164"/>
      <c r="G28" s="164"/>
      <c r="H28" s="164"/>
      <c r="I28" s="160"/>
      <c r="J28" s="164"/>
      <c r="K28" s="164"/>
      <c r="L28" s="164"/>
      <c r="M28" s="164"/>
      <c r="N28" s="164"/>
      <c r="O28" s="164"/>
      <c r="AD28" s="160"/>
      <c r="AE28" s="164"/>
      <c r="AF28" s="164"/>
      <c r="AG28" s="164"/>
      <c r="AH28" s="164"/>
      <c r="AI28" s="164"/>
      <c r="AJ28" s="164"/>
      <c r="AK28" s="160"/>
      <c r="AL28" s="164"/>
      <c r="AM28" s="164"/>
      <c r="AN28" s="164"/>
      <c r="AO28" s="164"/>
      <c r="AP28" s="164"/>
      <c r="AQ28" s="164"/>
    </row>
    <row r="29" spans="1:53" x14ac:dyDescent="0.15">
      <c r="C29" s="164"/>
      <c r="D29" s="164"/>
      <c r="E29" s="164"/>
      <c r="F29" s="164"/>
      <c r="G29" s="164"/>
      <c r="H29" s="164"/>
      <c r="I29" s="164"/>
      <c r="J29" s="164"/>
      <c r="K29" s="164"/>
      <c r="L29" s="164"/>
      <c r="M29" s="164"/>
      <c r="N29" s="164"/>
      <c r="AE29" s="164"/>
      <c r="AF29" s="164"/>
      <c r="AG29" s="164"/>
      <c r="AH29" s="164"/>
      <c r="AI29" s="164"/>
      <c r="AJ29" s="164"/>
      <c r="AK29" s="164"/>
      <c r="AL29" s="164"/>
      <c r="AM29" s="164"/>
      <c r="AN29" s="164"/>
      <c r="AO29" s="164"/>
      <c r="AP29" s="164"/>
    </row>
    <row r="30" spans="1:53" x14ac:dyDescent="0.15">
      <c r="A30" s="503" t="s">
        <v>52</v>
      </c>
      <c r="B30" s="503"/>
      <c r="C30" s="503"/>
      <c r="D30" s="503"/>
      <c r="E30" s="503"/>
      <c r="F30" s="503"/>
      <c r="G30" s="503"/>
      <c r="H30" s="503"/>
      <c r="I30" s="164"/>
      <c r="J30" s="164"/>
      <c r="K30" s="503" t="s">
        <v>49</v>
      </c>
      <c r="L30" s="503"/>
      <c r="M30" s="503"/>
      <c r="N30" s="503"/>
      <c r="O30" s="503"/>
      <c r="S30" s="503" t="s">
        <v>50</v>
      </c>
      <c r="T30" s="503"/>
      <c r="U30" s="503"/>
      <c r="W30" s="503" t="s">
        <v>51</v>
      </c>
      <c r="X30" s="503"/>
      <c r="AD30" s="503" t="s">
        <v>52</v>
      </c>
      <c r="AE30" s="503"/>
      <c r="AF30" s="503"/>
      <c r="AG30" s="503"/>
      <c r="AH30" s="503"/>
      <c r="AI30" s="503"/>
      <c r="AJ30" s="503"/>
      <c r="AK30" s="164"/>
      <c r="AL30" s="164"/>
      <c r="AM30" s="503" t="s">
        <v>49</v>
      </c>
      <c r="AN30" s="503"/>
      <c r="AO30" s="503"/>
      <c r="AP30" s="503"/>
      <c r="AQ30" s="503"/>
      <c r="AU30" s="503" t="s">
        <v>50</v>
      </c>
      <c r="AV30" s="503"/>
      <c r="AW30" s="503"/>
      <c r="AY30" s="503" t="s">
        <v>51</v>
      </c>
      <c r="AZ30" s="502"/>
    </row>
    <row r="31" spans="1:53" x14ac:dyDescent="0.15">
      <c r="A31" s="160" t="s">
        <v>25</v>
      </c>
      <c r="B31" s="160" t="s">
        <v>1517</v>
      </c>
      <c r="C31" s="160" t="s">
        <v>66</v>
      </c>
      <c r="D31" s="160" t="s">
        <v>34</v>
      </c>
      <c r="E31" s="160" t="s">
        <v>17</v>
      </c>
      <c r="F31" s="160" t="s">
        <v>18</v>
      </c>
      <c r="G31" s="160" t="s">
        <v>19</v>
      </c>
      <c r="H31" s="160" t="s">
        <v>20</v>
      </c>
      <c r="I31" s="160" t="s">
        <v>6</v>
      </c>
      <c r="J31" s="160" t="s">
        <v>53</v>
      </c>
      <c r="L31" s="160" t="s">
        <v>10</v>
      </c>
      <c r="M31" s="160" t="s">
        <v>11</v>
      </c>
      <c r="N31" s="160" t="s">
        <v>12</v>
      </c>
      <c r="O31" s="160" t="s">
        <v>26</v>
      </c>
      <c r="P31" s="160" t="s">
        <v>7</v>
      </c>
      <c r="S31" s="160" t="s">
        <v>25</v>
      </c>
      <c r="T31" s="160" t="s">
        <v>47</v>
      </c>
      <c r="U31" s="160" t="s">
        <v>45</v>
      </c>
      <c r="V31" s="160" t="s">
        <v>46</v>
      </c>
      <c r="X31" s="371" t="s">
        <v>14</v>
      </c>
      <c r="Y31" s="371" t="s">
        <v>21</v>
      </c>
      <c r="Z31" s="371" t="s">
        <v>1003</v>
      </c>
      <c r="AA31" s="160"/>
      <c r="AD31" s="160" t="s">
        <v>25</v>
      </c>
      <c r="AE31" s="160" t="s">
        <v>66</v>
      </c>
      <c r="AF31" s="160" t="s">
        <v>34</v>
      </c>
      <c r="AG31" s="160" t="s">
        <v>17</v>
      </c>
      <c r="AH31" s="160" t="s">
        <v>18</v>
      </c>
      <c r="AI31" s="160" t="s">
        <v>19</v>
      </c>
      <c r="AJ31" s="160" t="s">
        <v>20</v>
      </c>
      <c r="AK31" s="160" t="s">
        <v>6</v>
      </c>
      <c r="AL31" s="160" t="s">
        <v>53</v>
      </c>
      <c r="AN31" s="160" t="s">
        <v>10</v>
      </c>
      <c r="AO31" s="160" t="s">
        <v>11</v>
      </c>
      <c r="AP31" s="160" t="s">
        <v>12</v>
      </c>
      <c r="AQ31" s="160" t="s">
        <v>26</v>
      </c>
      <c r="AR31" s="160" t="s">
        <v>7</v>
      </c>
      <c r="AV31" s="160" t="s">
        <v>47</v>
      </c>
      <c r="AW31" s="160" t="s">
        <v>45</v>
      </c>
      <c r="AX31" s="160" t="s">
        <v>46</v>
      </c>
      <c r="AZ31" s="160" t="s">
        <v>14</v>
      </c>
      <c r="BA31" s="160" t="s">
        <v>21</v>
      </c>
    </row>
    <row r="32" spans="1:53" x14ac:dyDescent="0.15">
      <c r="A32" s="161" t="s">
        <v>570</v>
      </c>
      <c r="B32" s="162">
        <v>24</v>
      </c>
      <c r="C32" s="162">
        <v>17</v>
      </c>
      <c r="D32" s="159">
        <f>F32/E32</f>
        <v>0.60377358490566035</v>
      </c>
      <c r="E32" s="162">
        <v>159</v>
      </c>
      <c r="F32" s="162">
        <v>96</v>
      </c>
      <c r="G32" s="162">
        <v>1300</v>
      </c>
      <c r="H32" s="173">
        <f t="shared" ref="H32:H35" si="28">G32/F32</f>
        <v>13.541666666666666</v>
      </c>
      <c r="I32" s="162">
        <v>10</v>
      </c>
      <c r="J32" s="159">
        <f>I32/F32</f>
        <v>0.10416666666666667</v>
      </c>
      <c r="L32" s="162">
        <v>0</v>
      </c>
      <c r="M32" s="162">
        <v>0</v>
      </c>
      <c r="N32" s="173" t="e">
        <f t="shared" ref="N32:N35" si="29">M32/L32</f>
        <v>#DIV/0!</v>
      </c>
      <c r="O32" s="162">
        <v>0</v>
      </c>
      <c r="P32" s="159" t="e">
        <f>O32/L32</f>
        <v>#DIV/0!</v>
      </c>
      <c r="S32" s="161" t="s">
        <v>351</v>
      </c>
      <c r="T32" s="175">
        <f>(E32+L32)/($D$27+$L$27+$N$17+$E$47+$L$47)</f>
        <v>0.21285140562248997</v>
      </c>
      <c r="U32" s="175">
        <f>E32/($E$17)</f>
        <v>0.43561643835616437</v>
      </c>
      <c r="V32" s="175">
        <f>L32/($N$17+$D$27+$L$38+$L$47)</f>
        <v>0</v>
      </c>
      <c r="X32" s="178">
        <f>($G32*('Scoring Format'!$B$4))+($I32*'Scoring Format'!$B$7)+($M32*('Scoring Format'!$B$3))+($O32*('Scoring Format'!$B$6))</f>
        <v>190</v>
      </c>
      <c r="Y32" s="178">
        <f>(F32*1)+(($G32*('Scoring Format'!$B$4))+($I32*'Scoring Format'!$B$7)+($M32*('Scoring Format'!$B$3))+($O32*('Scoring Format'!$B$6)))</f>
        <v>286</v>
      </c>
      <c r="Z32" s="178">
        <f>(F32*0.5)+(($G32*('Scoring Format'!$B$4))+($I32*'Scoring Format'!$B$7)+($M32*('Scoring Format'!$B$3))+($O32*('Scoring Format'!$B$6)))</f>
        <v>238</v>
      </c>
      <c r="AA32" s="164"/>
      <c r="AD32" s="161" t="s">
        <v>71</v>
      </c>
      <c r="AE32" s="161"/>
      <c r="AF32" s="159">
        <f>AH32/AG32</f>
        <v>0.60747663551401865</v>
      </c>
      <c r="AG32" s="162">
        <v>107</v>
      </c>
      <c r="AH32" s="162">
        <v>65</v>
      </c>
      <c r="AI32" s="162">
        <v>710</v>
      </c>
      <c r="AJ32" s="162">
        <f t="shared" ref="AJ32:AJ36" si="30">AI32/AH32</f>
        <v>10.923076923076923</v>
      </c>
      <c r="AK32" s="162">
        <v>6</v>
      </c>
      <c r="AL32" s="159">
        <f>AK32/AH32</f>
        <v>9.2307692307692313E-2</v>
      </c>
      <c r="AN32" s="162">
        <v>0</v>
      </c>
      <c r="AO32" s="162">
        <v>0</v>
      </c>
      <c r="AP32" s="173" t="e">
        <f t="shared" ref="AP32:AP37" si="31">AO32/AN32</f>
        <v>#DIV/0!</v>
      </c>
      <c r="AQ32" s="162">
        <v>0</v>
      </c>
      <c r="AR32" s="159" t="e">
        <f>AQ32/AN32</f>
        <v>#DIV/0!</v>
      </c>
      <c r="AV32" s="175" t="e">
        <f>(#REF!+AK32)/(#REF!+AK35)</f>
        <v>#REF!</v>
      </c>
      <c r="AW32" s="175" t="e">
        <f>#REF!/(AK32+#REF!)</f>
        <v>#REF!</v>
      </c>
      <c r="AX32" s="175" t="e">
        <f>AK32/(#REF!+AK32)</f>
        <v>#REF!</v>
      </c>
      <c r="AZ32" s="162">
        <f>(AI32*0.1)+(AK32*6)+(AO32*0.1)+(AQ32*6)</f>
        <v>107</v>
      </c>
      <c r="BA32" s="162">
        <f>(AH32*1)+(AI32*0.1)+(AK32*6)+(AO32*0.1)+(AQ32*6)</f>
        <v>172</v>
      </c>
    </row>
    <row r="33" spans="1:53" x14ac:dyDescent="0.15">
      <c r="A33" s="161" t="s">
        <v>2260</v>
      </c>
      <c r="B33" s="162">
        <v>28</v>
      </c>
      <c r="C33" s="162">
        <v>17</v>
      </c>
      <c r="D33" s="159">
        <f t="shared" ref="D33:D35" si="32">F33/E33</f>
        <v>0.63636363636363635</v>
      </c>
      <c r="E33" s="162">
        <v>33</v>
      </c>
      <c r="F33" s="162">
        <v>21</v>
      </c>
      <c r="G33" s="162">
        <v>205</v>
      </c>
      <c r="H33" s="173">
        <f t="shared" si="28"/>
        <v>9.7619047619047628</v>
      </c>
      <c r="I33" s="162">
        <v>2</v>
      </c>
      <c r="J33" s="159">
        <f t="shared" ref="J33:J35" si="33">I33/F33</f>
        <v>9.5238095238095233E-2</v>
      </c>
      <c r="L33" s="162">
        <v>3</v>
      </c>
      <c r="M33" s="162">
        <v>16</v>
      </c>
      <c r="N33" s="173">
        <f t="shared" si="29"/>
        <v>5.333333333333333</v>
      </c>
      <c r="O33" s="162">
        <v>0</v>
      </c>
      <c r="P33" s="159">
        <f t="shared" ref="P33:P35" si="34">O33/L33</f>
        <v>0</v>
      </c>
      <c r="S33" s="161" t="s">
        <v>2261</v>
      </c>
      <c r="T33" s="175">
        <f t="shared" ref="T33:T37" si="35">(E33+L33)/($D$27+$L$27+$N$17+$E$47+$L$47)</f>
        <v>4.8192771084337352E-2</v>
      </c>
      <c r="U33" s="175">
        <f t="shared" ref="U33:U37" si="36">E33/($E$17)</f>
        <v>9.0410958904109592E-2</v>
      </c>
      <c r="V33" s="175">
        <f t="shared" ref="V33:V37" si="37">L33/($N$17+$D$27+$L$38+$L$47)</f>
        <v>6.1475409836065573E-3</v>
      </c>
      <c r="X33" s="178">
        <f>($G33*('Scoring Format'!$B$4))+($I33*'Scoring Format'!$B$7)+($M33*('Scoring Format'!$B$3))+($O33*('Scoring Format'!$B$6))</f>
        <v>34.1</v>
      </c>
      <c r="Y33" s="178">
        <f>(F33*1)+(($G33*('Scoring Format'!$B$4))+($I33*'Scoring Format'!$B$7)+($M33*('Scoring Format'!$B$3))+($O33*('Scoring Format'!$B$6)))</f>
        <v>55.1</v>
      </c>
      <c r="Z33" s="178">
        <f>(F33*0.5)+(($G33*('Scoring Format'!$B$4))+($I33*'Scoring Format'!$B$7)+($M33*('Scoring Format'!$B$3))+($O33*('Scoring Format'!$B$6)))</f>
        <v>44.6</v>
      </c>
      <c r="AA33" s="164"/>
      <c r="AD33" s="161" t="s">
        <v>27</v>
      </c>
      <c r="AE33" s="161"/>
      <c r="AF33" s="159">
        <f t="shared" ref="AF33:AF37" si="38">AH33/AG33</f>
        <v>0.6333333333333333</v>
      </c>
      <c r="AG33" s="162">
        <v>120</v>
      </c>
      <c r="AH33" s="162">
        <v>76</v>
      </c>
      <c r="AI33" s="162">
        <v>892</v>
      </c>
      <c r="AJ33" s="162">
        <f t="shared" si="30"/>
        <v>11.736842105263158</v>
      </c>
      <c r="AK33" s="162">
        <v>5</v>
      </c>
      <c r="AL33" s="159">
        <f t="shared" ref="AL33:AL37" si="39">AK33/AH33</f>
        <v>6.5789473684210523E-2</v>
      </c>
      <c r="AN33" s="162">
        <v>12</v>
      </c>
      <c r="AO33" s="162">
        <v>108</v>
      </c>
      <c r="AP33" s="173">
        <f t="shared" si="31"/>
        <v>9</v>
      </c>
      <c r="AQ33" s="162">
        <v>0</v>
      </c>
      <c r="AR33" s="159">
        <f t="shared" ref="AR33:AR37" si="40">AQ33/AN33</f>
        <v>0</v>
      </c>
      <c r="AV33" s="175" t="e">
        <f>(#REF!+AK33)/(#REF!+AK36)</f>
        <v>#REF!</v>
      </c>
      <c r="AW33" s="175" t="e">
        <f>#REF!/(AK33+#REF!)</f>
        <v>#REF!</v>
      </c>
      <c r="AX33" s="175" t="e">
        <f>AK33/(#REF!+AK33)</f>
        <v>#REF!</v>
      </c>
      <c r="AZ33" s="162">
        <f>(AI33*0.1)+(AK33*6)+(AO33*0.1)+(AQ33*6)</f>
        <v>130</v>
      </c>
      <c r="BA33" s="162">
        <f>(AH33*1)+(AI33*0.1)+(AK33*6)+(AO33*0.1)+(AQ33*6)</f>
        <v>206</v>
      </c>
    </row>
    <row r="34" spans="1:53" x14ac:dyDescent="0.15">
      <c r="A34" s="161" t="s">
        <v>1678</v>
      </c>
      <c r="B34" s="162">
        <v>25</v>
      </c>
      <c r="C34" s="162">
        <v>17</v>
      </c>
      <c r="D34" s="159">
        <f t="shared" si="32"/>
        <v>0.42857142857142855</v>
      </c>
      <c r="E34" s="162">
        <v>7</v>
      </c>
      <c r="F34" s="162">
        <v>3</v>
      </c>
      <c r="G34" s="162">
        <v>47</v>
      </c>
      <c r="H34" s="173">
        <f t="shared" si="28"/>
        <v>15.666666666666666</v>
      </c>
      <c r="I34" s="162">
        <v>0</v>
      </c>
      <c r="J34" s="159">
        <f t="shared" si="33"/>
        <v>0</v>
      </c>
      <c r="L34" s="162"/>
      <c r="M34" s="162"/>
      <c r="N34" s="173" t="e">
        <f t="shared" si="29"/>
        <v>#DIV/0!</v>
      </c>
      <c r="O34" s="162">
        <v>0</v>
      </c>
      <c r="P34" s="159" t="e">
        <f t="shared" si="34"/>
        <v>#DIV/0!</v>
      </c>
      <c r="S34" s="161" t="s">
        <v>1663</v>
      </c>
      <c r="T34" s="175">
        <f t="shared" si="35"/>
        <v>9.3708165997322627E-3</v>
      </c>
      <c r="U34" s="175">
        <f t="shared" si="36"/>
        <v>1.9178082191780823E-2</v>
      </c>
      <c r="V34" s="175">
        <f t="shared" si="37"/>
        <v>0</v>
      </c>
      <c r="X34" s="178">
        <f>($G34*('Scoring Format'!$B$4))+($I34*'Scoring Format'!$B$7)+($M34*('Scoring Format'!$B$3))+($O34*('Scoring Format'!$B$6))</f>
        <v>4.7</v>
      </c>
      <c r="Y34" s="178">
        <f>(F34*1)+(($G34*('Scoring Format'!$B$4))+($I34*'Scoring Format'!$B$7)+($M34*('Scoring Format'!$B$3))+($O34*('Scoring Format'!$B$6)))</f>
        <v>7.7</v>
      </c>
      <c r="Z34" s="178">
        <f>(F34*0.5)+(($G34*('Scoring Format'!$B$4))+($I34*'Scoring Format'!$B$7)+($M34*('Scoring Format'!$B$3))+($O34*('Scoring Format'!$B$6)))</f>
        <v>6.2</v>
      </c>
      <c r="AA34" s="164"/>
      <c r="AD34" s="161" t="s">
        <v>28</v>
      </c>
      <c r="AE34" s="161"/>
      <c r="AF34" s="159">
        <f t="shared" si="38"/>
        <v>0.55000000000000004</v>
      </c>
      <c r="AG34" s="162">
        <v>40</v>
      </c>
      <c r="AH34" s="162">
        <v>22</v>
      </c>
      <c r="AI34" s="162">
        <v>325</v>
      </c>
      <c r="AJ34" s="162">
        <f t="shared" si="30"/>
        <v>14.772727272727273</v>
      </c>
      <c r="AK34" s="162">
        <v>2</v>
      </c>
      <c r="AL34" s="159">
        <f t="shared" si="39"/>
        <v>9.0909090909090912E-2</v>
      </c>
      <c r="AN34" s="162">
        <v>5</v>
      </c>
      <c r="AO34" s="162">
        <v>20</v>
      </c>
      <c r="AP34" s="173">
        <f t="shared" si="31"/>
        <v>4</v>
      </c>
      <c r="AQ34" s="162">
        <v>0</v>
      </c>
      <c r="AR34" s="159">
        <f t="shared" si="40"/>
        <v>0</v>
      </c>
      <c r="AV34" s="175" t="e">
        <f>(#REF!+AK34)/(#REF!+AK37)</f>
        <v>#REF!</v>
      </c>
      <c r="AW34" s="175" t="e">
        <f>#REF!/(AK34+#REF!)</f>
        <v>#REF!</v>
      </c>
      <c r="AX34" s="175" t="e">
        <f>AK34/(#REF!+AK34)</f>
        <v>#REF!</v>
      </c>
      <c r="AZ34" s="162">
        <f>(AI34*0.1)+(AK34*6)+(AO34*0.1)+(AQ34*6)</f>
        <v>46.5</v>
      </c>
      <c r="BA34" s="162">
        <f>(AH34*1)+(AI34*0.1)+(AK34*6)+(AO34*0.1)+(AQ34*6)</f>
        <v>68.5</v>
      </c>
    </row>
    <row r="35" spans="1:53" x14ac:dyDescent="0.15">
      <c r="A35" s="161" t="s">
        <v>2265</v>
      </c>
      <c r="B35" s="162">
        <v>22</v>
      </c>
      <c r="C35" s="162">
        <v>17</v>
      </c>
      <c r="D35" s="159">
        <f t="shared" si="32"/>
        <v>0.5</v>
      </c>
      <c r="E35" s="162">
        <v>20</v>
      </c>
      <c r="F35" s="162">
        <v>10</v>
      </c>
      <c r="G35" s="162">
        <v>90</v>
      </c>
      <c r="H35" s="173">
        <f t="shared" si="28"/>
        <v>9</v>
      </c>
      <c r="I35" s="162">
        <v>1</v>
      </c>
      <c r="J35" s="159">
        <f t="shared" si="33"/>
        <v>0.1</v>
      </c>
      <c r="L35" s="162"/>
      <c r="M35" s="162"/>
      <c r="N35" s="173" t="e">
        <f t="shared" si="29"/>
        <v>#DIV/0!</v>
      </c>
      <c r="O35" s="162">
        <v>1</v>
      </c>
      <c r="P35" s="159" t="e">
        <f t="shared" si="34"/>
        <v>#DIV/0!</v>
      </c>
      <c r="S35" s="161" t="s">
        <v>2262</v>
      </c>
      <c r="T35" s="175">
        <f t="shared" si="35"/>
        <v>2.677376171352075E-2</v>
      </c>
      <c r="U35" s="175">
        <f t="shared" si="36"/>
        <v>5.4794520547945202E-2</v>
      </c>
      <c r="V35" s="175">
        <f t="shared" si="37"/>
        <v>0</v>
      </c>
      <c r="X35" s="178">
        <f>($G35*('Scoring Format'!$B$4))+($I35*'Scoring Format'!$B$7)+($M35*('Scoring Format'!$B$3))+($O35*('Scoring Format'!$B$6))</f>
        <v>21</v>
      </c>
      <c r="Y35" s="178">
        <f>(F35*1)+(($G35*('Scoring Format'!$B$4))+($I35*'Scoring Format'!$B$7)+($M35*('Scoring Format'!$B$3))+($O35*('Scoring Format'!$B$6)))</f>
        <v>31</v>
      </c>
      <c r="Z35" s="178">
        <f>(F35*0.5)+(($G35*('Scoring Format'!$B$4))+($I35*'Scoring Format'!$B$7)+($M35*('Scoring Format'!$B$3))+($O35*('Scoring Format'!$B$6)))</f>
        <v>26</v>
      </c>
      <c r="AA35" s="164"/>
      <c r="AD35" s="161" t="s">
        <v>29</v>
      </c>
      <c r="AE35" s="161"/>
      <c r="AF35" s="159">
        <f t="shared" si="38"/>
        <v>0.66206896551724137</v>
      </c>
      <c r="AG35" s="162">
        <v>145</v>
      </c>
      <c r="AH35" s="162">
        <v>96</v>
      </c>
      <c r="AI35" s="162">
        <v>1098</v>
      </c>
      <c r="AJ35" s="162">
        <f t="shared" si="30"/>
        <v>11.4375</v>
      </c>
      <c r="AK35" s="162">
        <v>7</v>
      </c>
      <c r="AL35" s="159">
        <f t="shared" si="39"/>
        <v>7.2916666666666671E-2</v>
      </c>
      <c r="AN35" s="162">
        <v>0</v>
      </c>
      <c r="AO35" s="162">
        <v>0</v>
      </c>
      <c r="AP35" s="173" t="e">
        <f t="shared" si="31"/>
        <v>#DIV/0!</v>
      </c>
      <c r="AQ35" s="162">
        <v>0</v>
      </c>
      <c r="AR35" s="159" t="e">
        <f t="shared" si="40"/>
        <v>#DIV/0!</v>
      </c>
      <c r="AV35" s="175" t="e">
        <f>(#REF!+AK35)/(#REF!+AK38)</f>
        <v>#REF!</v>
      </c>
      <c r="AW35" s="175" t="e">
        <f>#REF!/(AK35+#REF!)</f>
        <v>#REF!</v>
      </c>
      <c r="AX35" s="175" t="e">
        <f>AK35/(#REF!+AK35)</f>
        <v>#REF!</v>
      </c>
      <c r="AZ35" s="162">
        <f>(AI35*0.1)+(AK35*6)+(AO35*0.1)+(AQ35*6)</f>
        <v>151.80000000000001</v>
      </c>
      <c r="BA35" s="162">
        <f>(AH35*1)+(AI35*0.1)+(AK35*6)+(AO35*0.1)+(AQ35*6)</f>
        <v>247.8</v>
      </c>
    </row>
    <row r="36" spans="1:53" x14ac:dyDescent="0.15">
      <c r="A36" s="161" t="s">
        <v>2266</v>
      </c>
      <c r="B36" s="162">
        <v>25</v>
      </c>
      <c r="C36" s="162">
        <v>17</v>
      </c>
      <c r="D36" s="159">
        <f t="shared" ref="D36:D37" si="41">F36/E36</f>
        <v>0.63888888888888884</v>
      </c>
      <c r="E36" s="162">
        <v>36</v>
      </c>
      <c r="F36" s="162">
        <v>23</v>
      </c>
      <c r="G36" s="162">
        <v>272</v>
      </c>
      <c r="H36" s="173">
        <f t="shared" ref="H36:H37" si="42">G36/F36</f>
        <v>11.826086956521738</v>
      </c>
      <c r="I36" s="162">
        <v>1</v>
      </c>
      <c r="J36" s="159">
        <f t="shared" ref="J36:J37" si="43">I36/F36</f>
        <v>4.3478260869565216E-2</v>
      </c>
      <c r="L36" s="162"/>
      <c r="M36" s="162"/>
      <c r="N36" s="173" t="e">
        <f t="shared" ref="N36:N37" si="44">M36/L36</f>
        <v>#DIV/0!</v>
      </c>
      <c r="O36" s="162">
        <v>0</v>
      </c>
      <c r="P36" s="159" t="e">
        <f t="shared" ref="P36:P37" si="45">O36/L36</f>
        <v>#DIV/0!</v>
      </c>
      <c r="S36" s="161" t="s">
        <v>2263</v>
      </c>
      <c r="T36" s="175">
        <f t="shared" si="35"/>
        <v>4.8192771084337352E-2</v>
      </c>
      <c r="U36" s="175">
        <f t="shared" si="36"/>
        <v>9.8630136986301367E-2</v>
      </c>
      <c r="V36" s="175">
        <f t="shared" si="37"/>
        <v>0</v>
      </c>
      <c r="X36" s="178">
        <f>($G36*('Scoring Format'!$B$4))+($I36*'Scoring Format'!$B$7)+($M36*('Scoring Format'!$B$3))+($O36*('Scoring Format'!$B$6))</f>
        <v>33.200000000000003</v>
      </c>
      <c r="Y36" s="178">
        <f>(F36*1)+(($G36*('Scoring Format'!$B$4))+($I36*'Scoring Format'!$B$7)+($M36*('Scoring Format'!$B$3))+($O36*('Scoring Format'!$B$6)))</f>
        <v>56.2</v>
      </c>
      <c r="Z36" s="178">
        <f>(F36*0.5)+(($G36*('Scoring Format'!$B$4))+($I36*'Scoring Format'!$B$7)+($M36*('Scoring Format'!$B$3))+($O36*('Scoring Format'!$B$6)))</f>
        <v>44.7</v>
      </c>
      <c r="AA36" s="164"/>
      <c r="AD36" s="161" t="s">
        <v>30</v>
      </c>
      <c r="AE36" s="161"/>
      <c r="AF36" s="159">
        <f t="shared" si="38"/>
        <v>0.6</v>
      </c>
      <c r="AG36" s="162">
        <v>10</v>
      </c>
      <c r="AH36" s="162">
        <v>6</v>
      </c>
      <c r="AI36" s="162">
        <v>100</v>
      </c>
      <c r="AJ36" s="162">
        <f t="shared" si="30"/>
        <v>16.666666666666668</v>
      </c>
      <c r="AK36" s="162">
        <v>0</v>
      </c>
      <c r="AL36" s="159">
        <f t="shared" si="39"/>
        <v>0</v>
      </c>
      <c r="AN36" s="162">
        <v>0</v>
      </c>
      <c r="AO36" s="162">
        <v>0</v>
      </c>
      <c r="AP36" s="173" t="e">
        <f t="shared" si="31"/>
        <v>#DIV/0!</v>
      </c>
      <c r="AQ36" s="162">
        <v>0</v>
      </c>
      <c r="AR36" s="159" t="e">
        <f t="shared" si="40"/>
        <v>#DIV/0!</v>
      </c>
      <c r="AV36" s="175" t="e">
        <f>(#REF!+AK36)/(#REF!+AJ41)</f>
        <v>#REF!</v>
      </c>
      <c r="AW36" s="175" t="e">
        <f>#REF!/(AK36+#REF!)</f>
        <v>#REF!</v>
      </c>
      <c r="AX36" s="175" t="e">
        <f>AK36/(#REF!+AK36)</f>
        <v>#REF!</v>
      </c>
      <c r="AZ36" s="162">
        <f>(AI36*0.1)+(AK36*6)+(AO36*0.1)+(AQ36*6)</f>
        <v>10</v>
      </c>
      <c r="BA36" s="162">
        <f>(AH36*1)+(AI36*0.1)+(AK36*6)+(AO36*0.1)+(AQ36*6)</f>
        <v>16</v>
      </c>
    </row>
    <row r="37" spans="1:53" x14ac:dyDescent="0.15">
      <c r="A37" s="161" t="s">
        <v>2267</v>
      </c>
      <c r="B37" s="162">
        <v>22</v>
      </c>
      <c r="C37" s="162">
        <v>17</v>
      </c>
      <c r="D37" s="159">
        <f t="shared" si="41"/>
        <v>0.5</v>
      </c>
      <c r="E37" s="162">
        <v>6</v>
      </c>
      <c r="F37" s="162">
        <v>3</v>
      </c>
      <c r="G37" s="162">
        <v>29</v>
      </c>
      <c r="H37" s="173">
        <f t="shared" si="42"/>
        <v>9.6666666666666661</v>
      </c>
      <c r="I37" s="162">
        <v>0</v>
      </c>
      <c r="J37" s="159">
        <f t="shared" si="43"/>
        <v>0</v>
      </c>
      <c r="L37" s="162"/>
      <c r="M37" s="162"/>
      <c r="N37" s="173" t="e">
        <f t="shared" si="44"/>
        <v>#DIV/0!</v>
      </c>
      <c r="O37" s="162">
        <v>0</v>
      </c>
      <c r="P37" s="159" t="e">
        <f t="shared" si="45"/>
        <v>#DIV/0!</v>
      </c>
      <c r="S37" s="161" t="s">
        <v>2264</v>
      </c>
      <c r="T37" s="175">
        <f t="shared" si="35"/>
        <v>8.0321285140562242E-3</v>
      </c>
      <c r="U37" s="175">
        <f t="shared" si="36"/>
        <v>1.643835616438356E-2</v>
      </c>
      <c r="V37" s="175">
        <f t="shared" si="37"/>
        <v>0</v>
      </c>
      <c r="X37" s="178">
        <f>($G37*('Scoring Format'!$B$4))+($I37*'Scoring Format'!$B$7)+($M37*('Scoring Format'!$B$3))+($O37*('Scoring Format'!$B$6))</f>
        <v>2.9000000000000004</v>
      </c>
      <c r="Y37" s="178">
        <f>(F37*1)+(($G37*('Scoring Format'!$B$4))+($I37*'Scoring Format'!$B$7)+($M37*('Scoring Format'!$B$3))+($O37*('Scoring Format'!$B$6)))</f>
        <v>5.9</v>
      </c>
      <c r="Z37" s="178">
        <f>(F37*0.5)+(($G37*('Scoring Format'!$B$4))+($I37*'Scoring Format'!$B$7)+($M37*('Scoring Format'!$B$3))+($O37*('Scoring Format'!$B$6)))</f>
        <v>4.4000000000000004</v>
      </c>
      <c r="AA37" s="164"/>
      <c r="AD37" s="161" t="s">
        <v>72</v>
      </c>
      <c r="AE37" s="161"/>
      <c r="AF37" s="159" t="e">
        <f t="shared" si="38"/>
        <v>#DIV/0!</v>
      </c>
      <c r="AG37" s="162"/>
      <c r="AH37" s="162"/>
      <c r="AI37" s="162"/>
      <c r="AJ37" s="162"/>
      <c r="AK37" s="162"/>
      <c r="AL37" s="159" t="e">
        <f t="shared" si="39"/>
        <v>#DIV/0!</v>
      </c>
      <c r="AN37" s="162"/>
      <c r="AO37" s="162"/>
      <c r="AP37" s="173" t="e">
        <f t="shared" si="31"/>
        <v>#DIV/0!</v>
      </c>
      <c r="AQ37" s="162"/>
      <c r="AR37" s="159" t="e">
        <f t="shared" si="40"/>
        <v>#DIV/0!</v>
      </c>
      <c r="AV37" s="175" t="e">
        <f>(#REF!+AK37)/(#REF!+AK42)</f>
        <v>#REF!</v>
      </c>
      <c r="AW37" s="175" t="e">
        <f>#REF!/(AK37+#REF!)</f>
        <v>#REF!</v>
      </c>
      <c r="AX37" s="175" t="e">
        <f>AK37/(#REF!+AK37)</f>
        <v>#REF!</v>
      </c>
      <c r="AZ37" s="162"/>
      <c r="BA37" s="162"/>
    </row>
    <row r="38" spans="1:53" x14ac:dyDescent="0.15">
      <c r="A38" s="160" t="s">
        <v>44</v>
      </c>
      <c r="B38" s="160"/>
      <c r="C38" s="160"/>
      <c r="D38" s="156"/>
      <c r="E38" s="160">
        <f>SUM(E32:E37)</f>
        <v>261</v>
      </c>
      <c r="F38" s="160">
        <f t="shared" ref="F38:I38" si="46">SUM(F32:F37)</f>
        <v>156</v>
      </c>
      <c r="G38" s="160">
        <f t="shared" si="46"/>
        <v>1943</v>
      </c>
      <c r="H38" s="160"/>
      <c r="I38" s="160">
        <f t="shared" si="46"/>
        <v>14</v>
      </c>
      <c r="J38" s="160"/>
      <c r="K38" s="160"/>
      <c r="L38" s="160">
        <f>SUM(L32:L37)</f>
        <v>3</v>
      </c>
      <c r="M38" s="160">
        <f t="shared" ref="M38:O38" si="47">SUM(M32:M37)</f>
        <v>16</v>
      </c>
      <c r="N38" s="160"/>
      <c r="O38" s="160">
        <f t="shared" si="47"/>
        <v>1</v>
      </c>
      <c r="P38" s="160"/>
      <c r="AD38" s="160" t="s">
        <v>44</v>
      </c>
      <c r="AE38" s="160"/>
      <c r="AF38" s="156"/>
      <c r="AG38" s="160">
        <f>SUM(AG32:AG37)</f>
        <v>422</v>
      </c>
      <c r="AH38" s="160">
        <f t="shared" ref="AH38:AI38" si="48">SUM(AH32:AH37)</f>
        <v>265</v>
      </c>
      <c r="AI38" s="160">
        <f t="shared" si="48"/>
        <v>3125</v>
      </c>
      <c r="AJ38" s="160"/>
      <c r="AK38" s="160">
        <f t="shared" ref="AK38" si="49">SUM(AK32:AK37)</f>
        <v>20</v>
      </c>
      <c r="AL38" s="160"/>
      <c r="AM38" s="160"/>
      <c r="AN38" s="160">
        <f>SUM(AN32:AN37)</f>
        <v>17</v>
      </c>
      <c r="AO38" s="160">
        <f t="shared" ref="AO38" si="50">SUM(AO32:AO37)</f>
        <v>128</v>
      </c>
      <c r="AP38" s="160"/>
      <c r="AQ38" s="160">
        <f t="shared" ref="AQ38" si="51">SUM(AQ32:AQ37)</f>
        <v>0</v>
      </c>
      <c r="AR38" s="160"/>
    </row>
    <row r="39" spans="1:53" x14ac:dyDescent="0.15">
      <c r="A39" s="160"/>
      <c r="B39" s="160"/>
      <c r="D39" s="164"/>
      <c r="E39" s="164"/>
      <c r="F39" s="164"/>
      <c r="G39" s="164"/>
      <c r="H39" s="164"/>
      <c r="I39" s="164"/>
      <c r="J39" s="164"/>
      <c r="K39" s="164"/>
      <c r="L39" s="164"/>
      <c r="M39" s="164"/>
      <c r="AD39" s="160"/>
      <c r="AF39" s="164"/>
      <c r="AG39" s="164"/>
      <c r="AH39" s="164"/>
      <c r="AI39" s="164"/>
      <c r="AJ39" s="164"/>
      <c r="AK39" s="164"/>
      <c r="AL39" s="164"/>
      <c r="AM39" s="164"/>
      <c r="AN39" s="164"/>
      <c r="AO39" s="164"/>
    </row>
    <row r="40" spans="1:53" x14ac:dyDescent="0.15">
      <c r="A40" s="160"/>
      <c r="B40" s="160"/>
      <c r="D40" s="164"/>
      <c r="E40" s="164"/>
      <c r="F40" s="164"/>
      <c r="G40" s="164"/>
      <c r="H40" s="164"/>
      <c r="I40" s="164"/>
      <c r="J40" s="164"/>
      <c r="K40" s="164"/>
      <c r="L40" s="164"/>
      <c r="M40" s="164"/>
      <c r="AD40" s="160"/>
      <c r="AF40" s="164"/>
      <c r="AG40" s="164"/>
      <c r="AH40" s="164"/>
      <c r="AI40" s="164"/>
      <c r="AJ40" s="164"/>
      <c r="AK40" s="164"/>
      <c r="AL40" s="164"/>
      <c r="AM40" s="164"/>
      <c r="AN40" s="164"/>
      <c r="AO40" s="164"/>
    </row>
    <row r="41" spans="1:53" x14ac:dyDescent="0.15">
      <c r="A41" s="503" t="s">
        <v>52</v>
      </c>
      <c r="B41" s="503"/>
      <c r="C41" s="503"/>
      <c r="D41" s="503"/>
      <c r="E41" s="503"/>
      <c r="F41" s="503"/>
      <c r="G41" s="503"/>
      <c r="H41" s="503"/>
      <c r="I41" s="164"/>
      <c r="J41" s="164"/>
      <c r="K41" s="503" t="s">
        <v>49</v>
      </c>
      <c r="L41" s="503"/>
      <c r="M41" s="503"/>
      <c r="N41" s="503"/>
      <c r="O41" s="503"/>
      <c r="S41" s="503" t="s">
        <v>50</v>
      </c>
      <c r="T41" s="503"/>
      <c r="U41" s="503"/>
      <c r="W41" s="503" t="s">
        <v>51</v>
      </c>
      <c r="X41" s="503"/>
      <c r="AD41" s="503" t="s">
        <v>52</v>
      </c>
      <c r="AE41" s="503"/>
      <c r="AF41" s="503"/>
      <c r="AG41" s="503"/>
      <c r="AH41" s="503"/>
      <c r="AI41" s="503"/>
      <c r="AJ41" s="503"/>
      <c r="AK41" s="164"/>
      <c r="AL41" s="164"/>
      <c r="AM41" s="503" t="s">
        <v>49</v>
      </c>
      <c r="AN41" s="503"/>
      <c r="AO41" s="503"/>
      <c r="AP41" s="503"/>
      <c r="AQ41" s="503"/>
      <c r="AU41" s="503" t="s">
        <v>50</v>
      </c>
      <c r="AV41" s="503"/>
      <c r="AW41" s="503"/>
      <c r="AY41" s="503" t="s">
        <v>51</v>
      </c>
      <c r="AZ41" s="502"/>
    </row>
    <row r="42" spans="1:53" x14ac:dyDescent="0.15">
      <c r="A42" s="160" t="s">
        <v>31</v>
      </c>
      <c r="B42" s="160" t="s">
        <v>1517</v>
      </c>
      <c r="C42" s="160" t="s">
        <v>66</v>
      </c>
      <c r="D42" s="160" t="s">
        <v>34</v>
      </c>
      <c r="E42" s="160" t="s">
        <v>17</v>
      </c>
      <c r="F42" s="160" t="s">
        <v>18</v>
      </c>
      <c r="G42" s="160" t="s">
        <v>19</v>
      </c>
      <c r="H42" s="160" t="s">
        <v>20</v>
      </c>
      <c r="I42" s="160" t="s">
        <v>6</v>
      </c>
      <c r="J42" s="160" t="s">
        <v>53</v>
      </c>
      <c r="L42" s="160" t="s">
        <v>10</v>
      </c>
      <c r="M42" s="160" t="s">
        <v>11</v>
      </c>
      <c r="N42" s="160" t="s">
        <v>12</v>
      </c>
      <c r="O42" s="160" t="s">
        <v>54</v>
      </c>
      <c r="P42" s="160" t="s">
        <v>7</v>
      </c>
      <c r="S42" s="160" t="s">
        <v>31</v>
      </c>
      <c r="T42" s="160" t="s">
        <v>47</v>
      </c>
      <c r="U42" s="160" t="s">
        <v>45</v>
      </c>
      <c r="V42" s="160" t="s">
        <v>46</v>
      </c>
      <c r="X42" s="371" t="s">
        <v>14</v>
      </c>
      <c r="Y42" s="371" t="s">
        <v>21</v>
      </c>
      <c r="Z42" s="371" t="s">
        <v>1004</v>
      </c>
      <c r="AA42" s="160"/>
      <c r="AD42" s="160" t="s">
        <v>31</v>
      </c>
      <c r="AE42" s="160" t="s">
        <v>66</v>
      </c>
      <c r="AF42" s="160" t="s">
        <v>34</v>
      </c>
      <c r="AG42" s="160" t="s">
        <v>17</v>
      </c>
      <c r="AH42" s="160" t="s">
        <v>18</v>
      </c>
      <c r="AI42" s="160" t="s">
        <v>19</v>
      </c>
      <c r="AJ42" s="160" t="s">
        <v>20</v>
      </c>
      <c r="AK42" s="160" t="s">
        <v>6</v>
      </c>
      <c r="AL42" s="160" t="s">
        <v>53</v>
      </c>
      <c r="AN42" s="160" t="s">
        <v>10</v>
      </c>
      <c r="AO42" s="160" t="s">
        <v>11</v>
      </c>
      <c r="AP42" s="160" t="s">
        <v>12</v>
      </c>
      <c r="AQ42" s="160" t="s">
        <v>54</v>
      </c>
      <c r="AR42" s="160" t="s">
        <v>7</v>
      </c>
      <c r="AV42" s="160" t="s">
        <v>47</v>
      </c>
      <c r="AW42" s="160" t="s">
        <v>45</v>
      </c>
      <c r="AX42" s="160" t="s">
        <v>46</v>
      </c>
      <c r="AZ42" s="160" t="s">
        <v>14</v>
      </c>
      <c r="BA42" s="160" t="s">
        <v>21</v>
      </c>
    </row>
    <row r="43" spans="1:53" x14ac:dyDescent="0.15">
      <c r="A43" s="161" t="s">
        <v>571</v>
      </c>
      <c r="B43" s="162">
        <v>25</v>
      </c>
      <c r="C43" s="162">
        <v>17</v>
      </c>
      <c r="D43" s="159">
        <f>F43/E43</f>
        <v>0.66176470588235292</v>
      </c>
      <c r="E43" s="162">
        <v>136</v>
      </c>
      <c r="F43" s="162">
        <v>90</v>
      </c>
      <c r="G43" s="162">
        <v>1028</v>
      </c>
      <c r="H43" s="162">
        <f>G43/F43</f>
        <v>11.422222222222222</v>
      </c>
      <c r="I43" s="162">
        <v>6</v>
      </c>
      <c r="J43" s="159">
        <f>I43/F43</f>
        <v>6.6666666666666666E-2</v>
      </c>
      <c r="L43" s="162">
        <v>0</v>
      </c>
      <c r="M43" s="162">
        <v>0</v>
      </c>
      <c r="N43" s="162">
        <v>0</v>
      </c>
      <c r="O43" s="162">
        <v>0</v>
      </c>
      <c r="P43" s="159" t="e">
        <f>O43/L43</f>
        <v>#DIV/0!</v>
      </c>
      <c r="S43" s="161" t="s">
        <v>96</v>
      </c>
      <c r="T43" s="175">
        <f>(E43+L43)/($E$47+$L$47+$E$38+$L$38+$K$27+$D$27+$N$17)</f>
        <v>0.13127413127413126</v>
      </c>
      <c r="U43" s="175">
        <f>E43/($E$47+$E$38+$K$27)</f>
        <v>0.24817518248175183</v>
      </c>
      <c r="V43" s="175">
        <f>L43/($L$47+$L$38+$D$27+$N$17)</f>
        <v>0</v>
      </c>
      <c r="X43" s="178">
        <f>($G43*('Scoring Format'!$B$4))+($I43*'Scoring Format'!$B$7)+($M43*('Scoring Format'!$B$3))+($O43*('Scoring Format'!$B$6))</f>
        <v>138.80000000000001</v>
      </c>
      <c r="Y43" s="178">
        <f>(F43*1)+(($G43*('Scoring Format'!$B$4))+($I43*'Scoring Format'!$B$7)+($M43*('Scoring Format'!$B$3))+($O43*('Scoring Format'!$B$6)))</f>
        <v>228.8</v>
      </c>
      <c r="Z43" s="178">
        <f>(F43*0.5)+(($G43*('Scoring Format'!$B$4))+($I43*'Scoring Format'!$B$7)+($M43*('Scoring Format'!$B$3))+($O43*('Scoring Format'!$B$6)))</f>
        <v>183.8</v>
      </c>
      <c r="AA43" s="164"/>
      <c r="AD43" s="161" t="s">
        <v>32</v>
      </c>
      <c r="AE43" s="161"/>
      <c r="AF43" s="159">
        <f>AH43/AG43</f>
        <v>0.5625</v>
      </c>
      <c r="AG43" s="162">
        <v>16</v>
      </c>
      <c r="AH43" s="162">
        <v>9</v>
      </c>
      <c r="AI43" s="162">
        <v>108</v>
      </c>
      <c r="AJ43" s="162">
        <f>AI43/AH43</f>
        <v>12</v>
      </c>
      <c r="AK43" s="162">
        <v>1</v>
      </c>
      <c r="AL43" s="159">
        <f>AK43/AH43</f>
        <v>0.1111111111111111</v>
      </c>
      <c r="AN43" s="162">
        <v>0</v>
      </c>
      <c r="AO43" s="162">
        <v>0</v>
      </c>
      <c r="AP43" s="162">
        <v>0</v>
      </c>
      <c r="AQ43" s="162">
        <v>0</v>
      </c>
      <c r="AR43" s="159" t="e">
        <f>AQ43/AN43</f>
        <v>#DIV/0!</v>
      </c>
      <c r="AV43" s="175" t="e">
        <f>(#REF!+AK43)/(#REF!+AK46)</f>
        <v>#REF!</v>
      </c>
      <c r="AW43" s="175" t="e">
        <f>#REF!/(AK43+#REF!)</f>
        <v>#REF!</v>
      </c>
      <c r="AX43" s="175" t="e">
        <f>AK43/(#REF!+AK43)</f>
        <v>#REF!</v>
      </c>
      <c r="AZ43" s="162">
        <f>(AI43*0.1)+(AK43*6)+(AO43*0.1)+(AQ43*6)</f>
        <v>16.8</v>
      </c>
      <c r="BA43" s="162">
        <f>(AH43*1)+(AI43*0.1)+(AK43*6)+(AO43*0.1)+(AQ43*6)</f>
        <v>25.8</v>
      </c>
    </row>
    <row r="44" spans="1:53" x14ac:dyDescent="0.15">
      <c r="A44" s="161" t="s">
        <v>1523</v>
      </c>
      <c r="B44" s="162">
        <v>28</v>
      </c>
      <c r="C44" s="162">
        <v>16</v>
      </c>
      <c r="D44" s="159">
        <f t="shared" ref="D44:D46" si="52">F44/E44</f>
        <v>0.77777777777777779</v>
      </c>
      <c r="E44" s="162">
        <v>9</v>
      </c>
      <c r="F44" s="162">
        <v>7</v>
      </c>
      <c r="G44" s="162">
        <v>42</v>
      </c>
      <c r="H44" s="162">
        <f>G44/F44</f>
        <v>6</v>
      </c>
      <c r="I44" s="162">
        <v>0</v>
      </c>
      <c r="J44" s="159">
        <f t="shared" ref="J44:J46" si="53">I44/F44</f>
        <v>0</v>
      </c>
      <c r="L44" s="162">
        <v>0</v>
      </c>
      <c r="M44" s="162">
        <v>0</v>
      </c>
      <c r="N44" s="162">
        <v>0</v>
      </c>
      <c r="O44" s="162">
        <v>0</v>
      </c>
      <c r="P44" s="159" t="e">
        <f t="shared" ref="P44:P46" si="54">O44/L44</f>
        <v>#DIV/0!</v>
      </c>
      <c r="S44" s="161" t="s">
        <v>1524</v>
      </c>
      <c r="T44" s="175">
        <f t="shared" ref="T44:T46" si="55">(E44+L44)/($E$47+$L$47+$E$38+$L$38+$K$27+$D$27+$N$17)</f>
        <v>8.6872586872586872E-3</v>
      </c>
      <c r="U44" s="175">
        <f t="shared" ref="U44:U46" si="56">E44/($E$47+$E$38+$K$27)</f>
        <v>1.6423357664233577E-2</v>
      </c>
      <c r="V44" s="175">
        <f t="shared" ref="V44:V46" si="57">L44/($L$47+$L$38+$D$27+$N$17)</f>
        <v>0</v>
      </c>
      <c r="X44" s="178">
        <f>($G44*('Scoring Format'!$B$4))+($I44*'Scoring Format'!$B$7)+($M44*('Scoring Format'!$B$3))+($O44*('Scoring Format'!$B$6))</f>
        <v>4.2</v>
      </c>
      <c r="Y44" s="178">
        <f>(F44*1)+(($G44*('Scoring Format'!$B$4))+($I44*'Scoring Format'!$B$7)+($M44*('Scoring Format'!$B$3))+($O44*('Scoring Format'!$B$6)))</f>
        <v>11.2</v>
      </c>
      <c r="Z44" s="178">
        <f>(F44*0.5)+(($G44*('Scoring Format'!$B$4))+($I44*'Scoring Format'!$B$7)+($M44*('Scoring Format'!$B$3))+($O44*('Scoring Format'!$B$6)))</f>
        <v>7.7</v>
      </c>
      <c r="AA44" s="164"/>
      <c r="AD44" s="161" t="s">
        <v>73</v>
      </c>
      <c r="AE44" s="161"/>
      <c r="AF44" s="159">
        <f t="shared" ref="AF44:AF46" si="58">AH44/AG44</f>
        <v>0.74285714285714288</v>
      </c>
      <c r="AG44" s="162">
        <v>35</v>
      </c>
      <c r="AH44" s="162">
        <v>26</v>
      </c>
      <c r="AI44" s="162">
        <v>283</v>
      </c>
      <c r="AJ44" s="162">
        <f>AI44/AH44</f>
        <v>10.884615384615385</v>
      </c>
      <c r="AK44" s="162">
        <v>2</v>
      </c>
      <c r="AL44" s="159">
        <f t="shared" ref="AL44:AL46" si="59">AK44/AH44</f>
        <v>7.6923076923076927E-2</v>
      </c>
      <c r="AN44" s="162">
        <v>0</v>
      </c>
      <c r="AO44" s="162">
        <v>0</v>
      </c>
      <c r="AP44" s="162">
        <v>0</v>
      </c>
      <c r="AQ44" s="162">
        <v>0</v>
      </c>
      <c r="AR44" s="159" t="e">
        <f t="shared" ref="AR44:AR46" si="60">AQ44/AN44</f>
        <v>#DIV/0!</v>
      </c>
      <c r="AV44" s="175" t="e">
        <f>(#REF!+AK44)/(#REF!+AK47)</f>
        <v>#REF!</v>
      </c>
      <c r="AW44" s="175" t="e">
        <f>#REF!/(AK44+#REF!)</f>
        <v>#REF!</v>
      </c>
      <c r="AX44" s="175" t="e">
        <f>AK44/(#REF!+AK44)</f>
        <v>#REF!</v>
      </c>
      <c r="AZ44" s="162">
        <f>(AI44*0.1)+(AK44*6)+(AO44*0.1)+(AQ44*6)</f>
        <v>40.299999999999997</v>
      </c>
      <c r="BA44" s="162">
        <f>(AH44*1)+(AI44*0.1)+(AK44*6)+(AO44*0.1)+(AQ44*6)</f>
        <v>66.3</v>
      </c>
    </row>
    <row r="45" spans="1:53" x14ac:dyDescent="0.15">
      <c r="A45" s="161" t="s">
        <v>2273</v>
      </c>
      <c r="B45" s="162">
        <v>31</v>
      </c>
      <c r="C45" s="162">
        <v>17</v>
      </c>
      <c r="D45" s="159">
        <f t="shared" si="52"/>
        <v>0.8</v>
      </c>
      <c r="E45" s="162">
        <v>25</v>
      </c>
      <c r="F45" s="162">
        <v>20</v>
      </c>
      <c r="G45" s="162">
        <v>180</v>
      </c>
      <c r="H45" s="162">
        <f>G45/F45</f>
        <v>9</v>
      </c>
      <c r="I45" s="162">
        <v>1</v>
      </c>
      <c r="J45" s="159">
        <f t="shared" si="53"/>
        <v>0.05</v>
      </c>
      <c r="L45" s="162">
        <v>0</v>
      </c>
      <c r="M45" s="162">
        <v>0</v>
      </c>
      <c r="N45" s="162">
        <v>0</v>
      </c>
      <c r="O45" s="162">
        <v>0</v>
      </c>
      <c r="P45" s="159" t="e">
        <f t="shared" si="54"/>
        <v>#DIV/0!</v>
      </c>
      <c r="S45" s="161" t="s">
        <v>2274</v>
      </c>
      <c r="T45" s="175">
        <f t="shared" si="55"/>
        <v>2.4131274131274132E-2</v>
      </c>
      <c r="U45" s="175">
        <f t="shared" si="56"/>
        <v>4.5620437956204379E-2</v>
      </c>
      <c r="V45" s="175">
        <f t="shared" si="57"/>
        <v>0</v>
      </c>
      <c r="X45" s="178">
        <f>($G45*('Scoring Format'!$B$4))+($I45*'Scoring Format'!$B$7)+($M45*('Scoring Format'!$B$3))+($O45*('Scoring Format'!$B$6))</f>
        <v>24</v>
      </c>
      <c r="Y45" s="178">
        <f>(F45*1)+(($G45*('Scoring Format'!$B$4))+($I45*'Scoring Format'!$B$7)+($M45*('Scoring Format'!$B$3))+($O45*('Scoring Format'!$B$6)))</f>
        <v>44</v>
      </c>
      <c r="Z45" s="178">
        <f>(F45*0.5)+(($G45*('Scoring Format'!$B$4))+($I45*'Scoring Format'!$B$7)+($M45*('Scoring Format'!$B$3))+($O45*('Scoring Format'!$B$6)))</f>
        <v>34</v>
      </c>
      <c r="AA45" s="164"/>
      <c r="AD45" s="161" t="s">
        <v>74</v>
      </c>
      <c r="AE45" s="161"/>
      <c r="AF45" s="159">
        <f t="shared" si="58"/>
        <v>0.5</v>
      </c>
      <c r="AG45" s="162">
        <v>12</v>
      </c>
      <c r="AH45" s="162">
        <v>6</v>
      </c>
      <c r="AI45" s="162">
        <v>65</v>
      </c>
      <c r="AJ45" s="162">
        <f>AI45/AH45</f>
        <v>10.833333333333334</v>
      </c>
      <c r="AK45" s="162">
        <v>0</v>
      </c>
      <c r="AL45" s="159">
        <f t="shared" si="59"/>
        <v>0</v>
      </c>
      <c r="AN45" s="162">
        <v>0</v>
      </c>
      <c r="AO45" s="162">
        <v>0</v>
      </c>
      <c r="AP45" s="162">
        <v>0</v>
      </c>
      <c r="AQ45" s="162">
        <v>0</v>
      </c>
      <c r="AR45" s="159" t="e">
        <f t="shared" si="60"/>
        <v>#DIV/0!</v>
      </c>
      <c r="AV45" s="175" t="e">
        <f>(#REF!+AK45)/(#REF!+AJ49)</f>
        <v>#REF!</v>
      </c>
      <c r="AW45" s="175" t="e">
        <f>#REF!/(AK45+#REF!)</f>
        <v>#REF!</v>
      </c>
      <c r="AX45" s="175" t="e">
        <f>AK45/(#REF!+AK45)</f>
        <v>#REF!</v>
      </c>
      <c r="AZ45" s="162">
        <f>(AI45*0.1)+(AK45*6)+(AO45*0.1)+(AQ45*6)</f>
        <v>6.5</v>
      </c>
      <c r="BA45" s="162">
        <f>(AH45*1)+(AI45*0.1)+(AK45*6)+(AO45*0.1)+(AQ45*6)</f>
        <v>12.5</v>
      </c>
    </row>
    <row r="46" spans="1:53" x14ac:dyDescent="0.15">
      <c r="A46" s="161"/>
      <c r="B46" s="162"/>
      <c r="C46" s="162"/>
      <c r="D46" s="159" t="e">
        <f t="shared" si="52"/>
        <v>#DIV/0!</v>
      </c>
      <c r="E46" s="162"/>
      <c r="F46" s="162"/>
      <c r="G46" s="162"/>
      <c r="H46" s="162" t="e">
        <f>G46/F46</f>
        <v>#DIV/0!</v>
      </c>
      <c r="I46" s="162">
        <v>0</v>
      </c>
      <c r="J46" s="159" t="e">
        <f t="shared" si="53"/>
        <v>#DIV/0!</v>
      </c>
      <c r="L46" s="162"/>
      <c r="M46" s="162"/>
      <c r="N46" s="162">
        <v>0</v>
      </c>
      <c r="O46" s="162">
        <v>0</v>
      </c>
      <c r="P46" s="159" t="e">
        <f t="shared" si="54"/>
        <v>#DIV/0!</v>
      </c>
      <c r="S46" s="161"/>
      <c r="T46" s="175">
        <f t="shared" si="55"/>
        <v>0</v>
      </c>
      <c r="U46" s="175">
        <f t="shared" si="56"/>
        <v>0</v>
      </c>
      <c r="V46" s="175">
        <f t="shared" si="57"/>
        <v>0</v>
      </c>
      <c r="X46" s="178">
        <f>($G46*('Scoring Format'!$B$4))+($I46*'Scoring Format'!$B$7)+($M46*('Scoring Format'!$B$3))+($O46*('Scoring Format'!$B$6))</f>
        <v>0</v>
      </c>
      <c r="Y46" s="178">
        <f>(F46*1)+(($G46*('Scoring Format'!$B$4))+($I46*'Scoring Format'!$B$7)+($M46*('Scoring Format'!$B$3))+($O46*('Scoring Format'!$B$6)))</f>
        <v>0</v>
      </c>
      <c r="Z46" s="178">
        <f>(F46*0.5)+(($G46*('Scoring Format'!$B$4))+($I46*'Scoring Format'!$B$7)+($M46*('Scoring Format'!$B$3))+($O46*('Scoring Format'!$B$6)))</f>
        <v>0</v>
      </c>
      <c r="AA46" s="164"/>
      <c r="AD46" s="161"/>
      <c r="AE46" s="161"/>
      <c r="AF46" s="159" t="e">
        <f t="shared" si="58"/>
        <v>#DIV/0!</v>
      </c>
      <c r="AG46" s="162"/>
      <c r="AH46" s="162"/>
      <c r="AI46" s="162"/>
      <c r="AJ46" s="162" t="e">
        <f>AI46/AH46</f>
        <v>#DIV/0!</v>
      </c>
      <c r="AK46" s="162"/>
      <c r="AL46" s="159" t="e">
        <f t="shared" si="59"/>
        <v>#DIV/0!</v>
      </c>
      <c r="AN46" s="162"/>
      <c r="AO46" s="162"/>
      <c r="AP46" s="162"/>
      <c r="AQ46" s="162">
        <v>0</v>
      </c>
      <c r="AR46" s="159" t="e">
        <f t="shared" si="60"/>
        <v>#DIV/0!</v>
      </c>
      <c r="AV46" s="175" t="e">
        <f>(#REF!+AK46)/(#REF!+AJ50)</f>
        <v>#REF!</v>
      </c>
      <c r="AW46" s="175" t="e">
        <f>#REF!/(AK46+#REF!)</f>
        <v>#REF!</v>
      </c>
      <c r="AX46" s="175" t="e">
        <f>AK46/(#REF!+AK46)</f>
        <v>#REF!</v>
      </c>
      <c r="AZ46" s="162">
        <f>(AI46*0.1)+(AK46*6)+(AO46*0.1)+(AQ46*6)</f>
        <v>0</v>
      </c>
      <c r="BA46" s="162">
        <f>(AH46*1)+(AI46*0.1)+(AK46*6)+(AO46*0.1)+(AQ46*6)</f>
        <v>0</v>
      </c>
    </row>
    <row r="47" spans="1:53" x14ac:dyDescent="0.15">
      <c r="A47" s="160" t="s">
        <v>44</v>
      </c>
      <c r="B47" s="160"/>
      <c r="C47" s="160"/>
      <c r="D47" s="156"/>
      <c r="E47" s="160">
        <f>SUM(E43:E46)</f>
        <v>170</v>
      </c>
      <c r="F47" s="160">
        <f t="shared" ref="F47:I47" si="61">SUM(F43:F46)</f>
        <v>117</v>
      </c>
      <c r="G47" s="160">
        <f t="shared" si="61"/>
        <v>1250</v>
      </c>
      <c r="H47" s="160"/>
      <c r="I47" s="160">
        <f t="shared" si="61"/>
        <v>7</v>
      </c>
      <c r="J47" s="160"/>
      <c r="K47" s="160"/>
      <c r="L47" s="160">
        <f>SUM(L43:L46)</f>
        <v>0</v>
      </c>
      <c r="M47" s="160">
        <f t="shared" ref="M47:O47" si="62">SUM(M43:M46)</f>
        <v>0</v>
      </c>
      <c r="N47" s="160"/>
      <c r="O47" s="160">
        <f t="shared" si="62"/>
        <v>0</v>
      </c>
      <c r="P47" s="156"/>
      <c r="R47" s="165"/>
      <c r="T47" s="165"/>
      <c r="V47" s="164"/>
      <c r="W47" s="164"/>
      <c r="AD47" s="160" t="s">
        <v>44</v>
      </c>
      <c r="AE47" s="160"/>
      <c r="AF47" s="156"/>
      <c r="AG47" s="160">
        <f>SUM(AG43:AG46)</f>
        <v>63</v>
      </c>
      <c r="AH47" s="160">
        <f t="shared" ref="AH47:AI47" si="63">SUM(AH43:AH46)</f>
        <v>41</v>
      </c>
      <c r="AI47" s="160">
        <f t="shared" si="63"/>
        <v>456</v>
      </c>
      <c r="AJ47" s="160"/>
      <c r="AK47" s="160">
        <f t="shared" ref="AK47" si="64">SUM(AK43:AK46)</f>
        <v>3</v>
      </c>
      <c r="AL47" s="160"/>
      <c r="AM47" s="160"/>
      <c r="AN47" s="160">
        <f>SUM(AN43:AN46)</f>
        <v>0</v>
      </c>
      <c r="AO47" s="160">
        <f t="shared" ref="AO47" si="65">SUM(AO43:AO46)</f>
        <v>0</v>
      </c>
      <c r="AP47" s="160"/>
      <c r="AQ47" s="160">
        <f t="shared" ref="AQ47" si="66">SUM(AQ43:AQ46)</f>
        <v>0</v>
      </c>
      <c r="AR47" s="156"/>
      <c r="AT47" s="165"/>
      <c r="AU47" s="165"/>
      <c r="AV47" s="165"/>
      <c r="AX47" s="164"/>
      <c r="AY47" s="164"/>
    </row>
    <row r="48" spans="1:53" x14ac:dyDescent="0.15">
      <c r="I48" s="169"/>
      <c r="J48" s="164"/>
      <c r="K48" s="164"/>
      <c r="Q48" s="165"/>
      <c r="R48" s="165"/>
      <c r="S48" s="165"/>
      <c r="U48" s="164"/>
      <c r="V48" s="164"/>
      <c r="AK48" s="169"/>
      <c r="AL48" s="164"/>
      <c r="AM48" s="164"/>
      <c r="AS48" s="165"/>
      <c r="AT48" s="165"/>
      <c r="AU48" s="165"/>
      <c r="AW48" s="164"/>
      <c r="AX48" s="164"/>
    </row>
    <row r="49" spans="1:51" x14ac:dyDescent="0.15">
      <c r="I49" s="169"/>
      <c r="J49" s="164"/>
      <c r="K49" s="164"/>
      <c r="Q49" s="165"/>
      <c r="R49" s="165"/>
      <c r="S49" s="165"/>
      <c r="U49" s="164"/>
      <c r="V49" s="164"/>
      <c r="AK49" s="169"/>
      <c r="AL49" s="164"/>
      <c r="AM49" s="164"/>
      <c r="AS49" s="165"/>
      <c r="AT49" s="165"/>
      <c r="AU49" s="165"/>
      <c r="AW49" s="164"/>
      <c r="AX49" s="164"/>
    </row>
    <row r="50" spans="1:51" x14ac:dyDescent="0.15">
      <c r="A50" s="503" t="s">
        <v>57</v>
      </c>
      <c r="B50" s="503"/>
      <c r="C50" s="503"/>
      <c r="D50" s="503"/>
      <c r="E50" s="503"/>
      <c r="F50" s="503"/>
      <c r="G50" s="503"/>
      <c r="H50" s="503"/>
      <c r="I50" s="169"/>
      <c r="J50" s="164"/>
      <c r="K50" s="503" t="s">
        <v>58</v>
      </c>
      <c r="L50" s="504"/>
      <c r="M50" s="504"/>
      <c r="N50" s="504"/>
      <c r="O50" s="504"/>
      <c r="Q50" s="176"/>
      <c r="R50" s="165"/>
      <c r="S50" s="503" t="s">
        <v>62</v>
      </c>
      <c r="T50" s="504"/>
      <c r="U50" s="504"/>
      <c r="V50" s="504"/>
      <c r="W50" s="504"/>
      <c r="AD50" s="503" t="s">
        <v>57</v>
      </c>
      <c r="AE50" s="503"/>
      <c r="AF50" s="503"/>
      <c r="AG50" s="503"/>
      <c r="AH50" s="503"/>
      <c r="AI50" s="503"/>
      <c r="AJ50" s="503"/>
      <c r="AK50" s="169"/>
      <c r="AL50" s="164"/>
      <c r="AM50" s="503" t="s">
        <v>58</v>
      </c>
      <c r="AN50" s="504"/>
      <c r="AO50" s="504"/>
      <c r="AP50" s="504"/>
      <c r="AQ50" s="504"/>
      <c r="AS50" s="176"/>
      <c r="AT50" s="165"/>
      <c r="AU50" s="503" t="s">
        <v>62</v>
      </c>
      <c r="AV50" s="504"/>
      <c r="AW50" s="504"/>
      <c r="AX50" s="504"/>
      <c r="AY50" s="504"/>
    </row>
    <row r="51" spans="1:51" x14ac:dyDescent="0.15">
      <c r="A51" s="156"/>
      <c r="B51" s="160"/>
      <c r="C51" s="160" t="s">
        <v>17</v>
      </c>
      <c r="D51" s="160" t="s">
        <v>42</v>
      </c>
      <c r="E51" s="160" t="s">
        <v>19</v>
      </c>
      <c r="F51" s="160" t="s">
        <v>6</v>
      </c>
      <c r="I51" s="164"/>
      <c r="J51" s="156" t="s">
        <v>59</v>
      </c>
      <c r="N51" s="156" t="s">
        <v>60</v>
      </c>
      <c r="R51" s="156" t="s">
        <v>59</v>
      </c>
      <c r="V51" s="156" t="s">
        <v>60</v>
      </c>
      <c r="AD51" s="156"/>
      <c r="AE51" s="160" t="s">
        <v>17</v>
      </c>
      <c r="AF51" s="160" t="s">
        <v>42</v>
      </c>
      <c r="AG51" s="160" t="s">
        <v>19</v>
      </c>
      <c r="AH51" s="160" t="s">
        <v>6</v>
      </c>
      <c r="AK51" s="164"/>
      <c r="AL51" s="164"/>
      <c r="AM51" s="505" t="s">
        <v>59</v>
      </c>
      <c r="AN51" s="502"/>
      <c r="AO51" s="502"/>
      <c r="AP51" s="502"/>
      <c r="AQ51" s="156" t="s">
        <v>60</v>
      </c>
      <c r="AU51" s="505" t="s">
        <v>59</v>
      </c>
      <c r="AV51" s="502"/>
      <c r="AW51" s="502"/>
      <c r="AX51" s="502"/>
      <c r="AY51" s="156" t="s">
        <v>60</v>
      </c>
    </row>
    <row r="52" spans="1:51" x14ac:dyDescent="0.15">
      <c r="A52" s="177" t="s">
        <v>33</v>
      </c>
      <c r="B52" s="162"/>
      <c r="C52" s="178">
        <f>SUM(K22:K26,E32:E37,E43:E46)</f>
        <v>548</v>
      </c>
      <c r="D52" s="178">
        <f>SUM(F43:F46,F32:F37,L22:L26)</f>
        <v>365</v>
      </c>
      <c r="E52" s="178">
        <f>SUM(G43:G46,G32:G37,M22:M26)</f>
        <v>3964</v>
      </c>
      <c r="F52" s="178">
        <f>SUM(O22:O26,I32:I37,I43:I46)</f>
        <v>24</v>
      </c>
      <c r="H52" s="164"/>
      <c r="I52" s="164"/>
      <c r="J52" s="506" t="s">
        <v>1737</v>
      </c>
      <c r="K52" s="506"/>
      <c r="L52" s="506"/>
      <c r="M52" s="506"/>
      <c r="N52" s="161" t="s">
        <v>16</v>
      </c>
      <c r="R52" s="506"/>
      <c r="S52" s="506"/>
      <c r="T52" s="506"/>
      <c r="U52" s="506"/>
      <c r="V52" s="161"/>
      <c r="AC52" s="174" t="s">
        <v>33</v>
      </c>
      <c r="AD52" s="162">
        <f>SUM(AM22:AM26,AG32:AG37,AG43:AG46)</f>
        <v>583</v>
      </c>
      <c r="AE52" s="162">
        <f>SUM(AH43:AH46,AH32:AH37,AM22:AM26)</f>
        <v>404</v>
      </c>
      <c r="AF52" s="162">
        <f>SUM(AI43:AI46,AI32:AI37,AN22:AN26)</f>
        <v>3653</v>
      </c>
      <c r="AG52" s="162">
        <f>SUM(AQ22:AQ26,AK32:AK37,AK43:AK46)</f>
        <v>27</v>
      </c>
      <c r="AJ52" s="164"/>
      <c r="AK52" s="164"/>
      <c r="AL52" s="507"/>
      <c r="AM52" s="506"/>
      <c r="AN52" s="506"/>
      <c r="AO52" s="506"/>
      <c r="AP52" s="161"/>
      <c r="AT52" s="507"/>
      <c r="AU52" s="506"/>
      <c r="AV52" s="506"/>
      <c r="AW52" s="506"/>
      <c r="AX52" s="161"/>
    </row>
    <row r="53" spans="1:51" x14ac:dyDescent="0.15">
      <c r="A53" s="177" t="s">
        <v>43</v>
      </c>
      <c r="B53" s="162"/>
      <c r="C53" s="178">
        <f>SUM(D17)</f>
        <v>548</v>
      </c>
      <c r="D53" s="178">
        <f>SUM(E17)</f>
        <v>365</v>
      </c>
      <c r="E53" s="178">
        <f>SUM(G17)</f>
        <v>3964</v>
      </c>
      <c r="F53" s="178">
        <f>SUM(I17)</f>
        <v>24</v>
      </c>
      <c r="J53" s="506" t="s">
        <v>2257</v>
      </c>
      <c r="K53" s="506"/>
      <c r="L53" s="506"/>
      <c r="M53" s="506"/>
      <c r="N53" s="161" t="s">
        <v>0</v>
      </c>
      <c r="R53" s="506"/>
      <c r="S53" s="506"/>
      <c r="T53" s="506"/>
      <c r="U53" s="506"/>
      <c r="V53" s="161"/>
      <c r="AC53" s="174" t="s">
        <v>43</v>
      </c>
      <c r="AD53" s="162">
        <f>SUM(AF17)</f>
        <v>583</v>
      </c>
      <c r="AE53" s="162">
        <f>SUM(AG17)</f>
        <v>378</v>
      </c>
      <c r="AF53" s="162">
        <f>SUM(AI17)</f>
        <v>4072</v>
      </c>
      <c r="AG53" s="162">
        <f>SUM(AK17)</f>
        <v>27</v>
      </c>
      <c r="AH53" s="160"/>
      <c r="AL53" s="507"/>
      <c r="AM53" s="506"/>
      <c r="AN53" s="506"/>
      <c r="AO53" s="506"/>
      <c r="AP53" s="161"/>
      <c r="AT53" s="507"/>
      <c r="AU53" s="506"/>
      <c r="AV53" s="506"/>
      <c r="AW53" s="506"/>
      <c r="AX53" s="161"/>
    </row>
    <row r="54" spans="1:51" x14ac:dyDescent="0.15">
      <c r="A54" s="174" t="s">
        <v>65</v>
      </c>
      <c r="B54" s="162"/>
      <c r="F54" s="160"/>
      <c r="J54" s="506" t="s">
        <v>2268</v>
      </c>
      <c r="K54" s="506"/>
      <c r="L54" s="506"/>
      <c r="M54" s="506"/>
      <c r="N54" s="161" t="s">
        <v>16</v>
      </c>
      <c r="R54" s="506"/>
      <c r="S54" s="506"/>
      <c r="T54" s="506"/>
      <c r="U54" s="506"/>
      <c r="V54" s="161"/>
      <c r="AC54" s="174" t="s">
        <v>65</v>
      </c>
      <c r="AD54" s="161"/>
      <c r="AH54" s="160"/>
      <c r="AL54" s="507"/>
      <c r="AM54" s="506"/>
      <c r="AN54" s="506"/>
      <c r="AO54" s="506"/>
      <c r="AP54" s="161"/>
      <c r="AT54" s="507"/>
      <c r="AU54" s="506"/>
      <c r="AV54" s="506"/>
      <c r="AW54" s="506"/>
      <c r="AX54" s="161"/>
    </row>
    <row r="55" spans="1:51" x14ac:dyDescent="0.15">
      <c r="J55" s="506" t="s">
        <v>1402</v>
      </c>
      <c r="K55" s="506"/>
      <c r="L55" s="506"/>
      <c r="M55" s="506"/>
      <c r="N55" s="161" t="s">
        <v>285</v>
      </c>
      <c r="R55" s="506"/>
      <c r="S55" s="506"/>
      <c r="T55" s="506"/>
      <c r="U55" s="506"/>
      <c r="V55" s="161"/>
      <c r="AL55" s="507"/>
      <c r="AM55" s="506"/>
      <c r="AN55" s="506"/>
      <c r="AO55" s="506"/>
      <c r="AP55" s="161"/>
      <c r="AT55" s="507"/>
      <c r="AU55" s="506"/>
      <c r="AV55" s="506"/>
      <c r="AW55" s="506"/>
      <c r="AX55" s="161"/>
    </row>
    <row r="56" spans="1:51" x14ac:dyDescent="0.15">
      <c r="A56" s="156"/>
      <c r="B56" s="160" t="s">
        <v>1</v>
      </c>
      <c r="C56" s="160" t="s">
        <v>4</v>
      </c>
      <c r="D56" s="160" t="s">
        <v>6</v>
      </c>
      <c r="J56" s="506" t="s">
        <v>2269</v>
      </c>
      <c r="K56" s="506"/>
      <c r="L56" s="506"/>
      <c r="M56" s="506"/>
      <c r="N56" s="161" t="s">
        <v>285</v>
      </c>
      <c r="R56" s="507"/>
      <c r="S56" s="506"/>
      <c r="T56" s="506"/>
      <c r="U56" s="506"/>
      <c r="V56" s="161"/>
      <c r="AC56" s="156"/>
      <c r="AD56" s="160" t="s">
        <v>1</v>
      </c>
      <c r="AE56" s="160" t="s">
        <v>4</v>
      </c>
      <c r="AF56" s="160" t="s">
        <v>6</v>
      </c>
      <c r="AL56" s="507"/>
      <c r="AM56" s="506"/>
      <c r="AN56" s="506"/>
      <c r="AO56" s="506"/>
      <c r="AP56" s="161"/>
      <c r="AT56" s="507"/>
      <c r="AU56" s="506"/>
      <c r="AV56" s="506"/>
      <c r="AW56" s="506"/>
      <c r="AX56" s="161"/>
    </row>
    <row r="57" spans="1:51" x14ac:dyDescent="0.15">
      <c r="A57" s="174" t="s">
        <v>56</v>
      </c>
      <c r="B57" s="162">
        <f>SUM(N14:N16,D22:D26,L32:L37,L43:L46)</f>
        <v>488</v>
      </c>
      <c r="C57" s="162">
        <f>SUM(O14:O16,E22:E26,M32:M37,M43:M46)</f>
        <v>2198</v>
      </c>
      <c r="D57" s="162">
        <f>SUM(Q14:Q16,G22:G26,O32:O37,O43:O46)</f>
        <v>16</v>
      </c>
      <c r="J57" s="506" t="s">
        <v>2270</v>
      </c>
      <c r="K57" s="506"/>
      <c r="L57" s="506"/>
      <c r="M57" s="506"/>
      <c r="N57" s="161" t="s">
        <v>285</v>
      </c>
      <c r="R57" s="507"/>
      <c r="S57" s="506"/>
      <c r="T57" s="506"/>
      <c r="U57" s="506"/>
      <c r="V57" s="161"/>
      <c r="AC57" s="174" t="s">
        <v>56</v>
      </c>
      <c r="AD57" s="162">
        <f>SUM(AP14:AP16,AF22:AF26,AN32:AN37,AN43:AN46)</f>
        <v>421</v>
      </c>
      <c r="AE57" s="162">
        <f>SUM(AQ14:AQ16,AG22:AG26,AO32:AO37,AO43:AO46)</f>
        <v>2231</v>
      </c>
      <c r="AF57" s="162">
        <f>SUM(AS14:AS16,AI22:AI26,AQ32:AQ37,AQ43:AQ46)</f>
        <v>18</v>
      </c>
      <c r="AL57" s="507"/>
      <c r="AM57" s="506"/>
      <c r="AN57" s="506"/>
      <c r="AO57" s="506"/>
      <c r="AP57" s="161"/>
      <c r="AT57" s="507"/>
      <c r="AU57" s="506"/>
      <c r="AV57" s="506"/>
      <c r="AW57" s="506"/>
      <c r="AX57" s="161"/>
    </row>
    <row r="58" spans="1:51" x14ac:dyDescent="0.15">
      <c r="A58" s="174" t="s">
        <v>65</v>
      </c>
      <c r="B58" s="162"/>
      <c r="J58" s="506" t="s">
        <v>2271</v>
      </c>
      <c r="K58" s="506"/>
      <c r="L58" s="506"/>
      <c r="M58" s="506"/>
      <c r="N58" s="161" t="s">
        <v>286</v>
      </c>
      <c r="R58" s="507"/>
      <c r="S58" s="506"/>
      <c r="T58" s="506"/>
      <c r="U58" s="506"/>
      <c r="V58" s="161"/>
      <c r="AC58" s="174" t="s">
        <v>65</v>
      </c>
      <c r="AD58" s="161"/>
      <c r="AL58" s="507"/>
      <c r="AM58" s="506"/>
      <c r="AN58" s="506"/>
      <c r="AO58" s="506"/>
      <c r="AP58" s="161"/>
      <c r="AT58" s="507"/>
      <c r="AU58" s="506"/>
      <c r="AV58" s="506"/>
      <c r="AW58" s="506"/>
      <c r="AX58" s="161"/>
    </row>
    <row r="59" spans="1:51" x14ac:dyDescent="0.15">
      <c r="J59" s="506" t="s">
        <v>2272</v>
      </c>
      <c r="K59" s="506"/>
      <c r="L59" s="506"/>
      <c r="M59" s="506"/>
      <c r="N59" s="161" t="s">
        <v>286</v>
      </c>
      <c r="R59" s="507"/>
      <c r="S59" s="506"/>
      <c r="T59" s="506"/>
      <c r="U59" s="506"/>
      <c r="V59" s="161"/>
      <c r="AL59" s="507"/>
      <c r="AM59" s="506"/>
      <c r="AN59" s="506"/>
      <c r="AO59" s="506"/>
      <c r="AP59" s="161"/>
      <c r="AT59" s="507"/>
      <c r="AU59" s="506"/>
      <c r="AV59" s="506"/>
      <c r="AW59" s="506"/>
      <c r="AX59" s="161"/>
    </row>
    <row r="60" spans="1:51" x14ac:dyDescent="0.15">
      <c r="B60" s="160" t="s">
        <v>40</v>
      </c>
      <c r="C60" s="160" t="s">
        <v>41</v>
      </c>
      <c r="J60" s="154" t="s">
        <v>4012</v>
      </c>
      <c r="N60" s="154" t="s">
        <v>285</v>
      </c>
      <c r="AD60" s="160" t="s">
        <v>40</v>
      </c>
      <c r="AE60" s="160" t="s">
        <v>41</v>
      </c>
    </row>
    <row r="61" spans="1:51" x14ac:dyDescent="0.15">
      <c r="A61" s="174" t="s">
        <v>39</v>
      </c>
      <c r="B61" s="159">
        <f>B57/(C53+B57)</f>
        <v>0.47104247104247104</v>
      </c>
      <c r="C61" s="159">
        <f>C53/(C53+B57)</f>
        <v>0.52895752895752901</v>
      </c>
      <c r="J61" s="154" t="s">
        <v>4028</v>
      </c>
      <c r="N61" s="154" t="s">
        <v>285</v>
      </c>
      <c r="AC61" s="174" t="s">
        <v>39</v>
      </c>
      <c r="AD61" s="159">
        <f>AD57/(AD53+AD57)</f>
        <v>0.41932270916334663</v>
      </c>
      <c r="AE61" s="159">
        <f>AD53/(AD53+AD57)</f>
        <v>0.58067729083665343</v>
      </c>
      <c r="AL61" s="154" t="s">
        <v>61</v>
      </c>
    </row>
    <row r="62" spans="1:51" x14ac:dyDescent="0.15">
      <c r="A62" s="174" t="s">
        <v>64</v>
      </c>
      <c r="B62" s="162"/>
      <c r="C62" s="161"/>
      <c r="J62" s="154" t="s">
        <v>61</v>
      </c>
      <c r="AC62" s="174" t="s">
        <v>64</v>
      </c>
      <c r="AD62" s="161"/>
      <c r="AE62" s="161"/>
    </row>
    <row r="73" spans="1:24" x14ac:dyDescent="0.15">
      <c r="A73" s="503" t="s">
        <v>55</v>
      </c>
      <c r="B73" s="503"/>
      <c r="C73" s="503"/>
      <c r="D73" s="503"/>
      <c r="E73" s="503"/>
      <c r="F73" s="503"/>
      <c r="G73" s="503"/>
      <c r="H73" s="503"/>
      <c r="I73" s="503"/>
      <c r="J73" s="503"/>
      <c r="K73" s="503"/>
      <c r="L73" s="503"/>
      <c r="M73" s="503"/>
      <c r="N73" s="503"/>
      <c r="O73" s="503"/>
      <c r="P73" s="503"/>
      <c r="Q73" s="503"/>
      <c r="R73" s="503"/>
      <c r="S73" s="503"/>
      <c r="T73" s="503"/>
      <c r="U73" s="503"/>
      <c r="V73" s="503"/>
      <c r="W73" s="503"/>
      <c r="X73" s="503"/>
    </row>
    <row r="74" spans="1:24" x14ac:dyDescent="0.15">
      <c r="A74" s="155"/>
      <c r="B74" s="155"/>
      <c r="C74" s="155"/>
      <c r="D74" s="155"/>
      <c r="E74" s="155"/>
      <c r="F74" s="155"/>
      <c r="G74" s="155"/>
      <c r="H74" s="155"/>
      <c r="I74" s="155"/>
      <c r="J74" s="155"/>
      <c r="K74" s="155"/>
      <c r="L74" s="155"/>
      <c r="M74" s="155"/>
      <c r="N74" s="155"/>
      <c r="O74" s="155"/>
      <c r="P74" s="155"/>
      <c r="Q74" s="155"/>
      <c r="R74" s="155"/>
      <c r="S74" s="155"/>
      <c r="T74" s="155"/>
      <c r="U74" s="155"/>
      <c r="V74" s="155"/>
      <c r="W74" s="155"/>
      <c r="X74" s="369"/>
    </row>
    <row r="75" spans="1:24" x14ac:dyDescent="0.15">
      <c r="I75" s="501" t="s">
        <v>36</v>
      </c>
      <c r="J75" s="501"/>
      <c r="K75" s="501"/>
      <c r="N75" s="501" t="s">
        <v>37</v>
      </c>
      <c r="O75" s="501"/>
      <c r="P75" s="501"/>
      <c r="T75" s="156" t="s">
        <v>94</v>
      </c>
    </row>
    <row r="76" spans="1:24" x14ac:dyDescent="0.15">
      <c r="I76" s="501" t="s">
        <v>38</v>
      </c>
      <c r="J76" s="501"/>
      <c r="K76" s="501"/>
      <c r="N76" s="157" t="s">
        <v>75</v>
      </c>
      <c r="T76" s="158" t="s">
        <v>40</v>
      </c>
      <c r="U76" s="158" t="s">
        <v>41</v>
      </c>
    </row>
    <row r="77" spans="1:24" x14ac:dyDescent="0.15">
      <c r="I77" s="501"/>
      <c r="J77" s="501"/>
      <c r="K77" s="501"/>
      <c r="T77" s="159" t="e">
        <f>(N87+D97+L108+L117)/(N87+D97+L108+D87)</f>
        <v>#DIV/0!</v>
      </c>
      <c r="U77" s="159" t="e">
        <f>D87/(D87+N87+D97+L108+L117)</f>
        <v>#DIV/0!</v>
      </c>
    </row>
    <row r="80" spans="1:24" x14ac:dyDescent="0.15">
      <c r="A80" s="503" t="s">
        <v>38</v>
      </c>
      <c r="B80" s="503"/>
      <c r="C80" s="503"/>
      <c r="D80" s="503"/>
      <c r="E80" s="503"/>
      <c r="F80" s="503"/>
      <c r="G80" s="503"/>
      <c r="H80" s="503"/>
      <c r="I80" s="503"/>
      <c r="J80" s="503"/>
      <c r="K80" s="503"/>
      <c r="L80" s="503"/>
      <c r="M80" s="503"/>
      <c r="N80" s="503"/>
      <c r="O80" s="503"/>
      <c r="P80" s="503"/>
      <c r="Q80" s="503"/>
      <c r="R80" s="503"/>
      <c r="S80" s="503"/>
      <c r="T80" s="503"/>
      <c r="U80" s="503"/>
      <c r="V80" s="503"/>
      <c r="W80" s="503"/>
      <c r="X80" s="503"/>
    </row>
    <row r="82" spans="1:28" x14ac:dyDescent="0.15">
      <c r="D82" s="503" t="s">
        <v>48</v>
      </c>
      <c r="E82" s="503"/>
      <c r="F82" s="503"/>
      <c r="G82" s="503"/>
      <c r="H82" s="503"/>
      <c r="I82" s="503"/>
      <c r="J82" s="503"/>
      <c r="M82" s="503" t="s">
        <v>49</v>
      </c>
      <c r="N82" s="504"/>
      <c r="O82" s="504"/>
      <c r="P82" s="504"/>
      <c r="Q82" s="504"/>
      <c r="S82" s="503" t="s">
        <v>50</v>
      </c>
      <c r="T82" s="503"/>
      <c r="U82" s="503"/>
      <c r="W82" s="503" t="s">
        <v>51</v>
      </c>
      <c r="X82" s="503"/>
    </row>
    <row r="83" spans="1:28" x14ac:dyDescent="0.15">
      <c r="A83" s="160" t="s">
        <v>0</v>
      </c>
      <c r="B83" s="160" t="s">
        <v>1517</v>
      </c>
      <c r="C83" s="160" t="s">
        <v>66</v>
      </c>
      <c r="D83" s="160" t="s">
        <v>1</v>
      </c>
      <c r="E83" s="160" t="s">
        <v>2</v>
      </c>
      <c r="F83" s="160" t="s">
        <v>3</v>
      </c>
      <c r="G83" s="160" t="s">
        <v>4</v>
      </c>
      <c r="H83" s="160" t="s">
        <v>5</v>
      </c>
      <c r="I83" s="160" t="s">
        <v>6</v>
      </c>
      <c r="J83" s="160" t="s">
        <v>7</v>
      </c>
      <c r="K83" s="160" t="s">
        <v>8</v>
      </c>
      <c r="L83" s="160" t="s">
        <v>9</v>
      </c>
      <c r="N83" s="160" t="s">
        <v>10</v>
      </c>
      <c r="O83" s="160" t="s">
        <v>11</v>
      </c>
      <c r="P83" s="160" t="s">
        <v>12</v>
      </c>
      <c r="Q83" s="160" t="s">
        <v>6</v>
      </c>
      <c r="R83" s="160" t="s">
        <v>13</v>
      </c>
      <c r="S83" s="160"/>
      <c r="T83" s="160" t="s">
        <v>47</v>
      </c>
      <c r="U83" s="160" t="s">
        <v>45</v>
      </c>
      <c r="V83" s="160" t="s">
        <v>46</v>
      </c>
      <c r="W83" s="160"/>
      <c r="X83" s="371" t="s">
        <v>14</v>
      </c>
      <c r="Y83" s="371" t="s">
        <v>63</v>
      </c>
      <c r="Z83" s="371"/>
      <c r="AA83" s="160"/>
    </row>
    <row r="84" spans="1:28" x14ac:dyDescent="0.15">
      <c r="A84" s="174"/>
      <c r="B84" s="158"/>
      <c r="C84" s="162"/>
      <c r="D84" s="162"/>
      <c r="E84" s="162"/>
      <c r="F84" s="159" t="e">
        <f>E84/D84</f>
        <v>#DIV/0!</v>
      </c>
      <c r="G84" s="162"/>
      <c r="H84" s="163" t="e">
        <f>G84/D84</f>
        <v>#DIV/0!</v>
      </c>
      <c r="I84" s="162"/>
      <c r="J84" s="159" t="e">
        <f>I84/D84</f>
        <v>#DIV/0!</v>
      </c>
      <c r="K84" s="162"/>
      <c r="L84" s="159" t="e">
        <f t="shared" ref="L84:L86" si="67">K84/D84</f>
        <v>#DIV/0!</v>
      </c>
      <c r="N84" s="162"/>
      <c r="O84" s="162"/>
      <c r="P84" s="162" t="e">
        <f>O84/N84</f>
        <v>#DIV/0!</v>
      </c>
      <c r="Q84" s="162"/>
      <c r="R84" s="159" t="e">
        <f t="shared" ref="R84:R86" si="68">Q84/N84</f>
        <v>#DIV/0!</v>
      </c>
      <c r="S84" s="164"/>
      <c r="T84" s="159">
        <f>(D84+N84)/($D$17+$N$17)</f>
        <v>0</v>
      </c>
      <c r="U84" s="159">
        <f>D84/($D$17)</f>
        <v>0</v>
      </c>
      <c r="V84" s="159">
        <f>N84/($N$17)</f>
        <v>0</v>
      </c>
      <c r="W84" s="165"/>
      <c r="X84" s="178">
        <f>(G84*0.05)+(I84*4)+(K84*-1)+(O84*0.1)+(Q84*6)</f>
        <v>0</v>
      </c>
      <c r="Y84" s="375">
        <f>((G84*0.05)+(I84*4)+(K84*-1)+(O84*0.1)+(Q84*6))*0.4</f>
        <v>0</v>
      </c>
      <c r="Z84" s="373"/>
      <c r="AA84" s="164"/>
    </row>
    <row r="85" spans="1:28" x14ac:dyDescent="0.15">
      <c r="A85" s="161"/>
      <c r="B85" s="162"/>
      <c r="C85" s="162"/>
      <c r="D85" s="162"/>
      <c r="E85" s="162"/>
      <c r="F85" s="159" t="e">
        <f>E85/D85</f>
        <v>#DIV/0!</v>
      </c>
      <c r="G85" s="162"/>
      <c r="H85" s="163" t="e">
        <f>G85/D85</f>
        <v>#DIV/0!</v>
      </c>
      <c r="I85" s="162"/>
      <c r="J85" s="159" t="e">
        <f>I85/D85</f>
        <v>#DIV/0!</v>
      </c>
      <c r="K85" s="162"/>
      <c r="L85" s="159" t="e">
        <f t="shared" si="67"/>
        <v>#DIV/0!</v>
      </c>
      <c r="N85" s="162"/>
      <c r="O85" s="162"/>
      <c r="P85" s="162" t="e">
        <f>O85/N85</f>
        <v>#DIV/0!</v>
      </c>
      <c r="Q85" s="162"/>
      <c r="R85" s="159" t="e">
        <f t="shared" si="68"/>
        <v>#DIV/0!</v>
      </c>
      <c r="S85" s="164"/>
      <c r="T85" s="159">
        <f t="shared" ref="T85:T86" si="69">(D85+N85)/($D$17+$N$17)</f>
        <v>0</v>
      </c>
      <c r="U85" s="159">
        <f t="shared" ref="U85:U86" si="70">D85/($D$17)</f>
        <v>0</v>
      </c>
      <c r="V85" s="159">
        <f t="shared" ref="V85:V86" si="71">N85/($N$17)</f>
        <v>0</v>
      </c>
      <c r="W85" s="165"/>
      <c r="X85" s="178">
        <f t="shared" ref="X85:X86" si="72">(G85*0.05)+(I85*4)+(K85*-1)+(O85*0.1)+(Q85*6)</f>
        <v>0</v>
      </c>
      <c r="Y85" s="375">
        <f t="shared" ref="Y85:Y86" si="73">((G85*0.05)+(I85*4)+(K85*-1)+(O85*0.1)+(Q85*6))*0.4</f>
        <v>0</v>
      </c>
      <c r="Z85" s="373"/>
      <c r="AA85" s="164"/>
    </row>
    <row r="86" spans="1:28" x14ac:dyDescent="0.15">
      <c r="A86" s="161"/>
      <c r="B86" s="162"/>
      <c r="C86" s="162">
        <v>0</v>
      </c>
      <c r="D86" s="162"/>
      <c r="E86" s="162"/>
      <c r="F86" s="159" t="e">
        <f>E86/D86</f>
        <v>#DIV/0!</v>
      </c>
      <c r="G86" s="162"/>
      <c r="H86" s="163" t="e">
        <f>G86/D86</f>
        <v>#DIV/0!</v>
      </c>
      <c r="I86" s="162"/>
      <c r="J86" s="159" t="e">
        <f>I86/D86</f>
        <v>#DIV/0!</v>
      </c>
      <c r="K86" s="162"/>
      <c r="L86" s="159" t="e">
        <f t="shared" si="67"/>
        <v>#DIV/0!</v>
      </c>
      <c r="N86" s="162"/>
      <c r="O86" s="162"/>
      <c r="P86" s="162" t="e">
        <f>O86/N86</f>
        <v>#DIV/0!</v>
      </c>
      <c r="Q86" s="162"/>
      <c r="R86" s="159" t="e">
        <f t="shared" si="68"/>
        <v>#DIV/0!</v>
      </c>
      <c r="S86" s="164"/>
      <c r="T86" s="159">
        <f t="shared" si="69"/>
        <v>0</v>
      </c>
      <c r="U86" s="159">
        <f t="shared" si="70"/>
        <v>0</v>
      </c>
      <c r="V86" s="159">
        <f t="shared" si="71"/>
        <v>0</v>
      </c>
      <c r="W86" s="165"/>
      <c r="X86" s="178">
        <f t="shared" si="72"/>
        <v>0</v>
      </c>
      <c r="Y86" s="375">
        <f t="shared" si="73"/>
        <v>0</v>
      </c>
      <c r="Z86" s="373"/>
      <c r="AA86" s="164"/>
    </row>
    <row r="87" spans="1:28" x14ac:dyDescent="0.15">
      <c r="A87" s="160" t="s">
        <v>44</v>
      </c>
      <c r="B87" s="160"/>
      <c r="C87" s="160"/>
      <c r="D87" s="160">
        <f>SUM(D84:D86)</f>
        <v>0</v>
      </c>
      <c r="E87" s="160">
        <f>SUM(E84:E86)</f>
        <v>0</v>
      </c>
      <c r="F87" s="160"/>
      <c r="G87" s="160">
        <f t="shared" ref="G87" si="74">SUM(G84:G86)</f>
        <v>0</v>
      </c>
      <c r="H87" s="160"/>
      <c r="I87" s="160">
        <f t="shared" ref="I87" si="75">SUM(I84:I86)</f>
        <v>0</v>
      </c>
      <c r="J87" s="160"/>
      <c r="K87" s="160">
        <f t="shared" ref="K87" si="76">SUM(K84:K86)</f>
        <v>0</v>
      </c>
      <c r="L87" s="160"/>
      <c r="M87" s="156"/>
      <c r="N87" s="160">
        <f>SUM(N84:N86)</f>
        <v>0</v>
      </c>
      <c r="O87" s="160">
        <f>SUM(O84:O86)</f>
        <v>0</v>
      </c>
      <c r="P87" s="160"/>
      <c r="Q87" s="160">
        <f>SUM(Q84:Q86)</f>
        <v>0</v>
      </c>
      <c r="R87" s="160"/>
      <c r="S87" s="160"/>
      <c r="T87" s="167">
        <f>T84+T85+T86</f>
        <v>0</v>
      </c>
      <c r="U87" s="168" t="e">
        <f>D87/(D87+N87)</f>
        <v>#DIV/0!</v>
      </c>
      <c r="V87" s="168" t="e">
        <f>N87/(N87+D87)</f>
        <v>#DIV/0!</v>
      </c>
      <c r="W87" s="165"/>
      <c r="X87" s="373"/>
      <c r="Y87" s="373"/>
      <c r="Z87" s="373"/>
      <c r="AA87" s="164"/>
    </row>
    <row r="88" spans="1:28" x14ac:dyDescent="0.15">
      <c r="C88" s="164"/>
      <c r="D88" s="164"/>
      <c r="E88" s="169"/>
      <c r="F88" s="164"/>
      <c r="G88" s="170"/>
      <c r="H88" s="164"/>
      <c r="I88" s="171"/>
      <c r="J88" s="164"/>
      <c r="K88" s="171"/>
      <c r="L88" s="164"/>
      <c r="M88" s="164"/>
      <c r="N88" s="164"/>
      <c r="O88" s="164"/>
      <c r="P88" s="164"/>
      <c r="Q88" s="164"/>
      <c r="R88" s="164"/>
      <c r="S88" s="164"/>
    </row>
    <row r="89" spans="1:28" x14ac:dyDescent="0.15">
      <c r="C89" s="164"/>
      <c r="D89" s="164"/>
      <c r="E89" s="169"/>
      <c r="F89" s="164"/>
      <c r="G89" s="170"/>
      <c r="H89" s="164"/>
      <c r="I89" s="171"/>
      <c r="J89" s="164"/>
      <c r="K89" s="171"/>
      <c r="L89" s="164"/>
      <c r="M89" s="164"/>
      <c r="N89" s="164"/>
      <c r="O89" s="164"/>
      <c r="P89" s="164"/>
      <c r="Q89" s="164"/>
      <c r="R89" s="164"/>
      <c r="S89" s="164"/>
    </row>
    <row r="90" spans="1:28" x14ac:dyDescent="0.15">
      <c r="A90" s="503" t="s">
        <v>49</v>
      </c>
      <c r="B90" s="503"/>
      <c r="C90" s="503"/>
      <c r="D90" s="503"/>
      <c r="E90" s="503"/>
      <c r="F90" s="503"/>
      <c r="G90" s="503"/>
      <c r="H90" s="503"/>
      <c r="I90" s="503" t="s">
        <v>52</v>
      </c>
      <c r="J90" s="504"/>
      <c r="K90" s="504"/>
      <c r="L90" s="504"/>
      <c r="M90" s="504"/>
      <c r="N90" s="504"/>
      <c r="O90" s="164"/>
      <c r="P90" s="164"/>
      <c r="S90" s="503" t="s">
        <v>50</v>
      </c>
      <c r="T90" s="503"/>
      <c r="U90" s="503"/>
      <c r="W90" s="503" t="s">
        <v>51</v>
      </c>
      <c r="X90" s="503"/>
      <c r="Y90" s="369"/>
      <c r="Z90" s="369"/>
      <c r="AA90" s="155"/>
      <c r="AB90" s="155"/>
    </row>
    <row r="91" spans="1:28" x14ac:dyDescent="0.15">
      <c r="A91" s="160" t="s">
        <v>16</v>
      </c>
      <c r="B91" s="160" t="s">
        <v>1517</v>
      </c>
      <c r="C91" s="160" t="s">
        <v>66</v>
      </c>
      <c r="D91" s="160" t="s">
        <v>1</v>
      </c>
      <c r="E91" s="160" t="s">
        <v>4</v>
      </c>
      <c r="F91" s="160" t="s">
        <v>5</v>
      </c>
      <c r="G91" s="160" t="s">
        <v>6</v>
      </c>
      <c r="H91" s="160" t="s">
        <v>7</v>
      </c>
      <c r="J91" s="160" t="s">
        <v>34</v>
      </c>
      <c r="K91" s="160" t="s">
        <v>17</v>
      </c>
      <c r="L91" s="160" t="s">
        <v>18</v>
      </c>
      <c r="M91" s="160" t="s">
        <v>19</v>
      </c>
      <c r="N91" s="160" t="s">
        <v>20</v>
      </c>
      <c r="O91" s="160" t="s">
        <v>6</v>
      </c>
      <c r="P91" s="160" t="s">
        <v>53</v>
      </c>
      <c r="S91" s="160" t="s">
        <v>16</v>
      </c>
      <c r="T91" s="160" t="s">
        <v>47</v>
      </c>
      <c r="U91" s="160" t="s">
        <v>45</v>
      </c>
      <c r="V91" s="160" t="s">
        <v>46</v>
      </c>
      <c r="X91" s="371" t="s">
        <v>14</v>
      </c>
      <c r="Y91" s="371" t="s">
        <v>21</v>
      </c>
      <c r="Z91" s="371" t="s">
        <v>1002</v>
      </c>
      <c r="AA91" s="160"/>
      <c r="AB91" s="160"/>
    </row>
    <row r="92" spans="1:28" x14ac:dyDescent="0.15">
      <c r="A92" s="174"/>
      <c r="B92" s="158"/>
      <c r="C92" s="172"/>
      <c r="D92" s="162"/>
      <c r="E92" s="162"/>
      <c r="F92" s="163" t="e">
        <f>E92/D92</f>
        <v>#DIV/0!</v>
      </c>
      <c r="G92" s="162"/>
      <c r="H92" s="159" t="e">
        <f>G92/D92</f>
        <v>#DIV/0!</v>
      </c>
      <c r="J92" s="159" t="e">
        <f>L92/K92</f>
        <v>#DIV/0!</v>
      </c>
      <c r="K92" s="162"/>
      <c r="L92" s="162"/>
      <c r="M92" s="162"/>
      <c r="N92" s="173" t="e">
        <f>M92/L92</f>
        <v>#DIV/0!</v>
      </c>
      <c r="O92" s="162"/>
      <c r="P92" s="159" t="e">
        <f>O92/L92</f>
        <v>#DIV/0!</v>
      </c>
      <c r="S92" s="161"/>
      <c r="T92" s="159">
        <f>(D92+K92)/($D$27+$K$27+$N$17+$E$17+$L$38+$L$47)</f>
        <v>0</v>
      </c>
      <c r="U92" s="159">
        <f>K92/($K$27+$F$38+$F$47)</f>
        <v>0</v>
      </c>
      <c r="V92" s="159">
        <f>D92/($D$27+$N$17+$L$38+$L$47)</f>
        <v>0</v>
      </c>
      <c r="X92" s="178">
        <f>(E92*0.1)+(G92*6)+(M92*0.1)+(O92*6)</f>
        <v>0</v>
      </c>
      <c r="Y92" s="178">
        <f>(E92*0.1)+(G92*6)+(L92*1)+(M92*0.1)+(O92*6)</f>
        <v>0</v>
      </c>
      <c r="Z92" s="178">
        <f>(E92*0.1)+(G92*6)+(L92*0.5)+(M92*0.1)+(O92*6)</f>
        <v>0</v>
      </c>
      <c r="AA92" s="164"/>
      <c r="AB92" s="164"/>
    </row>
    <row r="93" spans="1:28" x14ac:dyDescent="0.15">
      <c r="A93" s="161"/>
      <c r="B93" s="162"/>
      <c r="C93" s="172"/>
      <c r="D93" s="162"/>
      <c r="E93" s="162"/>
      <c r="F93" s="163" t="e">
        <f>E93/D93</f>
        <v>#DIV/0!</v>
      </c>
      <c r="G93" s="162"/>
      <c r="H93" s="159" t="e">
        <f>G93/D93</f>
        <v>#DIV/0!</v>
      </c>
      <c r="J93" s="159" t="e">
        <f t="shared" ref="J93:J96" si="77">L93/K93</f>
        <v>#DIV/0!</v>
      </c>
      <c r="K93" s="162"/>
      <c r="L93" s="162"/>
      <c r="M93" s="162"/>
      <c r="N93" s="162" t="e">
        <f>M93/L93</f>
        <v>#DIV/0!</v>
      </c>
      <c r="O93" s="162"/>
      <c r="P93" s="159" t="e">
        <f t="shared" ref="P93:P96" si="78">O93/L93</f>
        <v>#DIV/0!</v>
      </c>
      <c r="S93" s="161"/>
      <c r="T93" s="159">
        <f t="shared" ref="T93:T96" si="79">(D93+K93)/($D$27+$K$27+$N$17+$E$17+$L$38+$L$47)</f>
        <v>0</v>
      </c>
      <c r="U93" s="159">
        <f t="shared" ref="U93:U96" si="80">K93/($K$27+$F$38+$F$47)</f>
        <v>0</v>
      </c>
      <c r="V93" s="159">
        <f t="shared" ref="V93:V96" si="81">D93/($D$27+$N$17+$L$38+$L$47)</f>
        <v>0</v>
      </c>
      <c r="X93" s="178">
        <f t="shared" ref="X93:X96" si="82">(E93*0.1)+(G93*6)+(M93*0.1)+(O93*6)</f>
        <v>0</v>
      </c>
      <c r="Y93" s="178">
        <f t="shared" ref="Y93:Y96" si="83">(E93*0.1)+(G93*6)+(L93*1)+(M93*0.1)+(O93*6)</f>
        <v>0</v>
      </c>
      <c r="Z93" s="178">
        <f t="shared" ref="Z93:Z96" si="84">(E93*0.1)+(G93*6)+(L93*0.5)+(M93*0.1)+(O93*6)</f>
        <v>0</v>
      </c>
      <c r="AA93" s="164"/>
      <c r="AB93" s="164"/>
    </row>
    <row r="94" spans="1:28" x14ac:dyDescent="0.15">
      <c r="A94" s="161"/>
      <c r="B94" s="162"/>
      <c r="C94" s="172"/>
      <c r="D94" s="162"/>
      <c r="E94" s="162"/>
      <c r="F94" s="163" t="e">
        <f>E94/D94</f>
        <v>#DIV/0!</v>
      </c>
      <c r="G94" s="162"/>
      <c r="H94" s="159" t="e">
        <f>G94/D94</f>
        <v>#DIV/0!</v>
      </c>
      <c r="J94" s="159" t="e">
        <f t="shared" si="77"/>
        <v>#DIV/0!</v>
      </c>
      <c r="K94" s="162"/>
      <c r="L94" s="162"/>
      <c r="M94" s="162"/>
      <c r="N94" s="162" t="e">
        <f>M94/L94</f>
        <v>#DIV/0!</v>
      </c>
      <c r="O94" s="162"/>
      <c r="P94" s="159" t="e">
        <f t="shared" si="78"/>
        <v>#DIV/0!</v>
      </c>
      <c r="S94" s="161"/>
      <c r="T94" s="159">
        <f t="shared" si="79"/>
        <v>0</v>
      </c>
      <c r="U94" s="159">
        <f t="shared" si="80"/>
        <v>0</v>
      </c>
      <c r="V94" s="159">
        <f t="shared" si="81"/>
        <v>0</v>
      </c>
      <c r="X94" s="178">
        <f t="shared" si="82"/>
        <v>0</v>
      </c>
      <c r="Y94" s="178">
        <f t="shared" si="83"/>
        <v>0</v>
      </c>
      <c r="Z94" s="178">
        <f t="shared" si="84"/>
        <v>0</v>
      </c>
      <c r="AA94" s="164"/>
      <c r="AB94" s="164"/>
    </row>
    <row r="95" spans="1:28" x14ac:dyDescent="0.15">
      <c r="A95" s="161"/>
      <c r="B95" s="162"/>
      <c r="C95" s="172"/>
      <c r="D95" s="162"/>
      <c r="E95" s="162"/>
      <c r="F95" s="163" t="e">
        <f>E95/D95</f>
        <v>#DIV/0!</v>
      </c>
      <c r="G95" s="162"/>
      <c r="H95" s="159" t="e">
        <f>G95/D95</f>
        <v>#DIV/0!</v>
      </c>
      <c r="J95" s="159" t="e">
        <f t="shared" si="77"/>
        <v>#DIV/0!</v>
      </c>
      <c r="K95" s="162"/>
      <c r="L95" s="162"/>
      <c r="M95" s="162"/>
      <c r="N95" s="162" t="e">
        <f>M95/L95</f>
        <v>#DIV/0!</v>
      </c>
      <c r="O95" s="162"/>
      <c r="P95" s="159" t="e">
        <f t="shared" si="78"/>
        <v>#DIV/0!</v>
      </c>
      <c r="S95" s="161"/>
      <c r="T95" s="159">
        <f t="shared" si="79"/>
        <v>0</v>
      </c>
      <c r="U95" s="159">
        <f t="shared" si="80"/>
        <v>0</v>
      </c>
      <c r="V95" s="159">
        <f t="shared" si="81"/>
        <v>0</v>
      </c>
      <c r="X95" s="178">
        <f t="shared" si="82"/>
        <v>0</v>
      </c>
      <c r="Y95" s="178">
        <f t="shared" si="83"/>
        <v>0</v>
      </c>
      <c r="Z95" s="178">
        <f t="shared" si="84"/>
        <v>0</v>
      </c>
      <c r="AA95" s="164"/>
      <c r="AB95" s="164"/>
    </row>
    <row r="96" spans="1:28" x14ac:dyDescent="0.15">
      <c r="A96" s="161"/>
      <c r="B96" s="162"/>
      <c r="C96" s="172"/>
      <c r="D96" s="162"/>
      <c r="E96" s="162"/>
      <c r="F96" s="163" t="e">
        <f>E96/D96</f>
        <v>#DIV/0!</v>
      </c>
      <c r="G96" s="162"/>
      <c r="H96" s="159" t="e">
        <f>G96/D96</f>
        <v>#DIV/0!</v>
      </c>
      <c r="J96" s="159" t="e">
        <f t="shared" si="77"/>
        <v>#DIV/0!</v>
      </c>
      <c r="K96" s="162"/>
      <c r="L96" s="162"/>
      <c r="M96" s="162"/>
      <c r="N96" s="162" t="e">
        <f>M96/L96</f>
        <v>#DIV/0!</v>
      </c>
      <c r="O96" s="162"/>
      <c r="P96" s="159" t="e">
        <f t="shared" si="78"/>
        <v>#DIV/0!</v>
      </c>
      <c r="S96" s="161"/>
      <c r="T96" s="159">
        <f t="shared" si="79"/>
        <v>0</v>
      </c>
      <c r="U96" s="159">
        <f t="shared" si="80"/>
        <v>0</v>
      </c>
      <c r="V96" s="159">
        <f t="shared" si="81"/>
        <v>0</v>
      </c>
      <c r="X96" s="178">
        <f t="shared" si="82"/>
        <v>0</v>
      </c>
      <c r="Y96" s="178">
        <f t="shared" si="83"/>
        <v>0</v>
      </c>
      <c r="Z96" s="178">
        <f t="shared" si="84"/>
        <v>0</v>
      </c>
      <c r="AA96" s="164"/>
      <c r="AB96" s="164"/>
    </row>
    <row r="97" spans="1:27" x14ac:dyDescent="0.15">
      <c r="A97" s="160" t="s">
        <v>44</v>
      </c>
      <c r="B97" s="160"/>
      <c r="C97" s="160"/>
      <c r="D97" s="160">
        <f>SUM(D92:D96)</f>
        <v>0</v>
      </c>
      <c r="E97" s="160">
        <f t="shared" ref="E97" si="85">SUM(E92:E96)</f>
        <v>0</v>
      </c>
      <c r="F97" s="160"/>
      <c r="G97" s="160">
        <f t="shared" ref="G97" si="86">SUM(G92:G96)</f>
        <v>0</v>
      </c>
      <c r="H97" s="160"/>
      <c r="I97" s="160"/>
      <c r="J97" s="160"/>
      <c r="K97" s="160">
        <f>SUM(K92:K96)</f>
        <v>0</v>
      </c>
      <c r="L97" s="160">
        <f t="shared" ref="L97:M97" si="87">SUM(L92:L96)</f>
        <v>0</v>
      </c>
      <c r="M97" s="160">
        <f t="shared" si="87"/>
        <v>0</v>
      </c>
      <c r="N97" s="160"/>
      <c r="O97" s="160">
        <f t="shared" ref="O97" si="88">SUM(O92:O96)</f>
        <v>0</v>
      </c>
      <c r="P97" s="160"/>
    </row>
    <row r="98" spans="1:27" x14ac:dyDescent="0.15">
      <c r="A98" s="160"/>
      <c r="B98" s="160"/>
      <c r="C98" s="164"/>
      <c r="D98" s="164"/>
      <c r="E98" s="164"/>
      <c r="F98" s="164"/>
      <c r="G98" s="164"/>
      <c r="H98" s="164"/>
      <c r="I98" s="160"/>
      <c r="J98" s="164"/>
      <c r="K98" s="164"/>
      <c r="L98" s="164"/>
      <c r="M98" s="164"/>
      <c r="N98" s="164"/>
      <c r="O98" s="164"/>
    </row>
    <row r="99" spans="1:27" x14ac:dyDescent="0.15">
      <c r="C99" s="164"/>
      <c r="D99" s="164"/>
      <c r="E99" s="164"/>
      <c r="F99" s="164"/>
      <c r="G99" s="164"/>
      <c r="H99" s="164"/>
      <c r="I99" s="164"/>
      <c r="J99" s="164"/>
      <c r="K99" s="164"/>
      <c r="L99" s="164"/>
      <c r="M99" s="164"/>
      <c r="N99" s="164"/>
    </row>
    <row r="100" spans="1:27" x14ac:dyDescent="0.15">
      <c r="A100" s="503" t="s">
        <v>52</v>
      </c>
      <c r="B100" s="503"/>
      <c r="C100" s="503"/>
      <c r="D100" s="503"/>
      <c r="E100" s="503"/>
      <c r="F100" s="503"/>
      <c r="G100" s="503"/>
      <c r="H100" s="503"/>
      <c r="I100" s="164"/>
      <c r="J100" s="164"/>
      <c r="K100" s="503" t="s">
        <v>49</v>
      </c>
      <c r="L100" s="503"/>
      <c r="M100" s="503"/>
      <c r="N100" s="503"/>
      <c r="O100" s="503"/>
      <c r="S100" s="503" t="s">
        <v>50</v>
      </c>
      <c r="T100" s="503"/>
      <c r="U100" s="503"/>
      <c r="W100" s="503" t="s">
        <v>51</v>
      </c>
      <c r="X100" s="502"/>
    </row>
    <row r="101" spans="1:27" x14ac:dyDescent="0.15">
      <c r="A101" s="160" t="s">
        <v>25</v>
      </c>
      <c r="B101" s="160" t="s">
        <v>1517</v>
      </c>
      <c r="C101" s="160" t="s">
        <v>66</v>
      </c>
      <c r="D101" s="160" t="s">
        <v>34</v>
      </c>
      <c r="E101" s="160" t="s">
        <v>17</v>
      </c>
      <c r="F101" s="160" t="s">
        <v>18</v>
      </c>
      <c r="G101" s="160" t="s">
        <v>19</v>
      </c>
      <c r="H101" s="160" t="s">
        <v>20</v>
      </c>
      <c r="I101" s="160" t="s">
        <v>6</v>
      </c>
      <c r="J101" s="160" t="s">
        <v>53</v>
      </c>
      <c r="L101" s="160" t="s">
        <v>10</v>
      </c>
      <c r="M101" s="160" t="s">
        <v>11</v>
      </c>
      <c r="N101" s="160" t="s">
        <v>12</v>
      </c>
      <c r="O101" s="160" t="s">
        <v>26</v>
      </c>
      <c r="P101" s="160" t="s">
        <v>7</v>
      </c>
      <c r="S101" s="160" t="s">
        <v>25</v>
      </c>
      <c r="T101" s="160" t="s">
        <v>47</v>
      </c>
      <c r="U101" s="160" t="s">
        <v>45</v>
      </c>
      <c r="V101" s="160" t="s">
        <v>46</v>
      </c>
      <c r="X101" s="371" t="s">
        <v>14</v>
      </c>
      <c r="Y101" s="371" t="s">
        <v>21</v>
      </c>
      <c r="Z101" s="371" t="s">
        <v>1003</v>
      </c>
      <c r="AA101" s="160"/>
    </row>
    <row r="102" spans="1:27" x14ac:dyDescent="0.15">
      <c r="A102" s="161"/>
      <c r="B102" s="162"/>
      <c r="C102" s="162"/>
      <c r="D102" s="159" t="e">
        <f>F102/E102</f>
        <v>#DIV/0!</v>
      </c>
      <c r="E102" s="162"/>
      <c r="F102" s="162"/>
      <c r="G102" s="162"/>
      <c r="H102" s="173" t="e">
        <f t="shared" ref="H102:H107" si="89">G102/F102</f>
        <v>#DIV/0!</v>
      </c>
      <c r="I102" s="162"/>
      <c r="J102" s="159" t="e">
        <f>I102/F102</f>
        <v>#DIV/0!</v>
      </c>
      <c r="L102" s="162"/>
      <c r="M102" s="162"/>
      <c r="N102" s="173" t="e">
        <f t="shared" ref="N102:N107" si="90">M102/L102</f>
        <v>#DIV/0!</v>
      </c>
      <c r="O102" s="162">
        <v>0</v>
      </c>
      <c r="P102" s="159" t="e">
        <f>O102/L102</f>
        <v>#DIV/0!</v>
      </c>
      <c r="S102" s="161"/>
      <c r="T102" s="175">
        <f>(E102+L102)/($D$27+$L$27+$N$17+$E$47+$L$47)</f>
        <v>0</v>
      </c>
      <c r="U102" s="175">
        <f>E102/($E$17)</f>
        <v>0</v>
      </c>
      <c r="V102" s="175">
        <f>L102/($N$17+$D$27+$L$38+$L$47)</f>
        <v>0</v>
      </c>
      <c r="X102" s="178">
        <f>(G102*0.1)+(I102*6)+(M102*0.1)+(O102*6)</f>
        <v>0</v>
      </c>
      <c r="Y102" s="178">
        <f>(F102*1)+(G102*0.1)+(I102*6)+(M102*0.1)+(O102*6)</f>
        <v>0</v>
      </c>
      <c r="Z102" s="178">
        <f>(F102*0.5)+(G102*0.1)+(I102*6)+(M102*0.1)+(O102*6)</f>
        <v>0</v>
      </c>
      <c r="AA102" s="164"/>
    </row>
    <row r="103" spans="1:27" x14ac:dyDescent="0.15">
      <c r="A103" s="161"/>
      <c r="B103" s="162"/>
      <c r="C103" s="162"/>
      <c r="D103" s="159" t="e">
        <f t="shared" ref="D103:D107" si="91">F103/E103</f>
        <v>#DIV/0!</v>
      </c>
      <c r="E103" s="162"/>
      <c r="F103" s="162"/>
      <c r="G103" s="162"/>
      <c r="H103" s="173" t="e">
        <f t="shared" si="89"/>
        <v>#DIV/0!</v>
      </c>
      <c r="I103" s="162"/>
      <c r="J103" s="159" t="e">
        <f t="shared" ref="J103:J107" si="92">I103/F103</f>
        <v>#DIV/0!</v>
      </c>
      <c r="L103" s="162"/>
      <c r="M103" s="162"/>
      <c r="N103" s="173" t="e">
        <f t="shared" si="90"/>
        <v>#DIV/0!</v>
      </c>
      <c r="O103" s="162">
        <v>0</v>
      </c>
      <c r="P103" s="159" t="e">
        <f t="shared" ref="P103:P107" si="93">O103/L103</f>
        <v>#DIV/0!</v>
      </c>
      <c r="S103" s="161"/>
      <c r="T103" s="175">
        <f t="shared" ref="T103:T107" si="94">(E103+L103)/($D$27+$L$27+$N$17+$E$47+$L$47)</f>
        <v>0</v>
      </c>
      <c r="U103" s="175">
        <f t="shared" ref="U103:U107" si="95">E103/($E$17)</f>
        <v>0</v>
      </c>
      <c r="V103" s="175">
        <f t="shared" ref="V103:V107" si="96">L103/($N$17+$D$27+$L$38+$L$47)</f>
        <v>0</v>
      </c>
      <c r="X103" s="178">
        <f t="shared" ref="X103:X107" si="97">(G103*0.1)+(I103*6)+(M103*0.1)+(O103*6)</f>
        <v>0</v>
      </c>
      <c r="Y103" s="178">
        <f t="shared" ref="Y103:Y107" si="98">(F103*1)+(G103*0.1)+(I103*6)+(M103*0.1)+(O103*6)</f>
        <v>0</v>
      </c>
      <c r="Z103" s="178">
        <f t="shared" ref="Z103:Z107" si="99">(F103*0.5)+(G103*0.1)+(I103*6)+(M103*0.1)+(O103*6)</f>
        <v>0</v>
      </c>
      <c r="AA103" s="164"/>
    </row>
    <row r="104" spans="1:27" x14ac:dyDescent="0.15">
      <c r="A104" s="161"/>
      <c r="B104" s="162"/>
      <c r="C104" s="162"/>
      <c r="D104" s="159" t="e">
        <f t="shared" si="91"/>
        <v>#DIV/0!</v>
      </c>
      <c r="E104" s="162"/>
      <c r="F104" s="162"/>
      <c r="G104" s="162"/>
      <c r="H104" s="173" t="e">
        <f t="shared" si="89"/>
        <v>#DIV/0!</v>
      </c>
      <c r="I104" s="162"/>
      <c r="J104" s="159" t="e">
        <f t="shared" si="92"/>
        <v>#DIV/0!</v>
      </c>
      <c r="L104" s="162"/>
      <c r="M104" s="162"/>
      <c r="N104" s="173" t="e">
        <f t="shared" si="90"/>
        <v>#DIV/0!</v>
      </c>
      <c r="O104" s="162">
        <v>0</v>
      </c>
      <c r="P104" s="159" t="e">
        <f t="shared" si="93"/>
        <v>#DIV/0!</v>
      </c>
      <c r="S104" s="161"/>
      <c r="T104" s="175">
        <f t="shared" si="94"/>
        <v>0</v>
      </c>
      <c r="U104" s="175">
        <f t="shared" si="95"/>
        <v>0</v>
      </c>
      <c r="V104" s="175">
        <f t="shared" si="96"/>
        <v>0</v>
      </c>
      <c r="X104" s="178">
        <f t="shared" si="97"/>
        <v>0</v>
      </c>
      <c r="Y104" s="178">
        <f t="shared" si="98"/>
        <v>0</v>
      </c>
      <c r="Z104" s="178">
        <f t="shared" si="99"/>
        <v>0</v>
      </c>
      <c r="AA104" s="164"/>
    </row>
    <row r="105" spans="1:27" x14ac:dyDescent="0.15">
      <c r="A105" s="161"/>
      <c r="B105" s="162"/>
      <c r="C105" s="162"/>
      <c r="D105" s="159" t="e">
        <f t="shared" si="91"/>
        <v>#DIV/0!</v>
      </c>
      <c r="E105" s="162"/>
      <c r="F105" s="162"/>
      <c r="G105" s="162"/>
      <c r="H105" s="173" t="e">
        <f t="shared" si="89"/>
        <v>#DIV/0!</v>
      </c>
      <c r="I105" s="162"/>
      <c r="J105" s="159" t="e">
        <f t="shared" si="92"/>
        <v>#DIV/0!</v>
      </c>
      <c r="L105" s="162"/>
      <c r="M105" s="162"/>
      <c r="N105" s="173" t="e">
        <f t="shared" si="90"/>
        <v>#DIV/0!</v>
      </c>
      <c r="O105" s="162">
        <v>0</v>
      </c>
      <c r="P105" s="159" t="e">
        <f t="shared" si="93"/>
        <v>#DIV/0!</v>
      </c>
      <c r="S105" s="161"/>
      <c r="T105" s="175">
        <f t="shared" si="94"/>
        <v>0</v>
      </c>
      <c r="U105" s="175">
        <f t="shared" si="95"/>
        <v>0</v>
      </c>
      <c r="V105" s="175">
        <f t="shared" si="96"/>
        <v>0</v>
      </c>
      <c r="X105" s="178">
        <f t="shared" si="97"/>
        <v>0</v>
      </c>
      <c r="Y105" s="178">
        <f t="shared" si="98"/>
        <v>0</v>
      </c>
      <c r="Z105" s="178">
        <f t="shared" si="99"/>
        <v>0</v>
      </c>
      <c r="AA105" s="164"/>
    </row>
    <row r="106" spans="1:27" x14ac:dyDescent="0.15">
      <c r="A106" s="161"/>
      <c r="B106" s="162"/>
      <c r="C106" s="162"/>
      <c r="D106" s="159" t="e">
        <f t="shared" si="91"/>
        <v>#DIV/0!</v>
      </c>
      <c r="E106" s="162"/>
      <c r="F106" s="162"/>
      <c r="G106" s="162"/>
      <c r="H106" s="173" t="e">
        <f t="shared" si="89"/>
        <v>#DIV/0!</v>
      </c>
      <c r="I106" s="162"/>
      <c r="J106" s="159" t="e">
        <f t="shared" si="92"/>
        <v>#DIV/0!</v>
      </c>
      <c r="L106" s="162"/>
      <c r="M106" s="162"/>
      <c r="N106" s="173" t="e">
        <f t="shared" si="90"/>
        <v>#DIV/0!</v>
      </c>
      <c r="O106" s="162">
        <v>0</v>
      </c>
      <c r="P106" s="159" t="e">
        <f t="shared" si="93"/>
        <v>#DIV/0!</v>
      </c>
      <c r="S106" s="161"/>
      <c r="T106" s="175">
        <f t="shared" si="94"/>
        <v>0</v>
      </c>
      <c r="U106" s="175">
        <f t="shared" si="95"/>
        <v>0</v>
      </c>
      <c r="V106" s="175">
        <f t="shared" si="96"/>
        <v>0</v>
      </c>
      <c r="X106" s="178">
        <f t="shared" si="97"/>
        <v>0</v>
      </c>
      <c r="Y106" s="178">
        <f t="shared" si="98"/>
        <v>0</v>
      </c>
      <c r="Z106" s="178">
        <f t="shared" si="99"/>
        <v>0</v>
      </c>
      <c r="AA106" s="164"/>
    </row>
    <row r="107" spans="1:27" x14ac:dyDescent="0.15">
      <c r="A107" s="161"/>
      <c r="B107" s="162"/>
      <c r="C107" s="162"/>
      <c r="D107" s="159" t="e">
        <f t="shared" si="91"/>
        <v>#DIV/0!</v>
      </c>
      <c r="E107" s="162"/>
      <c r="F107" s="162"/>
      <c r="G107" s="162"/>
      <c r="H107" s="173" t="e">
        <f t="shared" si="89"/>
        <v>#DIV/0!</v>
      </c>
      <c r="I107" s="162"/>
      <c r="J107" s="159" t="e">
        <f t="shared" si="92"/>
        <v>#DIV/0!</v>
      </c>
      <c r="L107" s="162"/>
      <c r="M107" s="162"/>
      <c r="N107" s="173" t="e">
        <f t="shared" si="90"/>
        <v>#DIV/0!</v>
      </c>
      <c r="O107" s="162">
        <v>0</v>
      </c>
      <c r="P107" s="159" t="e">
        <f t="shared" si="93"/>
        <v>#DIV/0!</v>
      </c>
      <c r="S107" s="161"/>
      <c r="T107" s="175">
        <f t="shared" si="94"/>
        <v>0</v>
      </c>
      <c r="U107" s="175">
        <f t="shared" si="95"/>
        <v>0</v>
      </c>
      <c r="V107" s="175">
        <f t="shared" si="96"/>
        <v>0</v>
      </c>
      <c r="X107" s="178">
        <f t="shared" si="97"/>
        <v>0</v>
      </c>
      <c r="Y107" s="178">
        <f t="shared" si="98"/>
        <v>0</v>
      </c>
      <c r="Z107" s="178">
        <f t="shared" si="99"/>
        <v>0</v>
      </c>
      <c r="AA107" s="164"/>
    </row>
    <row r="108" spans="1:27" x14ac:dyDescent="0.15">
      <c r="A108" s="160" t="s">
        <v>44</v>
      </c>
      <c r="B108" s="160"/>
      <c r="C108" s="160"/>
      <c r="D108" s="156"/>
      <c r="E108" s="160">
        <f>SUM(E102:E107)</f>
        <v>0</v>
      </c>
      <c r="F108" s="160">
        <f t="shared" ref="F108:G108" si="100">SUM(F102:F107)</f>
        <v>0</v>
      </c>
      <c r="G108" s="160">
        <f t="shared" si="100"/>
        <v>0</v>
      </c>
      <c r="H108" s="160"/>
      <c r="I108" s="160">
        <f t="shared" ref="I108" si="101">SUM(I102:I107)</f>
        <v>0</v>
      </c>
      <c r="J108" s="160"/>
      <c r="K108" s="160"/>
      <c r="L108" s="160">
        <f>SUM(L102:L107)</f>
        <v>0</v>
      </c>
      <c r="M108" s="160">
        <f t="shared" ref="M108" si="102">SUM(M102:M107)</f>
        <v>0</v>
      </c>
      <c r="N108" s="160"/>
      <c r="O108" s="160">
        <f t="shared" ref="O108" si="103">SUM(O102:O107)</f>
        <v>0</v>
      </c>
      <c r="P108" s="160"/>
    </row>
    <row r="109" spans="1:27" x14ac:dyDescent="0.15">
      <c r="A109" s="160"/>
      <c r="B109" s="160"/>
      <c r="D109" s="164"/>
      <c r="E109" s="164"/>
      <c r="F109" s="164"/>
      <c r="G109" s="164"/>
      <c r="H109" s="164"/>
      <c r="I109" s="164"/>
      <c r="J109" s="164"/>
      <c r="K109" s="164"/>
      <c r="L109" s="164"/>
      <c r="M109" s="164"/>
    </row>
    <row r="110" spans="1:27" x14ac:dyDescent="0.15">
      <c r="A110" s="160"/>
      <c r="B110" s="160"/>
      <c r="D110" s="164"/>
      <c r="E110" s="164"/>
      <c r="F110" s="164"/>
      <c r="G110" s="164"/>
      <c r="H110" s="164"/>
      <c r="I110" s="164"/>
      <c r="J110" s="164"/>
      <c r="K110" s="164"/>
      <c r="L110" s="164"/>
      <c r="M110" s="164"/>
    </row>
    <row r="111" spans="1:27" x14ac:dyDescent="0.15">
      <c r="A111" s="503" t="s">
        <v>52</v>
      </c>
      <c r="B111" s="503"/>
      <c r="C111" s="503"/>
      <c r="D111" s="503"/>
      <c r="E111" s="503"/>
      <c r="F111" s="503"/>
      <c r="G111" s="503"/>
      <c r="H111" s="503"/>
      <c r="I111" s="164"/>
      <c r="J111" s="164"/>
      <c r="K111" s="503" t="s">
        <v>49</v>
      </c>
      <c r="L111" s="503"/>
      <c r="M111" s="503"/>
      <c r="N111" s="503"/>
      <c r="O111" s="503"/>
      <c r="S111" s="503" t="s">
        <v>50</v>
      </c>
      <c r="T111" s="503"/>
      <c r="U111" s="503"/>
      <c r="W111" s="503" t="s">
        <v>51</v>
      </c>
      <c r="X111" s="502"/>
    </row>
    <row r="112" spans="1:27" x14ac:dyDescent="0.15">
      <c r="A112" s="160" t="s">
        <v>31</v>
      </c>
      <c r="B112" s="160" t="s">
        <v>1517</v>
      </c>
      <c r="C112" s="160" t="s">
        <v>66</v>
      </c>
      <c r="D112" s="160" t="s">
        <v>34</v>
      </c>
      <c r="E112" s="160" t="s">
        <v>17</v>
      </c>
      <c r="F112" s="160" t="s">
        <v>18</v>
      </c>
      <c r="G112" s="160" t="s">
        <v>19</v>
      </c>
      <c r="H112" s="160" t="s">
        <v>20</v>
      </c>
      <c r="I112" s="160" t="s">
        <v>6</v>
      </c>
      <c r="J112" s="160" t="s">
        <v>53</v>
      </c>
      <c r="L112" s="160" t="s">
        <v>10</v>
      </c>
      <c r="M112" s="160" t="s">
        <v>11</v>
      </c>
      <c r="N112" s="160" t="s">
        <v>12</v>
      </c>
      <c r="O112" s="160" t="s">
        <v>54</v>
      </c>
      <c r="P112" s="160" t="s">
        <v>7</v>
      </c>
      <c r="S112" s="160" t="s">
        <v>31</v>
      </c>
      <c r="T112" s="160" t="s">
        <v>47</v>
      </c>
      <c r="U112" s="160" t="s">
        <v>45</v>
      </c>
      <c r="V112" s="160" t="s">
        <v>46</v>
      </c>
      <c r="X112" s="371" t="s">
        <v>14</v>
      </c>
      <c r="Y112" s="371" t="s">
        <v>21</v>
      </c>
      <c r="Z112" s="371" t="s">
        <v>1004</v>
      </c>
      <c r="AA112" s="160"/>
    </row>
    <row r="113" spans="1:27" x14ac:dyDescent="0.15">
      <c r="A113" s="161"/>
      <c r="B113" s="162"/>
      <c r="C113" s="162"/>
      <c r="D113" s="159" t="e">
        <f>F113/E113</f>
        <v>#DIV/0!</v>
      </c>
      <c r="E113" s="162"/>
      <c r="F113" s="162"/>
      <c r="G113" s="162"/>
      <c r="H113" s="162" t="e">
        <f>G113/F113</f>
        <v>#DIV/0!</v>
      </c>
      <c r="I113" s="162"/>
      <c r="J113" s="159" t="e">
        <f>I113/F113</f>
        <v>#DIV/0!</v>
      </c>
      <c r="L113" s="162">
        <v>0</v>
      </c>
      <c r="M113" s="162">
        <v>0</v>
      </c>
      <c r="N113" s="162">
        <v>0</v>
      </c>
      <c r="O113" s="162">
        <v>0</v>
      </c>
      <c r="P113" s="159" t="e">
        <f>O113/L113</f>
        <v>#DIV/0!</v>
      </c>
      <c r="S113" s="161"/>
      <c r="T113" s="175">
        <f>(E113+L113)/($E$47+$L$47+$E$38+$L$38+$K$27+$D$27+$N$17)</f>
        <v>0</v>
      </c>
      <c r="U113" s="175">
        <f>E113/($E$47+$E$38+$K$27)</f>
        <v>0</v>
      </c>
      <c r="V113" s="175">
        <f>L113/($L$47+$L$38+$D$27+$N$17)</f>
        <v>0</v>
      </c>
      <c r="X113" s="178">
        <f>(G113*0.1)+(I113*6)+(M113*0.1)+(O113*6)</f>
        <v>0</v>
      </c>
      <c r="Y113" s="178">
        <f>(F113*1)+(G113*0.1)+(I113*6)+(M113*0.1)+(O113*6)</f>
        <v>0</v>
      </c>
      <c r="Z113" s="178">
        <f>(F113*0.5)+(G113*0.1)+(I113*6)+(M113*0.1)+(O113*6)</f>
        <v>0</v>
      </c>
      <c r="AA113" s="164"/>
    </row>
    <row r="114" spans="1:27" x14ac:dyDescent="0.15">
      <c r="A114" s="161"/>
      <c r="B114" s="162"/>
      <c r="C114" s="162"/>
      <c r="D114" s="159" t="e">
        <f t="shared" ref="D114:D116" si="104">F114/E114</f>
        <v>#DIV/0!</v>
      </c>
      <c r="E114" s="162"/>
      <c r="F114" s="162"/>
      <c r="G114" s="162"/>
      <c r="H114" s="162" t="e">
        <f>G114/F114</f>
        <v>#DIV/0!</v>
      </c>
      <c r="I114" s="162"/>
      <c r="J114" s="159" t="e">
        <f t="shared" ref="J114:J116" si="105">I114/F114</f>
        <v>#DIV/0!</v>
      </c>
      <c r="L114" s="162">
        <v>0</v>
      </c>
      <c r="M114" s="162">
        <v>0</v>
      </c>
      <c r="N114" s="162">
        <v>0</v>
      </c>
      <c r="O114" s="162">
        <v>0</v>
      </c>
      <c r="P114" s="159" t="e">
        <f t="shared" ref="P114:P116" si="106">O114/L114</f>
        <v>#DIV/0!</v>
      </c>
      <c r="S114" s="161"/>
      <c r="T114" s="175">
        <f t="shared" ref="T114:T116" si="107">(E114+L114)/($E$47+$L$47+$E$38+$L$38+$K$27+$D$27+$N$17)</f>
        <v>0</v>
      </c>
      <c r="U114" s="175">
        <f t="shared" ref="U114:U116" si="108">E114/($E$47+$E$38+$K$27)</f>
        <v>0</v>
      </c>
      <c r="V114" s="175">
        <f t="shared" ref="V114:V116" si="109">L114/($L$47+$L$38+$D$27+$N$17)</f>
        <v>0</v>
      </c>
      <c r="X114" s="178">
        <f t="shared" ref="X114:X116" si="110">(G114*0.1)+(I114*6)+(M114*0.1)+(O114*6)</f>
        <v>0</v>
      </c>
      <c r="Y114" s="178">
        <f t="shared" ref="Y114:Y116" si="111">(F114*1)+(G114*0.1)+(I114*6)+(M114*0.1)+(O114*6)</f>
        <v>0</v>
      </c>
      <c r="Z114" s="178">
        <f t="shared" ref="Z114:Z116" si="112">(F114*0.5)+(G114*0.1)+(I114*6)+(M114*0.1)+(O114*6)</f>
        <v>0</v>
      </c>
      <c r="AA114" s="164"/>
    </row>
    <row r="115" spans="1:27" x14ac:dyDescent="0.15">
      <c r="A115" s="161"/>
      <c r="B115" s="162"/>
      <c r="C115" s="162"/>
      <c r="D115" s="159" t="e">
        <f t="shared" si="104"/>
        <v>#DIV/0!</v>
      </c>
      <c r="E115" s="162"/>
      <c r="F115" s="162"/>
      <c r="G115" s="162"/>
      <c r="H115" s="162" t="e">
        <f>G115/F115</f>
        <v>#DIV/0!</v>
      </c>
      <c r="I115" s="162"/>
      <c r="J115" s="159" t="e">
        <f t="shared" si="105"/>
        <v>#DIV/0!</v>
      </c>
      <c r="L115" s="162">
        <v>0</v>
      </c>
      <c r="M115" s="162">
        <v>0</v>
      </c>
      <c r="N115" s="162">
        <v>0</v>
      </c>
      <c r="O115" s="162">
        <v>0</v>
      </c>
      <c r="P115" s="159" t="e">
        <f t="shared" si="106"/>
        <v>#DIV/0!</v>
      </c>
      <c r="S115" s="161"/>
      <c r="T115" s="175">
        <f t="shared" si="107"/>
        <v>0</v>
      </c>
      <c r="U115" s="175">
        <f t="shared" si="108"/>
        <v>0</v>
      </c>
      <c r="V115" s="175">
        <f t="shared" si="109"/>
        <v>0</v>
      </c>
      <c r="X115" s="178">
        <f t="shared" si="110"/>
        <v>0</v>
      </c>
      <c r="Y115" s="178">
        <f t="shared" si="111"/>
        <v>0</v>
      </c>
      <c r="Z115" s="178">
        <f t="shared" si="112"/>
        <v>0</v>
      </c>
      <c r="AA115" s="164"/>
    </row>
    <row r="116" spans="1:27" x14ac:dyDescent="0.15">
      <c r="A116" s="174"/>
      <c r="B116" s="158"/>
      <c r="C116" s="162"/>
      <c r="D116" s="159" t="e">
        <f t="shared" si="104"/>
        <v>#DIV/0!</v>
      </c>
      <c r="E116" s="162"/>
      <c r="F116" s="162"/>
      <c r="G116" s="162"/>
      <c r="H116" s="162" t="e">
        <f>G116/F116</f>
        <v>#DIV/0!</v>
      </c>
      <c r="I116" s="162"/>
      <c r="J116" s="159" t="e">
        <f t="shared" si="105"/>
        <v>#DIV/0!</v>
      </c>
      <c r="L116" s="162"/>
      <c r="M116" s="162"/>
      <c r="N116" s="162">
        <v>0</v>
      </c>
      <c r="O116" s="162">
        <v>0</v>
      </c>
      <c r="P116" s="159" t="e">
        <f t="shared" si="106"/>
        <v>#DIV/0!</v>
      </c>
      <c r="S116" s="161"/>
      <c r="T116" s="175">
        <f t="shared" si="107"/>
        <v>0</v>
      </c>
      <c r="U116" s="175">
        <f t="shared" si="108"/>
        <v>0</v>
      </c>
      <c r="V116" s="175">
        <f t="shared" si="109"/>
        <v>0</v>
      </c>
      <c r="X116" s="178">
        <f t="shared" si="110"/>
        <v>0</v>
      </c>
      <c r="Y116" s="178">
        <f t="shared" si="111"/>
        <v>0</v>
      </c>
      <c r="Z116" s="178">
        <f t="shared" si="112"/>
        <v>0</v>
      </c>
      <c r="AA116" s="164"/>
    </row>
    <row r="117" spans="1:27" x14ac:dyDescent="0.15">
      <c r="A117" s="160" t="s">
        <v>44</v>
      </c>
      <c r="B117" s="160"/>
      <c r="C117" s="160"/>
      <c r="D117" s="156"/>
      <c r="E117" s="160">
        <f>SUM(E113:E116)</f>
        <v>0</v>
      </c>
      <c r="F117" s="160">
        <f t="shared" ref="F117:G117" si="113">SUM(F113:F116)</f>
        <v>0</v>
      </c>
      <c r="G117" s="160">
        <f t="shared" si="113"/>
        <v>0</v>
      </c>
      <c r="H117" s="160"/>
      <c r="I117" s="160">
        <f t="shared" ref="I117" si="114">SUM(I113:I116)</f>
        <v>0</v>
      </c>
      <c r="J117" s="160"/>
      <c r="K117" s="160"/>
      <c r="L117" s="160">
        <f>SUM(L113:L116)</f>
        <v>0</v>
      </c>
      <c r="M117" s="160">
        <f t="shared" ref="M117" si="115">SUM(M113:M116)</f>
        <v>0</v>
      </c>
      <c r="N117" s="160"/>
      <c r="O117" s="160">
        <f t="shared" ref="O117" si="116">SUM(O113:O116)</f>
        <v>0</v>
      </c>
      <c r="P117" s="156"/>
      <c r="R117" s="165"/>
      <c r="T117" s="165"/>
      <c r="V117" s="164"/>
      <c r="W117" s="164"/>
    </row>
    <row r="118" spans="1:27" x14ac:dyDescent="0.15">
      <c r="I118" s="169"/>
      <c r="J118" s="164"/>
      <c r="K118" s="164"/>
      <c r="Q118" s="165"/>
      <c r="R118" s="165"/>
      <c r="S118" s="165"/>
      <c r="U118" s="164"/>
      <c r="V118" s="164"/>
    </row>
    <row r="119" spans="1:27" x14ac:dyDescent="0.15">
      <c r="I119" s="169"/>
      <c r="J119" s="164"/>
      <c r="K119" s="164"/>
      <c r="Q119" s="165"/>
      <c r="R119" s="165"/>
      <c r="S119" s="165"/>
      <c r="U119" s="164"/>
      <c r="V119" s="164"/>
    </row>
    <row r="120" spans="1:27" x14ac:dyDescent="0.15">
      <c r="A120" s="503" t="s">
        <v>57</v>
      </c>
      <c r="B120" s="503"/>
      <c r="C120" s="503"/>
      <c r="D120" s="503"/>
      <c r="E120" s="503"/>
      <c r="F120" s="503"/>
      <c r="G120" s="503"/>
      <c r="H120" s="503"/>
      <c r="I120" s="169"/>
      <c r="J120" s="164"/>
      <c r="K120" s="503" t="s">
        <v>58</v>
      </c>
      <c r="L120" s="504"/>
      <c r="M120" s="504"/>
      <c r="N120" s="504"/>
      <c r="O120" s="504"/>
      <c r="Q120" s="176"/>
      <c r="R120" s="165"/>
      <c r="S120" s="503" t="s">
        <v>62</v>
      </c>
      <c r="T120" s="504"/>
      <c r="U120" s="504"/>
      <c r="V120" s="504"/>
      <c r="W120" s="504"/>
    </row>
    <row r="121" spans="1:27" x14ac:dyDescent="0.15">
      <c r="A121" s="156"/>
      <c r="B121" s="160" t="s">
        <v>17</v>
      </c>
      <c r="C121" s="160" t="s">
        <v>42</v>
      </c>
      <c r="D121" s="160" t="s">
        <v>19</v>
      </c>
      <c r="E121" s="160" t="s">
        <v>6</v>
      </c>
      <c r="H121" s="164"/>
      <c r="I121" s="164"/>
      <c r="J121" s="505" t="s">
        <v>59</v>
      </c>
      <c r="K121" s="502"/>
      <c r="L121" s="502"/>
      <c r="M121" s="502"/>
      <c r="N121" s="156" t="s">
        <v>60</v>
      </c>
      <c r="R121" s="505" t="s">
        <v>59</v>
      </c>
      <c r="S121" s="502"/>
      <c r="T121" s="502"/>
      <c r="U121" s="502"/>
      <c r="V121" s="156" t="s">
        <v>60</v>
      </c>
    </row>
    <row r="122" spans="1:27" x14ac:dyDescent="0.15">
      <c r="A122" s="177" t="s">
        <v>33</v>
      </c>
      <c r="B122" s="178">
        <f>SUM(K92:K96,E102:E107,E113:E116)</f>
        <v>0</v>
      </c>
      <c r="C122" s="178">
        <f>SUM(F113:F116,F102:F107,L92:L96)</f>
        <v>0</v>
      </c>
      <c r="D122" s="178">
        <f>SUM(G113:G116,G102:G107,M92:M96)</f>
        <v>0</v>
      </c>
      <c r="E122" s="178">
        <f>SUM(O92:O96,I102:I107,I113:I116)</f>
        <v>0</v>
      </c>
      <c r="H122" s="164"/>
      <c r="I122" s="164"/>
      <c r="J122" s="506"/>
      <c r="K122" s="506"/>
      <c r="L122" s="506"/>
      <c r="M122" s="506"/>
      <c r="N122" s="161"/>
      <c r="R122" s="506"/>
      <c r="S122" s="506"/>
      <c r="T122" s="506"/>
      <c r="U122" s="506"/>
      <c r="V122" s="161"/>
    </row>
    <row r="123" spans="1:27" x14ac:dyDescent="0.15">
      <c r="A123" s="177" t="s">
        <v>43</v>
      </c>
      <c r="B123" s="178">
        <f>SUM(D87)</f>
        <v>0</v>
      </c>
      <c r="C123" s="178">
        <f>SUM(E87)</f>
        <v>0</v>
      </c>
      <c r="D123" s="178">
        <f>SUM(G87)</f>
        <v>0</v>
      </c>
      <c r="E123" s="178">
        <f>SUM(I87)</f>
        <v>0</v>
      </c>
      <c r="F123" s="160"/>
      <c r="J123" s="506"/>
      <c r="K123" s="506"/>
      <c r="L123" s="506"/>
      <c r="M123" s="506"/>
      <c r="N123" s="161"/>
      <c r="R123" s="506"/>
      <c r="S123" s="506"/>
      <c r="T123" s="506"/>
      <c r="U123" s="506"/>
      <c r="V123" s="161"/>
    </row>
    <row r="124" spans="1:27" x14ac:dyDescent="0.15">
      <c r="A124" s="174" t="s">
        <v>65</v>
      </c>
      <c r="B124" s="162"/>
      <c r="F124" s="160"/>
      <c r="J124" s="506"/>
      <c r="K124" s="506"/>
      <c r="L124" s="506"/>
      <c r="M124" s="506"/>
      <c r="N124" s="161"/>
      <c r="R124" s="506"/>
      <c r="S124" s="506"/>
      <c r="T124" s="506"/>
      <c r="U124" s="506"/>
      <c r="V124" s="161"/>
    </row>
    <row r="125" spans="1:27" x14ac:dyDescent="0.15">
      <c r="J125" s="506"/>
      <c r="K125" s="506"/>
      <c r="L125" s="506"/>
      <c r="M125" s="506"/>
      <c r="N125" s="161"/>
      <c r="R125" s="506"/>
      <c r="S125" s="506"/>
      <c r="T125" s="506"/>
      <c r="U125" s="506"/>
      <c r="V125" s="161"/>
    </row>
    <row r="126" spans="1:27" x14ac:dyDescent="0.15">
      <c r="A126" s="156"/>
      <c r="B126" s="160" t="s">
        <v>1</v>
      </c>
      <c r="C126" s="160" t="s">
        <v>4</v>
      </c>
      <c r="D126" s="160" t="s">
        <v>6</v>
      </c>
      <c r="J126" s="506"/>
      <c r="K126" s="506"/>
      <c r="L126" s="506"/>
      <c r="M126" s="506"/>
      <c r="N126" s="161"/>
      <c r="R126" s="507"/>
      <c r="S126" s="506"/>
      <c r="T126" s="506"/>
      <c r="U126" s="506"/>
      <c r="V126" s="161"/>
    </row>
    <row r="127" spans="1:27" x14ac:dyDescent="0.15">
      <c r="A127" s="174" t="s">
        <v>56</v>
      </c>
      <c r="B127" s="162">
        <f>SUM(N84:N86,D92:D96,L102:L107,L113:L116)</f>
        <v>0</v>
      </c>
      <c r="C127" s="162">
        <f>SUM(O84:O86,E92:E96,M102:M107,M113:M116)</f>
        <v>0</v>
      </c>
      <c r="D127" s="162">
        <f>SUM(Q84:Q86,G92:G96,O102:O107,O113:O116)</f>
        <v>0</v>
      </c>
      <c r="J127" s="506"/>
      <c r="K127" s="506"/>
      <c r="L127" s="506"/>
      <c r="M127" s="506"/>
      <c r="N127" s="161"/>
      <c r="R127" s="507"/>
      <c r="S127" s="506"/>
      <c r="T127" s="506"/>
      <c r="U127" s="506"/>
      <c r="V127" s="161"/>
    </row>
    <row r="128" spans="1:27" x14ac:dyDescent="0.15">
      <c r="A128" s="174" t="s">
        <v>65</v>
      </c>
      <c r="B128" s="162"/>
      <c r="J128" s="506"/>
      <c r="K128" s="506"/>
      <c r="L128" s="506"/>
      <c r="M128" s="506"/>
      <c r="N128" s="161"/>
      <c r="R128" s="507"/>
      <c r="S128" s="506"/>
      <c r="T128" s="506"/>
      <c r="U128" s="506"/>
      <c r="V128" s="161"/>
    </row>
    <row r="129" spans="1:24" x14ac:dyDescent="0.15">
      <c r="J129" s="506"/>
      <c r="K129" s="506"/>
      <c r="L129" s="506"/>
      <c r="M129" s="506"/>
      <c r="N129" s="161"/>
      <c r="R129" s="507"/>
      <c r="S129" s="506"/>
      <c r="T129" s="506"/>
      <c r="U129" s="506"/>
      <c r="V129" s="161"/>
    </row>
    <row r="130" spans="1:24" x14ac:dyDescent="0.15">
      <c r="B130" s="160" t="s">
        <v>40</v>
      </c>
      <c r="C130" s="160" t="s">
        <v>41</v>
      </c>
    </row>
    <row r="131" spans="1:24" x14ac:dyDescent="0.15">
      <c r="A131" s="174" t="s">
        <v>39</v>
      </c>
      <c r="B131" s="159" t="e">
        <f>B127/(B123+B127)</f>
        <v>#DIV/0!</v>
      </c>
      <c r="C131" s="159" t="e">
        <f>B123/(B123+B127)</f>
        <v>#DIV/0!</v>
      </c>
      <c r="J131" s="154" t="s">
        <v>61</v>
      </c>
    </row>
    <row r="132" spans="1:24" x14ac:dyDescent="0.15">
      <c r="A132" s="174" t="s">
        <v>64</v>
      </c>
      <c r="B132" s="162"/>
      <c r="C132" s="161"/>
    </row>
    <row r="141" spans="1:24" x14ac:dyDescent="0.15">
      <c r="A141" s="503" t="s">
        <v>93</v>
      </c>
      <c r="B141" s="503"/>
      <c r="C141" s="503"/>
      <c r="D141" s="503"/>
      <c r="E141" s="503"/>
      <c r="F141" s="503"/>
      <c r="G141" s="503"/>
      <c r="H141" s="503"/>
      <c r="I141" s="503"/>
      <c r="J141" s="503"/>
      <c r="K141" s="503"/>
      <c r="L141" s="503"/>
      <c r="M141" s="503"/>
      <c r="N141" s="503"/>
      <c r="O141" s="503"/>
      <c r="P141" s="503"/>
      <c r="Q141" s="503"/>
      <c r="R141" s="503"/>
      <c r="S141" s="503"/>
      <c r="T141" s="503"/>
      <c r="U141" s="503"/>
      <c r="V141" s="503"/>
      <c r="W141" s="503"/>
      <c r="X141" s="503"/>
    </row>
    <row r="142" spans="1:24" x14ac:dyDescent="0.15">
      <c r="A142" s="155"/>
      <c r="B142" s="155"/>
      <c r="C142" s="155"/>
      <c r="D142" s="155"/>
      <c r="E142" s="155"/>
      <c r="F142" s="155"/>
      <c r="G142" s="155"/>
      <c r="H142" s="155"/>
      <c r="I142" s="155"/>
      <c r="J142" s="155"/>
      <c r="K142" s="155"/>
      <c r="L142" s="155"/>
      <c r="M142" s="155"/>
      <c r="N142" s="155"/>
      <c r="O142" s="155"/>
      <c r="P142" s="155"/>
      <c r="Q142" s="155"/>
      <c r="R142" s="155"/>
      <c r="S142" s="155"/>
      <c r="T142" s="155"/>
      <c r="U142" s="155"/>
      <c r="V142" s="155"/>
      <c r="W142" s="155"/>
      <c r="X142" s="369"/>
    </row>
    <row r="143" spans="1:24" x14ac:dyDescent="0.15">
      <c r="I143" s="501" t="s">
        <v>36</v>
      </c>
      <c r="J143" s="502"/>
      <c r="K143" s="502"/>
      <c r="N143" s="501" t="s">
        <v>37</v>
      </c>
      <c r="O143" s="501"/>
      <c r="P143" s="501"/>
    </row>
    <row r="144" spans="1:24" x14ac:dyDescent="0.15">
      <c r="I144" s="501" t="s">
        <v>38</v>
      </c>
      <c r="J144" s="501"/>
      <c r="K144" s="501"/>
    </row>
    <row r="145" spans="1:20" x14ac:dyDescent="0.15">
      <c r="I145" s="501"/>
      <c r="J145" s="502"/>
      <c r="K145" s="502"/>
    </row>
    <row r="146" spans="1:20" x14ac:dyDescent="0.15">
      <c r="I146" s="501"/>
      <c r="J146" s="502"/>
      <c r="K146" s="502"/>
    </row>
    <row r="147" spans="1:20" x14ac:dyDescent="0.15">
      <c r="E147" s="156" t="s">
        <v>83</v>
      </c>
      <c r="Q147" s="156" t="s">
        <v>84</v>
      </c>
    </row>
    <row r="148" spans="1:20" x14ac:dyDescent="0.15">
      <c r="A148" s="160" t="s">
        <v>90</v>
      </c>
      <c r="B148" s="160"/>
      <c r="Q148" s="156" t="s">
        <v>90</v>
      </c>
      <c r="T148" s="160" t="s">
        <v>92</v>
      </c>
    </row>
    <row r="149" spans="1:20" x14ac:dyDescent="0.15">
      <c r="A149" s="174" t="s">
        <v>79</v>
      </c>
      <c r="B149" s="179" t="s">
        <v>89</v>
      </c>
      <c r="C149" s="179" t="s">
        <v>2</v>
      </c>
      <c r="D149" s="179" t="s">
        <v>3</v>
      </c>
      <c r="E149" s="179" t="s">
        <v>19</v>
      </c>
      <c r="F149" s="179" t="s">
        <v>6</v>
      </c>
      <c r="G149" s="179" t="s">
        <v>76</v>
      </c>
      <c r="H149" s="179" t="s">
        <v>10</v>
      </c>
      <c r="I149" s="179" t="s">
        <v>19</v>
      </c>
      <c r="J149" s="179" t="s">
        <v>77</v>
      </c>
      <c r="K149" s="179" t="s">
        <v>6</v>
      </c>
      <c r="L149" s="179" t="s">
        <v>14</v>
      </c>
      <c r="O149" s="180" t="s">
        <v>85</v>
      </c>
      <c r="P149" s="180" t="s">
        <v>86</v>
      </c>
      <c r="Q149" s="180" t="s">
        <v>87</v>
      </c>
      <c r="S149" s="158" t="s">
        <v>40</v>
      </c>
      <c r="T149" s="158" t="s">
        <v>41</v>
      </c>
    </row>
    <row r="150" spans="1:20" x14ac:dyDescent="0.15">
      <c r="A150" s="161" t="s">
        <v>44</v>
      </c>
      <c r="B150" s="172">
        <f>AVERAGE(B160,B170)</f>
        <v>551.5</v>
      </c>
      <c r="C150" s="172">
        <f>AVERAGE(C160,C170)</f>
        <v>348</v>
      </c>
      <c r="D150" s="181">
        <f>C150/B150</f>
        <v>0.63100634632819586</v>
      </c>
      <c r="E150" s="172">
        <f>AVERAGE(E160,E170)</f>
        <v>3993</v>
      </c>
      <c r="F150" s="172">
        <f t="shared" ref="F150:I150" si="117">AVERAGE(F160,F170)</f>
        <v>20</v>
      </c>
      <c r="G150" s="172">
        <f t="shared" si="117"/>
        <v>13.5</v>
      </c>
      <c r="H150" s="172">
        <f t="shared" si="117"/>
        <v>32.5</v>
      </c>
      <c r="I150" s="172">
        <f t="shared" si="117"/>
        <v>44</v>
      </c>
      <c r="J150" s="182">
        <f>I150/H150</f>
        <v>1.3538461538461539</v>
      </c>
      <c r="K150" s="182">
        <f>AVERAGE(J160,J170)</f>
        <v>1.2833333333333334</v>
      </c>
      <c r="L150" s="162">
        <f>((E150*0.05)+(F150*4)+(G150*-1)+(I150*0.1)+(K150*6))</f>
        <v>278.24999999999994</v>
      </c>
      <c r="O150" s="183">
        <f>(B150+H150)/(B152+F152+B154+F154+B156+F156+B150+H150)</f>
        <v>0.39142091152815012</v>
      </c>
      <c r="P150" s="184">
        <f>B150/(B150+F152+F154+F156)</f>
        <v>0.54549950544015824</v>
      </c>
      <c r="Q150" s="184">
        <f>H150/(H150+B152+B154+B156)</f>
        <v>6.7567567567567571E-2</v>
      </c>
      <c r="S150" s="159">
        <f>(H150+B152+B154+B156)/(H150+B152+B154+B156+B150)</f>
        <v>0.46585956416464891</v>
      </c>
      <c r="T150" s="159">
        <f>B150/(B150+H150+B152+B154+B156)</f>
        <v>0.53414043583535109</v>
      </c>
    </row>
    <row r="151" spans="1:20" x14ac:dyDescent="0.15">
      <c r="A151" s="174" t="s">
        <v>80</v>
      </c>
      <c r="B151" s="179" t="s">
        <v>10</v>
      </c>
      <c r="C151" s="179" t="s">
        <v>19</v>
      </c>
      <c r="D151" s="179" t="s">
        <v>77</v>
      </c>
      <c r="E151" s="179" t="s">
        <v>6</v>
      </c>
      <c r="F151" s="179" t="s">
        <v>17</v>
      </c>
      <c r="G151" s="179" t="s">
        <v>18</v>
      </c>
      <c r="H151" s="179" t="s">
        <v>19</v>
      </c>
      <c r="I151" s="179" t="s">
        <v>78</v>
      </c>
      <c r="J151" s="179" t="s">
        <v>6</v>
      </c>
      <c r="K151" s="179" t="s">
        <v>14</v>
      </c>
      <c r="L151" s="172" t="s">
        <v>91</v>
      </c>
      <c r="O151" s="185" t="s">
        <v>85</v>
      </c>
      <c r="P151" s="185" t="s">
        <v>87</v>
      </c>
      <c r="Q151" s="185" t="s">
        <v>88</v>
      </c>
    </row>
    <row r="152" spans="1:20" x14ac:dyDescent="0.15">
      <c r="A152" s="161" t="s">
        <v>44</v>
      </c>
      <c r="B152" s="172">
        <f>AVERAGE(B162,B172)</f>
        <v>447</v>
      </c>
      <c r="C152" s="172">
        <f>AVERAGE(C162,C172)</f>
        <v>2130.5</v>
      </c>
      <c r="D152" s="182">
        <f>C152/B152</f>
        <v>4.7662192393736014</v>
      </c>
      <c r="E152" s="172">
        <f>AVERAGE(E162,E172)</f>
        <v>14</v>
      </c>
      <c r="F152" s="172">
        <f t="shared" ref="F152:H152" si="118">AVERAGE(F162,F172)</f>
        <v>92.5</v>
      </c>
      <c r="G152" s="172">
        <f t="shared" si="118"/>
        <v>73</v>
      </c>
      <c r="H152" s="172">
        <f t="shared" si="118"/>
        <v>624.5</v>
      </c>
      <c r="I152" s="182">
        <f>H152/G152</f>
        <v>8.5547945205479454</v>
      </c>
      <c r="J152" s="172">
        <f>AVERAGE(J162,J172)</f>
        <v>2.5</v>
      </c>
      <c r="K152" s="162">
        <f>(C152*0.1)+(E152*6)+(H152*0.1)+(J152*6)</f>
        <v>374.5</v>
      </c>
      <c r="L152" s="162">
        <f>(C152*0.1)+(E152*6)+(G152*1)+(H152*0.1)+(J152*6)</f>
        <v>447.5</v>
      </c>
      <c r="O152" s="183">
        <f>(B152+F152)/(B152+F152+B154+F154+B156+F156+B150+H150)</f>
        <v>0.36159517426273458</v>
      </c>
      <c r="P152" s="184">
        <f>B152/(H150+B152+B154+B156)</f>
        <v>0.92931392931392931</v>
      </c>
      <c r="Q152" s="184">
        <f>F152/(F152+F154+F156)</f>
        <v>0.20130576713819368</v>
      </c>
    </row>
    <row r="153" spans="1:20" x14ac:dyDescent="0.15">
      <c r="A153" s="174" t="s">
        <v>81</v>
      </c>
      <c r="B153" s="179" t="s">
        <v>10</v>
      </c>
      <c r="C153" s="179" t="s">
        <v>19</v>
      </c>
      <c r="D153" s="179" t="s">
        <v>77</v>
      </c>
      <c r="E153" s="179" t="s">
        <v>6</v>
      </c>
      <c r="F153" s="179" t="s">
        <v>17</v>
      </c>
      <c r="G153" s="179" t="s">
        <v>18</v>
      </c>
      <c r="H153" s="179" t="s">
        <v>19</v>
      </c>
      <c r="I153" s="179" t="s">
        <v>78</v>
      </c>
      <c r="J153" s="179" t="s">
        <v>6</v>
      </c>
      <c r="K153" s="179" t="s">
        <v>14</v>
      </c>
      <c r="L153" s="172" t="s">
        <v>91</v>
      </c>
      <c r="O153" s="185" t="s">
        <v>85</v>
      </c>
      <c r="P153" s="185" t="s">
        <v>87</v>
      </c>
      <c r="Q153" s="185" t="s">
        <v>88</v>
      </c>
    </row>
    <row r="154" spans="1:20" x14ac:dyDescent="0.15">
      <c r="A154" s="161" t="s">
        <v>44</v>
      </c>
      <c r="B154" s="172">
        <f>AVERAGE(B164,B174)</f>
        <v>1.5</v>
      </c>
      <c r="C154" s="172">
        <f>AVERAGE(C164,C174)</f>
        <v>6</v>
      </c>
      <c r="D154" s="172">
        <f>C154/B154</f>
        <v>4</v>
      </c>
      <c r="E154" s="172">
        <f>AVERAGE(E164,E174)</f>
        <v>0</v>
      </c>
      <c r="F154" s="172">
        <f t="shared" ref="F154:H154" si="119">AVERAGE(F164,F174)</f>
        <v>249.5</v>
      </c>
      <c r="G154" s="172">
        <f t="shared" si="119"/>
        <v>142.5</v>
      </c>
      <c r="H154" s="172">
        <f t="shared" si="119"/>
        <v>1855</v>
      </c>
      <c r="I154" s="182">
        <f>H154/G154</f>
        <v>13.017543859649123</v>
      </c>
      <c r="J154" s="172">
        <f>AVERAGE(J164,J174)</f>
        <v>10</v>
      </c>
      <c r="K154" s="162">
        <f>(C154*0.1)+(E154*6)+(H154*0.1)+(J154*6)</f>
        <v>246.1</v>
      </c>
      <c r="L154" s="162">
        <f>(C154*0.1)+(E154*6)+(G154*1)+(H154*0.1)+(J154*6)</f>
        <v>388.6</v>
      </c>
      <c r="O154" s="183">
        <f>(B154+F154)/(B152+F152+B154+F154+B156+F156+B150+H150)</f>
        <v>0.16823056300268097</v>
      </c>
      <c r="P154" s="184">
        <f>B154/(B152+H150+B154+B156)</f>
        <v>3.1185031185031187E-3</v>
      </c>
      <c r="Q154" s="184">
        <f>F154/(F154+F152+F156)</f>
        <v>0.54298150163220893</v>
      </c>
    </row>
    <row r="155" spans="1:20" x14ac:dyDescent="0.15">
      <c r="A155" s="174" t="s">
        <v>82</v>
      </c>
      <c r="B155" s="179" t="s">
        <v>10</v>
      </c>
      <c r="C155" s="179" t="s">
        <v>19</v>
      </c>
      <c r="D155" s="179" t="s">
        <v>77</v>
      </c>
      <c r="E155" s="179" t="s">
        <v>6</v>
      </c>
      <c r="F155" s="179" t="s">
        <v>17</v>
      </c>
      <c r="G155" s="179" t="s">
        <v>18</v>
      </c>
      <c r="H155" s="179" t="s">
        <v>19</v>
      </c>
      <c r="I155" s="179" t="s">
        <v>78</v>
      </c>
      <c r="J155" s="179" t="s">
        <v>6</v>
      </c>
      <c r="K155" s="179" t="s">
        <v>14</v>
      </c>
      <c r="L155" s="172" t="s">
        <v>91</v>
      </c>
      <c r="O155" s="185" t="s">
        <v>85</v>
      </c>
      <c r="P155" s="185" t="s">
        <v>87</v>
      </c>
      <c r="Q155" s="185" t="s">
        <v>88</v>
      </c>
    </row>
    <row r="156" spans="1:20" x14ac:dyDescent="0.15">
      <c r="A156" s="161" t="s">
        <v>44</v>
      </c>
      <c r="B156" s="172">
        <f>AVERAGE(B176,B166)</f>
        <v>0</v>
      </c>
      <c r="C156" s="172">
        <f>AVERAGE(C176,C166)</f>
        <v>0</v>
      </c>
      <c r="D156" s="172" t="e">
        <f>C156/B156</f>
        <v>#DIV/0!</v>
      </c>
      <c r="E156" s="172">
        <f>AVERAGE(E166,E176)</f>
        <v>0</v>
      </c>
      <c r="F156" s="172">
        <f>AVERAGE(F166,F176)</f>
        <v>117.5</v>
      </c>
      <c r="G156" s="172">
        <f t="shared" ref="G156:H156" si="120">AVERAGE(G166,G176)</f>
        <v>79</v>
      </c>
      <c r="H156" s="172">
        <f t="shared" si="120"/>
        <v>835.5</v>
      </c>
      <c r="I156" s="182">
        <f>H156/G156</f>
        <v>10.575949367088608</v>
      </c>
      <c r="J156" s="172">
        <f>AVERAGE(J166,J176)</f>
        <v>5.5</v>
      </c>
      <c r="K156" s="162">
        <f>(C156*0.1)+(E156*6)+(H156*0.1)+(J156*6)</f>
        <v>116.55000000000001</v>
      </c>
      <c r="L156" s="162">
        <f>(C156*0.1)+(E156*6)+(G156*1)+(H156*0.1)+(J156*6)</f>
        <v>195.55</v>
      </c>
      <c r="O156" s="183">
        <f>(B156+F156)/(B152+F152+B154+F154+B156+F156+B150+H150)</f>
        <v>7.8753351206434313E-2</v>
      </c>
      <c r="P156" s="186">
        <f>B156/(B156+B154+B152+H150)</f>
        <v>0</v>
      </c>
      <c r="Q156" s="184">
        <f>F156/(F156+F154+F152)</f>
        <v>0.25571273122959737</v>
      </c>
    </row>
    <row r="157" spans="1:20" x14ac:dyDescent="0.15">
      <c r="B157" s="187"/>
      <c r="C157" s="187"/>
      <c r="D157" s="187"/>
      <c r="E157" s="187"/>
      <c r="F157" s="187"/>
      <c r="G157" s="187"/>
      <c r="H157" s="187"/>
      <c r="I157" s="187"/>
      <c r="J157" s="187"/>
      <c r="K157" s="187"/>
      <c r="L157" s="188"/>
      <c r="O157" s="189"/>
      <c r="P157" s="190"/>
      <c r="Q157" s="189"/>
    </row>
    <row r="158" spans="1:20" x14ac:dyDescent="0.15">
      <c r="A158" s="160">
        <v>2024</v>
      </c>
      <c r="O158" s="189"/>
      <c r="P158" s="190">
        <v>2024</v>
      </c>
      <c r="Q158" s="189"/>
      <c r="S158" s="160" t="s">
        <v>92</v>
      </c>
    </row>
    <row r="159" spans="1:20" x14ac:dyDescent="0.15">
      <c r="A159" s="174" t="s">
        <v>79</v>
      </c>
      <c r="B159" s="179" t="s">
        <v>89</v>
      </c>
      <c r="C159" s="179" t="s">
        <v>2</v>
      </c>
      <c r="D159" s="179" t="s">
        <v>3</v>
      </c>
      <c r="E159" s="179" t="s">
        <v>19</v>
      </c>
      <c r="F159" s="179" t="s">
        <v>6</v>
      </c>
      <c r="G159" s="179" t="s">
        <v>76</v>
      </c>
      <c r="H159" s="179" t="s">
        <v>10</v>
      </c>
      <c r="I159" s="179" t="s">
        <v>19</v>
      </c>
      <c r="J159" s="179" t="s">
        <v>77</v>
      </c>
      <c r="K159" s="179" t="s">
        <v>6</v>
      </c>
      <c r="L159" s="179" t="s">
        <v>14</v>
      </c>
      <c r="O159" s="180" t="s">
        <v>85</v>
      </c>
      <c r="P159" s="180" t="s">
        <v>86</v>
      </c>
      <c r="Q159" s="180" t="s">
        <v>87</v>
      </c>
      <c r="S159" s="158" t="s">
        <v>40</v>
      </c>
      <c r="T159" s="158" t="s">
        <v>41</v>
      </c>
    </row>
    <row r="160" spans="1:20" x14ac:dyDescent="0.15">
      <c r="A160" s="161" t="s">
        <v>44</v>
      </c>
      <c r="B160" s="172">
        <v>558</v>
      </c>
      <c r="C160" s="172">
        <v>364</v>
      </c>
      <c r="D160" s="181">
        <f>C160/B160</f>
        <v>0.6523297491039427</v>
      </c>
      <c r="E160" s="172">
        <v>4283</v>
      </c>
      <c r="F160" s="172">
        <v>21</v>
      </c>
      <c r="G160" s="172">
        <v>19</v>
      </c>
      <c r="H160" s="172">
        <v>30</v>
      </c>
      <c r="I160" s="172">
        <v>11</v>
      </c>
      <c r="J160" s="182">
        <f>I160/H160</f>
        <v>0.36666666666666664</v>
      </c>
      <c r="K160" s="172">
        <v>1</v>
      </c>
      <c r="L160" s="162">
        <f>((E160*0.05)+(F160*4)+(G160*-1)+(I160*0.1)+(K160*6))</f>
        <v>286.25</v>
      </c>
      <c r="O160" s="183">
        <f>(B160+H160)/(B162+F162+B164+F164+B166+F166+B160+H160)</f>
        <v>0.40720221606648199</v>
      </c>
      <c r="P160" s="184">
        <f>B160/(B160+F162+F164+F166)</f>
        <v>0.58307210031347967</v>
      </c>
      <c r="Q160" s="184">
        <f>H160/(H160+B162+B164+B166)</f>
        <v>6.1601642710472276E-2</v>
      </c>
      <c r="S160" s="159">
        <f>(H160+B162+B164+B166)/(H160+B162+B164+B166+B160)</f>
        <v>0.46602870813397129</v>
      </c>
      <c r="T160" s="159">
        <f>B160/(B160+H160+B162+B164+B166)</f>
        <v>0.53397129186602876</v>
      </c>
    </row>
    <row r="161" spans="1:20" x14ac:dyDescent="0.15">
      <c r="A161" s="174" t="s">
        <v>80</v>
      </c>
      <c r="B161" s="179" t="s">
        <v>10</v>
      </c>
      <c r="C161" s="179" t="s">
        <v>19</v>
      </c>
      <c r="D161" s="179" t="s">
        <v>77</v>
      </c>
      <c r="E161" s="179" t="s">
        <v>6</v>
      </c>
      <c r="F161" s="179" t="s">
        <v>17</v>
      </c>
      <c r="G161" s="179" t="s">
        <v>18</v>
      </c>
      <c r="H161" s="179" t="s">
        <v>19</v>
      </c>
      <c r="I161" s="179" t="s">
        <v>78</v>
      </c>
      <c r="J161" s="179" t="s">
        <v>6</v>
      </c>
      <c r="K161" s="179" t="s">
        <v>14</v>
      </c>
      <c r="L161" s="179" t="s">
        <v>91</v>
      </c>
      <c r="O161" s="185" t="s">
        <v>85</v>
      </c>
      <c r="P161" s="185" t="s">
        <v>87</v>
      </c>
      <c r="Q161" s="185" t="s">
        <v>88</v>
      </c>
    </row>
    <row r="162" spans="1:20" x14ac:dyDescent="0.15">
      <c r="A162" s="161" t="s">
        <v>44</v>
      </c>
      <c r="B162" s="172">
        <v>455</v>
      </c>
      <c r="C162" s="172">
        <v>2209</v>
      </c>
      <c r="D162" s="182">
        <f>C162/B162</f>
        <v>4.8549450549450546</v>
      </c>
      <c r="E162" s="172">
        <v>13</v>
      </c>
      <c r="F162" s="172">
        <v>66</v>
      </c>
      <c r="G162" s="172">
        <v>53</v>
      </c>
      <c r="H162" s="172">
        <v>333</v>
      </c>
      <c r="I162" s="182">
        <f>H162/G162</f>
        <v>6.283018867924528</v>
      </c>
      <c r="J162" s="172">
        <v>1</v>
      </c>
      <c r="K162" s="162">
        <f>(C162*0.1)+(E162*6)+(H162*0.1)+(J162*6)</f>
        <v>338.2</v>
      </c>
      <c r="L162" s="162">
        <f>(C162*0.1)+(E162*6)+(G162*1)+(H162*0.1)+(J162*6)</f>
        <v>391.2</v>
      </c>
      <c r="O162" s="183">
        <f>(B162+F162)/(B162+F162+B164+F164+B166+F166+B160+H160)</f>
        <v>0.36080332409972299</v>
      </c>
      <c r="P162" s="184">
        <f>B162/(H160+B162+B164+B166)</f>
        <v>0.93429158110882959</v>
      </c>
      <c r="Q162" s="184">
        <f>F162/(F162+F164+F166)</f>
        <v>0.16541353383458646</v>
      </c>
    </row>
    <row r="163" spans="1:20" x14ac:dyDescent="0.15">
      <c r="A163" s="174" t="s">
        <v>81</v>
      </c>
      <c r="B163" s="179" t="s">
        <v>10</v>
      </c>
      <c r="C163" s="179" t="s">
        <v>19</v>
      </c>
      <c r="D163" s="179" t="s">
        <v>77</v>
      </c>
      <c r="E163" s="179" t="s">
        <v>6</v>
      </c>
      <c r="F163" s="179" t="s">
        <v>17</v>
      </c>
      <c r="G163" s="179" t="s">
        <v>18</v>
      </c>
      <c r="H163" s="179" t="s">
        <v>19</v>
      </c>
      <c r="I163" s="179" t="s">
        <v>78</v>
      </c>
      <c r="J163" s="179" t="s">
        <v>6</v>
      </c>
      <c r="K163" s="179" t="s">
        <v>14</v>
      </c>
      <c r="L163" s="179" t="s">
        <v>91</v>
      </c>
      <c r="O163" s="185" t="s">
        <v>85</v>
      </c>
      <c r="P163" s="185" t="s">
        <v>87</v>
      </c>
      <c r="Q163" s="185" t="s">
        <v>88</v>
      </c>
    </row>
    <row r="164" spans="1:20" x14ac:dyDescent="0.15">
      <c r="A164" s="161" t="s">
        <v>44</v>
      </c>
      <c r="B164" s="172">
        <v>2</v>
      </c>
      <c r="C164" s="172">
        <v>7</v>
      </c>
      <c r="D164" s="172">
        <f>C164/B164</f>
        <v>3.5</v>
      </c>
      <c r="E164" s="172">
        <v>0</v>
      </c>
      <c r="F164" s="172">
        <v>227</v>
      </c>
      <c r="G164" s="172">
        <v>142</v>
      </c>
      <c r="H164" s="172">
        <v>1899</v>
      </c>
      <c r="I164" s="182">
        <f>H164/G164</f>
        <v>13.373239436619718</v>
      </c>
      <c r="J164" s="172">
        <v>10</v>
      </c>
      <c r="K164" s="162">
        <f>(C164*0.1)+(E164*6)+(H164*0.1)+(J164*6)</f>
        <v>250.6</v>
      </c>
      <c r="L164" s="162">
        <f>(C164*0.1)+(E164*6)+(G164*1)+(H164*0.1)+(J164*6)</f>
        <v>392.6</v>
      </c>
      <c r="O164" s="183">
        <f>(B164+F164)/(B162+F162+B164+F164+B166+F166+B160+H160)</f>
        <v>0.15858725761772854</v>
      </c>
      <c r="P164" s="184">
        <f>B164/(B162+H160+B164+B166)</f>
        <v>4.1067761806981521E-3</v>
      </c>
      <c r="Q164" s="184">
        <f>F164/(F164+F162+F166)</f>
        <v>0.56892230576441105</v>
      </c>
    </row>
    <row r="165" spans="1:20" x14ac:dyDescent="0.15">
      <c r="A165" s="174" t="s">
        <v>82</v>
      </c>
      <c r="B165" s="179" t="s">
        <v>10</v>
      </c>
      <c r="C165" s="179" t="s">
        <v>19</v>
      </c>
      <c r="D165" s="179" t="s">
        <v>77</v>
      </c>
      <c r="E165" s="179" t="s">
        <v>6</v>
      </c>
      <c r="F165" s="179" t="s">
        <v>17</v>
      </c>
      <c r="G165" s="179" t="s">
        <v>18</v>
      </c>
      <c r="H165" s="179" t="s">
        <v>19</v>
      </c>
      <c r="I165" s="179" t="s">
        <v>78</v>
      </c>
      <c r="J165" s="179" t="s">
        <v>6</v>
      </c>
      <c r="K165" s="179" t="s">
        <v>14</v>
      </c>
      <c r="L165" s="179" t="s">
        <v>91</v>
      </c>
      <c r="O165" s="185" t="s">
        <v>85</v>
      </c>
      <c r="P165" s="185" t="s">
        <v>87</v>
      </c>
      <c r="Q165" s="185" t="s">
        <v>88</v>
      </c>
    </row>
    <row r="166" spans="1:20" x14ac:dyDescent="0.15">
      <c r="A166" s="161" t="s">
        <v>44</v>
      </c>
      <c r="B166" s="172">
        <v>0</v>
      </c>
      <c r="C166" s="172">
        <v>0</v>
      </c>
      <c r="D166" s="172" t="e">
        <f>C166/B166</f>
        <v>#DIV/0!</v>
      </c>
      <c r="E166" s="172">
        <v>0</v>
      </c>
      <c r="F166" s="172">
        <v>106</v>
      </c>
      <c r="G166" s="172">
        <v>62</v>
      </c>
      <c r="H166" s="172">
        <v>695</v>
      </c>
      <c r="I166" s="182">
        <f>H166/G166</f>
        <v>11.209677419354838</v>
      </c>
      <c r="J166" s="172">
        <v>6</v>
      </c>
      <c r="K166" s="162">
        <f>(C166*0.1)+(E166*6)+(H166*0.1)+(J166*6)</f>
        <v>105.5</v>
      </c>
      <c r="L166" s="162">
        <f>(C166*0.1)+(E166*6)+(G166*1)+(H166*0.1)+(J166*6)</f>
        <v>167.5</v>
      </c>
      <c r="O166" s="183">
        <f>(B166+F166)/(B162+F162+B164+F164+B166+F166+B160+H160)</f>
        <v>7.3407202216066489E-2</v>
      </c>
      <c r="P166" s="186">
        <f>B166/(B166+B164+B162+H160)</f>
        <v>0</v>
      </c>
      <c r="Q166" s="184">
        <f>F166/(F166+F164+F162)</f>
        <v>0.26566416040100249</v>
      </c>
    </row>
    <row r="167" spans="1:20" x14ac:dyDescent="0.15">
      <c r="O167" s="189"/>
      <c r="P167" s="189"/>
      <c r="Q167" s="189"/>
    </row>
    <row r="168" spans="1:20" x14ac:dyDescent="0.15">
      <c r="A168" s="160">
        <v>2025</v>
      </c>
      <c r="O168" s="189"/>
      <c r="P168" s="190">
        <v>2023</v>
      </c>
      <c r="Q168" s="189"/>
      <c r="S168" s="160" t="s">
        <v>92</v>
      </c>
    </row>
    <row r="169" spans="1:20" x14ac:dyDescent="0.15">
      <c r="A169" s="174" t="s">
        <v>79</v>
      </c>
      <c r="B169" s="179" t="s">
        <v>89</v>
      </c>
      <c r="C169" s="179" t="s">
        <v>2</v>
      </c>
      <c r="D169" s="179" t="s">
        <v>3</v>
      </c>
      <c r="E169" s="179" t="s">
        <v>19</v>
      </c>
      <c r="F169" s="179" t="s">
        <v>6</v>
      </c>
      <c r="G169" s="179" t="s">
        <v>76</v>
      </c>
      <c r="H169" s="179" t="s">
        <v>10</v>
      </c>
      <c r="I169" s="179" t="s">
        <v>19</v>
      </c>
      <c r="J169" s="179" t="s">
        <v>77</v>
      </c>
      <c r="K169" s="179" t="s">
        <v>6</v>
      </c>
      <c r="L169" s="179" t="s">
        <v>14</v>
      </c>
      <c r="O169" s="180" t="s">
        <v>85</v>
      </c>
      <c r="P169" s="180" t="s">
        <v>86</v>
      </c>
      <c r="Q169" s="180" t="s">
        <v>87</v>
      </c>
      <c r="S169" s="158" t="s">
        <v>40</v>
      </c>
      <c r="T169" s="158" t="s">
        <v>41</v>
      </c>
    </row>
    <row r="170" spans="1:20" x14ac:dyDescent="0.15">
      <c r="A170" s="161" t="s">
        <v>44</v>
      </c>
      <c r="B170" s="172">
        <v>545</v>
      </c>
      <c r="C170" s="172">
        <v>332</v>
      </c>
      <c r="D170" s="181">
        <f>C170/B170</f>
        <v>0.60917431192660554</v>
      </c>
      <c r="E170" s="172">
        <v>3703</v>
      </c>
      <c r="F170" s="172">
        <v>19</v>
      </c>
      <c r="G170" s="172">
        <v>8</v>
      </c>
      <c r="H170" s="172">
        <v>35</v>
      </c>
      <c r="I170" s="172">
        <v>77</v>
      </c>
      <c r="J170" s="182">
        <f>I170/H170</f>
        <v>2.2000000000000002</v>
      </c>
      <c r="K170" s="172">
        <v>1</v>
      </c>
      <c r="L170" s="162">
        <f>((E170*0.05)+(F170*4)+(G170*-1)+(I170*0.1)+(K170*6))</f>
        <v>266.84999999999997</v>
      </c>
      <c r="O170" s="183">
        <f>(B170+H170)/(B172+F172+B174+F174+B176+F176+B170+H170)</f>
        <v>0.37662337662337664</v>
      </c>
      <c r="P170" s="184">
        <f>B170/(B170+F172+F174+F176)</f>
        <v>0.51173708920187788</v>
      </c>
      <c r="Q170" s="184">
        <f>H170/(H170+B172+B174+B176)</f>
        <v>7.3684210526315783E-2</v>
      </c>
      <c r="S170" s="159">
        <f>(H170+B172+B174+B176)/(H170+B172+B174+B176+B170)</f>
        <v>0.46568627450980393</v>
      </c>
      <c r="T170" s="159">
        <f>B170/(B170+H170+B172+B174+B176)</f>
        <v>0.53431372549019607</v>
      </c>
    </row>
    <row r="171" spans="1:20" x14ac:dyDescent="0.15">
      <c r="A171" s="174" t="s">
        <v>80</v>
      </c>
      <c r="B171" s="179" t="s">
        <v>10</v>
      </c>
      <c r="C171" s="179" t="s">
        <v>19</v>
      </c>
      <c r="D171" s="179" t="s">
        <v>77</v>
      </c>
      <c r="E171" s="179" t="s">
        <v>6</v>
      </c>
      <c r="F171" s="179" t="s">
        <v>17</v>
      </c>
      <c r="G171" s="179" t="s">
        <v>18</v>
      </c>
      <c r="H171" s="179" t="s">
        <v>19</v>
      </c>
      <c r="I171" s="179" t="s">
        <v>78</v>
      </c>
      <c r="J171" s="179" t="s">
        <v>6</v>
      </c>
      <c r="K171" s="179" t="s">
        <v>14</v>
      </c>
      <c r="L171" s="179" t="s">
        <v>91</v>
      </c>
      <c r="O171" s="185" t="s">
        <v>85</v>
      </c>
      <c r="P171" s="185" t="s">
        <v>87</v>
      </c>
      <c r="Q171" s="185" t="s">
        <v>88</v>
      </c>
    </row>
    <row r="172" spans="1:20" x14ac:dyDescent="0.15">
      <c r="A172" s="161" t="s">
        <v>44</v>
      </c>
      <c r="B172" s="172">
        <v>439</v>
      </c>
      <c r="C172" s="172">
        <v>2052</v>
      </c>
      <c r="D172" s="182">
        <f>C172/B172</f>
        <v>4.6742596810933943</v>
      </c>
      <c r="E172" s="172">
        <v>15</v>
      </c>
      <c r="F172" s="172">
        <v>119</v>
      </c>
      <c r="G172" s="172">
        <v>93</v>
      </c>
      <c r="H172" s="172">
        <v>916</v>
      </c>
      <c r="I172" s="182">
        <f>H172/G172</f>
        <v>9.849462365591398</v>
      </c>
      <c r="J172" s="172">
        <v>4</v>
      </c>
      <c r="K172" s="162">
        <f>(C172*0.1)+(E172*6)+(H172*0.1)+(J172*6)</f>
        <v>410.80000000000007</v>
      </c>
      <c r="L172" s="162">
        <f>(C172*0.1)+(E172*6)+(G172*1)+(H172*0.1)+(J172*6)</f>
        <v>503.80000000000007</v>
      </c>
      <c r="O172" s="183">
        <f>(B172+F172)/(B172+F172+B174+F174+B176+F176+B170+H170)</f>
        <v>0.36233766233766235</v>
      </c>
      <c r="P172" s="184">
        <f>B172/(H170+B172+B174+B176)</f>
        <v>0.92421052631578948</v>
      </c>
      <c r="Q172" s="184">
        <f>F172/(F172+F174+F176)</f>
        <v>0.22884615384615384</v>
      </c>
    </row>
    <row r="173" spans="1:20" x14ac:dyDescent="0.15">
      <c r="A173" s="174" t="s">
        <v>81</v>
      </c>
      <c r="B173" s="179" t="s">
        <v>10</v>
      </c>
      <c r="C173" s="179" t="s">
        <v>19</v>
      </c>
      <c r="D173" s="179" t="s">
        <v>77</v>
      </c>
      <c r="E173" s="179" t="s">
        <v>6</v>
      </c>
      <c r="F173" s="179" t="s">
        <v>17</v>
      </c>
      <c r="G173" s="179" t="s">
        <v>18</v>
      </c>
      <c r="H173" s="179" t="s">
        <v>19</v>
      </c>
      <c r="I173" s="179" t="s">
        <v>78</v>
      </c>
      <c r="J173" s="179" t="s">
        <v>6</v>
      </c>
      <c r="K173" s="179" t="s">
        <v>14</v>
      </c>
      <c r="L173" s="179" t="s">
        <v>91</v>
      </c>
      <c r="O173" s="185" t="s">
        <v>85</v>
      </c>
      <c r="P173" s="185" t="s">
        <v>87</v>
      </c>
      <c r="Q173" s="185" t="s">
        <v>88</v>
      </c>
    </row>
    <row r="174" spans="1:20" x14ac:dyDescent="0.15">
      <c r="A174" s="161" t="s">
        <v>44</v>
      </c>
      <c r="B174" s="172">
        <v>1</v>
      </c>
      <c r="C174" s="172">
        <v>5</v>
      </c>
      <c r="D174" s="182">
        <f>C174/B174</f>
        <v>5</v>
      </c>
      <c r="E174" s="172">
        <v>0</v>
      </c>
      <c r="F174" s="172">
        <v>272</v>
      </c>
      <c r="G174" s="172">
        <v>143</v>
      </c>
      <c r="H174" s="172">
        <v>1811</v>
      </c>
      <c r="I174" s="182">
        <f>H174/G174</f>
        <v>12.664335664335665</v>
      </c>
      <c r="J174" s="172">
        <v>10</v>
      </c>
      <c r="K174" s="162">
        <f>(C174*0.1)+(E174*6)+(H174*0.1)+(J174*6)</f>
        <v>241.60000000000002</v>
      </c>
      <c r="L174" s="162">
        <f>(C174*0.1)+(E174*6)+(G174*1)+(H174*0.1)+(J174*6)</f>
        <v>384.6</v>
      </c>
      <c r="O174" s="183">
        <f>(B174+F174)/(B172+F172+B174+F174+B176+F176+B170+H170)</f>
        <v>0.17727272727272728</v>
      </c>
      <c r="P174" s="184">
        <f>B174/(B172+H170+B174+B176)</f>
        <v>2.1052631578947368E-3</v>
      </c>
      <c r="Q174" s="184">
        <f>F174/(F174+F172+F176)</f>
        <v>0.52307692307692311</v>
      </c>
    </row>
    <row r="175" spans="1:20" x14ac:dyDescent="0.15">
      <c r="A175" s="174" t="s">
        <v>82</v>
      </c>
      <c r="B175" s="179" t="s">
        <v>10</v>
      </c>
      <c r="C175" s="179" t="s">
        <v>19</v>
      </c>
      <c r="D175" s="179" t="s">
        <v>77</v>
      </c>
      <c r="E175" s="179" t="s">
        <v>6</v>
      </c>
      <c r="F175" s="179" t="s">
        <v>17</v>
      </c>
      <c r="G175" s="179" t="s">
        <v>18</v>
      </c>
      <c r="H175" s="179" t="s">
        <v>19</v>
      </c>
      <c r="I175" s="179" t="s">
        <v>78</v>
      </c>
      <c r="J175" s="179" t="s">
        <v>6</v>
      </c>
      <c r="K175" s="179" t="s">
        <v>14</v>
      </c>
      <c r="L175" s="179" t="s">
        <v>91</v>
      </c>
      <c r="O175" s="185" t="s">
        <v>85</v>
      </c>
      <c r="P175" s="185" t="s">
        <v>87</v>
      </c>
      <c r="Q175" s="185" t="s">
        <v>88</v>
      </c>
    </row>
    <row r="176" spans="1:20" x14ac:dyDescent="0.15">
      <c r="A176" s="161" t="s">
        <v>44</v>
      </c>
      <c r="B176" s="172">
        <v>0</v>
      </c>
      <c r="C176" s="172">
        <v>0</v>
      </c>
      <c r="D176" s="172" t="e">
        <f>C176/B176</f>
        <v>#DIV/0!</v>
      </c>
      <c r="E176" s="172">
        <v>0</v>
      </c>
      <c r="F176" s="172">
        <v>129</v>
      </c>
      <c r="G176" s="172">
        <v>96</v>
      </c>
      <c r="H176" s="172">
        <v>976</v>
      </c>
      <c r="I176" s="182">
        <f>H176/G176</f>
        <v>10.166666666666666</v>
      </c>
      <c r="J176" s="172">
        <v>5</v>
      </c>
      <c r="K176" s="162">
        <f>(C176*0.1)+(E176*6)+(H176*0.1)+(J176*6)</f>
        <v>127.60000000000001</v>
      </c>
      <c r="L176" s="162">
        <f>(C176*0.1)+(E176*6)+(G176*1)+(H176*0.1)+(J176*6)</f>
        <v>223.60000000000002</v>
      </c>
      <c r="O176" s="183">
        <f>(B176+F176)/(B172+F172+B174+F174+B176+F176+B170+H170)</f>
        <v>8.3766233766233766E-2</v>
      </c>
      <c r="P176" s="186">
        <f>B176/(B176+B174+B172+H170)</f>
        <v>0</v>
      </c>
      <c r="Q176" s="184">
        <f>F176/(F176+F174+F172)</f>
        <v>0.24807692307692308</v>
      </c>
    </row>
  </sheetData>
  <mergeCells count="134">
    <mergeCell ref="A141:X141"/>
    <mergeCell ref="I143:K143"/>
    <mergeCell ref="N143:P143"/>
    <mergeCell ref="I144:K144"/>
    <mergeCell ref="I145:K145"/>
    <mergeCell ref="I146:K146"/>
    <mergeCell ref="J127:M127"/>
    <mergeCell ref="R127:U127"/>
    <mergeCell ref="J128:M128"/>
    <mergeCell ref="R128:U128"/>
    <mergeCell ref="J129:M129"/>
    <mergeCell ref="R129:U129"/>
    <mergeCell ref="J124:M124"/>
    <mergeCell ref="R124:U124"/>
    <mergeCell ref="J125:M125"/>
    <mergeCell ref="R125:U125"/>
    <mergeCell ref="J126:M126"/>
    <mergeCell ref="R126:U126"/>
    <mergeCell ref="J121:M121"/>
    <mergeCell ref="R121:U121"/>
    <mergeCell ref="J122:M122"/>
    <mergeCell ref="R122:U122"/>
    <mergeCell ref="J123:M123"/>
    <mergeCell ref="R123:U123"/>
    <mergeCell ref="A111:H111"/>
    <mergeCell ref="K111:O111"/>
    <mergeCell ref="S111:U111"/>
    <mergeCell ref="W111:X111"/>
    <mergeCell ref="A120:H120"/>
    <mergeCell ref="K120:O120"/>
    <mergeCell ref="S120:W120"/>
    <mergeCell ref="A90:H90"/>
    <mergeCell ref="I90:N90"/>
    <mergeCell ref="S90:U90"/>
    <mergeCell ref="W90:X90"/>
    <mergeCell ref="A100:H100"/>
    <mergeCell ref="K100:O100"/>
    <mergeCell ref="S100:U100"/>
    <mergeCell ref="W100:X100"/>
    <mergeCell ref="I76:K76"/>
    <mergeCell ref="I77:K77"/>
    <mergeCell ref="A80:X80"/>
    <mergeCell ref="D82:J82"/>
    <mergeCell ref="M82:Q82"/>
    <mergeCell ref="S82:U82"/>
    <mergeCell ref="W82:X82"/>
    <mergeCell ref="J59:M59"/>
    <mergeCell ref="R59:U59"/>
    <mergeCell ref="AL59:AO59"/>
    <mergeCell ref="AT59:AW59"/>
    <mergeCell ref="A73:X73"/>
    <mergeCell ref="I75:K75"/>
    <mergeCell ref="N75:P75"/>
    <mergeCell ref="J57:M57"/>
    <mergeCell ref="R57:U57"/>
    <mergeCell ref="AL57:AO57"/>
    <mergeCell ref="AT57:AW57"/>
    <mergeCell ref="J58:M58"/>
    <mergeCell ref="R58:U58"/>
    <mergeCell ref="AL58:AO58"/>
    <mergeCell ref="AT58:AW58"/>
    <mergeCell ref="J55:M55"/>
    <mergeCell ref="R55:U55"/>
    <mergeCell ref="AL55:AO55"/>
    <mergeCell ref="AT55:AW55"/>
    <mergeCell ref="J56:M56"/>
    <mergeCell ref="R56:U56"/>
    <mergeCell ref="AL56:AO56"/>
    <mergeCell ref="AT56:AW56"/>
    <mergeCell ref="J53:M53"/>
    <mergeCell ref="R53:U53"/>
    <mergeCell ref="AL53:AO53"/>
    <mergeCell ref="AT53:AW53"/>
    <mergeCell ref="J54:M54"/>
    <mergeCell ref="R54:U54"/>
    <mergeCell ref="AL54:AO54"/>
    <mergeCell ref="AT54:AW54"/>
    <mergeCell ref="AM51:AP51"/>
    <mergeCell ref="AU51:AX51"/>
    <mergeCell ref="J52:M52"/>
    <mergeCell ref="R52:U52"/>
    <mergeCell ref="AL52:AO52"/>
    <mergeCell ref="AT52:AW52"/>
    <mergeCell ref="A50:H50"/>
    <mergeCell ref="K50:O50"/>
    <mergeCell ref="S50:W50"/>
    <mergeCell ref="AD50:AJ50"/>
    <mergeCell ref="AM50:AQ50"/>
    <mergeCell ref="AU50:AY50"/>
    <mergeCell ref="AU30:AW30"/>
    <mergeCell ref="AY30:AZ30"/>
    <mergeCell ref="A41:H41"/>
    <mergeCell ref="K41:O41"/>
    <mergeCell ref="S41:U41"/>
    <mergeCell ref="W41:X41"/>
    <mergeCell ref="AD41:AJ41"/>
    <mergeCell ref="AM41:AQ41"/>
    <mergeCell ref="AU41:AW41"/>
    <mergeCell ref="AY41:AZ41"/>
    <mergeCell ref="A30:H30"/>
    <mergeCell ref="K30:O30"/>
    <mergeCell ref="S30:U30"/>
    <mergeCell ref="W30:X30"/>
    <mergeCell ref="AD30:AJ30"/>
    <mergeCell ref="AM30:AQ30"/>
    <mergeCell ref="AU12:AW12"/>
    <mergeCell ref="AY12:AZ12"/>
    <mergeCell ref="A20:H20"/>
    <mergeCell ref="I20:N20"/>
    <mergeCell ref="S20:U20"/>
    <mergeCell ref="W20:X20"/>
    <mergeCell ref="AD20:AJ20"/>
    <mergeCell ref="AK20:AP20"/>
    <mergeCell ref="AU20:AW20"/>
    <mergeCell ref="AY20:AZ20"/>
    <mergeCell ref="D12:J12"/>
    <mergeCell ref="M12:Q12"/>
    <mergeCell ref="S12:U12"/>
    <mergeCell ref="W12:X12"/>
    <mergeCell ref="AF12:AL12"/>
    <mergeCell ref="AO12:AS12"/>
    <mergeCell ref="I6:K6"/>
    <mergeCell ref="AK6:AM6"/>
    <mergeCell ref="I7:K7"/>
    <mergeCell ref="AK7:AM7"/>
    <mergeCell ref="A10:X10"/>
    <mergeCell ref="AD10:AZ10"/>
    <mergeCell ref="A1:X1"/>
    <mergeCell ref="A3:X3"/>
    <mergeCell ref="AD3:AZ3"/>
    <mergeCell ref="I5:K5"/>
    <mergeCell ref="N5:P5"/>
    <mergeCell ref="AK5:AM5"/>
    <mergeCell ref="AP5:AR5"/>
  </mergeCells>
  <hyperlinks>
    <hyperlink ref="I6" location="ARI!A90" display="RSP Projections: Year 2" xr:uid="{E909F2D1-E419-4A17-8AA4-6434A9976DEF}"/>
    <hyperlink ref="I6:K6" location="ARI!A110" display="RSP Projections: Year 2" xr:uid="{888BED4D-882D-404D-AA8F-66848D88D749}"/>
    <hyperlink ref="N5:P5" location="ARI!AX11" display="Adjustable Projections: Year 1" xr:uid="{9D5BF10E-514C-4F21-A827-BF6E23BD001B}"/>
    <hyperlink ref="AK5" location="ARI!C9" display="RSP Projections: Year 1" xr:uid="{5FD9BFB9-64D1-4E1A-9838-2BF271A22442}"/>
    <hyperlink ref="AK6" location="ARI!A90" display="RSP Projections: Year 2" xr:uid="{BC989D86-F728-42FF-8886-6D1DFFED1234}"/>
    <hyperlink ref="AK6:AM6" location="ARI!A110" display="RSP Projections: Year 2" xr:uid="{F1510006-2237-4B22-9EFE-844CDFC80B35}"/>
    <hyperlink ref="AP5:AR5" location="ARI!AX11" display="Adjustable Projections: Year 1" xr:uid="{6368A33C-F002-46B4-8373-AF908E1C5117}"/>
    <hyperlink ref="I5" location="ARI!C9" display="RSP Projections: Year 1" xr:uid="{BD6A3D80-F78F-420F-8E87-A97A2BDDE831}"/>
    <hyperlink ref="I76" location="ARI!A90" display="RSP Projections: Year 2" xr:uid="{52AAF8FF-57AD-4438-980C-57E18DB6898E}"/>
    <hyperlink ref="I76:K76" location="ARI!A110" display="RSP Projections: Year 2" xr:uid="{466F23D5-34A6-46C5-8A33-4B1A2C3123AF}"/>
    <hyperlink ref="N75:P75" location="ARI!AX11" display="Adjustable Projections: Year 1" xr:uid="{387C2A14-A120-4487-B1D2-53C720381032}"/>
    <hyperlink ref="I75" location="ARI!C9" display="RSP Projections: Year 1" xr:uid="{955D44CC-05C9-485C-90DD-184ED8EE6428}"/>
    <hyperlink ref="N143:P143" location="ARI!AX11" display="Adjustable Projections: Year 1" xr:uid="{CD741662-91D8-4A0D-830A-2523F0896CDD}"/>
    <hyperlink ref="I144:K144" location="ARI!A110" display="RSP Projections: Year 2" xr:uid="{F2B31B18-C40B-4CA1-B010-C79FAB626408}"/>
    <hyperlink ref="I144" location="ARI!A90" display="RSP Projections: Year 2" xr:uid="{EF6FC697-CC81-403C-B6F0-0AD5B76AACF6}"/>
    <hyperlink ref="I143" location="ARI!C9" display="RSP Projections: Year 1" xr:uid="{BD1E690D-B1DA-4332-931F-BD0B9F713951}"/>
    <hyperlink ref="N6" location="ARI!A170" display="Past Run/Pass Performances" xr:uid="{7DF81C6E-D205-4951-ADC2-1275F84954AF}"/>
    <hyperlink ref="N76" location="ARI!A170" display="Past Run/Pass Performances" xr:uid="{5ADBE639-CAF2-4321-8C89-93F54AF9B52C}"/>
  </hyperlinks>
  <pageMargins left="0" right="0" top="0" bottom="0" header="0" footer="0"/>
  <pageSetup scale="54" orientation="landscape"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4F3F1-1E85-4209-8347-D5F15E138D69}">
  <dimension ref="A1:BA176"/>
  <sheetViews>
    <sheetView topLeftCell="A22" zoomScale="200" zoomScaleNormal="200" workbookViewId="0">
      <selection activeCell="D34" sqref="D34"/>
    </sheetView>
  </sheetViews>
  <sheetFormatPr defaultColWidth="4.28515625" defaultRowHeight="8.25" x14ac:dyDescent="0.15"/>
  <cols>
    <col min="1" max="1" width="16.42578125" style="192" customWidth="1"/>
    <col min="2" max="2" width="4.42578125" style="201" bestFit="1" customWidth="1"/>
    <col min="3" max="12" width="4.42578125" style="192" bestFit="1" customWidth="1"/>
    <col min="13" max="13" width="4.5703125" style="192" bestFit="1" customWidth="1"/>
    <col min="14" max="16" width="4.7109375" style="192" bestFit="1" customWidth="1"/>
    <col min="17" max="17" width="4.85546875" style="192" bestFit="1" customWidth="1"/>
    <col min="18" max="18" width="4.5703125" style="192" bestFit="1" customWidth="1"/>
    <col min="19" max="19" width="5.28515625" style="192" bestFit="1" customWidth="1"/>
    <col min="20" max="20" width="5.5703125" style="192" bestFit="1" customWidth="1"/>
    <col min="21" max="22" width="5" style="192" bestFit="1" customWidth="1"/>
    <col min="23" max="23" width="4.42578125" style="192" bestFit="1" customWidth="1"/>
    <col min="24" max="24" width="5.28515625" style="192" bestFit="1" customWidth="1"/>
    <col min="25" max="25" width="5.42578125" style="192" bestFit="1" customWidth="1"/>
    <col min="26" max="26" width="5.28515625" style="192" bestFit="1" customWidth="1"/>
    <col min="27" max="29" width="4.28515625" style="192"/>
    <col min="30" max="31" width="4.42578125" style="192" bestFit="1" customWidth="1"/>
    <col min="32" max="33" width="4.85546875" style="192" bestFit="1" customWidth="1"/>
    <col min="34" max="34" width="7" style="192" bestFit="1" customWidth="1"/>
    <col min="35" max="35" width="4.85546875" style="192" bestFit="1" customWidth="1"/>
    <col min="36" max="36" width="5.28515625" style="192" bestFit="1" customWidth="1"/>
    <col min="37" max="37" width="4.7109375" style="192" bestFit="1" customWidth="1"/>
    <col min="38" max="38" width="4.5703125" style="192" bestFit="1" customWidth="1"/>
    <col min="39" max="45" width="4.42578125" style="192" bestFit="1" customWidth="1"/>
    <col min="46" max="46" width="4.28515625" style="192"/>
    <col min="47" max="47" width="5.85546875" style="192" bestFit="1" customWidth="1"/>
    <col min="48" max="48" width="4.7109375" style="192" bestFit="1" customWidth="1"/>
    <col min="49" max="49" width="4.5703125" style="192" bestFit="1" customWidth="1"/>
    <col min="50" max="50" width="4.28515625" style="192"/>
    <col min="51" max="52" width="4.42578125" style="192" bestFit="1" customWidth="1"/>
    <col min="53" max="16384" width="4.28515625" style="192"/>
  </cols>
  <sheetData>
    <row r="1" spans="1:53" x14ac:dyDescent="0.15">
      <c r="A1" s="510" t="s">
        <v>97</v>
      </c>
      <c r="B1" s="510"/>
      <c r="C1" s="510"/>
      <c r="D1" s="510"/>
      <c r="E1" s="510"/>
      <c r="F1" s="510"/>
      <c r="G1" s="510"/>
      <c r="H1" s="510"/>
      <c r="I1" s="510"/>
      <c r="J1" s="510"/>
      <c r="K1" s="510"/>
      <c r="L1" s="510"/>
      <c r="M1" s="510"/>
      <c r="N1" s="510"/>
      <c r="O1" s="510"/>
      <c r="P1" s="510"/>
      <c r="Q1" s="510"/>
      <c r="R1" s="510"/>
      <c r="S1" s="510"/>
      <c r="T1" s="510"/>
      <c r="U1" s="510"/>
      <c r="V1" s="510"/>
      <c r="W1" s="510"/>
    </row>
    <row r="2" spans="1:53" x14ac:dyDescent="0.15">
      <c r="C2" s="193"/>
      <c r="D2" s="193"/>
      <c r="E2" s="193"/>
      <c r="F2" s="193"/>
      <c r="G2" s="193"/>
      <c r="H2" s="193"/>
      <c r="I2" s="193"/>
      <c r="J2" s="193"/>
      <c r="K2" s="193"/>
      <c r="L2" s="193"/>
      <c r="M2" s="193"/>
      <c r="N2" s="193"/>
    </row>
    <row r="3" spans="1:53" x14ac:dyDescent="0.15">
      <c r="A3" s="510" t="s">
        <v>55</v>
      </c>
      <c r="B3" s="510"/>
      <c r="C3" s="510"/>
      <c r="D3" s="510"/>
      <c r="E3" s="510"/>
      <c r="F3" s="510"/>
      <c r="G3" s="510"/>
      <c r="H3" s="510"/>
      <c r="I3" s="510"/>
      <c r="J3" s="510"/>
      <c r="K3" s="510"/>
      <c r="L3" s="510"/>
      <c r="M3" s="510"/>
      <c r="N3" s="510"/>
      <c r="O3" s="510"/>
      <c r="P3" s="510"/>
      <c r="Q3" s="510"/>
      <c r="R3" s="510"/>
      <c r="S3" s="510"/>
      <c r="T3" s="510"/>
      <c r="U3" s="510"/>
      <c r="V3" s="510"/>
      <c r="W3" s="510"/>
      <c r="AC3" s="510" t="s">
        <v>55</v>
      </c>
      <c r="AD3" s="510"/>
      <c r="AE3" s="510"/>
      <c r="AF3" s="510"/>
      <c r="AG3" s="510"/>
      <c r="AH3" s="510"/>
      <c r="AI3" s="510"/>
      <c r="AJ3" s="510"/>
      <c r="AK3" s="510"/>
      <c r="AL3" s="510"/>
      <c r="AM3" s="510"/>
      <c r="AN3" s="510"/>
      <c r="AO3" s="510"/>
      <c r="AP3" s="510"/>
      <c r="AQ3" s="510"/>
      <c r="AR3" s="510"/>
      <c r="AS3" s="510"/>
      <c r="AT3" s="510"/>
      <c r="AU3" s="510"/>
      <c r="AV3" s="510"/>
      <c r="AW3" s="510"/>
      <c r="AX3" s="510"/>
      <c r="AY3" s="510"/>
    </row>
    <row r="4" spans="1:53" x14ac:dyDescent="0.15">
      <c r="A4" s="193"/>
      <c r="B4" s="193"/>
      <c r="C4" s="193"/>
      <c r="D4" s="193"/>
      <c r="E4" s="193"/>
      <c r="F4" s="193"/>
      <c r="G4" s="193"/>
      <c r="H4" s="193"/>
      <c r="I4" s="193"/>
      <c r="J4" s="193"/>
      <c r="K4" s="193"/>
      <c r="L4" s="193"/>
      <c r="M4" s="193"/>
      <c r="N4" s="193"/>
      <c r="O4" s="193"/>
      <c r="P4" s="193"/>
      <c r="Q4" s="193"/>
      <c r="R4" s="193"/>
      <c r="S4" s="193"/>
      <c r="T4" s="193"/>
      <c r="U4" s="193"/>
      <c r="V4" s="193"/>
      <c r="W4" s="193"/>
      <c r="X4" s="193"/>
      <c r="Y4" s="193"/>
      <c r="Z4" s="193"/>
      <c r="AA4" s="193"/>
      <c r="AC4" s="193"/>
      <c r="AD4" s="193"/>
      <c r="AE4" s="193"/>
      <c r="AF4" s="193"/>
      <c r="AG4" s="193"/>
      <c r="AH4" s="193"/>
      <c r="AI4" s="193"/>
      <c r="AJ4" s="193"/>
      <c r="AK4" s="193"/>
      <c r="AL4" s="193"/>
      <c r="AM4" s="193"/>
      <c r="AN4" s="193"/>
      <c r="AO4" s="193"/>
      <c r="AP4" s="193"/>
      <c r="AQ4" s="193"/>
      <c r="AR4" s="193"/>
      <c r="AS4" s="193"/>
      <c r="AT4" s="193"/>
      <c r="AU4" s="193"/>
      <c r="AV4" s="193"/>
      <c r="AW4" s="193"/>
      <c r="AX4" s="193"/>
      <c r="AY4" s="193"/>
    </row>
    <row r="5" spans="1:53" x14ac:dyDescent="0.15">
      <c r="H5" s="508" t="s">
        <v>36</v>
      </c>
      <c r="I5" s="509"/>
      <c r="J5" s="509"/>
      <c r="M5" s="508" t="s">
        <v>37</v>
      </c>
      <c r="N5" s="508"/>
      <c r="O5" s="508"/>
      <c r="S5" s="194" t="s">
        <v>94</v>
      </c>
      <c r="AJ5" s="508" t="s">
        <v>36</v>
      </c>
      <c r="AK5" s="509"/>
      <c r="AL5" s="509"/>
      <c r="AO5" s="508" t="s">
        <v>37</v>
      </c>
      <c r="AP5" s="508"/>
      <c r="AQ5" s="508"/>
    </row>
    <row r="6" spans="1:53" x14ac:dyDescent="0.15">
      <c r="H6" s="508" t="s">
        <v>38</v>
      </c>
      <c r="I6" s="508"/>
      <c r="J6" s="508"/>
      <c r="M6" s="195" t="s">
        <v>75</v>
      </c>
      <c r="S6" s="196" t="s">
        <v>40</v>
      </c>
      <c r="T6" s="196" t="s">
        <v>41</v>
      </c>
      <c r="X6" s="196"/>
      <c r="AJ6" s="508" t="s">
        <v>38</v>
      </c>
      <c r="AK6" s="508"/>
      <c r="AL6" s="508"/>
    </row>
    <row r="7" spans="1:53" x14ac:dyDescent="0.15">
      <c r="H7" s="508"/>
      <c r="I7" s="509"/>
      <c r="J7" s="509"/>
      <c r="S7" s="197">
        <f>(N17+D27+L38+L47)/(N17+D27+L38+D17)</f>
        <v>0.53134040501446478</v>
      </c>
      <c r="T7" s="197">
        <f>D17/(D17+N17+D27+L38+L47)</f>
        <v>0.46865959498553522</v>
      </c>
      <c r="X7" s="456"/>
      <c r="AJ7" s="508"/>
      <c r="AK7" s="509"/>
      <c r="AL7" s="509"/>
    </row>
    <row r="10" spans="1:53" x14ac:dyDescent="0.15">
      <c r="A10" s="510" t="s">
        <v>36</v>
      </c>
      <c r="B10" s="510"/>
      <c r="C10" s="510"/>
      <c r="D10" s="510"/>
      <c r="E10" s="510"/>
      <c r="F10" s="510"/>
      <c r="G10" s="510"/>
      <c r="H10" s="510"/>
      <c r="I10" s="510"/>
      <c r="J10" s="510"/>
      <c r="K10" s="510"/>
      <c r="L10" s="510"/>
      <c r="M10" s="510"/>
      <c r="N10" s="510"/>
      <c r="O10" s="510"/>
      <c r="P10" s="510"/>
      <c r="Q10" s="510"/>
      <c r="R10" s="510"/>
      <c r="S10" s="510"/>
      <c r="T10" s="510"/>
      <c r="U10" s="510"/>
      <c r="V10" s="510"/>
      <c r="W10" s="510"/>
      <c r="AC10" s="510" t="s">
        <v>37</v>
      </c>
      <c r="AD10" s="510"/>
      <c r="AE10" s="510"/>
      <c r="AF10" s="510"/>
      <c r="AG10" s="510"/>
      <c r="AH10" s="510"/>
      <c r="AI10" s="510"/>
      <c r="AJ10" s="510"/>
      <c r="AK10" s="510"/>
      <c r="AL10" s="510"/>
      <c r="AM10" s="510"/>
      <c r="AN10" s="510"/>
      <c r="AO10" s="510"/>
      <c r="AP10" s="510"/>
      <c r="AQ10" s="510"/>
      <c r="AR10" s="510"/>
      <c r="AS10" s="510"/>
      <c r="AT10" s="510"/>
      <c r="AU10" s="510"/>
      <c r="AV10" s="510"/>
      <c r="AW10" s="510"/>
      <c r="AX10" s="510"/>
      <c r="AY10" s="510"/>
    </row>
    <row r="12" spans="1:53" x14ac:dyDescent="0.15">
      <c r="C12" s="510" t="s">
        <v>48</v>
      </c>
      <c r="D12" s="510"/>
      <c r="E12" s="510"/>
      <c r="F12" s="510"/>
      <c r="G12" s="510"/>
      <c r="H12" s="510"/>
      <c r="I12" s="510"/>
      <c r="L12" s="510" t="s">
        <v>49</v>
      </c>
      <c r="M12" s="511"/>
      <c r="N12" s="511"/>
      <c r="O12" s="511"/>
      <c r="P12" s="511"/>
      <c r="R12" s="510" t="s">
        <v>50</v>
      </c>
      <c r="S12" s="510"/>
      <c r="T12" s="510"/>
      <c r="V12" s="510" t="s">
        <v>51</v>
      </c>
      <c r="W12" s="510"/>
      <c r="AE12" s="510" t="s">
        <v>48</v>
      </c>
      <c r="AF12" s="510"/>
      <c r="AG12" s="510"/>
      <c r="AH12" s="510"/>
      <c r="AI12" s="510"/>
      <c r="AJ12" s="510"/>
      <c r="AK12" s="510"/>
      <c r="AN12" s="510" t="s">
        <v>49</v>
      </c>
      <c r="AO12" s="511"/>
      <c r="AP12" s="511"/>
      <c r="AQ12" s="511"/>
      <c r="AR12" s="511"/>
      <c r="AT12" s="510" t="s">
        <v>50</v>
      </c>
      <c r="AU12" s="510"/>
      <c r="AV12" s="510"/>
      <c r="AX12" s="510" t="s">
        <v>51</v>
      </c>
      <c r="AY12" s="510"/>
    </row>
    <row r="13" spans="1:53" x14ac:dyDescent="0.15">
      <c r="A13" s="198" t="s">
        <v>0</v>
      </c>
      <c r="B13" s="198" t="s">
        <v>1517</v>
      </c>
      <c r="C13" s="198" t="s">
        <v>66</v>
      </c>
      <c r="D13" s="198" t="s">
        <v>1</v>
      </c>
      <c r="E13" s="198" t="s">
        <v>2</v>
      </c>
      <c r="F13" s="198" t="s">
        <v>3</v>
      </c>
      <c r="G13" s="198" t="s">
        <v>4</v>
      </c>
      <c r="H13" s="198" t="s">
        <v>5</v>
      </c>
      <c r="I13" s="198" t="s">
        <v>6</v>
      </c>
      <c r="J13" s="198" t="s">
        <v>7</v>
      </c>
      <c r="K13" s="198" t="s">
        <v>8</v>
      </c>
      <c r="L13" s="198" t="s">
        <v>9</v>
      </c>
      <c r="N13" s="198" t="s">
        <v>10</v>
      </c>
      <c r="O13" s="198" t="s">
        <v>11</v>
      </c>
      <c r="P13" s="198" t="s">
        <v>12</v>
      </c>
      <c r="Q13" s="198" t="s">
        <v>6</v>
      </c>
      <c r="R13" s="198" t="s">
        <v>13</v>
      </c>
      <c r="S13" s="198"/>
      <c r="T13" s="198" t="s">
        <v>47</v>
      </c>
      <c r="U13" s="198" t="s">
        <v>45</v>
      </c>
      <c r="V13" s="198" t="s">
        <v>46</v>
      </c>
      <c r="W13" s="198"/>
      <c r="X13" s="198" t="s">
        <v>14</v>
      </c>
      <c r="Y13" s="198" t="s">
        <v>63</v>
      </c>
      <c r="Z13" s="198"/>
      <c r="AA13" s="198"/>
      <c r="AD13" s="198" t="s">
        <v>0</v>
      </c>
      <c r="AE13" s="198" t="s">
        <v>66</v>
      </c>
      <c r="AF13" s="198" t="s">
        <v>1</v>
      </c>
      <c r="AG13" s="198" t="s">
        <v>2</v>
      </c>
      <c r="AH13" s="198" t="s">
        <v>3</v>
      </c>
      <c r="AI13" s="198" t="s">
        <v>4</v>
      </c>
      <c r="AJ13" s="198" t="s">
        <v>5</v>
      </c>
      <c r="AK13" s="198" t="s">
        <v>6</v>
      </c>
      <c r="AL13" s="198" t="s">
        <v>7</v>
      </c>
      <c r="AM13" s="198" t="s">
        <v>8</v>
      </c>
      <c r="AN13" s="198" t="s">
        <v>9</v>
      </c>
      <c r="AP13" s="198" t="s">
        <v>10</v>
      </c>
      <c r="AQ13" s="198" t="s">
        <v>11</v>
      </c>
      <c r="AR13" s="198" t="s">
        <v>12</v>
      </c>
      <c r="AS13" s="198" t="s">
        <v>6</v>
      </c>
      <c r="AT13" s="198" t="s">
        <v>13</v>
      </c>
      <c r="AU13" s="198"/>
      <c r="AV13" s="198" t="s">
        <v>47</v>
      </c>
      <c r="AW13" s="198" t="s">
        <v>45</v>
      </c>
      <c r="AX13" s="198" t="s">
        <v>46</v>
      </c>
      <c r="AY13" s="198"/>
      <c r="AZ13" s="198" t="s">
        <v>14</v>
      </c>
      <c r="BA13" s="198" t="s">
        <v>63</v>
      </c>
    </row>
    <row r="14" spans="1:53" x14ac:dyDescent="0.15">
      <c r="A14" s="191" t="s">
        <v>566</v>
      </c>
      <c r="B14" s="199">
        <v>29</v>
      </c>
      <c r="C14" s="199">
        <v>17</v>
      </c>
      <c r="D14" s="199">
        <v>486</v>
      </c>
      <c r="E14" s="199">
        <v>322</v>
      </c>
      <c r="F14" s="197">
        <f>E14/D14</f>
        <v>0.66255144032921809</v>
      </c>
      <c r="G14" s="199">
        <v>4135</v>
      </c>
      <c r="H14" s="200">
        <f>G14/D14</f>
        <v>8.5082304526748977</v>
      </c>
      <c r="I14" s="199">
        <v>38</v>
      </c>
      <c r="J14" s="197">
        <f>I14/D14</f>
        <v>7.8189300411522639E-2</v>
      </c>
      <c r="K14" s="199">
        <v>6</v>
      </c>
      <c r="L14" s="197">
        <f>K14/D14</f>
        <v>1.2345679012345678E-2</v>
      </c>
      <c r="N14" s="199">
        <v>151</v>
      </c>
      <c r="O14" s="199">
        <v>896</v>
      </c>
      <c r="P14" s="199">
        <f>O14/N14</f>
        <v>5.9337748344370862</v>
      </c>
      <c r="Q14" s="199">
        <v>5</v>
      </c>
      <c r="R14" s="197">
        <f>Q14/N14</f>
        <v>3.3112582781456956E-2</v>
      </c>
      <c r="S14" s="201"/>
      <c r="T14" s="197">
        <f>(D14+N14)/($D$17+$N$17)</f>
        <v>1</v>
      </c>
      <c r="U14" s="197">
        <f>D14/($D$17)</f>
        <v>1</v>
      </c>
      <c r="V14" s="197">
        <f>N14/($N$17)</f>
        <v>1</v>
      </c>
      <c r="W14" s="202"/>
      <c r="X14" s="199">
        <f>($G14*('Scoring Format'!$B$2))+($I14*('Scoring Format'!$B$5))+($K14*('Scoring Format'!$B$8))+($O14*('Scoring Format'!$B$3))+($Q14*('Scoring Format'!$B$6))</f>
        <v>472.35</v>
      </c>
      <c r="Y14" s="203">
        <f>(($G14*('Scoring Format'!$B$2))+($I14*('Scoring Format'!$B$5))+($K14*('Scoring Format'!$B$8))+($O14*('Scoring Format'!$B$3))+($Q14*('Scoring Format'!$B$6)))*0.4</f>
        <v>188.94000000000003</v>
      </c>
      <c r="Z14" s="456"/>
      <c r="AA14" s="201"/>
      <c r="AD14" s="191" t="s">
        <v>15</v>
      </c>
      <c r="AE14" s="191"/>
      <c r="AF14" s="199">
        <v>583</v>
      </c>
      <c r="AG14" s="199">
        <v>378</v>
      </c>
      <c r="AH14" s="197">
        <f>AG14/AF14</f>
        <v>0.64837049742710118</v>
      </c>
      <c r="AI14" s="199">
        <v>4072</v>
      </c>
      <c r="AJ14" s="200">
        <f>AI14/AF14</f>
        <v>6.9845626072041167</v>
      </c>
      <c r="AK14" s="199">
        <v>27</v>
      </c>
      <c r="AL14" s="197">
        <f>AK14/AF14</f>
        <v>4.6312178387650088E-2</v>
      </c>
      <c r="AM14" s="199">
        <v>11</v>
      </c>
      <c r="AN14" s="197">
        <f>AM14/AF14</f>
        <v>1.8867924528301886E-2</v>
      </c>
      <c r="AP14" s="199">
        <v>100</v>
      </c>
      <c r="AQ14" s="199">
        <v>590</v>
      </c>
      <c r="AR14" s="199">
        <f>AQ14/AP14</f>
        <v>5.9</v>
      </c>
      <c r="AS14" s="199">
        <v>5</v>
      </c>
      <c r="AT14" s="197">
        <f>AS14/AP14</f>
        <v>0.05</v>
      </c>
      <c r="AU14" s="201"/>
      <c r="AV14" s="197">
        <f>(AF14+AP14)/(AF17+AP17)</f>
        <v>1</v>
      </c>
      <c r="AW14" s="197">
        <f>AF14/(AP14+AF14)</f>
        <v>0.85358711566617862</v>
      </c>
      <c r="AX14" s="197">
        <f>AP14/(AF14+AP14)</f>
        <v>0.14641288433382138</v>
      </c>
      <c r="AY14" s="202"/>
      <c r="AZ14" s="199">
        <f>((AI14*0.05)+(AK14*4)+(AM14*-1)+(AQ14*0.1)+(AS14*6))*0.55</f>
        <v>214.28000000000003</v>
      </c>
      <c r="BA14" s="203">
        <f>((AI14*0.05)+(AK14*4)+(AM14*-1)+(AQ14*0.1)+(AS14*6))*0.4</f>
        <v>155.84000000000003</v>
      </c>
    </row>
    <row r="15" spans="1:53" x14ac:dyDescent="0.15">
      <c r="A15" s="191" t="s">
        <v>2277</v>
      </c>
      <c r="B15" s="196">
        <v>28</v>
      </c>
      <c r="C15" s="199"/>
      <c r="D15" s="199"/>
      <c r="E15" s="199"/>
      <c r="F15" s="197" t="e">
        <f>E15/D15</f>
        <v>#DIV/0!</v>
      </c>
      <c r="G15" s="199"/>
      <c r="H15" s="200" t="e">
        <f>G15/D15</f>
        <v>#DIV/0!</v>
      </c>
      <c r="I15" s="199"/>
      <c r="J15" s="197" t="e">
        <f>I15/D15</f>
        <v>#DIV/0!</v>
      </c>
      <c r="K15" s="199"/>
      <c r="L15" s="197" t="e">
        <f t="shared" ref="L15:L16" si="0">K15/D15</f>
        <v>#DIV/0!</v>
      </c>
      <c r="N15" s="199"/>
      <c r="O15" s="199"/>
      <c r="P15" s="199" t="e">
        <f>O15/N15</f>
        <v>#DIV/0!</v>
      </c>
      <c r="Q15" s="199"/>
      <c r="R15" s="197" t="e">
        <f t="shared" ref="R15:R16" si="1">Q15/N15</f>
        <v>#DIV/0!</v>
      </c>
      <c r="S15" s="201"/>
      <c r="T15" s="197">
        <f>(D15+N15)/($D$17+$N$17)</f>
        <v>0</v>
      </c>
      <c r="U15" s="197">
        <f>D15/($D$17)</f>
        <v>0</v>
      </c>
      <c r="V15" s="197">
        <f>N15/($N$17)</f>
        <v>0</v>
      </c>
      <c r="W15" s="202"/>
      <c r="X15" s="199">
        <f>($G15*('Scoring Format'!$B$2))+($I15*('Scoring Format'!$B$5))+($K15*('Scoring Format'!$B$8))+($O15*('Scoring Format'!$B$3))+($Q15*('Scoring Format'!$B$6))</f>
        <v>0</v>
      </c>
      <c r="Y15" s="203">
        <f>(($G15*('Scoring Format'!$B$2))+($I15*('Scoring Format'!$B$5))+($K15*('Scoring Format'!$B$8))+($O15*('Scoring Format'!$B$3))+($Q15*('Scoring Format'!$B$6)))*0.4</f>
        <v>0</v>
      </c>
      <c r="Z15" s="456"/>
      <c r="AA15" s="201"/>
      <c r="AD15" s="191" t="s">
        <v>67</v>
      </c>
      <c r="AE15" s="191"/>
      <c r="AF15" s="199">
        <v>0</v>
      </c>
      <c r="AG15" s="199">
        <v>0</v>
      </c>
      <c r="AH15" s="197">
        <v>0</v>
      </c>
      <c r="AI15" s="199">
        <v>0</v>
      </c>
      <c r="AJ15" s="200"/>
      <c r="AK15" s="199">
        <v>0</v>
      </c>
      <c r="AL15" s="197" t="e">
        <f>AK15/AF15</f>
        <v>#DIV/0!</v>
      </c>
      <c r="AM15" s="199">
        <v>0</v>
      </c>
      <c r="AN15" s="197" t="e">
        <f t="shared" ref="AN15:AN16" si="2">AM15/AF15</f>
        <v>#DIV/0!</v>
      </c>
      <c r="AP15" s="199">
        <v>0</v>
      </c>
      <c r="AQ15" s="199">
        <v>0</v>
      </c>
      <c r="AR15" s="199"/>
      <c r="AS15" s="199">
        <v>0</v>
      </c>
      <c r="AT15" s="197" t="e">
        <f t="shared" ref="AT15:AT16" si="3">AS15/AP15</f>
        <v>#DIV/0!</v>
      </c>
      <c r="AU15" s="201"/>
      <c r="AV15" s="197" t="e">
        <f>(AF15+AP15)/(AD18+AN18)</f>
        <v>#DIV/0!</v>
      </c>
      <c r="AW15" s="197" t="e">
        <f>AF15/(AP15+AF15)</f>
        <v>#DIV/0!</v>
      </c>
      <c r="AX15" s="197" t="e">
        <f>AP15/(AF15+AP15)</f>
        <v>#DIV/0!</v>
      </c>
      <c r="AY15" s="202"/>
      <c r="AZ15" s="199"/>
      <c r="BA15" s="203"/>
    </row>
    <row r="16" spans="1:53" x14ac:dyDescent="0.15">
      <c r="A16" s="191" t="s">
        <v>2278</v>
      </c>
      <c r="B16" s="199">
        <v>24</v>
      </c>
      <c r="C16" s="199"/>
      <c r="D16" s="199"/>
      <c r="E16" s="199"/>
      <c r="F16" s="197" t="e">
        <f>E16/D16</f>
        <v>#DIV/0!</v>
      </c>
      <c r="G16" s="199"/>
      <c r="H16" s="200" t="e">
        <f>G16/D16</f>
        <v>#DIV/0!</v>
      </c>
      <c r="I16" s="199"/>
      <c r="J16" s="197" t="e">
        <f>I16/D16</f>
        <v>#DIV/0!</v>
      </c>
      <c r="K16" s="199"/>
      <c r="L16" s="197" t="e">
        <f t="shared" si="0"/>
        <v>#DIV/0!</v>
      </c>
      <c r="N16" s="199"/>
      <c r="O16" s="199"/>
      <c r="P16" s="199" t="e">
        <f>O16/N16</f>
        <v>#DIV/0!</v>
      </c>
      <c r="Q16" s="199">
        <v>0</v>
      </c>
      <c r="R16" s="197" t="e">
        <f t="shared" si="1"/>
        <v>#DIV/0!</v>
      </c>
      <c r="S16" s="201"/>
      <c r="T16" s="197">
        <f>(D16+N16)/($D$17+$N$17)</f>
        <v>0</v>
      </c>
      <c r="U16" s="197">
        <f>D16/($D$17)</f>
        <v>0</v>
      </c>
      <c r="V16" s="197">
        <f>N16/($N$17)</f>
        <v>0</v>
      </c>
      <c r="W16" s="202"/>
      <c r="X16" s="199">
        <f>($G16*('Scoring Format'!$B$2))+($I16*('Scoring Format'!$B$5))+($K16*('Scoring Format'!$B$8))+($O16*('Scoring Format'!$B$3))+($Q16*('Scoring Format'!$B$6))</f>
        <v>0</v>
      </c>
      <c r="Y16" s="203">
        <f>(($G16*('Scoring Format'!$B$2))+($I16*('Scoring Format'!$B$5))+($K16*('Scoring Format'!$B$8))+($O16*('Scoring Format'!$B$3))+($Q16*('Scoring Format'!$B$6)))*0.4</f>
        <v>0</v>
      </c>
      <c r="Z16" s="456"/>
      <c r="AA16" s="201"/>
      <c r="AD16" s="191" t="s">
        <v>68</v>
      </c>
      <c r="AE16" s="191"/>
      <c r="AF16" s="199"/>
      <c r="AG16" s="199"/>
      <c r="AH16" s="197" t="e">
        <f>AG16/AF16</f>
        <v>#DIV/0!</v>
      </c>
      <c r="AI16" s="199"/>
      <c r="AJ16" s="200" t="e">
        <f>AI16/AF16</f>
        <v>#DIV/0!</v>
      </c>
      <c r="AK16" s="199"/>
      <c r="AL16" s="197" t="e">
        <f>AK16/AF16</f>
        <v>#DIV/0!</v>
      </c>
      <c r="AM16" s="199"/>
      <c r="AN16" s="197" t="e">
        <f t="shared" si="2"/>
        <v>#DIV/0!</v>
      </c>
      <c r="AP16" s="199"/>
      <c r="AQ16" s="199"/>
      <c r="AR16" s="199" t="e">
        <f>AQ16/AP16</f>
        <v>#DIV/0!</v>
      </c>
      <c r="AS16" s="199"/>
      <c r="AT16" s="197" t="e">
        <f t="shared" si="3"/>
        <v>#DIV/0!</v>
      </c>
      <c r="AU16" s="201"/>
      <c r="AV16" s="197" t="e">
        <f>(AF16+AP16)/(AD20+AN20)</f>
        <v>#DIV/0!</v>
      </c>
      <c r="AW16" s="197" t="e">
        <f>AF16/(AP16+AF16)</f>
        <v>#DIV/0!</v>
      </c>
      <c r="AX16" s="197" t="e">
        <f>AP16/(AF16+AP16)</f>
        <v>#DIV/0!</v>
      </c>
      <c r="AY16" s="202"/>
      <c r="AZ16" s="199">
        <f>((AI16*0.05)+(AK16*4)+(AM16*-1)+(AQ16*0.1)+(AS16*6))*0.55</f>
        <v>0</v>
      </c>
      <c r="BA16" s="203">
        <f>((AI16*0.05)+(AK16*4)+(AM16*-1)+(AQ16*0.1)+(AS16*6))*0.4</f>
        <v>0</v>
      </c>
    </row>
    <row r="17" spans="1:53" x14ac:dyDescent="0.15">
      <c r="A17" s="198" t="s">
        <v>44</v>
      </c>
      <c r="B17" s="198"/>
      <c r="C17" s="198"/>
      <c r="D17" s="198">
        <f>SUM(D14:D16)</f>
        <v>486</v>
      </c>
      <c r="E17" s="198">
        <f>SUM(E14:E16)</f>
        <v>322</v>
      </c>
      <c r="F17" s="198"/>
      <c r="G17" s="198">
        <f t="shared" ref="G17:K17" si="4">SUM(G14:G16)</f>
        <v>4135</v>
      </c>
      <c r="H17" s="198"/>
      <c r="I17" s="198">
        <f t="shared" si="4"/>
        <v>38</v>
      </c>
      <c r="J17" s="198"/>
      <c r="K17" s="198">
        <f t="shared" si="4"/>
        <v>6</v>
      </c>
      <c r="L17" s="198"/>
      <c r="M17" s="194"/>
      <c r="N17" s="198">
        <f>SUM(N14:N16)</f>
        <v>151</v>
      </c>
      <c r="O17" s="198">
        <f>SUM(O14:O16)</f>
        <v>896</v>
      </c>
      <c r="P17" s="198"/>
      <c r="Q17" s="198">
        <f>SUM(Q14:Q16)</f>
        <v>5</v>
      </c>
      <c r="R17" s="198"/>
      <c r="S17" s="198"/>
      <c r="T17" s="204">
        <f>T14+T15+T16</f>
        <v>1</v>
      </c>
      <c r="U17" s="205">
        <f>D17/(D17+N17)</f>
        <v>0.76295133437990581</v>
      </c>
      <c r="V17" s="205">
        <f>N17/(N17+D17)</f>
        <v>0.23704866562009419</v>
      </c>
      <c r="W17" s="202"/>
      <c r="X17" s="194"/>
      <c r="Y17" s="457"/>
      <c r="Z17" s="457"/>
      <c r="AA17" s="201"/>
      <c r="AD17" s="198" t="s">
        <v>44</v>
      </c>
      <c r="AE17" s="198"/>
      <c r="AF17" s="198">
        <f>SUM(AF14:AF16)</f>
        <v>583</v>
      </c>
      <c r="AG17" s="198">
        <f>SUM(AG14:AG16)</f>
        <v>378</v>
      </c>
      <c r="AH17" s="198"/>
      <c r="AI17" s="198">
        <f t="shared" ref="AI17" si="5">SUM(AI14:AI16)</f>
        <v>4072</v>
      </c>
      <c r="AJ17" s="198"/>
      <c r="AK17" s="198">
        <f t="shared" ref="AK17" si="6">SUM(AK14:AK16)</f>
        <v>27</v>
      </c>
      <c r="AL17" s="198"/>
      <c r="AM17" s="198">
        <f t="shared" ref="AM17" si="7">SUM(AM14:AM16)</f>
        <v>11</v>
      </c>
      <c r="AN17" s="198"/>
      <c r="AO17" s="194"/>
      <c r="AP17" s="198">
        <f>SUM(AP14:AP16)</f>
        <v>100</v>
      </c>
      <c r="AQ17" s="198">
        <f>SUM(AQ14:AQ16)</f>
        <v>590</v>
      </c>
      <c r="AR17" s="198"/>
      <c r="AS17" s="198">
        <f>SUM(AS14:AS16)</f>
        <v>5</v>
      </c>
      <c r="AT17" s="198"/>
      <c r="AU17" s="198"/>
      <c r="AV17" s="204" t="e">
        <f>AV14+AV15+AV16</f>
        <v>#DIV/0!</v>
      </c>
      <c r="AW17" s="205">
        <f>AF17/(AF17+AP17)</f>
        <v>0.85358711566617862</v>
      </c>
      <c r="AX17" s="205">
        <f>AP17/(AP17+AF17)</f>
        <v>0.14641288433382138</v>
      </c>
      <c r="AY17" s="202"/>
      <c r="AZ17" s="201"/>
      <c r="BA17" s="201"/>
    </row>
    <row r="18" spans="1:53" x14ac:dyDescent="0.15">
      <c r="C18" s="201"/>
      <c r="D18" s="206"/>
      <c r="E18" s="201"/>
      <c r="F18" s="207"/>
      <c r="G18" s="201"/>
      <c r="H18" s="208"/>
      <c r="I18" s="201"/>
      <c r="J18" s="208"/>
      <c r="K18" s="201"/>
      <c r="L18" s="201"/>
      <c r="M18" s="201"/>
      <c r="N18" s="201"/>
      <c r="O18" s="201"/>
      <c r="P18" s="201"/>
      <c r="Q18" s="201"/>
      <c r="R18" s="201"/>
      <c r="AD18" s="201"/>
      <c r="AE18" s="201"/>
      <c r="AF18" s="206"/>
      <c r="AG18" s="201"/>
      <c r="AH18" s="207"/>
      <c r="AI18" s="201"/>
      <c r="AJ18" s="208"/>
      <c r="AK18" s="201"/>
      <c r="AL18" s="208"/>
      <c r="AM18" s="201"/>
      <c r="AN18" s="201"/>
      <c r="AO18" s="201"/>
      <c r="AP18" s="201"/>
      <c r="AQ18" s="201"/>
      <c r="AR18" s="201"/>
      <c r="AS18" s="201"/>
      <c r="AT18" s="201"/>
    </row>
    <row r="19" spans="1:53" x14ac:dyDescent="0.15">
      <c r="C19" s="201"/>
      <c r="D19" s="206"/>
      <c r="E19" s="201"/>
      <c r="F19" s="207"/>
      <c r="G19" s="201"/>
      <c r="H19" s="208"/>
      <c r="I19" s="201"/>
      <c r="J19" s="208"/>
      <c r="K19" s="201"/>
      <c r="L19" s="201"/>
      <c r="M19" s="201"/>
      <c r="N19" s="201"/>
      <c r="O19" s="201"/>
      <c r="P19" s="201"/>
      <c r="Q19" s="201"/>
      <c r="R19" s="201"/>
      <c r="AD19" s="201"/>
      <c r="AE19" s="201"/>
      <c r="AF19" s="206"/>
      <c r="AG19" s="201"/>
      <c r="AH19" s="207"/>
      <c r="AI19" s="201"/>
      <c r="AJ19" s="208"/>
      <c r="AK19" s="201"/>
      <c r="AL19" s="208"/>
      <c r="AM19" s="201"/>
      <c r="AN19" s="201"/>
      <c r="AO19" s="201"/>
      <c r="AP19" s="201"/>
      <c r="AQ19" s="201"/>
      <c r="AR19" s="201"/>
      <c r="AS19" s="201"/>
      <c r="AT19" s="201"/>
    </row>
    <row r="20" spans="1:53" x14ac:dyDescent="0.15">
      <c r="A20" s="510" t="s">
        <v>49</v>
      </c>
      <c r="B20" s="510"/>
      <c r="C20" s="510"/>
      <c r="D20" s="510"/>
      <c r="E20" s="510"/>
      <c r="F20" s="510"/>
      <c r="G20" s="510"/>
      <c r="H20" s="510" t="s">
        <v>52</v>
      </c>
      <c r="I20" s="511"/>
      <c r="J20" s="511"/>
      <c r="K20" s="511"/>
      <c r="L20" s="511"/>
      <c r="M20" s="511"/>
      <c r="N20" s="201"/>
      <c r="O20" s="201"/>
      <c r="R20" s="510" t="s">
        <v>50</v>
      </c>
      <c r="S20" s="510"/>
      <c r="T20" s="510"/>
      <c r="V20" s="510" t="s">
        <v>51</v>
      </c>
      <c r="W20" s="510"/>
      <c r="X20" s="193"/>
      <c r="Z20" s="193"/>
      <c r="AA20" s="193"/>
      <c r="AC20" s="510" t="s">
        <v>49</v>
      </c>
      <c r="AD20" s="510"/>
      <c r="AE20" s="510"/>
      <c r="AF20" s="510"/>
      <c r="AG20" s="510"/>
      <c r="AH20" s="510"/>
      <c r="AI20" s="510"/>
      <c r="AJ20" s="510" t="s">
        <v>52</v>
      </c>
      <c r="AK20" s="511"/>
      <c r="AL20" s="511"/>
      <c r="AM20" s="511"/>
      <c r="AN20" s="511"/>
      <c r="AO20" s="511"/>
      <c r="AP20" s="201"/>
      <c r="AQ20" s="201"/>
      <c r="AT20" s="510" t="s">
        <v>50</v>
      </c>
      <c r="AU20" s="510"/>
      <c r="AV20" s="510"/>
      <c r="AX20" s="510" t="s">
        <v>51</v>
      </c>
      <c r="AY20" s="510"/>
      <c r="AZ20" s="193"/>
    </row>
    <row r="21" spans="1:53" x14ac:dyDescent="0.15">
      <c r="A21" s="198" t="s">
        <v>16</v>
      </c>
      <c r="B21" s="198" t="s">
        <v>1517</v>
      </c>
      <c r="C21" s="198" t="s">
        <v>66</v>
      </c>
      <c r="D21" s="198" t="s">
        <v>1</v>
      </c>
      <c r="E21" s="198" t="s">
        <v>4</v>
      </c>
      <c r="F21" s="198" t="s">
        <v>5</v>
      </c>
      <c r="G21" s="198" t="s">
        <v>6</v>
      </c>
      <c r="H21" s="198" t="s">
        <v>7</v>
      </c>
      <c r="J21" s="198" t="s">
        <v>34</v>
      </c>
      <c r="K21" s="198" t="s">
        <v>17</v>
      </c>
      <c r="L21" s="198" t="s">
        <v>18</v>
      </c>
      <c r="M21" s="198" t="s">
        <v>19</v>
      </c>
      <c r="N21" s="198" t="s">
        <v>20</v>
      </c>
      <c r="O21" s="198" t="s">
        <v>6</v>
      </c>
      <c r="P21" s="198" t="s">
        <v>53</v>
      </c>
      <c r="S21" s="198" t="s">
        <v>16</v>
      </c>
      <c r="T21" s="198" t="s">
        <v>47</v>
      </c>
      <c r="U21" s="198" t="s">
        <v>45</v>
      </c>
      <c r="V21" s="198" t="s">
        <v>46</v>
      </c>
      <c r="X21" s="198" t="s">
        <v>14</v>
      </c>
      <c r="Y21" s="198" t="s">
        <v>21</v>
      </c>
      <c r="Z21" s="198" t="s">
        <v>1002</v>
      </c>
      <c r="AA21" s="198"/>
      <c r="AB21" s="198"/>
      <c r="AC21" s="198"/>
      <c r="AD21" s="198" t="s">
        <v>16</v>
      </c>
      <c r="AE21" s="198" t="s">
        <v>66</v>
      </c>
      <c r="AF21" s="198" t="s">
        <v>1</v>
      </c>
      <c r="AG21" s="198" t="s">
        <v>4</v>
      </c>
      <c r="AH21" s="198" t="s">
        <v>5</v>
      </c>
      <c r="AI21" s="198" t="s">
        <v>6</v>
      </c>
      <c r="AJ21" s="198" t="s">
        <v>7</v>
      </c>
      <c r="AL21" s="198" t="s">
        <v>34</v>
      </c>
      <c r="AM21" s="198" t="s">
        <v>17</v>
      </c>
      <c r="AN21" s="198" t="s">
        <v>18</v>
      </c>
      <c r="AO21" s="198" t="s">
        <v>19</v>
      </c>
      <c r="AP21" s="198" t="s">
        <v>20</v>
      </c>
      <c r="AQ21" s="198" t="s">
        <v>6</v>
      </c>
      <c r="AR21" s="198" t="s">
        <v>53</v>
      </c>
      <c r="AV21" s="198" t="s">
        <v>47</v>
      </c>
      <c r="AW21" s="198" t="s">
        <v>45</v>
      </c>
      <c r="AX21" s="198" t="s">
        <v>46</v>
      </c>
      <c r="AZ21" s="198" t="s">
        <v>14</v>
      </c>
      <c r="BA21" s="198" t="s">
        <v>21</v>
      </c>
    </row>
    <row r="22" spans="1:53" x14ac:dyDescent="0.15">
      <c r="A22" s="191" t="s">
        <v>1525</v>
      </c>
      <c r="B22" s="199">
        <v>32</v>
      </c>
      <c r="C22" s="209">
        <v>17</v>
      </c>
      <c r="D22" s="199">
        <v>316</v>
      </c>
      <c r="E22" s="199">
        <v>1753</v>
      </c>
      <c r="F22" s="199">
        <f>E22/D22</f>
        <v>5.5474683544303796</v>
      </c>
      <c r="G22" s="199">
        <v>16</v>
      </c>
      <c r="H22" s="197">
        <f>G22/D22</f>
        <v>5.0632911392405063E-2</v>
      </c>
      <c r="J22" s="197">
        <f>L22/K22</f>
        <v>0.76190476190476186</v>
      </c>
      <c r="K22" s="199">
        <v>21</v>
      </c>
      <c r="L22" s="199">
        <v>16</v>
      </c>
      <c r="M22" s="199">
        <v>160</v>
      </c>
      <c r="N22" s="199">
        <f>M22/L22</f>
        <v>10</v>
      </c>
      <c r="O22" s="199">
        <v>1</v>
      </c>
      <c r="P22" s="197">
        <f>O22/L22</f>
        <v>6.25E-2</v>
      </c>
      <c r="S22" s="191" t="s">
        <v>1526</v>
      </c>
      <c r="T22" s="197">
        <f>(D22+K22)/($D$27+$K$27+$N$17+$E$17+$L$38+$L$47)</f>
        <v>0.360427807486631</v>
      </c>
      <c r="U22" s="197">
        <f>K22/($K$27+$F$38+$F$47)</f>
        <v>6.25E-2</v>
      </c>
      <c r="V22" s="197">
        <f>D22/($D$27+$N$17+$L$38+$L$47)</f>
        <v>0.573502722323049</v>
      </c>
      <c r="X22" s="199">
        <f>($E22*('Scoring Format'!$B$3))+($G22*('Scoring Format'!$B$6))+($M22*('Scoring Format'!$B$4))+($O22*('Scoring Format'!$B$7))</f>
        <v>293.3</v>
      </c>
      <c r="Y22" s="199">
        <f>($E22*('Scoring Format'!$B$3))+($G22*('Scoring Format'!$B$6))+(L22*1)+($M22*('Scoring Format'!$B$4))+($O22*('Scoring Format'!$B$7))</f>
        <v>309.3</v>
      </c>
      <c r="Z22" s="199">
        <f>($E22*('Scoring Format'!$B$3))+($G22*('Scoring Format'!$B$6))+(L22*0.5)+($M22*('Scoring Format'!$B$4))+($O22*('Scoring Format'!$B$7))</f>
        <v>301.3</v>
      </c>
      <c r="AA22" s="201"/>
      <c r="AB22" s="201"/>
      <c r="AC22" s="201"/>
      <c r="AD22" s="191" t="s">
        <v>69</v>
      </c>
      <c r="AE22" s="191"/>
      <c r="AF22" s="199">
        <v>200</v>
      </c>
      <c r="AG22" s="199">
        <v>1040</v>
      </c>
      <c r="AH22" s="199">
        <f>AG22/AF22</f>
        <v>5.2</v>
      </c>
      <c r="AI22" s="199">
        <v>7</v>
      </c>
      <c r="AJ22" s="197">
        <f>AI22/AF22</f>
        <v>3.5000000000000003E-2</v>
      </c>
      <c r="AL22" s="197">
        <f>AN22/AM22</f>
        <v>0.8</v>
      </c>
      <c r="AM22" s="199">
        <v>70</v>
      </c>
      <c r="AN22" s="199">
        <v>56</v>
      </c>
      <c r="AO22" s="199">
        <v>364</v>
      </c>
      <c r="AP22" s="199">
        <f>AO22/AN22</f>
        <v>6.5</v>
      </c>
      <c r="AQ22" s="199">
        <v>2</v>
      </c>
      <c r="AR22" s="197">
        <f>AQ22/AN22</f>
        <v>3.5714285714285712E-2</v>
      </c>
      <c r="AV22" s="197" t="e">
        <f>(#REF!+AM22)/(#REF!+AM25)</f>
        <v>#REF!</v>
      </c>
      <c r="AW22" s="197" t="e">
        <f>#REF!/(AM22+#REF!)</f>
        <v>#REF!</v>
      </c>
      <c r="AX22" s="197" t="e">
        <f>AM22/(#REF!+AM22)</f>
        <v>#REF!</v>
      </c>
      <c r="AZ22" s="199" t="e">
        <f>(#REF!*0.1)+(AF22*6)+(AL22*0.1)+(AN22*6)</f>
        <v>#REF!</v>
      </c>
      <c r="BA22" s="199" t="e">
        <f>(#REF!*0.1)+(AF22*6)+(AK22*1)+(AL22*0.1)+(AN22*6)</f>
        <v>#REF!</v>
      </c>
    </row>
    <row r="23" spans="1:53" x14ac:dyDescent="0.15">
      <c r="A23" s="191" t="s">
        <v>1527</v>
      </c>
      <c r="B23" s="199">
        <v>25</v>
      </c>
      <c r="C23" s="209">
        <v>17</v>
      </c>
      <c r="D23" s="199">
        <v>9</v>
      </c>
      <c r="E23" s="199">
        <v>32</v>
      </c>
      <c r="F23" s="199">
        <f>E23/D23</f>
        <v>3.5555555555555554</v>
      </c>
      <c r="G23" s="199">
        <v>0</v>
      </c>
      <c r="H23" s="197">
        <f>G23/D23</f>
        <v>0</v>
      </c>
      <c r="J23" s="197">
        <f t="shared" ref="J23:J26" si="8">L23/K23</f>
        <v>0.8</v>
      </c>
      <c r="K23" s="199">
        <v>10</v>
      </c>
      <c r="L23" s="199">
        <v>8</v>
      </c>
      <c r="M23" s="199">
        <v>56</v>
      </c>
      <c r="N23" s="199">
        <f>M23/L23</f>
        <v>7</v>
      </c>
      <c r="O23" s="199">
        <v>0</v>
      </c>
      <c r="P23" s="197">
        <f t="shared" ref="P23:P26" si="9">O23/L23</f>
        <v>0</v>
      </c>
      <c r="S23" s="191" t="s">
        <v>1528</v>
      </c>
      <c r="T23" s="197">
        <f>(D23+K23)/($D$27+$K$27+$N$17+$E$17+$L$38+$L$47)</f>
        <v>2.0320855614973262E-2</v>
      </c>
      <c r="U23" s="197">
        <f>K23/($K$27+$F$38+$F$47)</f>
        <v>2.976190476190476E-2</v>
      </c>
      <c r="V23" s="197">
        <f>D23/($D$27+$N$17+$L$38+$L$47)</f>
        <v>1.6333938294010888E-2</v>
      </c>
      <c r="X23" s="199">
        <f>($E23*('Scoring Format'!$B$3))+($G23*('Scoring Format'!$B$6))+($M23*('Scoring Format'!$B$4))+($O23*('Scoring Format'!$B$7))</f>
        <v>8.8000000000000007</v>
      </c>
      <c r="Y23" s="199">
        <f>($E23*('Scoring Format'!$B$3))+($G23*('Scoring Format'!$B$6))+(L23*1)+($M23*('Scoring Format'!$B$4))+($O23*('Scoring Format'!$B$7))</f>
        <v>16.8</v>
      </c>
      <c r="Z23" s="199">
        <f>($E23*('Scoring Format'!$B$3))+($G23*('Scoring Format'!$B$6))+(L23*0.5)+($M23*('Scoring Format'!$B$4))+($O23*('Scoring Format'!$B$7))</f>
        <v>12.8</v>
      </c>
      <c r="AA23" s="201"/>
      <c r="AB23" s="201"/>
      <c r="AC23" s="201"/>
      <c r="AD23" s="191" t="s">
        <v>22</v>
      </c>
      <c r="AE23" s="191"/>
      <c r="AF23" s="199">
        <v>96</v>
      </c>
      <c r="AG23" s="199">
        <v>445</v>
      </c>
      <c r="AH23" s="199">
        <f>AG23/AF23</f>
        <v>4.635416666666667</v>
      </c>
      <c r="AI23" s="199">
        <v>6</v>
      </c>
      <c r="AJ23" s="197">
        <f>AI23/AF23</f>
        <v>6.25E-2</v>
      </c>
      <c r="AL23" s="197">
        <f t="shared" ref="AL23:AL26" si="10">AN23/AM23</f>
        <v>0.58333333333333337</v>
      </c>
      <c r="AM23" s="199">
        <v>24</v>
      </c>
      <c r="AN23" s="199">
        <v>14</v>
      </c>
      <c r="AO23" s="199">
        <v>110</v>
      </c>
      <c r="AP23" s="199">
        <f>AO23/AN23</f>
        <v>7.8571428571428568</v>
      </c>
      <c r="AQ23" s="199">
        <v>2</v>
      </c>
      <c r="AR23" s="197">
        <f t="shared" ref="AR23:AR26" si="11">AQ23/AN23</f>
        <v>0.14285714285714285</v>
      </c>
      <c r="AV23" s="197" t="e">
        <f>(#REF!+AM23)/(#REF!+AM26)</f>
        <v>#REF!</v>
      </c>
      <c r="AW23" s="197" t="e">
        <f>#REF!/(AM23+#REF!)</f>
        <v>#REF!</v>
      </c>
      <c r="AX23" s="197" t="e">
        <f>AM23/(#REF!+AM23)</f>
        <v>#REF!</v>
      </c>
      <c r="AZ23" s="199" t="e">
        <f>(#REF!*0.1)+(AF23*6)+(AL23*0.1)+(AN23*6)</f>
        <v>#REF!</v>
      </c>
      <c r="BA23" s="199" t="e">
        <f>(#REF!*0.1)+(AF23*6)+(AK23*1)+(AL23*0.1)+(AN23*6)</f>
        <v>#REF!</v>
      </c>
    </row>
    <row r="24" spans="1:53" x14ac:dyDescent="0.15">
      <c r="A24" s="191" t="s">
        <v>567</v>
      </c>
      <c r="B24" s="199">
        <v>29</v>
      </c>
      <c r="C24" s="209">
        <v>17</v>
      </c>
      <c r="D24" s="199">
        <v>55</v>
      </c>
      <c r="E24" s="199">
        <v>305</v>
      </c>
      <c r="F24" s="199">
        <f>E24/D24</f>
        <v>5.5454545454545459</v>
      </c>
      <c r="G24" s="199">
        <v>2</v>
      </c>
      <c r="H24" s="197">
        <f>G24/D24</f>
        <v>3.6363636363636362E-2</v>
      </c>
      <c r="J24" s="197">
        <f t="shared" si="8"/>
        <v>0.8</v>
      </c>
      <c r="K24" s="199">
        <v>25</v>
      </c>
      <c r="L24" s="199">
        <v>20</v>
      </c>
      <c r="M24" s="199">
        <v>160</v>
      </c>
      <c r="N24" s="199">
        <f>M24/L24</f>
        <v>8</v>
      </c>
      <c r="O24" s="199">
        <v>2</v>
      </c>
      <c r="P24" s="197">
        <f t="shared" si="9"/>
        <v>0.1</v>
      </c>
      <c r="S24" s="191" t="s">
        <v>126</v>
      </c>
      <c r="T24" s="197">
        <f>(D24+K24)/($D$27+$K$27+$N$17+$E$17+$L$38+$L$47)</f>
        <v>8.5561497326203204E-2</v>
      </c>
      <c r="U24" s="197">
        <f>K24/($K$27+$F$38+$F$47)</f>
        <v>7.4404761904761904E-2</v>
      </c>
      <c r="V24" s="197">
        <f>D24/($D$27+$N$17+$L$38+$L$47)</f>
        <v>9.9818511796733206E-2</v>
      </c>
      <c r="X24" s="199">
        <f>($E24*('Scoring Format'!$B$3))+($G24*('Scoring Format'!$B$6))+($M24*('Scoring Format'!$B$4))+($O24*('Scoring Format'!$B$7))</f>
        <v>70.5</v>
      </c>
      <c r="Y24" s="199">
        <f>($E24*('Scoring Format'!$B$3))+($G24*('Scoring Format'!$B$6))+(L24*1)+($M24*('Scoring Format'!$B$4))+($O24*('Scoring Format'!$B$7))</f>
        <v>90.5</v>
      </c>
      <c r="Z24" s="199">
        <f>($E24*('Scoring Format'!$B$3))+($G24*('Scoring Format'!$B$6))+(L24*0.5)+($M24*('Scoring Format'!$B$4))+($O24*('Scoring Format'!$B$7))</f>
        <v>80.5</v>
      </c>
      <c r="AA24" s="201"/>
      <c r="AB24" s="201"/>
      <c r="AC24" s="201"/>
      <c r="AD24" s="191" t="s">
        <v>23</v>
      </c>
      <c r="AE24" s="191"/>
      <c r="AF24" s="199">
        <v>8</v>
      </c>
      <c r="AG24" s="199">
        <v>28</v>
      </c>
      <c r="AH24" s="199">
        <f>AG24/AF24</f>
        <v>3.5</v>
      </c>
      <c r="AI24" s="199">
        <v>0</v>
      </c>
      <c r="AJ24" s="197">
        <f>AI24/AF24</f>
        <v>0</v>
      </c>
      <c r="AL24" s="197">
        <f t="shared" si="10"/>
        <v>0.5</v>
      </c>
      <c r="AM24" s="199">
        <v>4</v>
      </c>
      <c r="AN24" s="199">
        <v>2</v>
      </c>
      <c r="AO24" s="199">
        <v>17</v>
      </c>
      <c r="AP24" s="199">
        <f>AO24/AN24</f>
        <v>8.5</v>
      </c>
      <c r="AQ24" s="199">
        <v>0</v>
      </c>
      <c r="AR24" s="197">
        <f t="shared" si="11"/>
        <v>0</v>
      </c>
      <c r="AV24" s="197" t="e">
        <f>(#REF!+AM24)/(#REF!+AK30)</f>
        <v>#REF!</v>
      </c>
      <c r="AW24" s="197" t="e">
        <f>#REF!/(AM24+#REF!)</f>
        <v>#REF!</v>
      </c>
      <c r="AX24" s="197" t="e">
        <f>AM24/(#REF!+AM24)</f>
        <v>#REF!</v>
      </c>
      <c r="AZ24" s="199" t="e">
        <f>(#REF!*0.1)+(AF24*6)+(AL24*0.1)+(AN24*6)</f>
        <v>#REF!</v>
      </c>
      <c r="BA24" s="199" t="e">
        <f>(#REF!*0.1)+(AF24*6)+(AK24*1)+(AL24*0.1)+(AN24*6)</f>
        <v>#REF!</v>
      </c>
    </row>
    <row r="25" spans="1:53" x14ac:dyDescent="0.15">
      <c r="A25" s="191" t="s">
        <v>2275</v>
      </c>
      <c r="B25" s="199">
        <v>21</v>
      </c>
      <c r="C25" s="209">
        <v>17</v>
      </c>
      <c r="D25" s="199">
        <v>10</v>
      </c>
      <c r="E25" s="199">
        <v>36</v>
      </c>
      <c r="F25" s="199">
        <f>E25/D25</f>
        <v>3.6</v>
      </c>
      <c r="G25" s="199">
        <v>0</v>
      </c>
      <c r="H25" s="197">
        <f>G25/D25</f>
        <v>0</v>
      </c>
      <c r="J25" s="197">
        <f t="shared" si="8"/>
        <v>0.66666666666666663</v>
      </c>
      <c r="K25" s="199">
        <v>6</v>
      </c>
      <c r="L25" s="199">
        <v>4</v>
      </c>
      <c r="M25" s="199">
        <v>16</v>
      </c>
      <c r="N25" s="199">
        <f>M25/L25</f>
        <v>4</v>
      </c>
      <c r="O25" s="199">
        <v>0</v>
      </c>
      <c r="P25" s="197">
        <f t="shared" si="9"/>
        <v>0</v>
      </c>
      <c r="S25" s="191" t="s">
        <v>2276</v>
      </c>
      <c r="T25" s="197">
        <f>(D25+K25)/($D$27+$K$27+$N$17+$E$17+$L$38+$L$47)</f>
        <v>1.7112299465240642E-2</v>
      </c>
      <c r="U25" s="197">
        <f>K25/($K$27+$F$38+$F$47)</f>
        <v>1.7857142857142856E-2</v>
      </c>
      <c r="V25" s="197">
        <f>D25/($D$27+$N$17+$L$38+$L$47)</f>
        <v>1.8148820326678767E-2</v>
      </c>
      <c r="X25" s="199">
        <f>($E25*('Scoring Format'!$B$3))+($G25*('Scoring Format'!$B$6))+($M25*('Scoring Format'!$B$4))+($O25*('Scoring Format'!$B$7))</f>
        <v>5.2</v>
      </c>
      <c r="Y25" s="199">
        <f>($E25*('Scoring Format'!$B$3))+($G25*('Scoring Format'!$B$6))+(L25*1)+($M25*('Scoring Format'!$B$4))+($O25*('Scoring Format'!$B$7))</f>
        <v>9.1999999999999993</v>
      </c>
      <c r="Z25" s="199">
        <f>($E25*('Scoring Format'!$B$3))+($G25*('Scoring Format'!$B$6))+(L25*0.5)+($M25*('Scoring Format'!$B$4))+($O25*('Scoring Format'!$B$7))</f>
        <v>7.1999999999999993</v>
      </c>
      <c r="AA25" s="201"/>
      <c r="AB25" s="201"/>
      <c r="AC25" s="201"/>
      <c r="AD25" s="191" t="s">
        <v>24</v>
      </c>
      <c r="AE25" s="191"/>
      <c r="AF25" s="199"/>
      <c r="AG25" s="199"/>
      <c r="AH25" s="199" t="e">
        <f>AG25/AF25</f>
        <v>#DIV/0!</v>
      </c>
      <c r="AI25" s="199">
        <v>0</v>
      </c>
      <c r="AJ25" s="197" t="e">
        <f>AI25/AF25</f>
        <v>#DIV/0!</v>
      </c>
      <c r="AL25" s="197" t="e">
        <f t="shared" si="10"/>
        <v>#DIV/0!</v>
      </c>
      <c r="AM25" s="199"/>
      <c r="AN25" s="199"/>
      <c r="AO25" s="199"/>
      <c r="AP25" s="199" t="e">
        <f>AO25/AN25</f>
        <v>#DIV/0!</v>
      </c>
      <c r="AQ25" s="199">
        <v>0</v>
      </c>
      <c r="AR25" s="197" t="e">
        <f t="shared" si="11"/>
        <v>#DIV/0!</v>
      </c>
      <c r="AV25" s="197" t="e">
        <f>(#REF!+AM25)/(#REF!+AM31)</f>
        <v>#REF!</v>
      </c>
      <c r="AW25" s="197" t="e">
        <f>#REF!/(AM25+#REF!)</f>
        <v>#REF!</v>
      </c>
      <c r="AX25" s="197" t="e">
        <f>AM25/(#REF!+AM25)</f>
        <v>#REF!</v>
      </c>
      <c r="AZ25" s="199" t="e">
        <f>(#REF!*0.1)+(AF25*6)+(AL25*0.1)+(AN25*6)</f>
        <v>#REF!</v>
      </c>
      <c r="BA25" s="199" t="e">
        <f>(#REF!*0.1)+(AF25*6)+(AK25*1)+(AL25*0.1)+(AN25*6)</f>
        <v>#REF!</v>
      </c>
    </row>
    <row r="26" spans="1:53" x14ac:dyDescent="0.15">
      <c r="A26" s="191"/>
      <c r="B26" s="199"/>
      <c r="C26" s="209"/>
      <c r="D26" s="199"/>
      <c r="E26" s="199"/>
      <c r="F26" s="199" t="e">
        <f>E26/D26</f>
        <v>#DIV/0!</v>
      </c>
      <c r="G26" s="199">
        <v>0</v>
      </c>
      <c r="H26" s="197" t="e">
        <f>G26/D26</f>
        <v>#DIV/0!</v>
      </c>
      <c r="J26" s="197" t="e">
        <f t="shared" si="8"/>
        <v>#DIV/0!</v>
      </c>
      <c r="K26" s="199"/>
      <c r="L26" s="199"/>
      <c r="M26" s="199"/>
      <c r="N26" s="199" t="e">
        <f>M26/L26</f>
        <v>#DIV/0!</v>
      </c>
      <c r="O26" s="199">
        <v>0</v>
      </c>
      <c r="P26" s="197" t="e">
        <f t="shared" si="9"/>
        <v>#DIV/0!</v>
      </c>
      <c r="S26" s="191"/>
      <c r="T26" s="197">
        <f>(D26+K26)/($D$27+$K$27+$N$17+$E$17+$L$38+$L$47)</f>
        <v>0</v>
      </c>
      <c r="U26" s="197">
        <f>K26/($K$27+$F$38+$F$47)</f>
        <v>0</v>
      </c>
      <c r="V26" s="197">
        <f>D26/($D$27+$N$17+$L$38+$L$47)</f>
        <v>0</v>
      </c>
      <c r="X26" s="199">
        <f>($E26*('Scoring Format'!$B$3))+($G26*('Scoring Format'!$B$6))+($M26*('Scoring Format'!$B$4))+($O26*('Scoring Format'!$B$7))</f>
        <v>0</v>
      </c>
      <c r="Y26" s="199">
        <f>($E26*('Scoring Format'!$B$3))+($G26*('Scoring Format'!$B$6))+(L26*1)+($M26*('Scoring Format'!$B$4))+($O26*('Scoring Format'!$B$7))</f>
        <v>0</v>
      </c>
      <c r="Z26" s="199">
        <f>($E26*('Scoring Format'!$B$3))+($G26*('Scoring Format'!$B$6))+(L26*0.5)+($M26*('Scoring Format'!$B$4))+($O26*('Scoring Format'!$B$7))</f>
        <v>0</v>
      </c>
      <c r="AA26" s="201"/>
      <c r="AB26" s="201"/>
      <c r="AC26" s="201"/>
      <c r="AD26" s="191" t="s">
        <v>70</v>
      </c>
      <c r="AE26" s="191"/>
      <c r="AF26" s="199"/>
      <c r="AG26" s="199"/>
      <c r="AH26" s="199" t="e">
        <f>AG26/AF26</f>
        <v>#DIV/0!</v>
      </c>
      <c r="AI26" s="199"/>
      <c r="AJ26" s="197" t="e">
        <f>AI26/AF26</f>
        <v>#DIV/0!</v>
      </c>
      <c r="AL26" s="197" t="e">
        <f t="shared" si="10"/>
        <v>#DIV/0!</v>
      </c>
      <c r="AM26" s="199"/>
      <c r="AN26" s="199"/>
      <c r="AO26" s="199"/>
      <c r="AP26" s="199"/>
      <c r="AQ26" s="199">
        <f>(AG26*0.1)+(AI26*6)+(AN26*0.1)+(AP26*6)</f>
        <v>0</v>
      </c>
      <c r="AR26" s="197" t="e">
        <f t="shared" si="11"/>
        <v>#DIV/0!</v>
      </c>
      <c r="AV26" s="197" t="e">
        <f>(#REF!+AM26)/(#REF!+AM32)</f>
        <v>#REF!</v>
      </c>
      <c r="AW26" s="197" t="e">
        <f>#REF!/(AM26+#REF!)</f>
        <v>#REF!</v>
      </c>
      <c r="AX26" s="197" t="e">
        <f>AM26/(#REF!+AM26)</f>
        <v>#REF!</v>
      </c>
      <c r="AZ26" s="199" t="e">
        <f>(#REF!*0.1)+(AF26*6)+(AJ26*1)+(AK26*0.1)+(AM26*6)</f>
        <v>#REF!</v>
      </c>
      <c r="BA26" s="199" t="e">
        <f>(#REF!*0.1)+(AF26*6)+(AK26*1)+(AL26*0.1)+(AN26*6)</f>
        <v>#REF!</v>
      </c>
    </row>
    <row r="27" spans="1:53" x14ac:dyDescent="0.15">
      <c r="A27" s="198" t="s">
        <v>44</v>
      </c>
      <c r="B27" s="198"/>
      <c r="C27" s="198"/>
      <c r="D27" s="198">
        <f>SUM(D22:D26)</f>
        <v>390</v>
      </c>
      <c r="E27" s="198">
        <f t="shared" ref="E27:G27" si="12">SUM(E22:E26)</f>
        <v>2126</v>
      </c>
      <c r="F27" s="198"/>
      <c r="G27" s="198">
        <f t="shared" si="12"/>
        <v>18</v>
      </c>
      <c r="H27" s="198"/>
      <c r="I27" s="198"/>
      <c r="J27" s="198"/>
      <c r="K27" s="198">
        <f>SUM(K22:K26)</f>
        <v>62</v>
      </c>
      <c r="L27" s="198">
        <f t="shared" ref="L27:O27" si="13">SUM(L22:L26)</f>
        <v>48</v>
      </c>
      <c r="M27" s="198">
        <f t="shared" si="13"/>
        <v>392</v>
      </c>
      <c r="N27" s="198"/>
      <c r="O27" s="198">
        <f t="shared" si="13"/>
        <v>3</v>
      </c>
      <c r="P27" s="198"/>
      <c r="AD27" s="198" t="s">
        <v>44</v>
      </c>
      <c r="AE27" s="198"/>
      <c r="AF27" s="198">
        <f>SUM(AF22:AF26)</f>
        <v>304</v>
      </c>
      <c r="AG27" s="198">
        <f t="shared" ref="AG27" si="14">SUM(AG22:AG26)</f>
        <v>1513</v>
      </c>
      <c r="AH27" s="198"/>
      <c r="AI27" s="198">
        <f t="shared" ref="AI27" si="15">SUM(AI22:AI26)</f>
        <v>13</v>
      </c>
      <c r="AJ27" s="198"/>
      <c r="AK27" s="198"/>
      <c r="AL27" s="198"/>
      <c r="AM27" s="198">
        <f>SUM(AM22:AM26)</f>
        <v>98</v>
      </c>
      <c r="AN27" s="198">
        <f t="shared" ref="AN27:AO27" si="16">SUM(AN22:AN26)</f>
        <v>72</v>
      </c>
      <c r="AO27" s="198">
        <f t="shared" si="16"/>
        <v>491</v>
      </c>
      <c r="AP27" s="198"/>
      <c r="AQ27" s="198">
        <f t="shared" ref="AQ27" si="17">SUM(AQ22:AQ26)</f>
        <v>4</v>
      </c>
      <c r="AR27" s="198"/>
    </row>
    <row r="28" spans="1:53" x14ac:dyDescent="0.15">
      <c r="A28" s="198"/>
      <c r="C28" s="201"/>
      <c r="D28" s="201"/>
      <c r="E28" s="201"/>
      <c r="F28" s="201"/>
      <c r="G28" s="201"/>
      <c r="H28" s="198"/>
      <c r="I28" s="201"/>
      <c r="J28" s="201"/>
      <c r="K28" s="201"/>
      <c r="L28" s="201"/>
      <c r="M28" s="201"/>
      <c r="N28" s="201"/>
      <c r="AC28" s="198"/>
      <c r="AD28" s="201"/>
      <c r="AE28" s="201"/>
      <c r="AF28" s="201"/>
      <c r="AG28" s="201"/>
      <c r="AH28" s="201"/>
      <c r="AI28" s="201"/>
      <c r="AJ28" s="198"/>
      <c r="AK28" s="201"/>
      <c r="AL28" s="201"/>
      <c r="AM28" s="201"/>
      <c r="AN28" s="201"/>
      <c r="AO28" s="201"/>
      <c r="AP28" s="201"/>
    </row>
    <row r="29" spans="1:53" x14ac:dyDescent="0.15">
      <c r="C29" s="201"/>
      <c r="D29" s="201"/>
      <c r="E29" s="201"/>
      <c r="F29" s="201"/>
      <c r="G29" s="201"/>
      <c r="H29" s="201"/>
      <c r="I29" s="201"/>
      <c r="J29" s="201"/>
      <c r="K29" s="201"/>
      <c r="L29" s="201"/>
      <c r="M29" s="201"/>
      <c r="AD29" s="201"/>
      <c r="AE29" s="201"/>
      <c r="AF29" s="201"/>
      <c r="AG29" s="201"/>
      <c r="AH29" s="201"/>
      <c r="AI29" s="201"/>
      <c r="AJ29" s="201"/>
      <c r="AK29" s="201"/>
      <c r="AL29" s="201"/>
      <c r="AM29" s="201"/>
      <c r="AN29" s="201"/>
      <c r="AO29" s="201"/>
    </row>
    <row r="30" spans="1:53" x14ac:dyDescent="0.15">
      <c r="A30" s="510" t="s">
        <v>52</v>
      </c>
      <c r="B30" s="510"/>
      <c r="C30" s="510"/>
      <c r="D30" s="510"/>
      <c r="E30" s="510"/>
      <c r="F30" s="510"/>
      <c r="G30" s="510"/>
      <c r="H30" s="201"/>
      <c r="I30" s="201"/>
      <c r="J30" s="510" t="s">
        <v>49</v>
      </c>
      <c r="K30" s="510"/>
      <c r="L30" s="510"/>
      <c r="M30" s="510"/>
      <c r="N30" s="510"/>
      <c r="R30" s="510" t="s">
        <v>50</v>
      </c>
      <c r="S30" s="510"/>
      <c r="T30" s="510"/>
      <c r="V30" s="510" t="s">
        <v>51</v>
      </c>
      <c r="W30" s="509"/>
      <c r="AC30" s="510" t="s">
        <v>52</v>
      </c>
      <c r="AD30" s="510"/>
      <c r="AE30" s="510"/>
      <c r="AF30" s="510"/>
      <c r="AG30" s="510"/>
      <c r="AH30" s="510"/>
      <c r="AI30" s="510"/>
      <c r="AJ30" s="201"/>
      <c r="AK30" s="201"/>
      <c r="AL30" s="510" t="s">
        <v>49</v>
      </c>
      <c r="AM30" s="510"/>
      <c r="AN30" s="510"/>
      <c r="AO30" s="510"/>
      <c r="AP30" s="510"/>
      <c r="AT30" s="510" t="s">
        <v>50</v>
      </c>
      <c r="AU30" s="510"/>
      <c r="AV30" s="510"/>
      <c r="AX30" s="510" t="s">
        <v>51</v>
      </c>
      <c r="AY30" s="509"/>
    </row>
    <row r="31" spans="1:53" x14ac:dyDescent="0.15">
      <c r="A31" s="198" t="s">
        <v>25</v>
      </c>
      <c r="B31" s="198" t="s">
        <v>1517</v>
      </c>
      <c r="C31" s="198" t="s">
        <v>66</v>
      </c>
      <c r="D31" s="198" t="s">
        <v>34</v>
      </c>
      <c r="E31" s="198" t="s">
        <v>17</v>
      </c>
      <c r="F31" s="198" t="s">
        <v>18</v>
      </c>
      <c r="G31" s="198" t="s">
        <v>19</v>
      </c>
      <c r="H31" s="198" t="s">
        <v>20</v>
      </c>
      <c r="I31" s="198" t="s">
        <v>6</v>
      </c>
      <c r="J31" s="198" t="s">
        <v>53</v>
      </c>
      <c r="L31" s="198" t="s">
        <v>10</v>
      </c>
      <c r="M31" s="198" t="s">
        <v>11</v>
      </c>
      <c r="N31" s="198" t="s">
        <v>12</v>
      </c>
      <c r="O31" s="198" t="s">
        <v>26</v>
      </c>
      <c r="P31" s="198" t="s">
        <v>7</v>
      </c>
      <c r="S31" s="198" t="s">
        <v>25</v>
      </c>
      <c r="T31" s="198" t="s">
        <v>47</v>
      </c>
      <c r="U31" s="198" t="s">
        <v>45</v>
      </c>
      <c r="V31" s="198" t="s">
        <v>46</v>
      </c>
      <c r="X31" s="198" t="s">
        <v>14</v>
      </c>
      <c r="Y31" s="198" t="s">
        <v>21</v>
      </c>
      <c r="Z31" s="198" t="s">
        <v>1003</v>
      </c>
      <c r="AA31" s="198"/>
      <c r="AD31" s="198" t="s">
        <v>25</v>
      </c>
      <c r="AE31" s="198" t="s">
        <v>66</v>
      </c>
      <c r="AF31" s="198" t="s">
        <v>34</v>
      </c>
      <c r="AG31" s="198" t="s">
        <v>17</v>
      </c>
      <c r="AH31" s="198" t="s">
        <v>18</v>
      </c>
      <c r="AI31" s="198" t="s">
        <v>19</v>
      </c>
      <c r="AJ31" s="198" t="s">
        <v>20</v>
      </c>
      <c r="AK31" s="198" t="s">
        <v>6</v>
      </c>
      <c r="AL31" s="198" t="s">
        <v>53</v>
      </c>
      <c r="AN31" s="198" t="s">
        <v>10</v>
      </c>
      <c r="AO31" s="198" t="s">
        <v>11</v>
      </c>
      <c r="AP31" s="198" t="s">
        <v>12</v>
      </c>
      <c r="AQ31" s="198" t="s">
        <v>26</v>
      </c>
      <c r="AR31" s="198" t="s">
        <v>7</v>
      </c>
      <c r="AV31" s="198" t="s">
        <v>47</v>
      </c>
      <c r="AW31" s="198" t="s">
        <v>45</v>
      </c>
      <c r="AX31" s="198" t="s">
        <v>46</v>
      </c>
      <c r="AZ31" s="198" t="s">
        <v>14</v>
      </c>
      <c r="BA31" s="198" t="s">
        <v>21</v>
      </c>
    </row>
    <row r="32" spans="1:53" x14ac:dyDescent="0.15">
      <c r="A32" s="191" t="s">
        <v>568</v>
      </c>
      <c r="B32" s="199">
        <v>27</v>
      </c>
      <c r="C32" s="199">
        <v>17</v>
      </c>
      <c r="D32" s="197">
        <f>F32/E32</f>
        <v>0.625</v>
      </c>
      <c r="E32" s="199">
        <v>88</v>
      </c>
      <c r="F32" s="199">
        <v>55</v>
      </c>
      <c r="G32" s="199">
        <v>863</v>
      </c>
      <c r="H32" s="199">
        <f t="shared" ref="H32:H37" si="18">G32/F32</f>
        <v>15.690909090909091</v>
      </c>
      <c r="I32" s="199">
        <v>7</v>
      </c>
      <c r="J32" s="197">
        <f>I32/F32</f>
        <v>0.12727272727272726</v>
      </c>
      <c r="L32" s="199"/>
      <c r="M32" s="199"/>
      <c r="N32" s="211" t="e">
        <f t="shared" ref="N32:N37" si="19">M32/L32</f>
        <v>#DIV/0!</v>
      </c>
      <c r="O32" s="199">
        <v>0</v>
      </c>
      <c r="P32" s="197" t="e">
        <f>O32/L32</f>
        <v>#DIV/0!</v>
      </c>
      <c r="S32" s="191" t="s">
        <v>348</v>
      </c>
      <c r="T32" s="212">
        <f t="shared" ref="T32:T37" si="20">(E32+L32)/($D$27+$L$27+$N$17+$E$47+$L$47)</f>
        <v>0.11859838274932614</v>
      </c>
      <c r="U32" s="212">
        <f t="shared" ref="U32:U37" si="21">E32/($E$17)</f>
        <v>0.27329192546583853</v>
      </c>
      <c r="V32" s="212">
        <f t="shared" ref="V32:V37" si="22">L32/($N$17+$D$27+$L$38+$L$47)</f>
        <v>0</v>
      </c>
      <c r="X32" s="456">
        <f>($G32*('Scoring Format'!$B$4))+($I32*'Scoring Format'!$B$7)+($M32*('Scoring Format'!$B$3))+($O32*('Scoring Format'!$B$6))</f>
        <v>128.30000000000001</v>
      </c>
      <c r="Y32" s="456">
        <f>(F32*1)+(($G32*('Scoring Format'!$B$4))+($I32*'Scoring Format'!$B$7)+($M32*('Scoring Format'!$B$3))+($O32*('Scoring Format'!$B$6)))</f>
        <v>183.3</v>
      </c>
      <c r="Z32" s="456">
        <f>(F32*0.5)+(($G32*('Scoring Format'!$B$4))+($I32*'Scoring Format'!$B$7)+($M32*('Scoring Format'!$B$3))+($O32*('Scoring Format'!$B$6)))</f>
        <v>155.80000000000001</v>
      </c>
      <c r="AA32" s="201"/>
      <c r="AD32" s="191" t="s">
        <v>71</v>
      </c>
      <c r="AE32" s="191"/>
      <c r="AF32" s="197">
        <f>AH32/AG32</f>
        <v>0.60747663551401865</v>
      </c>
      <c r="AG32" s="199">
        <v>107</v>
      </c>
      <c r="AH32" s="199">
        <v>65</v>
      </c>
      <c r="AI32" s="199">
        <v>710</v>
      </c>
      <c r="AJ32" s="199">
        <f t="shared" ref="AJ32:AJ36" si="23">AI32/AH32</f>
        <v>10.923076923076923</v>
      </c>
      <c r="AK32" s="199">
        <v>6</v>
      </c>
      <c r="AL32" s="197">
        <f>AK32/AH32</f>
        <v>9.2307692307692313E-2</v>
      </c>
      <c r="AN32" s="199">
        <v>0</v>
      </c>
      <c r="AO32" s="199">
        <v>0</v>
      </c>
      <c r="AP32" s="211" t="e">
        <f t="shared" ref="AP32:AP37" si="24">AO32/AN32</f>
        <v>#DIV/0!</v>
      </c>
      <c r="AQ32" s="199">
        <v>0</v>
      </c>
      <c r="AR32" s="197" t="e">
        <f>AQ32/AN32</f>
        <v>#DIV/0!</v>
      </c>
      <c r="AV32" s="212" t="e">
        <f>(#REF!+AK32)/(#REF!+AK35)</f>
        <v>#REF!</v>
      </c>
      <c r="AW32" s="212" t="e">
        <f>#REF!/(AK32+#REF!)</f>
        <v>#REF!</v>
      </c>
      <c r="AX32" s="212" t="e">
        <f>AK32/(#REF!+AK32)</f>
        <v>#REF!</v>
      </c>
      <c r="AZ32" s="199">
        <f>(AI32*0.1)+(AK32*6)+(AO32*0.1)+(AQ32*6)</f>
        <v>107</v>
      </c>
      <c r="BA32" s="199">
        <f>(AH32*1)+(AI32*0.1)+(AK32*6)+(AO32*0.1)+(AQ32*6)</f>
        <v>172</v>
      </c>
    </row>
    <row r="33" spans="1:53" x14ac:dyDescent="0.15">
      <c r="A33" s="191" t="s">
        <v>2283</v>
      </c>
      <c r="B33" s="199">
        <v>23</v>
      </c>
      <c r="C33" s="199">
        <v>17</v>
      </c>
      <c r="D33" s="197">
        <f t="shared" ref="D33:D37" si="25">F33/E33</f>
        <v>0.625</v>
      </c>
      <c r="E33" s="199">
        <v>24</v>
      </c>
      <c r="F33" s="199">
        <v>15</v>
      </c>
      <c r="G33" s="199">
        <v>180</v>
      </c>
      <c r="H33" s="199">
        <f t="shared" si="18"/>
        <v>12</v>
      </c>
      <c r="I33" s="199">
        <v>2</v>
      </c>
      <c r="J33" s="197">
        <f t="shared" ref="J33:J37" si="26">I33/F33</f>
        <v>0.13333333333333333</v>
      </c>
      <c r="L33" s="199"/>
      <c r="M33" s="199"/>
      <c r="N33" s="211" t="e">
        <f t="shared" si="19"/>
        <v>#DIV/0!</v>
      </c>
      <c r="O33" s="199">
        <v>0</v>
      </c>
      <c r="P33" s="197" t="e">
        <f t="shared" ref="P33:P37" si="27">O33/L33</f>
        <v>#DIV/0!</v>
      </c>
      <c r="S33" s="191" t="s">
        <v>2288</v>
      </c>
      <c r="T33" s="212">
        <f t="shared" si="20"/>
        <v>3.2345013477088951E-2</v>
      </c>
      <c r="U33" s="212">
        <f t="shared" si="21"/>
        <v>7.4534161490683232E-2</v>
      </c>
      <c r="V33" s="212">
        <f t="shared" si="22"/>
        <v>0</v>
      </c>
      <c r="X33" s="456">
        <f>($G33*('Scoring Format'!$B$4))+($I33*'Scoring Format'!$B$7)+($M33*('Scoring Format'!$B$3))+($O33*('Scoring Format'!$B$6))</f>
        <v>30</v>
      </c>
      <c r="Y33" s="456">
        <f>(F33*1)+(($G33*('Scoring Format'!$B$4))+($I33*'Scoring Format'!$B$7)+($M33*('Scoring Format'!$B$3))+($O33*('Scoring Format'!$B$6)))</f>
        <v>45</v>
      </c>
      <c r="Z33" s="456">
        <f>(F33*0.5)+(($G33*('Scoring Format'!$B$4))+($I33*'Scoring Format'!$B$7)+($M33*('Scoring Format'!$B$3))+($O33*('Scoring Format'!$B$6)))</f>
        <v>37.5</v>
      </c>
      <c r="AA33" s="201"/>
      <c r="AD33" s="191" t="s">
        <v>27</v>
      </c>
      <c r="AE33" s="191"/>
      <c r="AF33" s="197">
        <f t="shared" ref="AF33:AF37" si="28">AH33/AG33</f>
        <v>0.6333333333333333</v>
      </c>
      <c r="AG33" s="199">
        <v>120</v>
      </c>
      <c r="AH33" s="199">
        <v>76</v>
      </c>
      <c r="AI33" s="199">
        <v>892</v>
      </c>
      <c r="AJ33" s="199">
        <f t="shared" si="23"/>
        <v>11.736842105263158</v>
      </c>
      <c r="AK33" s="199">
        <v>5</v>
      </c>
      <c r="AL33" s="197">
        <f t="shared" ref="AL33:AL37" si="29">AK33/AH33</f>
        <v>6.5789473684210523E-2</v>
      </c>
      <c r="AN33" s="199">
        <v>12</v>
      </c>
      <c r="AO33" s="199">
        <v>108</v>
      </c>
      <c r="AP33" s="211">
        <f t="shared" si="24"/>
        <v>9</v>
      </c>
      <c r="AQ33" s="199">
        <v>0</v>
      </c>
      <c r="AR33" s="197">
        <f t="shared" ref="AR33:AR37" si="30">AQ33/AN33</f>
        <v>0</v>
      </c>
      <c r="AV33" s="212" t="e">
        <f>(#REF!+AK33)/(#REF!+AK36)</f>
        <v>#REF!</v>
      </c>
      <c r="AW33" s="212" t="e">
        <f>#REF!/(AK33+#REF!)</f>
        <v>#REF!</v>
      </c>
      <c r="AX33" s="212" t="e">
        <f>AK33/(#REF!+AK33)</f>
        <v>#REF!</v>
      </c>
      <c r="AZ33" s="199">
        <f>(AI33*0.1)+(AK33*6)+(AO33*0.1)+(AQ33*6)</f>
        <v>130</v>
      </c>
      <c r="BA33" s="199">
        <f>(AH33*1)+(AI33*0.1)+(AK33*6)+(AO33*0.1)+(AQ33*6)</f>
        <v>206</v>
      </c>
    </row>
    <row r="34" spans="1:53" x14ac:dyDescent="0.15">
      <c r="A34" s="191" t="s">
        <v>839</v>
      </c>
      <c r="B34" s="199">
        <v>26</v>
      </c>
      <c r="C34" s="199">
        <v>17</v>
      </c>
      <c r="D34" s="197">
        <f t="shared" si="25"/>
        <v>0.64166666666666672</v>
      </c>
      <c r="E34" s="199">
        <v>120</v>
      </c>
      <c r="F34" s="199">
        <v>77</v>
      </c>
      <c r="G34" s="199">
        <v>1101</v>
      </c>
      <c r="H34" s="199">
        <f t="shared" si="18"/>
        <v>14.2987012987013</v>
      </c>
      <c r="I34" s="199">
        <v>8</v>
      </c>
      <c r="J34" s="197">
        <f t="shared" si="26"/>
        <v>0.1038961038961039</v>
      </c>
      <c r="L34" s="199">
        <v>10</v>
      </c>
      <c r="M34" s="199">
        <v>60</v>
      </c>
      <c r="N34" s="211">
        <f t="shared" si="19"/>
        <v>6</v>
      </c>
      <c r="O34" s="199"/>
      <c r="P34" s="197">
        <f t="shared" si="27"/>
        <v>0</v>
      </c>
      <c r="S34" s="191" t="s">
        <v>840</v>
      </c>
      <c r="T34" s="212">
        <f t="shared" si="20"/>
        <v>0.17520215633423181</v>
      </c>
      <c r="U34" s="212">
        <f t="shared" si="21"/>
        <v>0.37267080745341613</v>
      </c>
      <c r="V34" s="212">
        <f t="shared" si="22"/>
        <v>1.8148820326678767E-2</v>
      </c>
      <c r="X34" s="456">
        <f>($G34*('Scoring Format'!$B$4))+($I34*'Scoring Format'!$B$7)+($M34*('Scoring Format'!$B$3))+($O34*('Scoring Format'!$B$6))</f>
        <v>164.10000000000002</v>
      </c>
      <c r="Y34" s="456">
        <f>(F34*1)+(($G34*('Scoring Format'!$B$4))+($I34*'Scoring Format'!$B$7)+($M34*('Scoring Format'!$B$3))+($O34*('Scoring Format'!$B$6)))</f>
        <v>241.10000000000002</v>
      </c>
      <c r="Z34" s="456">
        <f>(F34*0.5)+(($G34*('Scoring Format'!$B$4))+($I34*'Scoring Format'!$B$7)+($M34*('Scoring Format'!$B$3))+($O34*('Scoring Format'!$B$6)))</f>
        <v>202.60000000000002</v>
      </c>
      <c r="AA34" s="201"/>
      <c r="AD34" s="191" t="s">
        <v>28</v>
      </c>
      <c r="AE34" s="191"/>
      <c r="AF34" s="197">
        <f t="shared" si="28"/>
        <v>0.55000000000000004</v>
      </c>
      <c r="AG34" s="199">
        <v>40</v>
      </c>
      <c r="AH34" s="199">
        <v>22</v>
      </c>
      <c r="AI34" s="199">
        <v>325</v>
      </c>
      <c r="AJ34" s="199">
        <f t="shared" si="23"/>
        <v>14.772727272727273</v>
      </c>
      <c r="AK34" s="199">
        <v>2</v>
      </c>
      <c r="AL34" s="197">
        <f t="shared" si="29"/>
        <v>9.0909090909090912E-2</v>
      </c>
      <c r="AN34" s="199">
        <v>5</v>
      </c>
      <c r="AO34" s="199">
        <v>20</v>
      </c>
      <c r="AP34" s="211">
        <f t="shared" si="24"/>
        <v>4</v>
      </c>
      <c r="AQ34" s="199">
        <v>0</v>
      </c>
      <c r="AR34" s="197">
        <f t="shared" si="30"/>
        <v>0</v>
      </c>
      <c r="AV34" s="212" t="e">
        <f>(#REF!+AK34)/(#REF!+AK37)</f>
        <v>#REF!</v>
      </c>
      <c r="AW34" s="212" t="e">
        <f>#REF!/(AK34+#REF!)</f>
        <v>#REF!</v>
      </c>
      <c r="AX34" s="212" t="e">
        <f>AK34/(#REF!+AK34)</f>
        <v>#REF!</v>
      </c>
      <c r="AZ34" s="199">
        <f>(AI34*0.1)+(AK34*6)+(AO34*0.1)+(AQ34*6)</f>
        <v>46.5</v>
      </c>
      <c r="BA34" s="199">
        <f>(AH34*1)+(AI34*0.1)+(AK34*6)+(AO34*0.1)+(AQ34*6)</f>
        <v>68.5</v>
      </c>
    </row>
    <row r="35" spans="1:53" x14ac:dyDescent="0.15">
      <c r="A35" s="191" t="s">
        <v>2284</v>
      </c>
      <c r="B35" s="199">
        <v>21</v>
      </c>
      <c r="C35" s="199">
        <v>12</v>
      </c>
      <c r="D35" s="197">
        <f t="shared" si="25"/>
        <v>0.47058823529411764</v>
      </c>
      <c r="E35" s="199">
        <v>17</v>
      </c>
      <c r="F35" s="199">
        <v>8</v>
      </c>
      <c r="G35" s="199">
        <v>105</v>
      </c>
      <c r="H35" s="199">
        <f t="shared" si="18"/>
        <v>13.125</v>
      </c>
      <c r="I35" s="199">
        <v>3</v>
      </c>
      <c r="J35" s="197">
        <f t="shared" si="26"/>
        <v>0.375</v>
      </c>
      <c r="L35" s="199"/>
      <c r="M35" s="199"/>
      <c r="N35" s="211" t="e">
        <f t="shared" si="19"/>
        <v>#DIV/0!</v>
      </c>
      <c r="O35" s="199">
        <v>0</v>
      </c>
      <c r="P35" s="197" t="e">
        <f t="shared" si="27"/>
        <v>#DIV/0!</v>
      </c>
      <c r="S35" s="191" t="s">
        <v>2287</v>
      </c>
      <c r="T35" s="212">
        <f t="shared" si="20"/>
        <v>2.2911051212938006E-2</v>
      </c>
      <c r="U35" s="212">
        <f t="shared" si="21"/>
        <v>5.2795031055900624E-2</v>
      </c>
      <c r="V35" s="212">
        <f t="shared" si="22"/>
        <v>0</v>
      </c>
      <c r="X35" s="456">
        <f>($G35*('Scoring Format'!$B$4))+($I35*'Scoring Format'!$B$7)+($M35*('Scoring Format'!$B$3))+($O35*('Scoring Format'!$B$6))</f>
        <v>28.5</v>
      </c>
      <c r="Y35" s="456">
        <f>(F35*1)+(($G35*('Scoring Format'!$B$4))+($I35*'Scoring Format'!$B$7)+($M35*('Scoring Format'!$B$3))+($O35*('Scoring Format'!$B$6)))</f>
        <v>36.5</v>
      </c>
      <c r="Z35" s="456">
        <f>(F35*0.5)+(($G35*('Scoring Format'!$B$4))+($I35*'Scoring Format'!$B$7)+($M35*('Scoring Format'!$B$3))+($O35*('Scoring Format'!$B$6)))</f>
        <v>32.5</v>
      </c>
      <c r="AA35" s="201"/>
      <c r="AD35" s="191" t="s">
        <v>29</v>
      </c>
      <c r="AE35" s="191"/>
      <c r="AF35" s="197">
        <f t="shared" si="28"/>
        <v>0.66206896551724137</v>
      </c>
      <c r="AG35" s="199">
        <v>145</v>
      </c>
      <c r="AH35" s="199">
        <v>96</v>
      </c>
      <c r="AI35" s="199">
        <v>1098</v>
      </c>
      <c r="AJ35" s="199">
        <f t="shared" si="23"/>
        <v>11.4375</v>
      </c>
      <c r="AK35" s="199">
        <v>7</v>
      </c>
      <c r="AL35" s="197">
        <f t="shared" si="29"/>
        <v>7.2916666666666671E-2</v>
      </c>
      <c r="AN35" s="199">
        <v>0</v>
      </c>
      <c r="AO35" s="199">
        <v>0</v>
      </c>
      <c r="AP35" s="211" t="e">
        <f t="shared" si="24"/>
        <v>#DIV/0!</v>
      </c>
      <c r="AQ35" s="199">
        <v>0</v>
      </c>
      <c r="AR35" s="197" t="e">
        <f t="shared" si="30"/>
        <v>#DIV/0!</v>
      </c>
      <c r="AV35" s="212" t="e">
        <f>(#REF!+AK35)/(#REF!+AK38)</f>
        <v>#REF!</v>
      </c>
      <c r="AW35" s="212" t="e">
        <f>#REF!/(AK35+#REF!)</f>
        <v>#REF!</v>
      </c>
      <c r="AX35" s="212" t="e">
        <f>AK35/(#REF!+AK35)</f>
        <v>#REF!</v>
      </c>
      <c r="AZ35" s="199">
        <f>(AI35*0.1)+(AK35*6)+(AO35*0.1)+(AQ35*6)</f>
        <v>151.80000000000001</v>
      </c>
      <c r="BA35" s="199">
        <f>(AH35*1)+(AI35*0.1)+(AK35*6)+(AO35*0.1)+(AQ35*6)</f>
        <v>247.8</v>
      </c>
    </row>
    <row r="36" spans="1:53" x14ac:dyDescent="0.15">
      <c r="A36" s="191" t="s">
        <v>1738</v>
      </c>
      <c r="B36" s="199">
        <v>25</v>
      </c>
      <c r="C36" s="199">
        <v>17</v>
      </c>
      <c r="D36" s="197">
        <f t="shared" si="25"/>
        <v>0.54545454545454541</v>
      </c>
      <c r="E36" s="199">
        <v>22</v>
      </c>
      <c r="F36" s="199">
        <v>12</v>
      </c>
      <c r="G36" s="199">
        <v>266</v>
      </c>
      <c r="H36" s="199">
        <f t="shared" si="18"/>
        <v>22.166666666666668</v>
      </c>
      <c r="I36" s="199">
        <v>3</v>
      </c>
      <c r="J36" s="197">
        <f t="shared" si="26"/>
        <v>0.25</v>
      </c>
      <c r="L36" s="199"/>
      <c r="M36" s="199"/>
      <c r="N36" s="211" t="e">
        <f t="shared" si="19"/>
        <v>#DIV/0!</v>
      </c>
      <c r="O36" s="199">
        <v>0</v>
      </c>
      <c r="P36" s="197" t="e">
        <f t="shared" si="27"/>
        <v>#DIV/0!</v>
      </c>
      <c r="S36" s="191" t="s">
        <v>1739</v>
      </c>
      <c r="T36" s="212">
        <f t="shared" si="20"/>
        <v>2.9649595687331536E-2</v>
      </c>
      <c r="U36" s="212">
        <f t="shared" si="21"/>
        <v>6.8322981366459631E-2</v>
      </c>
      <c r="V36" s="212">
        <f t="shared" si="22"/>
        <v>0</v>
      </c>
      <c r="X36" s="456">
        <f>($G36*('Scoring Format'!$B$4))+($I36*'Scoring Format'!$B$7)+($M36*('Scoring Format'!$B$3))+($O36*('Scoring Format'!$B$6))</f>
        <v>44.6</v>
      </c>
      <c r="Y36" s="456">
        <f>(F36*1)+(($G36*('Scoring Format'!$B$4))+($I36*'Scoring Format'!$B$7)+($M36*('Scoring Format'!$B$3))+($O36*('Scoring Format'!$B$6)))</f>
        <v>56.6</v>
      </c>
      <c r="Z36" s="456">
        <f>(F36*0.5)+(($G36*('Scoring Format'!$B$4))+($I36*'Scoring Format'!$B$7)+($M36*('Scoring Format'!$B$3))+($O36*('Scoring Format'!$B$6)))</f>
        <v>50.6</v>
      </c>
      <c r="AA36" s="201"/>
      <c r="AD36" s="191" t="s">
        <v>30</v>
      </c>
      <c r="AE36" s="191"/>
      <c r="AF36" s="197">
        <f t="shared" si="28"/>
        <v>0.6</v>
      </c>
      <c r="AG36" s="199">
        <v>10</v>
      </c>
      <c r="AH36" s="199">
        <v>6</v>
      </c>
      <c r="AI36" s="199">
        <v>100</v>
      </c>
      <c r="AJ36" s="199">
        <f t="shared" si="23"/>
        <v>16.666666666666668</v>
      </c>
      <c r="AK36" s="199">
        <v>0</v>
      </c>
      <c r="AL36" s="197">
        <f t="shared" si="29"/>
        <v>0</v>
      </c>
      <c r="AN36" s="199">
        <v>0</v>
      </c>
      <c r="AO36" s="199">
        <v>0</v>
      </c>
      <c r="AP36" s="211" t="e">
        <f t="shared" si="24"/>
        <v>#DIV/0!</v>
      </c>
      <c r="AQ36" s="199">
        <v>0</v>
      </c>
      <c r="AR36" s="197" t="e">
        <f t="shared" si="30"/>
        <v>#DIV/0!</v>
      </c>
      <c r="AV36" s="212" t="e">
        <f>(#REF!+AK36)/(#REF!+AI41)</f>
        <v>#REF!</v>
      </c>
      <c r="AW36" s="212" t="e">
        <f>#REF!/(AK36+#REF!)</f>
        <v>#REF!</v>
      </c>
      <c r="AX36" s="212" t="e">
        <f>AK36/(#REF!+AK36)</f>
        <v>#REF!</v>
      </c>
      <c r="AZ36" s="199">
        <f>(AI36*0.1)+(AK36*6)+(AO36*0.1)+(AQ36*6)</f>
        <v>10</v>
      </c>
      <c r="BA36" s="199">
        <f>(AH36*1)+(AI36*0.1)+(AK36*6)+(AO36*0.1)+(AQ36*6)</f>
        <v>16</v>
      </c>
    </row>
    <row r="37" spans="1:53" x14ac:dyDescent="0.15">
      <c r="A37" s="191" t="s">
        <v>2285</v>
      </c>
      <c r="B37" s="199">
        <v>24</v>
      </c>
      <c r="C37" s="199"/>
      <c r="D37" s="197" t="e">
        <f t="shared" si="25"/>
        <v>#DIV/0!</v>
      </c>
      <c r="E37" s="199"/>
      <c r="F37" s="199"/>
      <c r="G37" s="199"/>
      <c r="H37" s="199" t="e">
        <f t="shared" si="18"/>
        <v>#DIV/0!</v>
      </c>
      <c r="I37" s="199"/>
      <c r="J37" s="197" t="e">
        <f t="shared" si="26"/>
        <v>#DIV/0!</v>
      </c>
      <c r="L37" s="199">
        <v>0</v>
      </c>
      <c r="M37" s="199">
        <v>0</v>
      </c>
      <c r="N37" s="211" t="e">
        <f t="shared" si="19"/>
        <v>#DIV/0!</v>
      </c>
      <c r="O37" s="199">
        <v>0</v>
      </c>
      <c r="P37" s="197" t="e">
        <f t="shared" si="27"/>
        <v>#DIV/0!</v>
      </c>
      <c r="S37" s="191" t="s">
        <v>2286</v>
      </c>
      <c r="T37" s="212">
        <f t="shared" si="20"/>
        <v>0</v>
      </c>
      <c r="U37" s="212">
        <f t="shared" si="21"/>
        <v>0</v>
      </c>
      <c r="V37" s="212">
        <f t="shared" si="22"/>
        <v>0</v>
      </c>
      <c r="X37" s="456">
        <f>($G37*('Scoring Format'!$B$4))+($I37*'Scoring Format'!$B$7)+($M37*('Scoring Format'!$B$3))+($O37*('Scoring Format'!$B$6))</f>
        <v>0</v>
      </c>
      <c r="Y37" s="456">
        <f>(F37*1)+(($G37*('Scoring Format'!$B$4))+($I37*'Scoring Format'!$B$7)+($M37*('Scoring Format'!$B$3))+($O37*('Scoring Format'!$B$6)))</f>
        <v>0</v>
      </c>
      <c r="Z37" s="456">
        <f>(F37*0.5)+(($G37*('Scoring Format'!$B$4))+($I37*'Scoring Format'!$B$7)+($M37*('Scoring Format'!$B$3))+($O37*('Scoring Format'!$B$6)))</f>
        <v>0</v>
      </c>
      <c r="AA37" s="201"/>
      <c r="AD37" s="191" t="s">
        <v>72</v>
      </c>
      <c r="AE37" s="191"/>
      <c r="AF37" s="197" t="e">
        <f t="shared" si="28"/>
        <v>#DIV/0!</v>
      </c>
      <c r="AG37" s="199"/>
      <c r="AH37" s="199"/>
      <c r="AI37" s="199"/>
      <c r="AJ37" s="199"/>
      <c r="AK37" s="199"/>
      <c r="AL37" s="197" t="e">
        <f t="shared" si="29"/>
        <v>#DIV/0!</v>
      </c>
      <c r="AN37" s="199"/>
      <c r="AO37" s="199"/>
      <c r="AP37" s="211" t="e">
        <f t="shared" si="24"/>
        <v>#DIV/0!</v>
      </c>
      <c r="AQ37" s="199"/>
      <c r="AR37" s="197" t="e">
        <f t="shared" si="30"/>
        <v>#DIV/0!</v>
      </c>
      <c r="AV37" s="212" t="e">
        <f>(#REF!+AK37)/(#REF!+AK42)</f>
        <v>#REF!</v>
      </c>
      <c r="AW37" s="212" t="e">
        <f>#REF!/(AK37+#REF!)</f>
        <v>#REF!</v>
      </c>
      <c r="AX37" s="212" t="e">
        <f>AK37/(#REF!+AK37)</f>
        <v>#REF!</v>
      </c>
      <c r="AZ37" s="199"/>
      <c r="BA37" s="199"/>
    </row>
    <row r="38" spans="1:53" x14ac:dyDescent="0.15">
      <c r="A38" s="198" t="s">
        <v>44</v>
      </c>
      <c r="B38" s="198"/>
      <c r="C38" s="198"/>
      <c r="D38" s="194"/>
      <c r="E38" s="198">
        <f>SUM(E32:E37)</f>
        <v>271</v>
      </c>
      <c r="F38" s="198">
        <f t="shared" ref="F38:I38" si="31">SUM(F32:F37)</f>
        <v>167</v>
      </c>
      <c r="G38" s="198">
        <f t="shared" si="31"/>
        <v>2515</v>
      </c>
      <c r="H38" s="198"/>
      <c r="I38" s="198">
        <f t="shared" si="31"/>
        <v>23</v>
      </c>
      <c r="J38" s="198"/>
      <c r="K38" s="198"/>
      <c r="L38" s="198">
        <f>SUM(L32:L37)</f>
        <v>10</v>
      </c>
      <c r="M38" s="198">
        <f t="shared" ref="M38:O38" si="32">SUM(M32:M37)</f>
        <v>60</v>
      </c>
      <c r="N38" s="198"/>
      <c r="O38" s="198">
        <f t="shared" si="32"/>
        <v>0</v>
      </c>
      <c r="P38" s="198"/>
      <c r="AD38" s="198" t="s">
        <v>44</v>
      </c>
      <c r="AE38" s="198"/>
      <c r="AF38" s="194"/>
      <c r="AG38" s="198">
        <f>SUM(AG32:AG37)</f>
        <v>422</v>
      </c>
      <c r="AH38" s="198">
        <f t="shared" ref="AH38:AI38" si="33">SUM(AH32:AH37)</f>
        <v>265</v>
      </c>
      <c r="AI38" s="198">
        <f t="shared" si="33"/>
        <v>3125</v>
      </c>
      <c r="AJ38" s="198"/>
      <c r="AK38" s="198">
        <f t="shared" ref="AK38" si="34">SUM(AK32:AK37)</f>
        <v>20</v>
      </c>
      <c r="AL38" s="198"/>
      <c r="AM38" s="198"/>
      <c r="AN38" s="198">
        <f>SUM(AN32:AN37)</f>
        <v>17</v>
      </c>
      <c r="AO38" s="198">
        <f t="shared" ref="AO38" si="35">SUM(AO32:AO37)</f>
        <v>128</v>
      </c>
      <c r="AP38" s="198"/>
      <c r="AQ38" s="198">
        <f t="shared" ref="AQ38" si="36">SUM(AQ32:AQ37)</f>
        <v>0</v>
      </c>
      <c r="AR38" s="198"/>
    </row>
    <row r="39" spans="1:53" x14ac:dyDescent="0.15">
      <c r="A39" s="198"/>
      <c r="C39" s="201"/>
      <c r="D39" s="201"/>
      <c r="E39" s="201"/>
      <c r="F39" s="201"/>
      <c r="G39" s="201"/>
      <c r="H39" s="201"/>
      <c r="I39" s="201"/>
      <c r="J39" s="201"/>
      <c r="K39" s="201"/>
      <c r="L39" s="201"/>
      <c r="AC39" s="198"/>
      <c r="AE39" s="201"/>
      <c r="AF39" s="201"/>
      <c r="AG39" s="201"/>
      <c r="AH39" s="201"/>
      <c r="AI39" s="201"/>
      <c r="AJ39" s="201"/>
      <c r="AK39" s="201"/>
      <c r="AL39" s="201"/>
      <c r="AM39" s="201"/>
      <c r="AN39" s="201"/>
    </row>
    <row r="40" spans="1:53" x14ac:dyDescent="0.15">
      <c r="A40" s="198"/>
      <c r="C40" s="201"/>
      <c r="D40" s="201"/>
      <c r="E40" s="201"/>
      <c r="F40" s="201"/>
      <c r="G40" s="201"/>
      <c r="H40" s="201"/>
      <c r="I40" s="201"/>
      <c r="J40" s="201"/>
      <c r="K40" s="201"/>
      <c r="L40" s="201"/>
      <c r="AC40" s="198"/>
      <c r="AE40" s="201"/>
      <c r="AF40" s="201"/>
      <c r="AG40" s="201"/>
      <c r="AH40" s="201"/>
      <c r="AI40" s="201"/>
      <c r="AJ40" s="201"/>
      <c r="AK40" s="201"/>
      <c r="AL40" s="201"/>
      <c r="AM40" s="201"/>
      <c r="AN40" s="201"/>
    </row>
    <row r="41" spans="1:53" x14ac:dyDescent="0.15">
      <c r="A41" s="510" t="s">
        <v>52</v>
      </c>
      <c r="B41" s="510"/>
      <c r="C41" s="510"/>
      <c r="D41" s="510"/>
      <c r="E41" s="510"/>
      <c r="F41" s="510"/>
      <c r="G41" s="510"/>
      <c r="H41" s="201"/>
      <c r="I41" s="201"/>
      <c r="J41" s="510" t="s">
        <v>49</v>
      </c>
      <c r="K41" s="510"/>
      <c r="L41" s="510"/>
      <c r="M41" s="510"/>
      <c r="N41" s="510"/>
      <c r="R41" s="510" t="s">
        <v>50</v>
      </c>
      <c r="S41" s="510"/>
      <c r="T41" s="510"/>
      <c r="V41" s="510" t="s">
        <v>51</v>
      </c>
      <c r="W41" s="509"/>
      <c r="AC41" s="510" t="s">
        <v>52</v>
      </c>
      <c r="AD41" s="510"/>
      <c r="AE41" s="510"/>
      <c r="AF41" s="510"/>
      <c r="AG41" s="510"/>
      <c r="AH41" s="510"/>
      <c r="AI41" s="510"/>
      <c r="AJ41" s="201"/>
      <c r="AK41" s="201"/>
      <c r="AL41" s="510" t="s">
        <v>49</v>
      </c>
      <c r="AM41" s="510"/>
      <c r="AN41" s="510"/>
      <c r="AO41" s="510"/>
      <c r="AP41" s="510"/>
      <c r="AT41" s="510" t="s">
        <v>50</v>
      </c>
      <c r="AU41" s="510"/>
      <c r="AV41" s="510"/>
      <c r="AX41" s="510" t="s">
        <v>51</v>
      </c>
      <c r="AY41" s="509"/>
    </row>
    <row r="42" spans="1:53" x14ac:dyDescent="0.15">
      <c r="A42" s="198" t="s">
        <v>31</v>
      </c>
      <c r="B42" s="198" t="s">
        <v>1517</v>
      </c>
      <c r="C42" s="198" t="s">
        <v>66</v>
      </c>
      <c r="D42" s="198" t="s">
        <v>34</v>
      </c>
      <c r="E42" s="198" t="s">
        <v>17</v>
      </c>
      <c r="F42" s="198" t="s">
        <v>18</v>
      </c>
      <c r="G42" s="198" t="s">
        <v>19</v>
      </c>
      <c r="H42" s="198" t="s">
        <v>20</v>
      </c>
      <c r="I42" s="198" t="s">
        <v>6</v>
      </c>
      <c r="J42" s="198" t="s">
        <v>53</v>
      </c>
      <c r="L42" s="198" t="s">
        <v>10</v>
      </c>
      <c r="M42" s="198" t="s">
        <v>11</v>
      </c>
      <c r="N42" s="198" t="s">
        <v>12</v>
      </c>
      <c r="O42" s="198" t="s">
        <v>54</v>
      </c>
      <c r="P42" s="198" t="s">
        <v>7</v>
      </c>
      <c r="S42" s="198" t="s">
        <v>31</v>
      </c>
      <c r="T42" s="198" t="s">
        <v>47</v>
      </c>
      <c r="U42" s="198" t="s">
        <v>45</v>
      </c>
      <c r="V42" s="198" t="s">
        <v>46</v>
      </c>
      <c r="X42" s="198" t="s">
        <v>14</v>
      </c>
      <c r="Y42" s="198" t="s">
        <v>21</v>
      </c>
      <c r="Z42" s="198" t="s">
        <v>1004</v>
      </c>
      <c r="AA42" s="198"/>
      <c r="AD42" s="198" t="s">
        <v>31</v>
      </c>
      <c r="AE42" s="198" t="s">
        <v>66</v>
      </c>
      <c r="AF42" s="198" t="s">
        <v>34</v>
      </c>
      <c r="AG42" s="198" t="s">
        <v>17</v>
      </c>
      <c r="AH42" s="198" t="s">
        <v>18</v>
      </c>
      <c r="AI42" s="198" t="s">
        <v>19</v>
      </c>
      <c r="AJ42" s="198" t="s">
        <v>20</v>
      </c>
      <c r="AK42" s="198" t="s">
        <v>6</v>
      </c>
      <c r="AL42" s="198" t="s">
        <v>53</v>
      </c>
      <c r="AN42" s="198" t="s">
        <v>10</v>
      </c>
      <c r="AO42" s="198" t="s">
        <v>11</v>
      </c>
      <c r="AP42" s="198" t="s">
        <v>12</v>
      </c>
      <c r="AQ42" s="198" t="s">
        <v>54</v>
      </c>
      <c r="AR42" s="198" t="s">
        <v>7</v>
      </c>
      <c r="AV42" s="198" t="s">
        <v>47</v>
      </c>
      <c r="AW42" s="198" t="s">
        <v>45</v>
      </c>
      <c r="AX42" s="198" t="s">
        <v>46</v>
      </c>
      <c r="AZ42" s="198" t="s">
        <v>14</v>
      </c>
      <c r="BA42" s="198" t="s">
        <v>21</v>
      </c>
    </row>
    <row r="43" spans="1:53" x14ac:dyDescent="0.15">
      <c r="A43" s="191" t="s">
        <v>569</v>
      </c>
      <c r="B43" s="199">
        <v>31</v>
      </c>
      <c r="C43" s="199">
        <v>17</v>
      </c>
      <c r="D43" s="197">
        <f>F43/E43</f>
        <v>0.68421052631578949</v>
      </c>
      <c r="E43" s="199">
        <v>95</v>
      </c>
      <c r="F43" s="199">
        <v>65</v>
      </c>
      <c r="G43" s="199">
        <v>804</v>
      </c>
      <c r="H43" s="199">
        <f>G43/F43</f>
        <v>12.36923076923077</v>
      </c>
      <c r="I43" s="199">
        <v>9</v>
      </c>
      <c r="J43" s="197">
        <f>I43/F43</f>
        <v>0.13846153846153847</v>
      </c>
      <c r="L43" s="199">
        <v>0</v>
      </c>
      <c r="M43" s="199">
        <v>0</v>
      </c>
      <c r="N43" s="199">
        <v>0</v>
      </c>
      <c r="O43" s="199">
        <v>0</v>
      </c>
      <c r="P43" s="197" t="e">
        <f>O43/L43</f>
        <v>#DIV/0!</v>
      </c>
      <c r="S43" s="191" t="s">
        <v>127</v>
      </c>
      <c r="T43" s="212">
        <f>(E43+L43)/($E$47+$L$47+$E$38+$L$38+$K$27+$D$27+$N$17)</f>
        <v>9.1610414657666339E-2</v>
      </c>
      <c r="U43" s="212">
        <f>E43/($E$47+$E$38+$K$27)</f>
        <v>0.19547325102880658</v>
      </c>
      <c r="V43" s="212">
        <f>L43/($L$47+$L$38+$D$27+$N$17)</f>
        <v>0</v>
      </c>
      <c r="X43" s="456">
        <f>($G43*('Scoring Format'!$B$4))+($I43*'Scoring Format'!$B$7)+($M43*('Scoring Format'!$B$3))+($O43*('Scoring Format'!$B$6))</f>
        <v>134.4</v>
      </c>
      <c r="Y43" s="456">
        <f>(F43*1)+(($G43*('Scoring Format'!$B$4))+($I43*'Scoring Format'!$B$7)+($M43*('Scoring Format'!$B$3))+($O43*('Scoring Format'!$B$6)))</f>
        <v>199.4</v>
      </c>
      <c r="Z43" s="456">
        <f>(F43*0.5)+(($G43*('Scoring Format'!$B$4))+($I43*'Scoring Format'!$B$7)+($M43*('Scoring Format'!$B$3))+($O43*('Scoring Format'!$B$6)))</f>
        <v>166.9</v>
      </c>
      <c r="AA43" s="201"/>
      <c r="AD43" s="191" t="s">
        <v>32</v>
      </c>
      <c r="AE43" s="191"/>
      <c r="AF43" s="197">
        <f>AH43/AG43</f>
        <v>0.5625</v>
      </c>
      <c r="AG43" s="199">
        <v>16</v>
      </c>
      <c r="AH43" s="199">
        <v>9</v>
      </c>
      <c r="AI43" s="199">
        <v>108</v>
      </c>
      <c r="AJ43" s="199">
        <f>AI43/AH43</f>
        <v>12</v>
      </c>
      <c r="AK43" s="199">
        <v>1</v>
      </c>
      <c r="AL43" s="197">
        <f>AK43/AH43</f>
        <v>0.1111111111111111</v>
      </c>
      <c r="AN43" s="199">
        <v>0</v>
      </c>
      <c r="AO43" s="199">
        <v>0</v>
      </c>
      <c r="AP43" s="199">
        <v>0</v>
      </c>
      <c r="AQ43" s="199">
        <v>0</v>
      </c>
      <c r="AR43" s="197" t="e">
        <f>AQ43/AN43</f>
        <v>#DIV/0!</v>
      </c>
      <c r="AV43" s="212" t="e">
        <f>(#REF!+AK43)/(#REF!+AK46)</f>
        <v>#REF!</v>
      </c>
      <c r="AW43" s="212" t="e">
        <f>#REF!/(AK43+#REF!)</f>
        <v>#REF!</v>
      </c>
      <c r="AX43" s="212" t="e">
        <f>AK43/(#REF!+AK43)</f>
        <v>#REF!</v>
      </c>
      <c r="AZ43" s="199">
        <f>(AI43*0.1)+(AK43*6)+(AO43*0.1)+(AQ43*6)</f>
        <v>16.8</v>
      </c>
      <c r="BA43" s="199">
        <f>(AH43*1)+(AI43*0.1)+(AK43*6)+(AO43*0.1)+(AQ43*6)</f>
        <v>25.8</v>
      </c>
    </row>
    <row r="44" spans="1:53" x14ac:dyDescent="0.15">
      <c r="A44" s="191" t="s">
        <v>1501</v>
      </c>
      <c r="B44" s="199">
        <v>32</v>
      </c>
      <c r="C44" s="199">
        <v>17</v>
      </c>
      <c r="D44" s="197">
        <f t="shared" ref="D44:D46" si="37">F44/E44</f>
        <v>0.6</v>
      </c>
      <c r="E44" s="199">
        <v>5</v>
      </c>
      <c r="F44" s="199">
        <v>3</v>
      </c>
      <c r="G44" s="199">
        <v>22</v>
      </c>
      <c r="H44" s="199">
        <f>G44/F44</f>
        <v>7.333333333333333</v>
      </c>
      <c r="I44" s="199">
        <v>1</v>
      </c>
      <c r="J44" s="197">
        <f t="shared" ref="J44:J46" si="38">I44/F44</f>
        <v>0.33333333333333331</v>
      </c>
      <c r="L44" s="199"/>
      <c r="M44" s="199"/>
      <c r="N44" s="199"/>
      <c r="O44" s="199"/>
      <c r="P44" s="197" t="e">
        <f t="shared" ref="P44:P46" si="39">O44/L44</f>
        <v>#DIV/0!</v>
      </c>
      <c r="S44" s="191" t="s">
        <v>1502</v>
      </c>
      <c r="T44" s="212">
        <f>(E44+L44)/($E$47+$L$47+$E$38+$L$38+$K$27+$D$27+$N$17)</f>
        <v>4.8216007714561235E-3</v>
      </c>
      <c r="U44" s="212">
        <f>E44/($E$47+$E$38+$K$27)</f>
        <v>1.0288065843621399E-2</v>
      </c>
      <c r="V44" s="212">
        <f>L44/($L$47+$L$38+$D$27+$N$17)</f>
        <v>0</v>
      </c>
      <c r="X44" s="456">
        <f>($G44*('Scoring Format'!$B$4))+($I44*'Scoring Format'!$B$7)+($M44*('Scoring Format'!$B$3))+($O44*('Scoring Format'!$B$6))</f>
        <v>8.1999999999999993</v>
      </c>
      <c r="Y44" s="456">
        <f>(F44*1)+(($G44*('Scoring Format'!$B$4))+($I44*'Scoring Format'!$B$7)+($M44*('Scoring Format'!$B$3))+($O44*('Scoring Format'!$B$6)))</f>
        <v>11.2</v>
      </c>
      <c r="Z44" s="456">
        <f>(F44*0.5)+(($G44*('Scoring Format'!$B$4))+($I44*'Scoring Format'!$B$7)+($M44*('Scoring Format'!$B$3))+($O44*('Scoring Format'!$B$6)))</f>
        <v>9.6999999999999993</v>
      </c>
      <c r="AA44" s="201"/>
      <c r="AD44" s="191" t="s">
        <v>73</v>
      </c>
      <c r="AE44" s="191"/>
      <c r="AF44" s="197">
        <f t="shared" ref="AF44:AF46" si="40">AH44/AG44</f>
        <v>0.74285714285714288</v>
      </c>
      <c r="AG44" s="199">
        <v>35</v>
      </c>
      <c r="AH44" s="199">
        <v>26</v>
      </c>
      <c r="AI44" s="199">
        <v>283</v>
      </c>
      <c r="AJ44" s="199">
        <f>AI44/AH44</f>
        <v>10.884615384615385</v>
      </c>
      <c r="AK44" s="199">
        <v>2</v>
      </c>
      <c r="AL44" s="197">
        <f t="shared" ref="AL44:AL46" si="41">AK44/AH44</f>
        <v>7.6923076923076927E-2</v>
      </c>
      <c r="AN44" s="199">
        <v>0</v>
      </c>
      <c r="AO44" s="199">
        <v>0</v>
      </c>
      <c r="AP44" s="199">
        <v>0</v>
      </c>
      <c r="AQ44" s="199">
        <v>0</v>
      </c>
      <c r="AR44" s="197" t="e">
        <f t="shared" ref="AR44:AR46" si="42">AQ44/AN44</f>
        <v>#DIV/0!</v>
      </c>
      <c r="AV44" s="212" t="e">
        <f>(#REF!+AK44)/(#REF!+AK47)</f>
        <v>#REF!</v>
      </c>
      <c r="AW44" s="212" t="e">
        <f>#REF!/(AK44+#REF!)</f>
        <v>#REF!</v>
      </c>
      <c r="AX44" s="212" t="e">
        <f>AK44/(#REF!+AK44)</f>
        <v>#REF!</v>
      </c>
      <c r="AZ44" s="199">
        <f>(AI44*0.1)+(AK44*6)+(AO44*0.1)+(AQ44*6)</f>
        <v>40.299999999999997</v>
      </c>
      <c r="BA44" s="199">
        <f>(AH44*1)+(AI44*0.1)+(AK44*6)+(AO44*0.1)+(AQ44*6)</f>
        <v>66.3</v>
      </c>
    </row>
    <row r="45" spans="1:53" x14ac:dyDescent="0.15">
      <c r="A45" s="191" t="s">
        <v>2292</v>
      </c>
      <c r="B45" s="196">
        <v>24</v>
      </c>
      <c r="C45" s="199">
        <v>17</v>
      </c>
      <c r="D45" s="197">
        <f t="shared" si="37"/>
        <v>0.75</v>
      </c>
      <c r="E45" s="199">
        <v>40</v>
      </c>
      <c r="F45" s="199">
        <v>30</v>
      </c>
      <c r="G45" s="199">
        <v>320</v>
      </c>
      <c r="H45" s="199">
        <f>G45/F45</f>
        <v>10.666666666666666</v>
      </c>
      <c r="I45" s="199">
        <v>2</v>
      </c>
      <c r="J45" s="197">
        <f t="shared" si="38"/>
        <v>6.6666666666666666E-2</v>
      </c>
      <c r="L45" s="199">
        <v>0</v>
      </c>
      <c r="M45" s="199">
        <v>0</v>
      </c>
      <c r="N45" s="199">
        <v>0</v>
      </c>
      <c r="O45" s="199">
        <v>0</v>
      </c>
      <c r="P45" s="197" t="e">
        <f t="shared" si="39"/>
        <v>#DIV/0!</v>
      </c>
      <c r="S45" s="191" t="s">
        <v>2293</v>
      </c>
      <c r="T45" s="212">
        <f>(E45+L45)/($E$47+$L$47+$E$38+$L$38+$K$27+$D$27+$N$17)</f>
        <v>3.8572806171648988E-2</v>
      </c>
      <c r="U45" s="212">
        <f>E45/($E$47+$E$38+$K$27)</f>
        <v>8.2304526748971193E-2</v>
      </c>
      <c r="V45" s="212">
        <f>L45/($L$47+$L$38+$D$27+$N$17)</f>
        <v>0</v>
      </c>
      <c r="X45" s="456">
        <f>($G45*('Scoring Format'!$B$4))+($I45*'Scoring Format'!$B$7)+($M45*('Scoring Format'!$B$3))+($O45*('Scoring Format'!$B$6))</f>
        <v>44</v>
      </c>
      <c r="Y45" s="456">
        <f>(F45*1)+(($G45*('Scoring Format'!$B$4))+($I45*'Scoring Format'!$B$7)+($M45*('Scoring Format'!$B$3))+($O45*('Scoring Format'!$B$6)))</f>
        <v>74</v>
      </c>
      <c r="Z45" s="456">
        <f>(F45*0.5)+(($G45*('Scoring Format'!$B$4))+($I45*'Scoring Format'!$B$7)+($M45*('Scoring Format'!$B$3))+($O45*('Scoring Format'!$B$6)))</f>
        <v>59</v>
      </c>
      <c r="AA45" s="201"/>
      <c r="AD45" s="191" t="s">
        <v>74</v>
      </c>
      <c r="AE45" s="191"/>
      <c r="AF45" s="197">
        <f t="shared" si="40"/>
        <v>0.5</v>
      </c>
      <c r="AG45" s="199">
        <v>12</v>
      </c>
      <c r="AH45" s="199">
        <v>6</v>
      </c>
      <c r="AI45" s="199">
        <v>65</v>
      </c>
      <c r="AJ45" s="199">
        <f>AI45/AH45</f>
        <v>10.833333333333334</v>
      </c>
      <c r="AK45" s="199">
        <v>0</v>
      </c>
      <c r="AL45" s="197">
        <f t="shared" si="41"/>
        <v>0</v>
      </c>
      <c r="AN45" s="199">
        <v>0</v>
      </c>
      <c r="AO45" s="199">
        <v>0</v>
      </c>
      <c r="AP45" s="199">
        <v>0</v>
      </c>
      <c r="AQ45" s="199">
        <v>0</v>
      </c>
      <c r="AR45" s="197" t="e">
        <f t="shared" si="42"/>
        <v>#DIV/0!</v>
      </c>
      <c r="AV45" s="212" t="e">
        <f>(#REF!+AK45)/(#REF!+AI49)</f>
        <v>#REF!</v>
      </c>
      <c r="AW45" s="212" t="e">
        <f>#REF!/(AK45+#REF!)</f>
        <v>#REF!</v>
      </c>
      <c r="AX45" s="212" t="e">
        <f>AK45/(#REF!+AK45)</f>
        <v>#REF!</v>
      </c>
      <c r="AZ45" s="199">
        <f>(AI45*0.1)+(AK45*6)+(AO45*0.1)+(AQ45*6)</f>
        <v>6.5</v>
      </c>
      <c r="BA45" s="199">
        <f>(AH45*1)+(AI45*0.1)+(AK45*6)+(AO45*0.1)+(AQ45*6)</f>
        <v>12.5</v>
      </c>
    </row>
    <row r="46" spans="1:53" x14ac:dyDescent="0.15">
      <c r="A46" s="191" t="s">
        <v>2294</v>
      </c>
      <c r="B46" s="196">
        <v>22</v>
      </c>
      <c r="C46" s="199">
        <v>17</v>
      </c>
      <c r="D46" s="197">
        <f t="shared" si="37"/>
        <v>0.69230769230769229</v>
      </c>
      <c r="E46" s="199">
        <v>13</v>
      </c>
      <c r="F46" s="199">
        <v>9</v>
      </c>
      <c r="G46" s="199">
        <v>82</v>
      </c>
      <c r="H46" s="199">
        <f>G46/F46</f>
        <v>9.1111111111111107</v>
      </c>
      <c r="I46" s="199">
        <v>0</v>
      </c>
      <c r="J46" s="197">
        <f t="shared" si="38"/>
        <v>0</v>
      </c>
      <c r="L46" s="199">
        <v>0</v>
      </c>
      <c r="M46" s="199">
        <v>0</v>
      </c>
      <c r="N46" s="199">
        <v>0</v>
      </c>
      <c r="O46" s="199">
        <v>0</v>
      </c>
      <c r="P46" s="197" t="e">
        <f t="shared" si="39"/>
        <v>#DIV/0!</v>
      </c>
      <c r="S46" s="191" t="s">
        <v>2295</v>
      </c>
      <c r="T46" s="212">
        <f>(E46+L46)/($E$47+$L$47+$E$38+$L$38+$K$27+$D$27+$N$17)</f>
        <v>1.253616200578592E-2</v>
      </c>
      <c r="U46" s="212">
        <f>E46/($E$47+$E$38+$K$27)</f>
        <v>2.6748971193415638E-2</v>
      </c>
      <c r="V46" s="212">
        <f>L46/($L$47+$L$38+$D$27+$N$17)</f>
        <v>0</v>
      </c>
      <c r="X46" s="456">
        <f>($G46*('Scoring Format'!$B$4))+($I46*'Scoring Format'!$B$7)+($M46*('Scoring Format'!$B$3))+($O46*('Scoring Format'!$B$6))</f>
        <v>8.2000000000000011</v>
      </c>
      <c r="Y46" s="456">
        <f>(F46*1)+(($G46*('Scoring Format'!$B$4))+($I46*'Scoring Format'!$B$7)+($M46*('Scoring Format'!$B$3))+($O46*('Scoring Format'!$B$6)))</f>
        <v>17.200000000000003</v>
      </c>
      <c r="Z46" s="456">
        <f>(F46*0.5)+(($G46*('Scoring Format'!$B$4))+($I46*'Scoring Format'!$B$7)+($M46*('Scoring Format'!$B$3))+($O46*('Scoring Format'!$B$6)))</f>
        <v>12.700000000000001</v>
      </c>
      <c r="AA46" s="201"/>
      <c r="AD46" s="191"/>
      <c r="AE46" s="191"/>
      <c r="AF46" s="197" t="e">
        <f t="shared" si="40"/>
        <v>#DIV/0!</v>
      </c>
      <c r="AG46" s="199"/>
      <c r="AH46" s="199"/>
      <c r="AI46" s="199"/>
      <c r="AJ46" s="199" t="e">
        <f>AI46/AH46</f>
        <v>#DIV/0!</v>
      </c>
      <c r="AK46" s="199"/>
      <c r="AL46" s="197" t="e">
        <f t="shared" si="41"/>
        <v>#DIV/0!</v>
      </c>
      <c r="AN46" s="199"/>
      <c r="AO46" s="199"/>
      <c r="AP46" s="199"/>
      <c r="AQ46" s="199">
        <v>0</v>
      </c>
      <c r="AR46" s="197" t="e">
        <f t="shared" si="42"/>
        <v>#DIV/0!</v>
      </c>
      <c r="AV46" s="212" t="e">
        <f>(#REF!+AK46)/(#REF!+AI50)</f>
        <v>#REF!</v>
      </c>
      <c r="AW46" s="212" t="e">
        <f>#REF!/(AK46+#REF!)</f>
        <v>#REF!</v>
      </c>
      <c r="AX46" s="212" t="e">
        <f>AK46/(#REF!+AK46)</f>
        <v>#REF!</v>
      </c>
      <c r="AZ46" s="199">
        <f>(AI46*0.1)+(AK46*6)+(AO46*0.1)+(AQ46*6)</f>
        <v>0</v>
      </c>
      <c r="BA46" s="199">
        <f>(AH46*1)+(AI46*0.1)+(AK46*6)+(AO46*0.1)+(AQ46*6)</f>
        <v>0</v>
      </c>
    </row>
    <row r="47" spans="1:53" x14ac:dyDescent="0.15">
      <c r="A47" s="198" t="s">
        <v>44</v>
      </c>
      <c r="B47" s="198"/>
      <c r="C47" s="198"/>
      <c r="D47" s="194"/>
      <c r="E47" s="198">
        <f>SUM(E43:E46)</f>
        <v>153</v>
      </c>
      <c r="F47" s="198">
        <f t="shared" ref="F47:I47" si="43">SUM(F43:F46)</f>
        <v>107</v>
      </c>
      <c r="G47" s="198">
        <f t="shared" si="43"/>
        <v>1228</v>
      </c>
      <c r="H47" s="198"/>
      <c r="I47" s="198">
        <f t="shared" si="43"/>
        <v>12</v>
      </c>
      <c r="J47" s="198"/>
      <c r="K47" s="198"/>
      <c r="L47" s="198">
        <f>SUM(L43:L46)</f>
        <v>0</v>
      </c>
      <c r="M47" s="198">
        <f t="shared" ref="M47:O47" si="44">SUM(M43:M46)</f>
        <v>0</v>
      </c>
      <c r="N47" s="198"/>
      <c r="O47" s="198">
        <f t="shared" si="44"/>
        <v>0</v>
      </c>
      <c r="P47" s="194"/>
      <c r="R47" s="202"/>
      <c r="T47" s="202"/>
      <c r="V47" s="201"/>
      <c r="W47" s="201"/>
      <c r="X47" s="458"/>
      <c r="Z47" s="201"/>
      <c r="AD47" s="198" t="s">
        <v>44</v>
      </c>
      <c r="AE47" s="198"/>
      <c r="AF47" s="194"/>
      <c r="AG47" s="198">
        <f>SUM(AG43:AG46)</f>
        <v>63</v>
      </c>
      <c r="AH47" s="198">
        <f t="shared" ref="AH47:AI47" si="45">SUM(AH43:AH46)</f>
        <v>41</v>
      </c>
      <c r="AI47" s="198">
        <f t="shared" si="45"/>
        <v>456</v>
      </c>
      <c r="AJ47" s="198"/>
      <c r="AK47" s="198">
        <f t="shared" ref="AK47" si="46">SUM(AK43:AK46)</f>
        <v>3</v>
      </c>
      <c r="AL47" s="198"/>
      <c r="AM47" s="198"/>
      <c r="AN47" s="198">
        <f>SUM(AN43:AN46)</f>
        <v>0</v>
      </c>
      <c r="AO47" s="198">
        <f t="shared" ref="AO47" si="47">SUM(AO43:AO46)</f>
        <v>0</v>
      </c>
      <c r="AP47" s="198"/>
      <c r="AQ47" s="198">
        <f t="shared" ref="AQ47" si="48">SUM(AQ43:AQ46)</f>
        <v>0</v>
      </c>
      <c r="AR47" s="194"/>
      <c r="AT47" s="202"/>
      <c r="AU47" s="202"/>
      <c r="AV47" s="202"/>
      <c r="AX47" s="201"/>
      <c r="AY47" s="201"/>
    </row>
    <row r="48" spans="1:53" x14ac:dyDescent="0.15">
      <c r="H48" s="206"/>
      <c r="I48" s="201"/>
      <c r="J48" s="201"/>
      <c r="P48" s="202"/>
      <c r="Q48" s="202"/>
      <c r="R48" s="202"/>
      <c r="T48" s="201"/>
      <c r="U48" s="201"/>
      <c r="X48" s="201"/>
      <c r="Y48" s="201"/>
      <c r="AJ48" s="206"/>
      <c r="AK48" s="201"/>
      <c r="AL48" s="201"/>
      <c r="AR48" s="202"/>
      <c r="AS48" s="202"/>
      <c r="AT48" s="202"/>
      <c r="AV48" s="201"/>
      <c r="AW48" s="201"/>
    </row>
    <row r="49" spans="1:50" x14ac:dyDescent="0.15">
      <c r="H49" s="206"/>
      <c r="I49" s="201"/>
      <c r="J49" s="201"/>
      <c r="P49" s="202"/>
      <c r="Q49" s="202"/>
      <c r="R49" s="202"/>
      <c r="T49" s="201"/>
      <c r="U49" s="201"/>
      <c r="X49" s="201"/>
      <c r="Y49" s="201"/>
      <c r="AJ49" s="206"/>
      <c r="AK49" s="201"/>
      <c r="AL49" s="201"/>
      <c r="AR49" s="202"/>
      <c r="AS49" s="202"/>
      <c r="AT49" s="202"/>
      <c r="AV49" s="201"/>
      <c r="AW49" s="201"/>
    </row>
    <row r="50" spans="1:50" x14ac:dyDescent="0.15">
      <c r="A50" s="510" t="s">
        <v>57</v>
      </c>
      <c r="B50" s="510"/>
      <c r="C50" s="510"/>
      <c r="D50" s="510"/>
      <c r="E50" s="510"/>
      <c r="F50" s="510"/>
      <c r="G50" s="510"/>
      <c r="H50" s="206"/>
      <c r="I50" s="201"/>
      <c r="J50" s="510" t="s">
        <v>58</v>
      </c>
      <c r="K50" s="511"/>
      <c r="L50" s="511"/>
      <c r="M50" s="511"/>
      <c r="N50" s="511"/>
      <c r="P50" s="213"/>
      <c r="Q50" s="202"/>
      <c r="R50" s="510" t="s">
        <v>62</v>
      </c>
      <c r="S50" s="511"/>
      <c r="T50" s="511"/>
      <c r="U50" s="511"/>
      <c r="V50" s="511"/>
      <c r="AC50" s="510" t="s">
        <v>57</v>
      </c>
      <c r="AD50" s="510"/>
      <c r="AE50" s="510"/>
      <c r="AF50" s="510"/>
      <c r="AG50" s="510"/>
      <c r="AH50" s="510"/>
      <c r="AI50" s="510"/>
      <c r="AJ50" s="206"/>
      <c r="AK50" s="201"/>
      <c r="AL50" s="510" t="s">
        <v>58</v>
      </c>
      <c r="AM50" s="511"/>
      <c r="AN50" s="511"/>
      <c r="AO50" s="511"/>
      <c r="AP50" s="511"/>
      <c r="AR50" s="213"/>
      <c r="AS50" s="202"/>
      <c r="AT50" s="510" t="s">
        <v>62</v>
      </c>
      <c r="AU50" s="511"/>
      <c r="AV50" s="511"/>
      <c r="AW50" s="511"/>
      <c r="AX50" s="511"/>
    </row>
    <row r="51" spans="1:50" x14ac:dyDescent="0.15">
      <c r="A51" s="194"/>
      <c r="B51" s="198" t="s">
        <v>17</v>
      </c>
      <c r="C51" s="198" t="s">
        <v>42</v>
      </c>
      <c r="D51" s="198" t="s">
        <v>19</v>
      </c>
      <c r="E51" s="198" t="s">
        <v>6</v>
      </c>
      <c r="H51" s="201"/>
      <c r="I51" s="201"/>
      <c r="J51" s="512" t="s">
        <v>59</v>
      </c>
      <c r="K51" s="509"/>
      <c r="L51" s="509"/>
      <c r="M51" s="509"/>
      <c r="N51" s="194" t="s">
        <v>60</v>
      </c>
      <c r="R51" s="512" t="s">
        <v>59</v>
      </c>
      <c r="S51" s="509"/>
      <c r="T51" s="509"/>
      <c r="U51" s="509"/>
      <c r="V51" s="194" t="s">
        <v>60</v>
      </c>
      <c r="Z51" s="194"/>
      <c r="AC51" s="194"/>
      <c r="AD51" s="198" t="s">
        <v>17</v>
      </c>
      <c r="AE51" s="198" t="s">
        <v>42</v>
      </c>
      <c r="AF51" s="198" t="s">
        <v>19</v>
      </c>
      <c r="AG51" s="198" t="s">
        <v>6</v>
      </c>
      <c r="AJ51" s="201"/>
      <c r="AK51" s="201"/>
      <c r="AL51" s="512" t="s">
        <v>59</v>
      </c>
      <c r="AM51" s="509"/>
      <c r="AN51" s="509"/>
      <c r="AO51" s="509"/>
      <c r="AP51" s="194" t="s">
        <v>60</v>
      </c>
      <c r="AT51" s="512" t="s">
        <v>59</v>
      </c>
      <c r="AU51" s="509"/>
      <c r="AV51" s="509"/>
      <c r="AW51" s="509"/>
      <c r="AX51" s="194" t="s">
        <v>60</v>
      </c>
    </row>
    <row r="52" spans="1:50" x14ac:dyDescent="0.15">
      <c r="A52" s="210" t="s">
        <v>33</v>
      </c>
      <c r="B52" s="199">
        <f>SUM(K22:K26,E32:E37,E43:E46)</f>
        <v>486</v>
      </c>
      <c r="C52" s="199">
        <f>SUM(F43:F46,F32:F37,L22:L26)</f>
        <v>322</v>
      </c>
      <c r="D52" s="199">
        <f>SUM(G43:G46,G32:G37,M22:M26)</f>
        <v>4135</v>
      </c>
      <c r="E52" s="199">
        <f>SUM(O22:O26,I32:I37,I43:I46)</f>
        <v>38</v>
      </c>
      <c r="H52" s="201"/>
      <c r="I52" s="201"/>
      <c r="J52" s="513" t="s">
        <v>2279</v>
      </c>
      <c r="K52" s="513"/>
      <c r="L52" s="513"/>
      <c r="M52" s="513"/>
      <c r="N52" s="191" t="s">
        <v>0</v>
      </c>
      <c r="R52" s="513"/>
      <c r="S52" s="513"/>
      <c r="T52" s="513"/>
      <c r="U52" s="513"/>
      <c r="V52" s="191"/>
      <c r="Z52" s="191"/>
      <c r="AC52" s="210" t="s">
        <v>33</v>
      </c>
      <c r="AD52" s="199">
        <f>SUM(AM22:AM26,AG32:AG37,AG43:AG46)</f>
        <v>583</v>
      </c>
      <c r="AE52" s="199">
        <f>SUM(AH43:AH46,AH32:AH37,AM22:AM26)</f>
        <v>404</v>
      </c>
      <c r="AF52" s="199">
        <f>SUM(AI43:AI46,AI32:AI37,AN22:AN26)</f>
        <v>3653</v>
      </c>
      <c r="AG52" s="199">
        <f>SUM(AQ22:AQ26,AK32:AK37,AK43:AK46)</f>
        <v>27</v>
      </c>
      <c r="AJ52" s="201"/>
      <c r="AK52" s="201"/>
      <c r="AL52" s="514"/>
      <c r="AM52" s="513"/>
      <c r="AN52" s="513"/>
      <c r="AO52" s="513"/>
      <c r="AP52" s="191"/>
      <c r="AT52" s="514"/>
      <c r="AU52" s="513"/>
      <c r="AV52" s="513"/>
      <c r="AW52" s="513"/>
      <c r="AX52" s="191"/>
    </row>
    <row r="53" spans="1:50" x14ac:dyDescent="0.15">
      <c r="A53" s="210" t="s">
        <v>43</v>
      </c>
      <c r="B53" s="199">
        <f>SUM(D17)</f>
        <v>486</v>
      </c>
      <c r="C53" s="199">
        <f>SUM(E17)</f>
        <v>322</v>
      </c>
      <c r="D53" s="199">
        <f>SUM(G17)</f>
        <v>4135</v>
      </c>
      <c r="E53" s="199">
        <f>SUM(I17)</f>
        <v>38</v>
      </c>
      <c r="F53" s="198"/>
      <c r="J53" s="513" t="s">
        <v>2280</v>
      </c>
      <c r="K53" s="513"/>
      <c r="L53" s="513"/>
      <c r="M53" s="513"/>
      <c r="N53" s="191" t="s">
        <v>0</v>
      </c>
      <c r="R53" s="513"/>
      <c r="S53" s="513"/>
      <c r="T53" s="513"/>
      <c r="U53" s="513"/>
      <c r="V53" s="191"/>
      <c r="Z53" s="191"/>
      <c r="AC53" s="210" t="s">
        <v>43</v>
      </c>
      <c r="AD53" s="199">
        <f>SUM(AF17)</f>
        <v>583</v>
      </c>
      <c r="AE53" s="199">
        <f>SUM(AG17)</f>
        <v>378</v>
      </c>
      <c r="AF53" s="199">
        <f>SUM(AI17)</f>
        <v>4072</v>
      </c>
      <c r="AG53" s="199">
        <f>SUM(AK17)</f>
        <v>27</v>
      </c>
      <c r="AH53" s="198"/>
      <c r="AL53" s="514"/>
      <c r="AM53" s="513"/>
      <c r="AN53" s="513"/>
      <c r="AO53" s="513"/>
      <c r="AP53" s="191"/>
      <c r="AT53" s="514"/>
      <c r="AU53" s="513"/>
      <c r="AV53" s="513"/>
      <c r="AW53" s="513"/>
      <c r="AX53" s="191"/>
    </row>
    <row r="54" spans="1:50" x14ac:dyDescent="0.15">
      <c r="A54" s="210" t="s">
        <v>65</v>
      </c>
      <c r="B54" s="199"/>
      <c r="F54" s="198"/>
      <c r="J54" s="513" t="s">
        <v>2281</v>
      </c>
      <c r="K54" s="513"/>
      <c r="L54" s="513"/>
      <c r="M54" s="513"/>
      <c r="N54" s="191" t="s">
        <v>16</v>
      </c>
      <c r="R54" s="514"/>
      <c r="S54" s="513"/>
      <c r="T54" s="513"/>
      <c r="U54" s="513"/>
      <c r="V54" s="191"/>
      <c r="Z54" s="191"/>
      <c r="AC54" s="210" t="s">
        <v>65</v>
      </c>
      <c r="AD54" s="191"/>
      <c r="AH54" s="198"/>
      <c r="AL54" s="514"/>
      <c r="AM54" s="513"/>
      <c r="AN54" s="513"/>
      <c r="AO54" s="513"/>
      <c r="AP54" s="191"/>
      <c r="AT54" s="514"/>
      <c r="AU54" s="513"/>
      <c r="AV54" s="513"/>
      <c r="AW54" s="513"/>
      <c r="AX54" s="191"/>
    </row>
    <row r="55" spans="1:50" x14ac:dyDescent="0.15">
      <c r="J55" s="513" t="s">
        <v>2282</v>
      </c>
      <c r="K55" s="513"/>
      <c r="L55" s="513"/>
      <c r="M55" s="513"/>
      <c r="N55" s="191" t="s">
        <v>16</v>
      </c>
      <c r="R55" s="513"/>
      <c r="S55" s="513"/>
      <c r="T55" s="513"/>
      <c r="U55" s="513"/>
      <c r="V55" s="191"/>
      <c r="Z55" s="191"/>
      <c r="AL55" s="514"/>
      <c r="AM55" s="513"/>
      <c r="AN55" s="513"/>
      <c r="AO55" s="513"/>
      <c r="AP55" s="191"/>
      <c r="AT55" s="514"/>
      <c r="AU55" s="513"/>
      <c r="AV55" s="513"/>
      <c r="AW55" s="513"/>
      <c r="AX55" s="191"/>
    </row>
    <row r="56" spans="1:50" x14ac:dyDescent="0.15">
      <c r="A56" s="194"/>
      <c r="B56" s="198" t="s">
        <v>1</v>
      </c>
      <c r="C56" s="198" t="s">
        <v>4</v>
      </c>
      <c r="D56" s="198" t="s">
        <v>6</v>
      </c>
      <c r="J56" s="513" t="s">
        <v>1740</v>
      </c>
      <c r="K56" s="513"/>
      <c r="L56" s="513"/>
      <c r="M56" s="513"/>
      <c r="N56" s="191" t="s">
        <v>285</v>
      </c>
      <c r="R56" s="514"/>
      <c r="S56" s="513"/>
      <c r="T56" s="513"/>
      <c r="U56" s="513"/>
      <c r="V56" s="191"/>
      <c r="Z56" s="191"/>
      <c r="AC56" s="194"/>
      <c r="AD56" s="198" t="s">
        <v>1</v>
      </c>
      <c r="AE56" s="198" t="s">
        <v>4</v>
      </c>
      <c r="AF56" s="198" t="s">
        <v>6</v>
      </c>
      <c r="AL56" s="514"/>
      <c r="AM56" s="513"/>
      <c r="AN56" s="513"/>
      <c r="AO56" s="513"/>
      <c r="AP56" s="191"/>
      <c r="AT56" s="514"/>
      <c r="AU56" s="513"/>
      <c r="AV56" s="513"/>
      <c r="AW56" s="513"/>
      <c r="AX56" s="191"/>
    </row>
    <row r="57" spans="1:50" x14ac:dyDescent="0.15">
      <c r="A57" s="210" t="s">
        <v>56</v>
      </c>
      <c r="B57" s="199">
        <f>SUM(N14:N16,D22:D26,L32:L37,L43:L46)</f>
        <v>551</v>
      </c>
      <c r="C57" s="199">
        <f>SUM(O14:O16,E22:E26,M32:M37,M43:M46)</f>
        <v>3082</v>
      </c>
      <c r="D57" s="199">
        <f>SUM(Q14:Q16,G22:G26,O32:O37,O43:O46)</f>
        <v>23</v>
      </c>
      <c r="J57" s="513" t="s">
        <v>2289</v>
      </c>
      <c r="K57" s="513"/>
      <c r="L57" s="513"/>
      <c r="M57" s="513"/>
      <c r="N57" s="191" t="s">
        <v>285</v>
      </c>
      <c r="R57" s="514"/>
      <c r="S57" s="513"/>
      <c r="T57" s="513"/>
      <c r="U57" s="513"/>
      <c r="V57" s="191"/>
      <c r="Z57" s="191"/>
      <c r="AC57" s="210" t="s">
        <v>56</v>
      </c>
      <c r="AD57" s="199">
        <f>SUM(AP14:AP16,AF22:AF26,AN32:AN37,AN43:AN46)</f>
        <v>421</v>
      </c>
      <c r="AE57" s="199">
        <f>SUM(AQ14:AQ16,AG22:AG26,AO32:AO37,AO43:AO46)</f>
        <v>2231</v>
      </c>
      <c r="AF57" s="199">
        <f>SUM(AS14:AS16,AI22:AI26,AQ32:AQ37,AQ43:AQ46)</f>
        <v>18</v>
      </c>
      <c r="AL57" s="514"/>
      <c r="AM57" s="513"/>
      <c r="AN57" s="513"/>
      <c r="AO57" s="513"/>
      <c r="AP57" s="191"/>
      <c r="AT57" s="514"/>
      <c r="AU57" s="513"/>
      <c r="AV57" s="513"/>
      <c r="AW57" s="513"/>
      <c r="AX57" s="191"/>
    </row>
    <row r="58" spans="1:50" x14ac:dyDescent="0.15">
      <c r="A58" s="210" t="s">
        <v>65</v>
      </c>
      <c r="B58" s="199"/>
      <c r="J58" s="513" t="s">
        <v>1812</v>
      </c>
      <c r="K58" s="513"/>
      <c r="L58" s="513"/>
      <c r="M58" s="513"/>
      <c r="N58" s="191" t="s">
        <v>285</v>
      </c>
      <c r="R58" s="514"/>
      <c r="S58" s="513"/>
      <c r="T58" s="513"/>
      <c r="U58" s="513"/>
      <c r="V58" s="191"/>
      <c r="Z58" s="191"/>
      <c r="AC58" s="210" t="s">
        <v>65</v>
      </c>
      <c r="AD58" s="191"/>
      <c r="AL58" s="514"/>
      <c r="AM58" s="513"/>
      <c r="AN58" s="513"/>
      <c r="AO58" s="513"/>
      <c r="AP58" s="191"/>
      <c r="AT58" s="514"/>
      <c r="AU58" s="513"/>
      <c r="AV58" s="513"/>
      <c r="AW58" s="513"/>
      <c r="AX58" s="191"/>
    </row>
    <row r="59" spans="1:50" x14ac:dyDescent="0.15">
      <c r="J59" s="513" t="s">
        <v>2290</v>
      </c>
      <c r="K59" s="513"/>
      <c r="L59" s="513"/>
      <c r="M59" s="513"/>
      <c r="N59" s="191" t="s">
        <v>285</v>
      </c>
      <c r="R59" s="514"/>
      <c r="S59" s="513"/>
      <c r="T59" s="513"/>
      <c r="U59" s="513"/>
      <c r="V59" s="191"/>
      <c r="Z59" s="191"/>
      <c r="AL59" s="514"/>
      <c r="AM59" s="513"/>
      <c r="AN59" s="513"/>
      <c r="AO59" s="513"/>
      <c r="AP59" s="191"/>
      <c r="AT59" s="514"/>
      <c r="AU59" s="513"/>
      <c r="AV59" s="513"/>
      <c r="AW59" s="513"/>
      <c r="AX59" s="191"/>
    </row>
    <row r="60" spans="1:50" x14ac:dyDescent="0.15">
      <c r="B60" s="198" t="s">
        <v>40</v>
      </c>
      <c r="C60" s="198" t="s">
        <v>41</v>
      </c>
      <c r="J60" s="192" t="s">
        <v>2291</v>
      </c>
      <c r="N60" s="192" t="s">
        <v>286</v>
      </c>
      <c r="AD60" s="198" t="s">
        <v>40</v>
      </c>
      <c r="AE60" s="198" t="s">
        <v>41</v>
      </c>
    </row>
    <row r="61" spans="1:50" x14ac:dyDescent="0.15">
      <c r="A61" s="210" t="s">
        <v>39</v>
      </c>
      <c r="B61" s="197">
        <f>B57/(B53+B57)</f>
        <v>0.53134040501446478</v>
      </c>
      <c r="C61" s="197">
        <f>B53/(B53+B57)</f>
        <v>0.46865959498553522</v>
      </c>
      <c r="J61" s="192" t="s">
        <v>4021</v>
      </c>
      <c r="N61" s="192" t="s">
        <v>285</v>
      </c>
      <c r="AC61" s="210" t="s">
        <v>39</v>
      </c>
      <c r="AD61" s="197">
        <f>AD57/(AD53+AD57)</f>
        <v>0.41932270916334663</v>
      </c>
      <c r="AE61" s="197">
        <f>AD53/(AD53+AD57)</f>
        <v>0.58067729083665343</v>
      </c>
      <c r="AL61" s="192" t="s">
        <v>61</v>
      </c>
    </row>
    <row r="62" spans="1:50" x14ac:dyDescent="0.15">
      <c r="A62" s="210" t="s">
        <v>64</v>
      </c>
      <c r="B62" s="199"/>
      <c r="C62" s="191"/>
      <c r="AC62" s="210" t="s">
        <v>64</v>
      </c>
      <c r="AD62" s="191"/>
      <c r="AE62" s="191"/>
    </row>
    <row r="68" spans="1:26" x14ac:dyDescent="0.15">
      <c r="J68" s="192" t="s">
        <v>61</v>
      </c>
    </row>
    <row r="73" spans="1:26" x14ac:dyDescent="0.15">
      <c r="A73" s="510" t="s">
        <v>55</v>
      </c>
      <c r="B73" s="510"/>
      <c r="C73" s="510"/>
      <c r="D73" s="510"/>
      <c r="E73" s="510"/>
      <c r="F73" s="510"/>
      <c r="G73" s="510"/>
      <c r="H73" s="510"/>
      <c r="I73" s="510"/>
      <c r="J73" s="510"/>
      <c r="K73" s="510"/>
      <c r="L73" s="510"/>
      <c r="M73" s="510"/>
      <c r="N73" s="510"/>
      <c r="O73" s="510"/>
      <c r="P73" s="510"/>
      <c r="Q73" s="510"/>
      <c r="R73" s="510"/>
      <c r="S73" s="510"/>
      <c r="T73" s="510"/>
      <c r="U73" s="510"/>
      <c r="V73" s="510"/>
      <c r="W73" s="510"/>
    </row>
    <row r="74" spans="1:26" x14ac:dyDescent="0.15">
      <c r="A74" s="193"/>
      <c r="B74" s="193"/>
      <c r="C74" s="193"/>
      <c r="D74" s="193"/>
      <c r="E74" s="193"/>
      <c r="F74" s="193"/>
      <c r="G74" s="193"/>
      <c r="H74" s="193"/>
      <c r="I74" s="193"/>
      <c r="J74" s="193"/>
      <c r="K74" s="193"/>
      <c r="L74" s="193"/>
      <c r="M74" s="193"/>
      <c r="N74" s="193"/>
      <c r="O74" s="193"/>
      <c r="P74" s="193"/>
      <c r="Q74" s="193"/>
      <c r="R74" s="193"/>
      <c r="S74" s="193"/>
      <c r="T74" s="193"/>
      <c r="U74" s="193"/>
      <c r="V74" s="193"/>
      <c r="W74" s="193"/>
      <c r="X74" s="193"/>
      <c r="Y74" s="193"/>
      <c r="Z74" s="193"/>
    </row>
    <row r="75" spans="1:26" x14ac:dyDescent="0.15">
      <c r="H75" s="508" t="s">
        <v>36</v>
      </c>
      <c r="I75" s="508"/>
      <c r="J75" s="508"/>
      <c r="M75" s="508" t="s">
        <v>37</v>
      </c>
      <c r="N75" s="508"/>
      <c r="O75" s="508"/>
      <c r="S75" s="194" t="s">
        <v>94</v>
      </c>
    </row>
    <row r="76" spans="1:26" x14ac:dyDescent="0.15">
      <c r="H76" s="508" t="s">
        <v>38</v>
      </c>
      <c r="I76" s="508"/>
      <c r="J76" s="508"/>
      <c r="M76" s="195" t="s">
        <v>75</v>
      </c>
      <c r="S76" s="196" t="s">
        <v>40</v>
      </c>
      <c r="T76" s="196" t="s">
        <v>41</v>
      </c>
      <c r="X76" s="196"/>
    </row>
    <row r="77" spans="1:26" x14ac:dyDescent="0.15">
      <c r="H77" s="508"/>
      <c r="I77" s="508"/>
      <c r="J77" s="508"/>
      <c r="S77" s="197" t="e">
        <f>(M87+C97+K108+K117)/(M87+C97+K108+C87)</f>
        <v>#DIV/0!</v>
      </c>
      <c r="T77" s="197" t="e">
        <f>C87/(C87+M87+C97+K108+K117)</f>
        <v>#DIV/0!</v>
      </c>
      <c r="X77" s="456"/>
    </row>
    <row r="80" spans="1:26" x14ac:dyDescent="0.15">
      <c r="A80" s="510" t="s">
        <v>38</v>
      </c>
      <c r="B80" s="510"/>
      <c r="C80" s="510"/>
      <c r="D80" s="510"/>
      <c r="E80" s="510"/>
      <c r="F80" s="510"/>
      <c r="G80" s="510"/>
      <c r="H80" s="510"/>
      <c r="I80" s="510"/>
      <c r="J80" s="510"/>
      <c r="K80" s="510"/>
      <c r="L80" s="510"/>
      <c r="M80" s="510"/>
      <c r="N80" s="510"/>
      <c r="O80" s="510"/>
      <c r="P80" s="510"/>
      <c r="Q80" s="510"/>
      <c r="R80" s="510"/>
      <c r="S80" s="510"/>
      <c r="T80" s="510"/>
      <c r="U80" s="510"/>
      <c r="V80" s="510"/>
      <c r="W80" s="510"/>
    </row>
    <row r="82" spans="1:27" x14ac:dyDescent="0.15">
      <c r="C82" s="510" t="s">
        <v>48</v>
      </c>
      <c r="D82" s="510"/>
      <c r="E82" s="510"/>
      <c r="F82" s="510"/>
      <c r="G82" s="510"/>
      <c r="H82" s="510"/>
      <c r="I82" s="510"/>
      <c r="L82" s="510" t="s">
        <v>49</v>
      </c>
      <c r="M82" s="511"/>
      <c r="N82" s="511"/>
      <c r="O82" s="511"/>
      <c r="P82" s="511"/>
      <c r="R82" s="510" t="s">
        <v>50</v>
      </c>
      <c r="S82" s="510"/>
      <c r="T82" s="510"/>
      <c r="V82" s="510" t="s">
        <v>51</v>
      </c>
      <c r="W82" s="510"/>
    </row>
    <row r="83" spans="1:27" x14ac:dyDescent="0.15">
      <c r="A83" s="198" t="s">
        <v>0</v>
      </c>
      <c r="B83" s="198" t="s">
        <v>66</v>
      </c>
      <c r="C83" s="198" t="s">
        <v>1</v>
      </c>
      <c r="D83" s="198" t="s">
        <v>2</v>
      </c>
      <c r="E83" s="198" t="s">
        <v>3</v>
      </c>
      <c r="F83" s="198" t="s">
        <v>4</v>
      </c>
      <c r="G83" s="198" t="s">
        <v>5</v>
      </c>
      <c r="H83" s="198" t="s">
        <v>6</v>
      </c>
      <c r="I83" s="198" t="s">
        <v>7</v>
      </c>
      <c r="J83" s="198" t="s">
        <v>8</v>
      </c>
      <c r="K83" s="198" t="s">
        <v>9</v>
      </c>
      <c r="M83" s="198" t="s">
        <v>10</v>
      </c>
      <c r="N83" s="198" t="s">
        <v>11</v>
      </c>
      <c r="O83" s="198" t="s">
        <v>12</v>
      </c>
      <c r="P83" s="198" t="s">
        <v>6</v>
      </c>
      <c r="Q83" s="198" t="s">
        <v>13</v>
      </c>
      <c r="R83" s="198"/>
      <c r="S83" s="198" t="s">
        <v>47</v>
      </c>
      <c r="T83" s="198" t="s">
        <v>45</v>
      </c>
      <c r="U83" s="198" t="s">
        <v>46</v>
      </c>
      <c r="V83" s="198"/>
      <c r="W83" s="198" t="s">
        <v>14</v>
      </c>
      <c r="X83" s="198" t="s">
        <v>63</v>
      </c>
      <c r="Y83" s="198"/>
      <c r="Z83" s="198"/>
    </row>
    <row r="84" spans="1:27" x14ac:dyDescent="0.15">
      <c r="A84" s="210"/>
      <c r="B84" s="199"/>
      <c r="C84" s="199"/>
      <c r="D84" s="199"/>
      <c r="E84" s="197" t="e">
        <f>D84/C84</f>
        <v>#DIV/0!</v>
      </c>
      <c r="F84" s="199"/>
      <c r="G84" s="200" t="e">
        <f>F84/C84</f>
        <v>#DIV/0!</v>
      </c>
      <c r="H84" s="199"/>
      <c r="I84" s="197" t="e">
        <f>H84/C84</f>
        <v>#DIV/0!</v>
      </c>
      <c r="J84" s="199"/>
      <c r="K84" s="197" t="e">
        <f>J84/C84</f>
        <v>#DIV/0!</v>
      </c>
      <c r="M84" s="199"/>
      <c r="N84" s="199"/>
      <c r="O84" s="199" t="e">
        <f>N84/M84</f>
        <v>#DIV/0!</v>
      </c>
      <c r="P84" s="199"/>
      <c r="Q84" s="197" t="e">
        <f>P84/M84</f>
        <v>#DIV/0!</v>
      </c>
      <c r="R84" s="201"/>
      <c r="S84" s="197">
        <f>(C84+M84)/($D$17+$N$17)</f>
        <v>0</v>
      </c>
      <c r="T84" s="197">
        <f>C84/($D$17)</f>
        <v>0</v>
      </c>
      <c r="U84" s="197">
        <f>M84/($N$17)</f>
        <v>0</v>
      </c>
      <c r="V84" s="202"/>
      <c r="W84" s="199">
        <f>(F84*0.05)+(H84*4)+(J84*-1)+(N84*0.1)+(P84*6)</f>
        <v>0</v>
      </c>
      <c r="X84" s="456">
        <f>((F84*0.05)+(H84*4)+(J84*-1)+(N84*0.1)+(P84*6))*0.4</f>
        <v>0</v>
      </c>
      <c r="Y84" s="456"/>
      <c r="Z84" s="458"/>
    </row>
    <row r="85" spans="1:27" x14ac:dyDescent="0.15">
      <c r="A85" s="191"/>
      <c r="B85" s="199"/>
      <c r="C85" s="199"/>
      <c r="D85" s="199"/>
      <c r="E85" s="197" t="e">
        <f>D85/C85</f>
        <v>#DIV/0!</v>
      </c>
      <c r="F85" s="199"/>
      <c r="G85" s="200" t="e">
        <f>F85/C85</f>
        <v>#DIV/0!</v>
      </c>
      <c r="H85" s="199"/>
      <c r="I85" s="197" t="e">
        <f>H85/C85</f>
        <v>#DIV/0!</v>
      </c>
      <c r="J85" s="199"/>
      <c r="K85" s="197" t="e">
        <f t="shared" ref="K85:K86" si="49">J85/C85</f>
        <v>#DIV/0!</v>
      </c>
      <c r="M85" s="199"/>
      <c r="N85" s="199"/>
      <c r="O85" s="199" t="e">
        <f>N85/M85</f>
        <v>#DIV/0!</v>
      </c>
      <c r="P85" s="199"/>
      <c r="Q85" s="197" t="e">
        <f t="shared" ref="Q85:Q86" si="50">P85/M85</f>
        <v>#DIV/0!</v>
      </c>
      <c r="R85" s="201"/>
      <c r="S85" s="197">
        <f>(C85+M85)/($D$17+$N$17)</f>
        <v>0</v>
      </c>
      <c r="T85" s="197">
        <f>C85/($D$17)</f>
        <v>0</v>
      </c>
      <c r="U85" s="197">
        <f>M85/($N$17)</f>
        <v>0</v>
      </c>
      <c r="V85" s="202"/>
      <c r="W85" s="199">
        <f t="shared" ref="W85:W86" si="51">(F85*0.05)+(H85*4)+(J85*-1)+(N85*0.1)+(P85*6)</f>
        <v>0</v>
      </c>
      <c r="X85" s="456">
        <f t="shared" ref="X85:X86" si="52">((F85*0.05)+(H85*4)+(J85*-1)+(N85*0.1)+(P85*6))*0.4</f>
        <v>0</v>
      </c>
      <c r="Y85" s="456"/>
      <c r="Z85" s="458"/>
    </row>
    <row r="86" spans="1:27" x14ac:dyDescent="0.15">
      <c r="A86" s="191"/>
      <c r="B86" s="199"/>
      <c r="C86" s="199"/>
      <c r="D86" s="199"/>
      <c r="E86" s="197" t="e">
        <f>D86/C86</f>
        <v>#DIV/0!</v>
      </c>
      <c r="F86" s="199"/>
      <c r="G86" s="200" t="e">
        <f>F86/C86</f>
        <v>#DIV/0!</v>
      </c>
      <c r="H86" s="199"/>
      <c r="I86" s="197" t="e">
        <f>H86/C86</f>
        <v>#DIV/0!</v>
      </c>
      <c r="J86" s="199"/>
      <c r="K86" s="197" t="e">
        <f t="shared" si="49"/>
        <v>#DIV/0!</v>
      </c>
      <c r="M86" s="199"/>
      <c r="N86" s="199"/>
      <c r="O86" s="199" t="e">
        <f>N86/M86</f>
        <v>#DIV/0!</v>
      </c>
      <c r="P86" s="199">
        <v>0</v>
      </c>
      <c r="Q86" s="197" t="e">
        <f t="shared" si="50"/>
        <v>#DIV/0!</v>
      </c>
      <c r="R86" s="201"/>
      <c r="S86" s="197">
        <f>(C86+M86)/($D$17+$N$17)</f>
        <v>0</v>
      </c>
      <c r="T86" s="197">
        <f>C86/($D$17)</f>
        <v>0</v>
      </c>
      <c r="U86" s="197">
        <f>M86/($N$17)</f>
        <v>0</v>
      </c>
      <c r="V86" s="202"/>
      <c r="W86" s="199">
        <f t="shared" si="51"/>
        <v>0</v>
      </c>
      <c r="X86" s="456">
        <f t="shared" si="52"/>
        <v>0</v>
      </c>
      <c r="Y86" s="456"/>
      <c r="Z86" s="458"/>
    </row>
    <row r="87" spans="1:27" x14ac:dyDescent="0.15">
      <c r="A87" s="198" t="s">
        <v>44</v>
      </c>
      <c r="B87" s="198"/>
      <c r="C87" s="198">
        <f>SUM(C84:C86)</f>
        <v>0</v>
      </c>
      <c r="D87" s="198">
        <f>SUM(D84:D86)</f>
        <v>0</v>
      </c>
      <c r="E87" s="198"/>
      <c r="F87" s="198">
        <f t="shared" ref="F87" si="53">SUM(F84:F86)</f>
        <v>0</v>
      </c>
      <c r="G87" s="198"/>
      <c r="H87" s="198">
        <f t="shared" ref="H87" si="54">SUM(H84:H86)</f>
        <v>0</v>
      </c>
      <c r="I87" s="198"/>
      <c r="J87" s="198">
        <f t="shared" ref="J87" si="55">SUM(J84:J86)</f>
        <v>0</v>
      </c>
      <c r="K87" s="198"/>
      <c r="L87" s="194"/>
      <c r="M87" s="198">
        <f>SUM(M84:M86)</f>
        <v>0</v>
      </c>
      <c r="N87" s="198">
        <f>SUM(N84:N86)</f>
        <v>0</v>
      </c>
      <c r="O87" s="198"/>
      <c r="P87" s="198">
        <f>SUM(P84:P86)</f>
        <v>0</v>
      </c>
      <c r="Q87" s="198"/>
      <c r="R87" s="198"/>
      <c r="S87" s="204">
        <f>S84+S85+S86</f>
        <v>0</v>
      </c>
      <c r="T87" s="205" t="e">
        <f>C87/(C87+M87)</f>
        <v>#DIV/0!</v>
      </c>
      <c r="U87" s="205" t="e">
        <f>M87/(M87+C87)</f>
        <v>#DIV/0!</v>
      </c>
      <c r="V87" s="202"/>
      <c r="W87" s="201"/>
      <c r="X87" s="457"/>
      <c r="Y87" s="457"/>
      <c r="Z87" s="458"/>
    </row>
    <row r="88" spans="1:27" x14ac:dyDescent="0.15">
      <c r="C88" s="201"/>
      <c r="D88" s="206"/>
      <c r="E88" s="201"/>
      <c r="F88" s="207"/>
      <c r="G88" s="201"/>
      <c r="H88" s="208"/>
      <c r="I88" s="201"/>
      <c r="J88" s="208"/>
      <c r="K88" s="201"/>
      <c r="L88" s="201"/>
      <c r="M88" s="201"/>
      <c r="N88" s="201"/>
      <c r="O88" s="201"/>
      <c r="P88" s="201"/>
      <c r="Q88" s="201"/>
      <c r="R88" s="201"/>
    </row>
    <row r="89" spans="1:27" x14ac:dyDescent="0.15">
      <c r="C89" s="201"/>
      <c r="D89" s="206"/>
      <c r="E89" s="201"/>
      <c r="F89" s="207"/>
      <c r="G89" s="201"/>
      <c r="H89" s="208"/>
      <c r="I89" s="201"/>
      <c r="J89" s="208"/>
      <c r="K89" s="201"/>
      <c r="L89" s="201"/>
      <c r="M89" s="201"/>
      <c r="N89" s="201"/>
      <c r="O89" s="201"/>
      <c r="P89" s="201"/>
      <c r="Q89" s="201"/>
      <c r="R89" s="201"/>
    </row>
    <row r="90" spans="1:27" x14ac:dyDescent="0.15">
      <c r="A90" s="510" t="s">
        <v>49</v>
      </c>
      <c r="B90" s="510"/>
      <c r="C90" s="510"/>
      <c r="D90" s="510"/>
      <c r="E90" s="510"/>
      <c r="F90" s="510"/>
      <c r="G90" s="510"/>
      <c r="H90" s="510" t="s">
        <v>52</v>
      </c>
      <c r="I90" s="511"/>
      <c r="J90" s="511"/>
      <c r="K90" s="511"/>
      <c r="L90" s="511"/>
      <c r="M90" s="511"/>
      <c r="N90" s="201"/>
      <c r="O90" s="201"/>
      <c r="R90" s="510" t="s">
        <v>50</v>
      </c>
      <c r="S90" s="510"/>
      <c r="T90" s="510"/>
      <c r="V90" s="510" t="s">
        <v>51</v>
      </c>
      <c r="W90" s="510"/>
      <c r="X90" s="193"/>
      <c r="Z90" s="193"/>
      <c r="AA90" s="193"/>
    </row>
    <row r="91" spans="1:27" x14ac:dyDescent="0.15">
      <c r="A91" s="198" t="s">
        <v>16</v>
      </c>
      <c r="B91" s="198" t="s">
        <v>66</v>
      </c>
      <c r="C91" s="198" t="s">
        <v>1</v>
      </c>
      <c r="D91" s="198" t="s">
        <v>4</v>
      </c>
      <c r="E91" s="198" t="s">
        <v>5</v>
      </c>
      <c r="F91" s="198" t="s">
        <v>6</v>
      </c>
      <c r="G91" s="198" t="s">
        <v>7</v>
      </c>
      <c r="I91" s="198" t="s">
        <v>34</v>
      </c>
      <c r="J91" s="198" t="s">
        <v>17</v>
      </c>
      <c r="K91" s="198" t="s">
        <v>18</v>
      </c>
      <c r="L91" s="198" t="s">
        <v>19</v>
      </c>
      <c r="M91" s="198" t="s">
        <v>20</v>
      </c>
      <c r="N91" s="198" t="s">
        <v>6</v>
      </c>
      <c r="O91" s="198" t="s">
        <v>53</v>
      </c>
      <c r="R91" s="198" t="s">
        <v>16</v>
      </c>
      <c r="S91" s="198" t="s">
        <v>47</v>
      </c>
      <c r="T91" s="198" t="s">
        <v>45</v>
      </c>
      <c r="U91" s="198" t="s">
        <v>46</v>
      </c>
      <c r="W91" s="198" t="s">
        <v>14</v>
      </c>
      <c r="X91" s="198" t="s">
        <v>21</v>
      </c>
      <c r="Y91" s="198" t="s">
        <v>1002</v>
      </c>
      <c r="AA91" s="198"/>
    </row>
    <row r="92" spans="1:27" x14ac:dyDescent="0.15">
      <c r="A92" s="210"/>
      <c r="B92" s="209"/>
      <c r="C92" s="199"/>
      <c r="D92" s="199"/>
      <c r="E92" s="199" t="e">
        <f>D92/C92</f>
        <v>#DIV/0!</v>
      </c>
      <c r="F92" s="199"/>
      <c r="G92" s="197" t="e">
        <f>F92/C92</f>
        <v>#DIV/0!</v>
      </c>
      <c r="I92" s="197" t="e">
        <f>K92/J92</f>
        <v>#DIV/0!</v>
      </c>
      <c r="J92" s="199"/>
      <c r="K92" s="199"/>
      <c r="L92" s="199"/>
      <c r="M92" s="199" t="e">
        <f>L92/K92</f>
        <v>#DIV/0!</v>
      </c>
      <c r="N92" s="199"/>
      <c r="O92" s="197" t="e">
        <f>N92/K92</f>
        <v>#DIV/0!</v>
      </c>
      <c r="R92" s="191"/>
      <c r="S92" s="197">
        <f>(C92+J92)/($D$27+$K$27+$N$17+$E$17+$L$38+$L$47)</f>
        <v>0</v>
      </c>
      <c r="T92" s="197">
        <f>J92/($K$27+$F$38+$F$47)</f>
        <v>0</v>
      </c>
      <c r="U92" s="197">
        <f>C92/($D$27+$N$17+$L$38+$L$47)</f>
        <v>0</v>
      </c>
      <c r="W92" s="199">
        <f>(D92*0.1)+(F92*6)+(L92*0.1)+(N92*6)</f>
        <v>0</v>
      </c>
      <c r="X92" s="456">
        <f>(D92*0.1)+(F92*6)+(K92*1)+(L92*0.1)+(N92*6)</f>
        <v>0</v>
      </c>
      <c r="Y92" s="456">
        <f>(D92*0.1)+(F92*6)+(K92*0.5)+(L92*0.1)+(N92*6)</f>
        <v>0</v>
      </c>
      <c r="AA92" s="201"/>
    </row>
    <row r="93" spans="1:27" x14ac:dyDescent="0.15">
      <c r="A93" s="210"/>
      <c r="B93" s="209"/>
      <c r="C93" s="199"/>
      <c r="D93" s="199"/>
      <c r="E93" s="199" t="e">
        <f>D93/C93</f>
        <v>#DIV/0!</v>
      </c>
      <c r="F93" s="199"/>
      <c r="G93" s="197" t="e">
        <f>F93/C93</f>
        <v>#DIV/0!</v>
      </c>
      <c r="I93" s="197" t="e">
        <f t="shared" ref="I93:I96" si="56">K93/J93</f>
        <v>#DIV/0!</v>
      </c>
      <c r="J93" s="199"/>
      <c r="K93" s="199"/>
      <c r="L93" s="199"/>
      <c r="M93" s="199" t="e">
        <f>L93/K93</f>
        <v>#DIV/0!</v>
      </c>
      <c r="N93" s="199"/>
      <c r="O93" s="197" t="e">
        <f t="shared" ref="O93:O96" si="57">N93/K93</f>
        <v>#DIV/0!</v>
      </c>
      <c r="R93" s="191"/>
      <c r="S93" s="197">
        <f>(C93+J93)/($D$27+$K$27+$N$17+$E$17+$L$38+$L$47)</f>
        <v>0</v>
      </c>
      <c r="T93" s="197">
        <f>J93/($K$27+$F$38+$F$47)</f>
        <v>0</v>
      </c>
      <c r="U93" s="197">
        <f>C93/($D$27+$N$17+$L$38+$L$47)</f>
        <v>0</v>
      </c>
      <c r="W93" s="199">
        <f t="shared" ref="W93:W96" si="58">(D93*0.1)+(F93*6)+(L93*0.1)+(N93*6)</f>
        <v>0</v>
      </c>
      <c r="X93" s="456">
        <f t="shared" ref="X93:X96" si="59">(D93*0.1)+(F93*6)+(K93*1)+(L93*0.1)+(N93*6)</f>
        <v>0</v>
      </c>
      <c r="Y93" s="456">
        <f t="shared" ref="Y93:Y96" si="60">(D93*0.1)+(F93*6)+(K93*0.5)+(L93*0.1)+(N93*6)</f>
        <v>0</v>
      </c>
      <c r="AA93" s="201"/>
    </row>
    <row r="94" spans="1:27" x14ac:dyDescent="0.15">
      <c r="A94" s="210"/>
      <c r="B94" s="209"/>
      <c r="C94" s="199"/>
      <c r="D94" s="199"/>
      <c r="E94" s="199" t="e">
        <f>D94/C94</f>
        <v>#DIV/0!</v>
      </c>
      <c r="F94" s="199"/>
      <c r="G94" s="197" t="e">
        <f>F94/C94</f>
        <v>#DIV/0!</v>
      </c>
      <c r="I94" s="197" t="e">
        <f t="shared" si="56"/>
        <v>#DIV/0!</v>
      </c>
      <c r="J94" s="199"/>
      <c r="K94" s="199"/>
      <c r="L94" s="199"/>
      <c r="M94" s="199" t="e">
        <f>L94/K94</f>
        <v>#DIV/0!</v>
      </c>
      <c r="N94" s="199"/>
      <c r="O94" s="197" t="e">
        <f t="shared" si="57"/>
        <v>#DIV/0!</v>
      </c>
      <c r="R94" s="191"/>
      <c r="S94" s="197">
        <f>(C94+J94)/($D$27+$K$27+$N$17+$E$17+$L$38+$L$47)</f>
        <v>0</v>
      </c>
      <c r="T94" s="197">
        <f>J94/($K$27+$F$38+$F$47)</f>
        <v>0</v>
      </c>
      <c r="U94" s="197">
        <f>C94/($D$27+$N$17+$L$38+$L$47)</f>
        <v>0</v>
      </c>
      <c r="W94" s="199">
        <f t="shared" si="58"/>
        <v>0</v>
      </c>
      <c r="X94" s="456">
        <f t="shared" si="59"/>
        <v>0</v>
      </c>
      <c r="Y94" s="456">
        <f t="shared" si="60"/>
        <v>0</v>
      </c>
      <c r="AA94" s="201"/>
    </row>
    <row r="95" spans="1:27" x14ac:dyDescent="0.15">
      <c r="A95" s="210"/>
      <c r="B95" s="209"/>
      <c r="C95" s="199"/>
      <c r="D95" s="199"/>
      <c r="E95" s="199" t="e">
        <f>D95/C95</f>
        <v>#DIV/0!</v>
      </c>
      <c r="F95" s="199"/>
      <c r="G95" s="197" t="e">
        <f>F95/C95</f>
        <v>#DIV/0!</v>
      </c>
      <c r="I95" s="197" t="e">
        <f t="shared" si="56"/>
        <v>#DIV/0!</v>
      </c>
      <c r="J95" s="199"/>
      <c r="K95" s="199"/>
      <c r="L95" s="199"/>
      <c r="M95" s="199" t="e">
        <f>L95/K95</f>
        <v>#DIV/0!</v>
      </c>
      <c r="N95" s="199"/>
      <c r="O95" s="197" t="e">
        <f t="shared" si="57"/>
        <v>#DIV/0!</v>
      </c>
      <c r="R95" s="191"/>
      <c r="S95" s="197">
        <f>(C95+J95)/($D$27+$K$27+$N$17+$E$17+$L$38+$L$47)</f>
        <v>0</v>
      </c>
      <c r="T95" s="197">
        <f>J95/($K$27+$F$38+$F$47)</f>
        <v>0</v>
      </c>
      <c r="U95" s="197">
        <f>C95/($D$27+$N$17+$L$38+$L$47)</f>
        <v>0</v>
      </c>
      <c r="W95" s="199">
        <f t="shared" si="58"/>
        <v>0</v>
      </c>
      <c r="X95" s="456">
        <f t="shared" si="59"/>
        <v>0</v>
      </c>
      <c r="Y95" s="456">
        <f t="shared" si="60"/>
        <v>0</v>
      </c>
      <c r="AA95" s="201"/>
    </row>
    <row r="96" spans="1:27" x14ac:dyDescent="0.15">
      <c r="A96" s="210"/>
      <c r="B96" s="209"/>
      <c r="C96" s="199"/>
      <c r="D96" s="199"/>
      <c r="E96" s="199" t="e">
        <f>D96/C96</f>
        <v>#DIV/0!</v>
      </c>
      <c r="F96" s="199"/>
      <c r="G96" s="197" t="e">
        <f>F96/C96</f>
        <v>#DIV/0!</v>
      </c>
      <c r="I96" s="197" t="e">
        <f t="shared" si="56"/>
        <v>#DIV/0!</v>
      </c>
      <c r="J96" s="199"/>
      <c r="K96" s="199"/>
      <c r="L96" s="199"/>
      <c r="M96" s="199" t="e">
        <f>L96/K96</f>
        <v>#DIV/0!</v>
      </c>
      <c r="N96" s="199"/>
      <c r="O96" s="197" t="e">
        <f t="shared" si="57"/>
        <v>#DIV/0!</v>
      </c>
      <c r="R96" s="191"/>
      <c r="S96" s="197">
        <f>(C96+J96)/($D$27+$K$27+$N$17+$E$17+$L$38+$L$47)</f>
        <v>0</v>
      </c>
      <c r="T96" s="197">
        <f>J96/($K$27+$F$38+$F$47)</f>
        <v>0</v>
      </c>
      <c r="U96" s="197">
        <f>C96/($D$27+$N$17+$L$38+$L$47)</f>
        <v>0</v>
      </c>
      <c r="W96" s="199">
        <f t="shared" si="58"/>
        <v>0</v>
      </c>
      <c r="X96" s="456">
        <f t="shared" si="59"/>
        <v>0</v>
      </c>
      <c r="Y96" s="456">
        <f t="shared" si="60"/>
        <v>0</v>
      </c>
      <c r="AA96" s="201"/>
    </row>
    <row r="97" spans="1:25" x14ac:dyDescent="0.15">
      <c r="A97" s="198" t="s">
        <v>44</v>
      </c>
      <c r="B97" s="198"/>
      <c r="C97" s="198">
        <f>SUM(C92:C96)</f>
        <v>0</v>
      </c>
      <c r="D97" s="198">
        <f t="shared" ref="D97" si="61">SUM(D92:D96)</f>
        <v>0</v>
      </c>
      <c r="E97" s="198"/>
      <c r="F97" s="198">
        <f t="shared" ref="F97" si="62">SUM(F92:F96)</f>
        <v>0</v>
      </c>
      <c r="G97" s="198"/>
      <c r="H97" s="198"/>
      <c r="I97" s="198"/>
      <c r="J97" s="198">
        <f>SUM(J92:J96)</f>
        <v>0</v>
      </c>
      <c r="K97" s="198">
        <f t="shared" ref="K97:L97" si="63">SUM(K92:K96)</f>
        <v>0</v>
      </c>
      <c r="L97" s="198">
        <f t="shared" si="63"/>
        <v>0</v>
      </c>
      <c r="M97" s="198"/>
      <c r="N97" s="198">
        <f t="shared" ref="N97" si="64">SUM(N92:N96)</f>
        <v>0</v>
      </c>
      <c r="O97" s="198"/>
    </row>
    <row r="98" spans="1:25" x14ac:dyDescent="0.15">
      <c r="A98" s="198"/>
      <c r="C98" s="201"/>
      <c r="D98" s="201"/>
      <c r="E98" s="201"/>
      <c r="F98" s="201"/>
      <c r="G98" s="201"/>
      <c r="H98" s="198"/>
      <c r="I98" s="201"/>
      <c r="J98" s="201"/>
      <c r="K98" s="201"/>
      <c r="L98" s="201"/>
      <c r="M98" s="201"/>
      <c r="N98" s="201"/>
    </row>
    <row r="99" spans="1:25" x14ac:dyDescent="0.15">
      <c r="C99" s="201"/>
      <c r="D99" s="201"/>
      <c r="E99" s="201"/>
      <c r="F99" s="201"/>
      <c r="G99" s="201"/>
      <c r="H99" s="201"/>
      <c r="I99" s="201"/>
      <c r="J99" s="201"/>
      <c r="K99" s="201"/>
      <c r="L99" s="201"/>
      <c r="M99" s="201"/>
    </row>
    <row r="100" spans="1:25" x14ac:dyDescent="0.15">
      <c r="A100" s="510" t="s">
        <v>52</v>
      </c>
      <c r="B100" s="510"/>
      <c r="C100" s="510"/>
      <c r="D100" s="510"/>
      <c r="E100" s="510"/>
      <c r="F100" s="510"/>
      <c r="G100" s="510"/>
      <c r="H100" s="201"/>
      <c r="I100" s="201"/>
      <c r="J100" s="510" t="s">
        <v>49</v>
      </c>
      <c r="K100" s="510"/>
      <c r="L100" s="510"/>
      <c r="M100" s="510"/>
      <c r="N100" s="510"/>
      <c r="R100" s="510" t="s">
        <v>50</v>
      </c>
      <c r="S100" s="510"/>
      <c r="T100" s="510"/>
      <c r="V100" s="510" t="s">
        <v>51</v>
      </c>
      <c r="W100" s="509"/>
    </row>
    <row r="101" spans="1:25" x14ac:dyDescent="0.15">
      <c r="A101" s="198" t="s">
        <v>25</v>
      </c>
      <c r="B101" s="198" t="s">
        <v>66</v>
      </c>
      <c r="C101" s="198" t="s">
        <v>34</v>
      </c>
      <c r="D101" s="198" t="s">
        <v>17</v>
      </c>
      <c r="E101" s="198" t="s">
        <v>18</v>
      </c>
      <c r="F101" s="198" t="s">
        <v>19</v>
      </c>
      <c r="G101" s="198" t="s">
        <v>20</v>
      </c>
      <c r="H101" s="198" t="s">
        <v>6</v>
      </c>
      <c r="I101" s="198" t="s">
        <v>53</v>
      </c>
      <c r="K101" s="198" t="s">
        <v>10</v>
      </c>
      <c r="L101" s="198" t="s">
        <v>11</v>
      </c>
      <c r="M101" s="198" t="s">
        <v>12</v>
      </c>
      <c r="N101" s="198" t="s">
        <v>26</v>
      </c>
      <c r="O101" s="198" t="s">
        <v>7</v>
      </c>
      <c r="R101" s="198" t="s">
        <v>25</v>
      </c>
      <c r="S101" s="198" t="s">
        <v>47</v>
      </c>
      <c r="T101" s="198" t="s">
        <v>45</v>
      </c>
      <c r="U101" s="198" t="s">
        <v>46</v>
      </c>
      <c r="W101" s="198" t="s">
        <v>14</v>
      </c>
      <c r="X101" s="198" t="s">
        <v>21</v>
      </c>
      <c r="Y101" s="198" t="s">
        <v>1003</v>
      </c>
    </row>
    <row r="102" spans="1:25" x14ac:dyDescent="0.15">
      <c r="A102" s="210"/>
      <c r="B102" s="199"/>
      <c r="C102" s="197" t="e">
        <f>E102/D102</f>
        <v>#DIV/0!</v>
      </c>
      <c r="D102" s="199"/>
      <c r="E102" s="199"/>
      <c r="F102" s="199"/>
      <c r="G102" s="199" t="e">
        <f t="shared" ref="G102:G107" si="65">F102/E102</f>
        <v>#DIV/0!</v>
      </c>
      <c r="H102" s="199"/>
      <c r="I102" s="197" t="e">
        <f>H102/E102</f>
        <v>#DIV/0!</v>
      </c>
      <c r="K102" s="199"/>
      <c r="L102" s="199"/>
      <c r="M102" s="211" t="e">
        <f t="shared" ref="M102:M107" si="66">L102/K102</f>
        <v>#DIV/0!</v>
      </c>
      <c r="N102" s="199">
        <v>0</v>
      </c>
      <c r="O102" s="197" t="e">
        <f>N102/K102</f>
        <v>#DIV/0!</v>
      </c>
      <c r="R102" s="191"/>
      <c r="S102" s="212">
        <f t="shared" ref="S102:S107" si="67">(D102+K102)/($D$27+$L$27+$N$17+$E$47+$L$47)</f>
        <v>0</v>
      </c>
      <c r="T102" s="212">
        <f t="shared" ref="T102:T107" si="68">D102/($E$17)</f>
        <v>0</v>
      </c>
      <c r="U102" s="212">
        <f t="shared" ref="U102:U107" si="69">K102/($N$17+$D$27+$L$38+$L$47)</f>
        <v>0</v>
      </c>
      <c r="W102" s="199">
        <f>(F102*0.1)+(H102*6)+(L102*0.1)+(N102*6)</f>
        <v>0</v>
      </c>
      <c r="X102" s="456">
        <f>(E102*1)+(F102*0.1)+(H102*6)+(L102*0.1)+(N102*6)</f>
        <v>0</v>
      </c>
      <c r="Y102" s="456">
        <f>(E102*0.5)+(F102*0.1)+(H102*6)+(L102*0.1)+(N102*6)</f>
        <v>0</v>
      </c>
    </row>
    <row r="103" spans="1:25" x14ac:dyDescent="0.15">
      <c r="A103" s="210"/>
      <c r="B103" s="199"/>
      <c r="C103" s="197" t="e">
        <f t="shared" ref="C103:C107" si="70">E103/D103</f>
        <v>#DIV/0!</v>
      </c>
      <c r="D103" s="199"/>
      <c r="E103" s="199"/>
      <c r="F103" s="199"/>
      <c r="G103" s="199" t="e">
        <f t="shared" si="65"/>
        <v>#DIV/0!</v>
      </c>
      <c r="H103" s="199"/>
      <c r="I103" s="197" t="e">
        <f t="shared" ref="I103:I107" si="71">H103/E103</f>
        <v>#DIV/0!</v>
      </c>
      <c r="K103" s="199"/>
      <c r="L103" s="199"/>
      <c r="M103" s="211" t="e">
        <f t="shared" si="66"/>
        <v>#DIV/0!</v>
      </c>
      <c r="N103" s="199"/>
      <c r="O103" s="197" t="e">
        <f t="shared" ref="O103:O107" si="72">N103/K103</f>
        <v>#DIV/0!</v>
      </c>
      <c r="R103" s="191"/>
      <c r="S103" s="212">
        <f t="shared" si="67"/>
        <v>0</v>
      </c>
      <c r="T103" s="212">
        <f t="shared" si="68"/>
        <v>0</v>
      </c>
      <c r="U103" s="212">
        <f t="shared" si="69"/>
        <v>0</v>
      </c>
      <c r="W103" s="199">
        <f t="shared" ref="W103:W107" si="73">(F103*0.1)+(H103*6)+(L103*0.1)+(N103*6)</f>
        <v>0</v>
      </c>
      <c r="X103" s="456">
        <f t="shared" ref="X103:X107" si="74">(E103*1)+(F103*0.1)+(H103*6)+(L103*0.1)+(N103*6)</f>
        <v>0</v>
      </c>
      <c r="Y103" s="456">
        <f t="shared" ref="Y103:Y107" si="75">(E103*0.5)+(F103*0.1)+(H103*6)+(L103*0.1)+(N103*6)</f>
        <v>0</v>
      </c>
    </row>
    <row r="104" spans="1:25" x14ac:dyDescent="0.15">
      <c r="A104" s="210"/>
      <c r="B104" s="199"/>
      <c r="C104" s="197" t="e">
        <f t="shared" si="70"/>
        <v>#DIV/0!</v>
      </c>
      <c r="D104" s="199"/>
      <c r="E104" s="199"/>
      <c r="F104" s="199"/>
      <c r="G104" s="199" t="e">
        <f t="shared" si="65"/>
        <v>#DIV/0!</v>
      </c>
      <c r="H104" s="199"/>
      <c r="I104" s="197" t="e">
        <f t="shared" si="71"/>
        <v>#DIV/0!</v>
      </c>
      <c r="K104" s="199"/>
      <c r="L104" s="199"/>
      <c r="M104" s="211" t="e">
        <f t="shared" si="66"/>
        <v>#DIV/0!</v>
      </c>
      <c r="N104" s="199">
        <v>0</v>
      </c>
      <c r="O104" s="197" t="e">
        <f t="shared" si="72"/>
        <v>#DIV/0!</v>
      </c>
      <c r="R104" s="191"/>
      <c r="S104" s="212">
        <f t="shared" si="67"/>
        <v>0</v>
      </c>
      <c r="T104" s="212">
        <f t="shared" si="68"/>
        <v>0</v>
      </c>
      <c r="U104" s="212">
        <f t="shared" si="69"/>
        <v>0</v>
      </c>
      <c r="W104" s="199">
        <f t="shared" si="73"/>
        <v>0</v>
      </c>
      <c r="X104" s="456">
        <f t="shared" si="74"/>
        <v>0</v>
      </c>
      <c r="Y104" s="456">
        <f t="shared" si="75"/>
        <v>0</v>
      </c>
    </row>
    <row r="105" spans="1:25" x14ac:dyDescent="0.15">
      <c r="A105" s="210"/>
      <c r="B105" s="199"/>
      <c r="C105" s="197" t="e">
        <f t="shared" si="70"/>
        <v>#DIV/0!</v>
      </c>
      <c r="D105" s="199"/>
      <c r="E105" s="199"/>
      <c r="F105" s="199"/>
      <c r="G105" s="199" t="e">
        <f t="shared" si="65"/>
        <v>#DIV/0!</v>
      </c>
      <c r="H105" s="199"/>
      <c r="I105" s="197" t="e">
        <f t="shared" si="71"/>
        <v>#DIV/0!</v>
      </c>
      <c r="K105" s="199"/>
      <c r="L105" s="199"/>
      <c r="M105" s="211" t="e">
        <f t="shared" si="66"/>
        <v>#DIV/0!</v>
      </c>
      <c r="N105" s="199">
        <v>0</v>
      </c>
      <c r="O105" s="197" t="e">
        <f t="shared" si="72"/>
        <v>#DIV/0!</v>
      </c>
      <c r="R105" s="191"/>
      <c r="S105" s="212">
        <f t="shared" si="67"/>
        <v>0</v>
      </c>
      <c r="T105" s="212">
        <f t="shared" si="68"/>
        <v>0</v>
      </c>
      <c r="U105" s="212">
        <f t="shared" si="69"/>
        <v>0</v>
      </c>
      <c r="W105" s="199">
        <f t="shared" si="73"/>
        <v>0</v>
      </c>
      <c r="X105" s="456">
        <f t="shared" si="74"/>
        <v>0</v>
      </c>
      <c r="Y105" s="456">
        <f t="shared" si="75"/>
        <v>0</v>
      </c>
    </row>
    <row r="106" spans="1:25" x14ac:dyDescent="0.15">
      <c r="A106" s="210"/>
      <c r="B106" s="199"/>
      <c r="C106" s="197" t="e">
        <f t="shared" si="70"/>
        <v>#DIV/0!</v>
      </c>
      <c r="D106" s="199"/>
      <c r="E106" s="199"/>
      <c r="F106" s="199"/>
      <c r="G106" s="199" t="e">
        <f t="shared" si="65"/>
        <v>#DIV/0!</v>
      </c>
      <c r="H106" s="199"/>
      <c r="I106" s="197" t="e">
        <f t="shared" si="71"/>
        <v>#DIV/0!</v>
      </c>
      <c r="K106" s="199"/>
      <c r="L106" s="199"/>
      <c r="M106" s="211" t="e">
        <f t="shared" si="66"/>
        <v>#DIV/0!</v>
      </c>
      <c r="N106" s="199">
        <v>0</v>
      </c>
      <c r="O106" s="197" t="e">
        <f t="shared" si="72"/>
        <v>#DIV/0!</v>
      </c>
      <c r="R106" s="191"/>
      <c r="S106" s="212">
        <f t="shared" si="67"/>
        <v>0</v>
      </c>
      <c r="T106" s="212">
        <f t="shared" si="68"/>
        <v>0</v>
      </c>
      <c r="U106" s="212">
        <f t="shared" si="69"/>
        <v>0</v>
      </c>
      <c r="W106" s="199">
        <f t="shared" si="73"/>
        <v>0</v>
      </c>
      <c r="X106" s="456">
        <f t="shared" si="74"/>
        <v>0</v>
      </c>
      <c r="Y106" s="456">
        <f t="shared" si="75"/>
        <v>0</v>
      </c>
    </row>
    <row r="107" spans="1:25" x14ac:dyDescent="0.15">
      <c r="A107" s="210"/>
      <c r="B107" s="199"/>
      <c r="C107" s="197" t="e">
        <f t="shared" si="70"/>
        <v>#DIV/0!</v>
      </c>
      <c r="D107" s="199"/>
      <c r="E107" s="199"/>
      <c r="F107" s="199"/>
      <c r="G107" s="199" t="e">
        <f t="shared" si="65"/>
        <v>#DIV/0!</v>
      </c>
      <c r="H107" s="199"/>
      <c r="I107" s="197" t="e">
        <f t="shared" si="71"/>
        <v>#DIV/0!</v>
      </c>
      <c r="K107" s="199"/>
      <c r="L107" s="199"/>
      <c r="M107" s="211" t="e">
        <f t="shared" si="66"/>
        <v>#DIV/0!</v>
      </c>
      <c r="N107" s="199">
        <v>0</v>
      </c>
      <c r="O107" s="197" t="e">
        <f t="shared" si="72"/>
        <v>#DIV/0!</v>
      </c>
      <c r="R107" s="191"/>
      <c r="S107" s="212">
        <f t="shared" si="67"/>
        <v>0</v>
      </c>
      <c r="T107" s="212">
        <f t="shared" si="68"/>
        <v>0</v>
      </c>
      <c r="U107" s="212">
        <f t="shared" si="69"/>
        <v>0</v>
      </c>
      <c r="W107" s="199">
        <f t="shared" si="73"/>
        <v>0</v>
      </c>
      <c r="X107" s="456">
        <f t="shared" si="74"/>
        <v>0</v>
      </c>
      <c r="Y107" s="456">
        <f t="shared" si="75"/>
        <v>0</v>
      </c>
    </row>
    <row r="108" spans="1:25" x14ac:dyDescent="0.15">
      <c r="A108" s="198" t="s">
        <v>44</v>
      </c>
      <c r="B108" s="198"/>
      <c r="C108" s="194"/>
      <c r="D108" s="198">
        <f>SUM(D102:D107)</f>
        <v>0</v>
      </c>
      <c r="E108" s="198">
        <f t="shared" ref="E108:F108" si="76">SUM(E102:E107)</f>
        <v>0</v>
      </c>
      <c r="F108" s="198">
        <f t="shared" si="76"/>
        <v>0</v>
      </c>
      <c r="G108" s="198"/>
      <c r="H108" s="198">
        <f t="shared" ref="H108" si="77">SUM(H102:H107)</f>
        <v>0</v>
      </c>
      <c r="I108" s="198"/>
      <c r="J108" s="198"/>
      <c r="K108" s="198">
        <f>SUM(K102:K107)</f>
        <v>0</v>
      </c>
      <c r="L108" s="198">
        <f t="shared" ref="L108" si="78">SUM(L102:L107)</f>
        <v>0</v>
      </c>
      <c r="M108" s="198"/>
      <c r="N108" s="198">
        <f t="shared" ref="N108" si="79">SUM(N102:N107)</f>
        <v>0</v>
      </c>
      <c r="O108" s="198"/>
    </row>
    <row r="109" spans="1:25" x14ac:dyDescent="0.15">
      <c r="A109" s="198"/>
      <c r="C109" s="201"/>
      <c r="D109" s="201"/>
      <c r="E109" s="201"/>
      <c r="F109" s="201"/>
      <c r="G109" s="201"/>
      <c r="H109" s="201"/>
      <c r="I109" s="201"/>
      <c r="J109" s="201"/>
      <c r="K109" s="201"/>
      <c r="L109" s="201"/>
    </row>
    <row r="110" spans="1:25" x14ac:dyDescent="0.15">
      <c r="A110" s="198"/>
      <c r="C110" s="201"/>
      <c r="D110" s="201"/>
      <c r="E110" s="201"/>
      <c r="F110" s="201"/>
      <c r="G110" s="201"/>
      <c r="H110" s="201"/>
      <c r="I110" s="201"/>
      <c r="J110" s="201"/>
      <c r="K110" s="201"/>
      <c r="L110" s="201"/>
    </row>
    <row r="111" spans="1:25" x14ac:dyDescent="0.15">
      <c r="A111" s="510" t="s">
        <v>52</v>
      </c>
      <c r="B111" s="510"/>
      <c r="C111" s="510"/>
      <c r="D111" s="510"/>
      <c r="E111" s="510"/>
      <c r="F111" s="510"/>
      <c r="G111" s="510"/>
      <c r="H111" s="201"/>
      <c r="I111" s="201"/>
      <c r="J111" s="510" t="s">
        <v>49</v>
      </c>
      <c r="K111" s="510"/>
      <c r="L111" s="510"/>
      <c r="M111" s="510"/>
      <c r="N111" s="510"/>
      <c r="R111" s="510" t="s">
        <v>50</v>
      </c>
      <c r="S111" s="510"/>
      <c r="T111" s="510"/>
      <c r="V111" s="510" t="s">
        <v>51</v>
      </c>
      <c r="W111" s="509"/>
    </row>
    <row r="112" spans="1:25" x14ac:dyDescent="0.15">
      <c r="A112" s="198" t="s">
        <v>31</v>
      </c>
      <c r="B112" s="198" t="s">
        <v>66</v>
      </c>
      <c r="C112" s="198" t="s">
        <v>34</v>
      </c>
      <c r="D112" s="198" t="s">
        <v>17</v>
      </c>
      <c r="E112" s="198" t="s">
        <v>18</v>
      </c>
      <c r="F112" s="198" t="s">
        <v>19</v>
      </c>
      <c r="G112" s="198" t="s">
        <v>20</v>
      </c>
      <c r="H112" s="198" t="s">
        <v>6</v>
      </c>
      <c r="I112" s="198" t="s">
        <v>53</v>
      </c>
      <c r="K112" s="198" t="s">
        <v>10</v>
      </c>
      <c r="L112" s="198" t="s">
        <v>11</v>
      </c>
      <c r="M112" s="198" t="s">
        <v>12</v>
      </c>
      <c r="N112" s="198" t="s">
        <v>54</v>
      </c>
      <c r="O112" s="198" t="s">
        <v>7</v>
      </c>
      <c r="R112" s="198" t="s">
        <v>31</v>
      </c>
      <c r="S112" s="198" t="s">
        <v>47</v>
      </c>
      <c r="T112" s="198" t="s">
        <v>45</v>
      </c>
      <c r="U112" s="198" t="s">
        <v>46</v>
      </c>
      <c r="W112" s="198" t="s">
        <v>14</v>
      </c>
      <c r="X112" s="198" t="s">
        <v>21</v>
      </c>
      <c r="Y112" s="198" t="s">
        <v>1004</v>
      </c>
    </row>
    <row r="113" spans="1:26" x14ac:dyDescent="0.15">
      <c r="A113" s="191"/>
      <c r="B113" s="199"/>
      <c r="C113" s="197" t="e">
        <f>E113/D113</f>
        <v>#DIV/0!</v>
      </c>
      <c r="D113" s="199"/>
      <c r="E113" s="199"/>
      <c r="F113" s="199"/>
      <c r="G113" s="199" t="e">
        <f>F113/E113</f>
        <v>#DIV/0!</v>
      </c>
      <c r="H113" s="199"/>
      <c r="I113" s="197" t="e">
        <f>H113/E113</f>
        <v>#DIV/0!</v>
      </c>
      <c r="K113" s="199">
        <v>0</v>
      </c>
      <c r="L113" s="199">
        <v>0</v>
      </c>
      <c r="M113" s="199">
        <v>0</v>
      </c>
      <c r="N113" s="199">
        <v>0</v>
      </c>
      <c r="O113" s="197" t="e">
        <f>N113/K113</f>
        <v>#DIV/0!</v>
      </c>
      <c r="R113" s="191"/>
      <c r="S113" s="212">
        <f>(D113+K113)/($E$47+$L$47+$E$38+$L$38+$K$27+$D$27+$N$17)</f>
        <v>0</v>
      </c>
      <c r="T113" s="212">
        <f>D113/($E$47+$E$38+$K$27)</f>
        <v>0</v>
      </c>
      <c r="U113" s="212">
        <f>K113/($L$47+$L$38+$D$27+$N$17)</f>
        <v>0</v>
      </c>
      <c r="W113" s="199">
        <f>(F113*0.1)+(H113*6)+(L113*0.1)+(N113*6)</f>
        <v>0</v>
      </c>
      <c r="X113" s="456">
        <f>(E113*1)+(F113*0.1)+(H113*6)+(L113*0.1)+(N113*6)</f>
        <v>0</v>
      </c>
      <c r="Y113" s="456">
        <f>(E113*0.5)+(F113*0.1)+(H113*6)+(L113*0.1)+(N113*6)</f>
        <v>0</v>
      </c>
    </row>
    <row r="114" spans="1:26" x14ac:dyDescent="0.15">
      <c r="A114" s="191"/>
      <c r="B114" s="199"/>
      <c r="C114" s="197" t="e">
        <f t="shared" ref="C114:C116" si="80">E114/D114</f>
        <v>#DIV/0!</v>
      </c>
      <c r="D114" s="199"/>
      <c r="E114" s="199"/>
      <c r="F114" s="199"/>
      <c r="G114" s="199" t="e">
        <f>F114/E114</f>
        <v>#DIV/0!</v>
      </c>
      <c r="H114" s="199"/>
      <c r="I114" s="197" t="e">
        <f t="shared" ref="I114:I116" si="81">H114/E114</f>
        <v>#DIV/0!</v>
      </c>
      <c r="K114" s="199">
        <v>0</v>
      </c>
      <c r="L114" s="199">
        <v>0</v>
      </c>
      <c r="M114" s="199">
        <v>0</v>
      </c>
      <c r="N114" s="199">
        <v>0</v>
      </c>
      <c r="O114" s="197" t="e">
        <f t="shared" ref="O114:O116" si="82">N114/K114</f>
        <v>#DIV/0!</v>
      </c>
      <c r="R114" s="191"/>
      <c r="S114" s="212">
        <f>(D114+K114)/($E$47+$L$47+$E$38+$L$38+$K$27+$D$27+$N$17)</f>
        <v>0</v>
      </c>
      <c r="T114" s="212">
        <f>D114/($E$47+$E$38+$K$27)</f>
        <v>0</v>
      </c>
      <c r="U114" s="212">
        <f>K114/($L$47+$L$38+$D$27+$N$17)</f>
        <v>0</v>
      </c>
      <c r="W114" s="199">
        <f t="shared" ref="W114:W116" si="83">(F114*0.1)+(H114*6)+(L114*0.1)+(N114*6)</f>
        <v>0</v>
      </c>
      <c r="X114" s="456">
        <f t="shared" ref="X114:X116" si="84">(E114*1)+(F114*0.1)+(H114*6)+(L114*0.1)+(N114*6)</f>
        <v>0</v>
      </c>
      <c r="Y114" s="456">
        <f t="shared" ref="Y114:Y116" si="85">(E114*0.5)+(F114*0.1)+(H114*6)+(L114*0.1)+(N114*6)</f>
        <v>0</v>
      </c>
    </row>
    <row r="115" spans="1:26" x14ac:dyDescent="0.15">
      <c r="A115" s="191"/>
      <c r="B115" s="199"/>
      <c r="C115" s="197" t="e">
        <f t="shared" si="80"/>
        <v>#DIV/0!</v>
      </c>
      <c r="D115" s="199"/>
      <c r="E115" s="199"/>
      <c r="F115" s="199"/>
      <c r="G115" s="199" t="e">
        <f>F115/E115</f>
        <v>#DIV/0!</v>
      </c>
      <c r="H115" s="199"/>
      <c r="I115" s="197" t="e">
        <f t="shared" si="81"/>
        <v>#DIV/0!</v>
      </c>
      <c r="K115" s="199">
        <v>0</v>
      </c>
      <c r="L115" s="199">
        <v>0</v>
      </c>
      <c r="M115" s="199">
        <v>0</v>
      </c>
      <c r="N115" s="199">
        <v>0</v>
      </c>
      <c r="O115" s="197" t="e">
        <f t="shared" si="82"/>
        <v>#DIV/0!</v>
      </c>
      <c r="R115" s="191"/>
      <c r="S115" s="212">
        <f>(D115+K115)/($E$47+$L$47+$E$38+$L$38+$K$27+$D$27+$N$17)</f>
        <v>0</v>
      </c>
      <c r="T115" s="212">
        <f>D115/($E$47+$E$38+$K$27)</f>
        <v>0</v>
      </c>
      <c r="U115" s="212">
        <f>K115/($L$47+$L$38+$D$27+$N$17)</f>
        <v>0</v>
      </c>
      <c r="W115" s="199">
        <f t="shared" si="83"/>
        <v>0</v>
      </c>
      <c r="X115" s="456">
        <f t="shared" si="84"/>
        <v>0</v>
      </c>
      <c r="Y115" s="456">
        <f t="shared" si="85"/>
        <v>0</v>
      </c>
    </row>
    <row r="116" spans="1:26" x14ac:dyDescent="0.15">
      <c r="A116" s="191"/>
      <c r="B116" s="199"/>
      <c r="C116" s="197" t="e">
        <f t="shared" si="80"/>
        <v>#DIV/0!</v>
      </c>
      <c r="D116" s="199"/>
      <c r="E116" s="199"/>
      <c r="F116" s="199"/>
      <c r="G116" s="199" t="e">
        <f>F116/E116</f>
        <v>#DIV/0!</v>
      </c>
      <c r="H116" s="199"/>
      <c r="I116" s="197" t="e">
        <f t="shared" si="81"/>
        <v>#DIV/0!</v>
      </c>
      <c r="K116" s="199">
        <v>0</v>
      </c>
      <c r="L116" s="199">
        <v>0</v>
      </c>
      <c r="M116" s="199">
        <v>0</v>
      </c>
      <c r="N116" s="199">
        <v>0</v>
      </c>
      <c r="O116" s="197" t="e">
        <f t="shared" si="82"/>
        <v>#DIV/0!</v>
      </c>
      <c r="R116" s="191"/>
      <c r="S116" s="212">
        <f>(D116+K116)/($E$47+$L$47+$E$38+$L$38+$K$27+$D$27+$N$17)</f>
        <v>0</v>
      </c>
      <c r="T116" s="212">
        <f>D116/($E$47+$E$38+$K$27)</f>
        <v>0</v>
      </c>
      <c r="U116" s="212">
        <f>K116/($L$47+$L$38+$D$27+$N$17)</f>
        <v>0</v>
      </c>
      <c r="W116" s="199">
        <f t="shared" si="83"/>
        <v>0</v>
      </c>
      <c r="X116" s="456">
        <f t="shared" si="84"/>
        <v>0</v>
      </c>
      <c r="Y116" s="456">
        <f t="shared" si="85"/>
        <v>0</v>
      </c>
    </row>
    <row r="117" spans="1:26" x14ac:dyDescent="0.15">
      <c r="A117" s="198" t="s">
        <v>44</v>
      </c>
      <c r="B117" s="198"/>
      <c r="C117" s="194"/>
      <c r="D117" s="198">
        <f>SUM(D113:D116)</f>
        <v>0</v>
      </c>
      <c r="E117" s="198">
        <f t="shared" ref="E117:F117" si="86">SUM(E113:E116)</f>
        <v>0</v>
      </c>
      <c r="F117" s="198">
        <f t="shared" si="86"/>
        <v>0</v>
      </c>
      <c r="G117" s="198"/>
      <c r="H117" s="198">
        <f t="shared" ref="H117" si="87">SUM(H113:H116)</f>
        <v>0</v>
      </c>
      <c r="I117" s="198"/>
      <c r="J117" s="198"/>
      <c r="K117" s="198">
        <f>SUM(K113:K116)</f>
        <v>0</v>
      </c>
      <c r="L117" s="198">
        <f t="shared" ref="L117" si="88">SUM(L113:L116)</f>
        <v>0</v>
      </c>
      <c r="M117" s="198"/>
      <c r="N117" s="198">
        <f t="shared" ref="N117" si="89">SUM(N113:N116)</f>
        <v>0</v>
      </c>
      <c r="O117" s="194"/>
      <c r="Q117" s="202"/>
      <c r="S117" s="202"/>
      <c r="U117" s="201"/>
      <c r="V117" s="201"/>
      <c r="Y117" s="201"/>
      <c r="Z117" s="201"/>
    </row>
    <row r="118" spans="1:26" x14ac:dyDescent="0.15">
      <c r="H118" s="206"/>
      <c r="I118" s="201"/>
      <c r="J118" s="201"/>
      <c r="P118" s="202"/>
      <c r="Q118" s="202"/>
      <c r="R118" s="202"/>
      <c r="T118" s="201"/>
      <c r="U118" s="201"/>
      <c r="X118" s="201"/>
      <c r="Y118" s="201"/>
    </row>
    <row r="119" spans="1:26" x14ac:dyDescent="0.15">
      <c r="H119" s="206"/>
      <c r="I119" s="201"/>
      <c r="J119" s="201"/>
      <c r="P119" s="202"/>
      <c r="Q119" s="202"/>
      <c r="R119" s="202"/>
      <c r="T119" s="201"/>
      <c r="U119" s="201"/>
      <c r="X119" s="201"/>
      <c r="Y119" s="201"/>
    </row>
    <row r="120" spans="1:26" x14ac:dyDescent="0.15">
      <c r="A120" s="510" t="s">
        <v>57</v>
      </c>
      <c r="B120" s="510"/>
      <c r="C120" s="510"/>
      <c r="D120" s="510"/>
      <c r="E120" s="510"/>
      <c r="F120" s="510"/>
      <c r="G120" s="510"/>
      <c r="H120" s="206"/>
      <c r="I120" s="201"/>
      <c r="J120" s="510" t="s">
        <v>58</v>
      </c>
      <c r="K120" s="511"/>
      <c r="L120" s="511"/>
      <c r="M120" s="511"/>
      <c r="N120" s="511"/>
      <c r="P120" s="213"/>
      <c r="Q120" s="202"/>
      <c r="R120" s="510" t="s">
        <v>62</v>
      </c>
      <c r="S120" s="511"/>
      <c r="T120" s="511"/>
      <c r="U120" s="511"/>
      <c r="V120" s="511"/>
    </row>
    <row r="121" spans="1:26" x14ac:dyDescent="0.15">
      <c r="A121" s="194"/>
      <c r="B121" s="198" t="s">
        <v>17</v>
      </c>
      <c r="C121" s="198" t="s">
        <v>42</v>
      </c>
      <c r="D121" s="198" t="s">
        <v>19</v>
      </c>
      <c r="E121" s="198" t="s">
        <v>6</v>
      </c>
      <c r="H121" s="201"/>
      <c r="I121" s="201"/>
      <c r="J121" s="512" t="s">
        <v>59</v>
      </c>
      <c r="K121" s="509"/>
      <c r="L121" s="509"/>
      <c r="M121" s="509"/>
      <c r="N121" s="194" t="s">
        <v>60</v>
      </c>
      <c r="R121" s="512" t="s">
        <v>59</v>
      </c>
      <c r="S121" s="509"/>
      <c r="T121" s="509"/>
      <c r="U121" s="509"/>
      <c r="V121" s="194" t="s">
        <v>60</v>
      </c>
      <c r="Z121" s="194"/>
    </row>
    <row r="122" spans="1:26" x14ac:dyDescent="0.15">
      <c r="A122" s="210" t="s">
        <v>33</v>
      </c>
      <c r="B122" s="199">
        <f>SUM(J92:J96,D102:D107,D113:D116)</f>
        <v>0</v>
      </c>
      <c r="C122" s="199">
        <f>SUM(E113:E116,E102:E107,K92:K96)</f>
        <v>0</v>
      </c>
      <c r="D122" s="199">
        <f>SUM(F113:F116,F102:F107,L92:L96)</f>
        <v>0</v>
      </c>
      <c r="E122" s="199">
        <f>SUM(N92:N96,H102:H107,H113:H116)</f>
        <v>0</v>
      </c>
      <c r="H122" s="201"/>
      <c r="I122" s="201"/>
      <c r="J122" s="513"/>
      <c r="K122" s="513"/>
      <c r="L122" s="513"/>
      <c r="M122" s="513"/>
      <c r="N122" s="191"/>
      <c r="R122" s="513"/>
      <c r="S122" s="513"/>
      <c r="T122" s="513"/>
      <c r="U122" s="513"/>
      <c r="V122" s="191"/>
      <c r="Z122" s="191"/>
    </row>
    <row r="123" spans="1:26" x14ac:dyDescent="0.15">
      <c r="A123" s="210" t="s">
        <v>43</v>
      </c>
      <c r="B123" s="199">
        <f>SUM(C87)</f>
        <v>0</v>
      </c>
      <c r="C123" s="199">
        <f>SUM(D87)</f>
        <v>0</v>
      </c>
      <c r="D123" s="199">
        <f>SUM(F87)</f>
        <v>0</v>
      </c>
      <c r="E123" s="199">
        <f>SUM(H87)</f>
        <v>0</v>
      </c>
      <c r="F123" s="198"/>
      <c r="J123" s="513"/>
      <c r="K123" s="513"/>
      <c r="L123" s="513"/>
      <c r="M123" s="513"/>
      <c r="N123" s="191"/>
      <c r="R123" s="513"/>
      <c r="S123" s="513"/>
      <c r="T123" s="513"/>
      <c r="U123" s="513"/>
      <c r="V123" s="191"/>
      <c r="Z123" s="191"/>
    </row>
    <row r="124" spans="1:26" x14ac:dyDescent="0.15">
      <c r="A124" s="210" t="s">
        <v>65</v>
      </c>
      <c r="B124" s="199"/>
      <c r="F124" s="198"/>
      <c r="J124" s="513"/>
      <c r="K124" s="513"/>
      <c r="L124" s="513"/>
      <c r="M124" s="513"/>
      <c r="N124" s="191"/>
      <c r="R124" s="514"/>
      <c r="S124" s="513"/>
      <c r="T124" s="513"/>
      <c r="U124" s="513"/>
      <c r="V124" s="191"/>
      <c r="Z124" s="191"/>
    </row>
    <row r="125" spans="1:26" x14ac:dyDescent="0.15">
      <c r="J125" s="513"/>
      <c r="K125" s="513"/>
      <c r="L125" s="513"/>
      <c r="M125" s="513"/>
      <c r="N125" s="191"/>
      <c r="R125" s="513"/>
      <c r="S125" s="513"/>
      <c r="T125" s="513"/>
      <c r="U125" s="513"/>
      <c r="V125" s="191"/>
      <c r="Z125" s="191"/>
    </row>
    <row r="126" spans="1:26" x14ac:dyDescent="0.15">
      <c r="A126" s="194"/>
      <c r="B126" s="198" t="s">
        <v>1</v>
      </c>
      <c r="C126" s="198" t="s">
        <v>4</v>
      </c>
      <c r="D126" s="198" t="s">
        <v>6</v>
      </c>
      <c r="J126" s="513"/>
      <c r="K126" s="513"/>
      <c r="L126" s="513"/>
      <c r="M126" s="513"/>
      <c r="N126" s="191"/>
      <c r="R126" s="514"/>
      <c r="S126" s="513"/>
      <c r="T126" s="513"/>
      <c r="U126" s="513"/>
      <c r="V126" s="191"/>
      <c r="Z126" s="191"/>
    </row>
    <row r="127" spans="1:26" x14ac:dyDescent="0.15">
      <c r="A127" s="210" t="s">
        <v>56</v>
      </c>
      <c r="B127" s="199">
        <f>SUM(M84:M86,C92:C96,K102:K107,K113:K116)</f>
        <v>0</v>
      </c>
      <c r="C127" s="199">
        <f>SUM(N84:N86,D92:D96,L102:L107,L113:L116)</f>
        <v>0</v>
      </c>
      <c r="D127" s="199">
        <f>SUM(P84:P86,F92:F96,N102:N107,N113:N116)</f>
        <v>0</v>
      </c>
      <c r="J127" s="513"/>
      <c r="K127" s="513"/>
      <c r="L127" s="513"/>
      <c r="M127" s="513"/>
      <c r="N127" s="191"/>
      <c r="R127" s="514"/>
      <c r="S127" s="513"/>
      <c r="T127" s="513"/>
      <c r="U127" s="513"/>
      <c r="V127" s="191"/>
      <c r="Z127" s="191"/>
    </row>
    <row r="128" spans="1:26" x14ac:dyDescent="0.15">
      <c r="A128" s="210" t="s">
        <v>65</v>
      </c>
      <c r="B128" s="199"/>
      <c r="J128" s="513"/>
      <c r="K128" s="513"/>
      <c r="L128" s="513"/>
      <c r="M128" s="513"/>
      <c r="N128" s="191"/>
      <c r="R128" s="514"/>
      <c r="S128" s="513"/>
      <c r="T128" s="513"/>
      <c r="U128" s="513"/>
      <c r="V128" s="191"/>
      <c r="Z128" s="191"/>
    </row>
    <row r="129" spans="1:26" x14ac:dyDescent="0.15">
      <c r="J129" s="513"/>
      <c r="K129" s="513"/>
      <c r="L129" s="513"/>
      <c r="M129" s="513"/>
      <c r="N129" s="191"/>
      <c r="R129" s="514"/>
      <c r="S129" s="513"/>
      <c r="T129" s="513"/>
      <c r="U129" s="513"/>
      <c r="V129" s="191"/>
      <c r="Z129" s="191"/>
    </row>
    <row r="130" spans="1:26" x14ac:dyDescent="0.15">
      <c r="B130" s="198" t="s">
        <v>40</v>
      </c>
      <c r="C130" s="198" t="s">
        <v>41</v>
      </c>
    </row>
    <row r="131" spans="1:26" x14ac:dyDescent="0.15">
      <c r="A131" s="210" t="s">
        <v>39</v>
      </c>
      <c r="B131" s="197" t="e">
        <f>B127/(B123+B127)</f>
        <v>#DIV/0!</v>
      </c>
      <c r="C131" s="197" t="e">
        <f>B123/(B123+B127)</f>
        <v>#DIV/0!</v>
      </c>
    </row>
    <row r="132" spans="1:26" x14ac:dyDescent="0.15">
      <c r="A132" s="210" t="s">
        <v>64</v>
      </c>
      <c r="B132" s="199"/>
      <c r="C132" s="191"/>
      <c r="J132" s="192" t="s">
        <v>61</v>
      </c>
    </row>
    <row r="141" spans="1:26" x14ac:dyDescent="0.15">
      <c r="A141" s="510" t="s">
        <v>93</v>
      </c>
      <c r="B141" s="510"/>
      <c r="C141" s="510"/>
      <c r="D141" s="510"/>
      <c r="E141" s="510"/>
      <c r="F141" s="510"/>
      <c r="G141" s="510"/>
      <c r="H141" s="510"/>
      <c r="I141" s="510"/>
      <c r="J141" s="510"/>
      <c r="K141" s="510"/>
      <c r="L141" s="510"/>
      <c r="M141" s="510"/>
      <c r="N141" s="510"/>
      <c r="O141" s="510"/>
      <c r="P141" s="510"/>
      <c r="Q141" s="510"/>
      <c r="R141" s="510"/>
      <c r="S141" s="510"/>
      <c r="T141" s="510"/>
      <c r="U141" s="510"/>
      <c r="V141" s="510"/>
      <c r="W141" s="510"/>
    </row>
    <row r="142" spans="1:26" x14ac:dyDescent="0.15">
      <c r="A142" s="193"/>
      <c r="B142" s="193"/>
      <c r="C142" s="193"/>
      <c r="D142" s="193"/>
      <c r="E142" s="193"/>
      <c r="F142" s="193"/>
      <c r="G142" s="193"/>
      <c r="H142" s="193"/>
      <c r="I142" s="193"/>
      <c r="J142" s="193"/>
      <c r="K142" s="193"/>
      <c r="L142" s="193"/>
      <c r="M142" s="193"/>
      <c r="N142" s="193"/>
      <c r="O142" s="193"/>
      <c r="P142" s="193"/>
      <c r="Q142" s="193"/>
      <c r="R142" s="193"/>
      <c r="S142" s="193"/>
      <c r="T142" s="193"/>
      <c r="U142" s="193"/>
      <c r="V142" s="193"/>
      <c r="W142" s="193"/>
      <c r="X142" s="193"/>
      <c r="Y142" s="193"/>
      <c r="Z142" s="193"/>
    </row>
    <row r="143" spans="1:26" x14ac:dyDescent="0.15">
      <c r="H143" s="508" t="s">
        <v>36</v>
      </c>
      <c r="I143" s="509"/>
      <c r="J143" s="509"/>
      <c r="M143" s="508" t="s">
        <v>37</v>
      </c>
      <c r="N143" s="508"/>
      <c r="O143" s="508"/>
    </row>
    <row r="144" spans="1:26" x14ac:dyDescent="0.15">
      <c r="H144" s="508" t="s">
        <v>38</v>
      </c>
      <c r="I144" s="508"/>
      <c r="J144" s="508"/>
    </row>
    <row r="145" spans="1:24" x14ac:dyDescent="0.15">
      <c r="H145" s="508"/>
      <c r="I145" s="509"/>
      <c r="J145" s="509"/>
    </row>
    <row r="146" spans="1:24" x14ac:dyDescent="0.15">
      <c r="H146" s="508"/>
      <c r="I146" s="509"/>
      <c r="J146" s="509"/>
    </row>
    <row r="147" spans="1:24" x14ac:dyDescent="0.15">
      <c r="D147" s="194" t="s">
        <v>83</v>
      </c>
      <c r="P147" s="194" t="s">
        <v>84</v>
      </c>
    </row>
    <row r="148" spans="1:24" x14ac:dyDescent="0.15">
      <c r="A148" s="198" t="s">
        <v>90</v>
      </c>
      <c r="P148" s="194" t="s">
        <v>90</v>
      </c>
      <c r="S148" s="198" t="s">
        <v>92</v>
      </c>
    </row>
    <row r="149" spans="1:24" x14ac:dyDescent="0.15">
      <c r="A149" s="210" t="s">
        <v>79</v>
      </c>
      <c r="B149" s="214" t="s">
        <v>89</v>
      </c>
      <c r="C149" s="214" t="s">
        <v>2</v>
      </c>
      <c r="D149" s="214" t="s">
        <v>3</v>
      </c>
      <c r="E149" s="214" t="s">
        <v>19</v>
      </c>
      <c r="F149" s="214" t="s">
        <v>6</v>
      </c>
      <c r="G149" s="214" t="s">
        <v>76</v>
      </c>
      <c r="H149" s="214" t="s">
        <v>10</v>
      </c>
      <c r="I149" s="214" t="s">
        <v>19</v>
      </c>
      <c r="J149" s="214" t="s">
        <v>77</v>
      </c>
      <c r="K149" s="214" t="s">
        <v>6</v>
      </c>
      <c r="L149" s="214" t="s">
        <v>14</v>
      </c>
      <c r="O149" s="214" t="s">
        <v>85</v>
      </c>
      <c r="P149" s="214" t="s">
        <v>86</v>
      </c>
      <c r="Q149" s="214" t="s">
        <v>87</v>
      </c>
      <c r="S149" s="196" t="s">
        <v>40</v>
      </c>
      <c r="T149" s="196" t="s">
        <v>41</v>
      </c>
      <c r="X149" s="196"/>
    </row>
    <row r="150" spans="1:24" x14ac:dyDescent="0.15">
      <c r="A150" s="191" t="s">
        <v>44</v>
      </c>
      <c r="B150" s="209">
        <f>AVERAGE(B160,B170)</f>
        <v>449</v>
      </c>
      <c r="C150" s="209">
        <f>AVERAGE(C160,C170)</f>
        <v>297</v>
      </c>
      <c r="D150" s="216">
        <f>C150/B150</f>
        <v>0.66146993318485525</v>
      </c>
      <c r="E150" s="209">
        <f>AVERAGE(E160,E170)</f>
        <v>3733.5</v>
      </c>
      <c r="F150" s="209">
        <f t="shared" ref="F150:I150" si="90">AVERAGE(F160,F170)</f>
        <v>32</v>
      </c>
      <c r="G150" s="209">
        <f t="shared" si="90"/>
        <v>7.5</v>
      </c>
      <c r="H150" s="209">
        <f t="shared" si="90"/>
        <v>117</v>
      </c>
      <c r="I150" s="209">
        <f t="shared" si="90"/>
        <v>705.5</v>
      </c>
      <c r="J150" s="217">
        <f>I150/H150</f>
        <v>6.0299145299145298</v>
      </c>
      <c r="K150" s="209">
        <f>AVERAGE(K160,K170)</f>
        <v>3</v>
      </c>
      <c r="L150" s="199">
        <f>((E150*0.05)+(F150*4)+(G150*-1)+(I150*0.1)+(K150*6))</f>
        <v>395.72500000000002</v>
      </c>
      <c r="O150" s="216">
        <f>(B150+H150)/(B152+F152+B154+F154+B156+F156+B150+H150)</f>
        <v>0.40213143872113677</v>
      </c>
      <c r="P150" s="197">
        <f>B150/(B150+F152+F154+F156)</f>
        <v>0.50648618161308512</v>
      </c>
      <c r="Q150" s="197">
        <f>H150/(H150+B152+B154+B156)</f>
        <v>0.22456813819577734</v>
      </c>
      <c r="S150" s="197">
        <f>(H150+B152+B154+B156)/(H150+B152+B154+B156+B150)</f>
        <v>0.53711340206185565</v>
      </c>
      <c r="T150" s="197">
        <f>B150/(B150+H150+B152+B154+B156)</f>
        <v>0.46288659793814435</v>
      </c>
      <c r="X150" s="456"/>
    </row>
    <row r="151" spans="1:24" x14ac:dyDescent="0.15">
      <c r="A151" s="210" t="s">
        <v>80</v>
      </c>
      <c r="B151" s="214" t="s">
        <v>10</v>
      </c>
      <c r="C151" s="214" t="s">
        <v>19</v>
      </c>
      <c r="D151" s="214" t="s">
        <v>77</v>
      </c>
      <c r="E151" s="214" t="s">
        <v>6</v>
      </c>
      <c r="F151" s="214" t="s">
        <v>17</v>
      </c>
      <c r="G151" s="214" t="s">
        <v>18</v>
      </c>
      <c r="H151" s="214" t="s">
        <v>19</v>
      </c>
      <c r="I151" s="214" t="s">
        <v>78</v>
      </c>
      <c r="J151" s="214" t="s">
        <v>6</v>
      </c>
      <c r="K151" s="214" t="s">
        <v>14</v>
      </c>
      <c r="L151" s="209" t="s">
        <v>91</v>
      </c>
      <c r="O151" s="196" t="s">
        <v>85</v>
      </c>
      <c r="P151" s="196" t="s">
        <v>87</v>
      </c>
      <c r="Q151" s="196" t="s">
        <v>88</v>
      </c>
    </row>
    <row r="152" spans="1:24" x14ac:dyDescent="0.15">
      <c r="A152" s="191" t="s">
        <v>44</v>
      </c>
      <c r="B152" s="209">
        <f>AVERAGE(B162,B172)</f>
        <v>394.5</v>
      </c>
      <c r="C152" s="209">
        <f>AVERAGE(C162,C172)</f>
        <v>2135</v>
      </c>
      <c r="D152" s="217">
        <f>C152/B152</f>
        <v>5.4119138149556401</v>
      </c>
      <c r="E152" s="209">
        <f>AVERAGE(E162,E172)</f>
        <v>18.5</v>
      </c>
      <c r="F152" s="209">
        <f t="shared" ref="F152:H152" si="91">AVERAGE(F162,F172)</f>
        <v>77</v>
      </c>
      <c r="G152" s="209">
        <f t="shared" si="91"/>
        <v>60</v>
      </c>
      <c r="H152" s="209">
        <f t="shared" si="91"/>
        <v>542</v>
      </c>
      <c r="I152" s="217">
        <f>H152/G152</f>
        <v>9.0333333333333332</v>
      </c>
      <c r="J152" s="209">
        <f>AVERAGE(J162,J172)</f>
        <v>4</v>
      </c>
      <c r="K152" s="199">
        <f>(C152*0.1)+(E152*6)+(H152*0.1)+(J152*6)</f>
        <v>402.7</v>
      </c>
      <c r="L152" s="199">
        <f>(C152*0.1)+(E152*6)+(G152*1)+(H152*0.1)+(J152*6)</f>
        <v>462.7</v>
      </c>
      <c r="O152" s="216">
        <f>(B152+F152)/(B152+F152+B154+F154+B156+F156+B150+H150)</f>
        <v>0.33499111900532857</v>
      </c>
      <c r="P152" s="197">
        <f>B152/(H150+B152+B154+B156)</f>
        <v>0.75719769673704418</v>
      </c>
      <c r="Q152" s="197">
        <f>F152/(F152+F154+F156)</f>
        <v>0.17599999999999999</v>
      </c>
    </row>
    <row r="153" spans="1:24" x14ac:dyDescent="0.15">
      <c r="A153" s="210" t="s">
        <v>81</v>
      </c>
      <c r="B153" s="214" t="s">
        <v>10</v>
      </c>
      <c r="C153" s="214" t="s">
        <v>19</v>
      </c>
      <c r="D153" s="214" t="s">
        <v>77</v>
      </c>
      <c r="E153" s="214" t="s">
        <v>6</v>
      </c>
      <c r="F153" s="214" t="s">
        <v>17</v>
      </c>
      <c r="G153" s="214" t="s">
        <v>18</v>
      </c>
      <c r="H153" s="214" t="s">
        <v>19</v>
      </c>
      <c r="I153" s="214" t="s">
        <v>78</v>
      </c>
      <c r="J153" s="214" t="s">
        <v>6</v>
      </c>
      <c r="K153" s="214" t="s">
        <v>14</v>
      </c>
      <c r="L153" s="209" t="s">
        <v>91</v>
      </c>
      <c r="O153" s="196" t="s">
        <v>85</v>
      </c>
      <c r="P153" s="196" t="s">
        <v>87</v>
      </c>
      <c r="Q153" s="196" t="s">
        <v>88</v>
      </c>
    </row>
    <row r="154" spans="1:24" x14ac:dyDescent="0.15">
      <c r="A154" s="191" t="s">
        <v>44</v>
      </c>
      <c r="B154" s="209">
        <f>AVERAGE(B164,B174)</f>
        <v>9.5</v>
      </c>
      <c r="C154" s="209">
        <f>AVERAGE(C164,C174)</f>
        <v>59</v>
      </c>
      <c r="D154" s="209">
        <f>C154/B154</f>
        <v>6.2105263157894735</v>
      </c>
      <c r="E154" s="209">
        <f>AVERAGE(E164,E174)</f>
        <v>0.5</v>
      </c>
      <c r="F154" s="209">
        <f t="shared" ref="F154:H154" si="92">AVERAGE(F164,F174)</f>
        <v>224.5</v>
      </c>
      <c r="G154" s="209">
        <f t="shared" si="92"/>
        <v>142</v>
      </c>
      <c r="H154" s="209">
        <f t="shared" si="92"/>
        <v>2114</v>
      </c>
      <c r="I154" s="217">
        <f>H154/G154</f>
        <v>14.887323943661972</v>
      </c>
      <c r="J154" s="209">
        <f>AVERAGE(J164,J174)</f>
        <v>15</v>
      </c>
      <c r="K154" s="199">
        <f>(C154*0.1)+(E154*6)+(H154*0.1)+(J154*6)</f>
        <v>310.3</v>
      </c>
      <c r="L154" s="199">
        <f>(C154*0.1)+(E154*6)+(G154*1)+(H154*0.1)+(J154*6)</f>
        <v>452.3</v>
      </c>
      <c r="O154" s="216">
        <f>(B154+F154)/(B152+F152+B154+F154+B156+F156+B150+H150)</f>
        <v>0.16625222024866784</v>
      </c>
      <c r="P154" s="197">
        <f>B154/(B152+H150+B154+B156)</f>
        <v>1.8234165067178502E-2</v>
      </c>
      <c r="Q154" s="197">
        <f>F154/(F154+F152+F156)</f>
        <v>0.51314285714285712</v>
      </c>
    </row>
    <row r="155" spans="1:24" x14ac:dyDescent="0.15">
      <c r="A155" s="210" t="s">
        <v>82</v>
      </c>
      <c r="B155" s="214" t="s">
        <v>10</v>
      </c>
      <c r="C155" s="214" t="s">
        <v>19</v>
      </c>
      <c r="D155" s="214" t="s">
        <v>77</v>
      </c>
      <c r="E155" s="214" t="s">
        <v>6</v>
      </c>
      <c r="F155" s="214" t="s">
        <v>17</v>
      </c>
      <c r="G155" s="214" t="s">
        <v>18</v>
      </c>
      <c r="H155" s="214" t="s">
        <v>19</v>
      </c>
      <c r="I155" s="214" t="s">
        <v>78</v>
      </c>
      <c r="J155" s="214" t="s">
        <v>6</v>
      </c>
      <c r="K155" s="214" t="s">
        <v>14</v>
      </c>
      <c r="L155" s="209" t="s">
        <v>91</v>
      </c>
      <c r="O155" s="196" t="s">
        <v>85</v>
      </c>
      <c r="P155" s="196" t="s">
        <v>87</v>
      </c>
      <c r="Q155" s="196" t="s">
        <v>88</v>
      </c>
    </row>
    <row r="156" spans="1:24" x14ac:dyDescent="0.15">
      <c r="A156" s="191" t="s">
        <v>44</v>
      </c>
      <c r="B156" s="209">
        <f>AVERAGE(B166,B176)</f>
        <v>0</v>
      </c>
      <c r="C156" s="209">
        <f>AVERAGE(C166,C176)</f>
        <v>0</v>
      </c>
      <c r="D156" s="209" t="e">
        <f>C156/B156</f>
        <v>#DIV/0!</v>
      </c>
      <c r="E156" s="209">
        <f>AVERAGE(E166,E176)</f>
        <v>0</v>
      </c>
      <c r="F156" s="209">
        <f>AVERAGE(F166,F176)</f>
        <v>136</v>
      </c>
      <c r="G156" s="209">
        <f t="shared" ref="G156:H156" si="93">AVERAGE(G166,G176)</f>
        <v>96</v>
      </c>
      <c r="H156" s="209">
        <f t="shared" si="93"/>
        <v>1077.5</v>
      </c>
      <c r="I156" s="217">
        <f>H156/G156</f>
        <v>11.223958333333334</v>
      </c>
      <c r="J156" s="209">
        <f>AVERAGE(J166,J176)</f>
        <v>13</v>
      </c>
      <c r="K156" s="199">
        <f>(C156*0.1)+(E156*6)+(H156*0.1)+(J156*6)</f>
        <v>185.75</v>
      </c>
      <c r="L156" s="199">
        <f>(C156*0.1)+(E156*6)+(G156*1)+(H156*0.1)+(J156*6)</f>
        <v>281.75</v>
      </c>
      <c r="O156" s="216">
        <f>(B156+F156)/(B152+F152+B154+F154+B156+F156+B150+H150)</f>
        <v>9.6625222024866786E-2</v>
      </c>
      <c r="P156" s="212">
        <f>B156/(B156+B154+B152+H150)</f>
        <v>0</v>
      </c>
      <c r="Q156" s="197">
        <f>F156/(F156+F154+F152)</f>
        <v>0.31085714285714283</v>
      </c>
    </row>
    <row r="157" spans="1:24" x14ac:dyDescent="0.15">
      <c r="B157" s="222"/>
      <c r="C157" s="222"/>
      <c r="D157" s="222"/>
      <c r="E157" s="222"/>
      <c r="F157" s="222"/>
      <c r="G157" s="222"/>
      <c r="H157" s="222"/>
      <c r="I157" s="222"/>
      <c r="J157" s="222"/>
      <c r="K157" s="222"/>
      <c r="L157" s="223"/>
      <c r="P157" s="194"/>
    </row>
    <row r="158" spans="1:24" x14ac:dyDescent="0.15">
      <c r="A158" s="198">
        <v>2024</v>
      </c>
      <c r="P158" s="194">
        <v>2024</v>
      </c>
      <c r="S158" s="198" t="s">
        <v>92</v>
      </c>
    </row>
    <row r="159" spans="1:24" x14ac:dyDescent="0.15">
      <c r="A159" s="210" t="s">
        <v>79</v>
      </c>
      <c r="B159" s="214" t="s">
        <v>89</v>
      </c>
      <c r="C159" s="214" t="s">
        <v>2</v>
      </c>
      <c r="D159" s="214" t="s">
        <v>3</v>
      </c>
      <c r="E159" s="214" t="s">
        <v>19</v>
      </c>
      <c r="F159" s="214" t="s">
        <v>6</v>
      </c>
      <c r="G159" s="214" t="s">
        <v>76</v>
      </c>
      <c r="H159" s="214" t="s">
        <v>10</v>
      </c>
      <c r="I159" s="214" t="s">
        <v>19</v>
      </c>
      <c r="J159" s="214" t="s">
        <v>77</v>
      </c>
      <c r="K159" s="214" t="s">
        <v>6</v>
      </c>
      <c r="L159" s="214" t="s">
        <v>14</v>
      </c>
      <c r="O159" s="214" t="s">
        <v>85</v>
      </c>
      <c r="P159" s="214" t="s">
        <v>86</v>
      </c>
      <c r="Q159" s="214" t="s">
        <v>87</v>
      </c>
      <c r="S159" s="196" t="s">
        <v>40</v>
      </c>
      <c r="T159" s="196" t="s">
        <v>41</v>
      </c>
      <c r="X159" s="196"/>
    </row>
    <row r="160" spans="1:24" x14ac:dyDescent="0.15">
      <c r="A160" s="191" t="s">
        <v>44</v>
      </c>
      <c r="B160" s="209">
        <v>477</v>
      </c>
      <c r="C160" s="209">
        <v>316</v>
      </c>
      <c r="D160" s="216">
        <f>C160/B160</f>
        <v>0.66247379454926625</v>
      </c>
      <c r="E160" s="209">
        <v>4189</v>
      </c>
      <c r="F160" s="209">
        <v>41</v>
      </c>
      <c r="G160" s="209">
        <v>4</v>
      </c>
      <c r="H160" s="209">
        <v>139</v>
      </c>
      <c r="I160" s="209">
        <v>915</v>
      </c>
      <c r="J160" s="217">
        <f>I160/H160</f>
        <v>6.5827338129496402</v>
      </c>
      <c r="K160" s="209">
        <v>4</v>
      </c>
      <c r="L160" s="199">
        <f>((E160*0.05)+(F160*4)+(G160*-1)+(I160*0.1)+(K160*6))</f>
        <v>484.95000000000005</v>
      </c>
      <c r="O160" s="216">
        <f>(B160+H160)/(B162+F162+B164+F164+B166+F166+B160+H160)</f>
        <v>0.41649763353617308</v>
      </c>
      <c r="P160" s="197">
        <f>B160/(B160+F162+F164+F166)</f>
        <v>0.51070663811563166</v>
      </c>
      <c r="Q160" s="197">
        <f>H160/(H160+B162+B164+B166)</f>
        <v>0.25504587155963304</v>
      </c>
      <c r="S160" s="197">
        <f>(H160+B162+B164+B166)/(H160+B162+B164+B166+B160)</f>
        <v>0.5332681017612525</v>
      </c>
      <c r="T160" s="197">
        <f>B160/(B160+H160+B162+B164+B166)</f>
        <v>0.46673189823874756</v>
      </c>
      <c r="X160" s="456"/>
    </row>
    <row r="161" spans="1:24" x14ac:dyDescent="0.15">
      <c r="A161" s="210" t="s">
        <v>80</v>
      </c>
      <c r="B161" s="214" t="s">
        <v>10</v>
      </c>
      <c r="C161" s="214" t="s">
        <v>19</v>
      </c>
      <c r="D161" s="214" t="s">
        <v>77</v>
      </c>
      <c r="E161" s="214" t="s">
        <v>6</v>
      </c>
      <c r="F161" s="214" t="s">
        <v>17</v>
      </c>
      <c r="G161" s="214" t="s">
        <v>18</v>
      </c>
      <c r="H161" s="214" t="s">
        <v>19</v>
      </c>
      <c r="I161" s="214" t="s">
        <v>78</v>
      </c>
      <c r="J161" s="214" t="s">
        <v>6</v>
      </c>
      <c r="K161" s="214" t="s">
        <v>14</v>
      </c>
      <c r="L161" s="214" t="s">
        <v>91</v>
      </c>
      <c r="O161" s="196" t="s">
        <v>85</v>
      </c>
      <c r="P161" s="196" t="s">
        <v>87</v>
      </c>
      <c r="Q161" s="196" t="s">
        <v>88</v>
      </c>
    </row>
    <row r="162" spans="1:24" x14ac:dyDescent="0.15">
      <c r="A162" s="191" t="s">
        <v>44</v>
      </c>
      <c r="B162" s="209">
        <v>397</v>
      </c>
      <c r="C162" s="209">
        <v>2210</v>
      </c>
      <c r="D162" s="217">
        <f>C162/B162</f>
        <v>5.5667506297229217</v>
      </c>
      <c r="E162" s="209">
        <v>18</v>
      </c>
      <c r="F162" s="209">
        <v>81</v>
      </c>
      <c r="G162" s="209">
        <v>65</v>
      </c>
      <c r="H162" s="209">
        <v>626</v>
      </c>
      <c r="I162" s="217">
        <f>H162/G162</f>
        <v>9.6307692307692303</v>
      </c>
      <c r="J162" s="209">
        <v>6</v>
      </c>
      <c r="K162" s="199">
        <f>(C162*0.1)+(E162*6)+(H162*0.1)+(J162*6)</f>
        <v>427.6</v>
      </c>
      <c r="L162" s="199">
        <f>(C162*0.1)+(E162*6)+(G162*1)+(H162*0.1)+(J162*6)</f>
        <v>492.6</v>
      </c>
      <c r="O162" s="216">
        <f>(B162+F162)/(B162+F162+B164+F164+B166+F166+B160+H160)</f>
        <v>0.32319134550371875</v>
      </c>
      <c r="P162" s="197">
        <f>B162/(H160+B162+B164+B166)</f>
        <v>0.72844036697247705</v>
      </c>
      <c r="Q162" s="197">
        <f>F162/(F162+F164+F166)</f>
        <v>0.17724288840262581</v>
      </c>
    </row>
    <row r="163" spans="1:24" x14ac:dyDescent="0.15">
      <c r="A163" s="210" t="s">
        <v>81</v>
      </c>
      <c r="B163" s="214" t="s">
        <v>10</v>
      </c>
      <c r="C163" s="214" t="s">
        <v>19</v>
      </c>
      <c r="D163" s="214" t="s">
        <v>77</v>
      </c>
      <c r="E163" s="214" t="s">
        <v>6</v>
      </c>
      <c r="F163" s="214" t="s">
        <v>17</v>
      </c>
      <c r="G163" s="214" t="s">
        <v>18</v>
      </c>
      <c r="H163" s="214" t="s">
        <v>19</v>
      </c>
      <c r="I163" s="214" t="s">
        <v>78</v>
      </c>
      <c r="J163" s="214" t="s">
        <v>6</v>
      </c>
      <c r="K163" s="214" t="s">
        <v>14</v>
      </c>
      <c r="L163" s="214" t="s">
        <v>91</v>
      </c>
      <c r="O163" s="196" t="s">
        <v>85</v>
      </c>
      <c r="P163" s="196" t="s">
        <v>87</v>
      </c>
      <c r="Q163" s="196" t="s">
        <v>88</v>
      </c>
    </row>
    <row r="164" spans="1:24" x14ac:dyDescent="0.15">
      <c r="A164" s="191" t="s">
        <v>44</v>
      </c>
      <c r="B164" s="209">
        <v>9</v>
      </c>
      <c r="C164" s="209">
        <v>56</v>
      </c>
      <c r="D164" s="209">
        <f>C164/B164</f>
        <v>6.2222222222222223</v>
      </c>
      <c r="E164" s="209">
        <v>0</v>
      </c>
      <c r="F164" s="209">
        <v>238</v>
      </c>
      <c r="G164" s="209">
        <v>147</v>
      </c>
      <c r="H164" s="209">
        <v>2282</v>
      </c>
      <c r="I164" s="217">
        <f>H164/G164</f>
        <v>15.523809523809524</v>
      </c>
      <c r="J164" s="209">
        <v>17</v>
      </c>
      <c r="K164" s="199">
        <f>(C164*0.1)+(E164*6)+(H164*0.1)+(J164*6)</f>
        <v>335.8</v>
      </c>
      <c r="L164" s="199">
        <f>(C164*0.1)+(E164*6)+(G164*1)+(H164*0.1)+(J164*6)</f>
        <v>482.8</v>
      </c>
      <c r="O164" s="216">
        <f>(B164+F164)/(B162+F162+B164+F164+B166+F166+B160+H160)</f>
        <v>0.16700473292765383</v>
      </c>
      <c r="P164" s="197">
        <f>B164/(B162+H160+B164+B166)</f>
        <v>1.6513761467889909E-2</v>
      </c>
      <c r="Q164" s="197">
        <f>F164/(F164+F162+F166)</f>
        <v>0.52078774617067836</v>
      </c>
    </row>
    <row r="165" spans="1:24" x14ac:dyDescent="0.15">
      <c r="A165" s="210" t="s">
        <v>82</v>
      </c>
      <c r="B165" s="214" t="s">
        <v>10</v>
      </c>
      <c r="C165" s="214" t="s">
        <v>19</v>
      </c>
      <c r="D165" s="214" t="s">
        <v>77</v>
      </c>
      <c r="E165" s="214" t="s">
        <v>6</v>
      </c>
      <c r="F165" s="214" t="s">
        <v>17</v>
      </c>
      <c r="G165" s="214" t="s">
        <v>18</v>
      </c>
      <c r="H165" s="214" t="s">
        <v>19</v>
      </c>
      <c r="I165" s="214" t="s">
        <v>78</v>
      </c>
      <c r="J165" s="214" t="s">
        <v>6</v>
      </c>
      <c r="K165" s="214" t="s">
        <v>14</v>
      </c>
      <c r="L165" s="214" t="s">
        <v>91</v>
      </c>
      <c r="O165" s="196" t="s">
        <v>85</v>
      </c>
      <c r="P165" s="196" t="s">
        <v>87</v>
      </c>
      <c r="Q165" s="196" t="s">
        <v>88</v>
      </c>
    </row>
    <row r="166" spans="1:24" x14ac:dyDescent="0.15">
      <c r="A166" s="191" t="s">
        <v>44</v>
      </c>
      <c r="B166" s="209">
        <v>0</v>
      </c>
      <c r="C166" s="209">
        <v>0</v>
      </c>
      <c r="D166" s="209" t="e">
        <f>C166/B166</f>
        <v>#DIV/0!</v>
      </c>
      <c r="E166" s="209">
        <v>0</v>
      </c>
      <c r="F166" s="209">
        <v>138</v>
      </c>
      <c r="G166" s="209">
        <v>106</v>
      </c>
      <c r="H166" s="209">
        <v>1281</v>
      </c>
      <c r="I166" s="217">
        <f>H166/G166</f>
        <v>12.084905660377359</v>
      </c>
      <c r="J166" s="209">
        <v>18</v>
      </c>
      <c r="K166" s="199">
        <f>(C166*0.1)+(E166*6)+(H166*0.1)+(J166*6)</f>
        <v>236.1</v>
      </c>
      <c r="L166" s="199">
        <f>(C166*0.1)+(E166*6)+(G166*1)+(H166*0.1)+(J166*6)</f>
        <v>342.1</v>
      </c>
      <c r="O166" s="216">
        <f>(B166+F166)/(B162+F162+B164+F164+B166+F166+B160+H160)</f>
        <v>9.330628803245436E-2</v>
      </c>
      <c r="P166" s="212">
        <f>B166/(B166+B164+B162+H160)</f>
        <v>0</v>
      </c>
      <c r="Q166" s="197">
        <f>F166/(F166+F164+F162)</f>
        <v>0.30196936542669583</v>
      </c>
    </row>
    <row r="168" spans="1:24" x14ac:dyDescent="0.15">
      <c r="A168" s="198">
        <v>2025</v>
      </c>
      <c r="P168" s="194">
        <v>2025</v>
      </c>
      <c r="S168" s="198" t="s">
        <v>92</v>
      </c>
    </row>
    <row r="169" spans="1:24" x14ac:dyDescent="0.15">
      <c r="A169" s="210" t="s">
        <v>79</v>
      </c>
      <c r="B169" s="214" t="s">
        <v>89</v>
      </c>
      <c r="C169" s="214" t="s">
        <v>2</v>
      </c>
      <c r="D169" s="214" t="s">
        <v>3</v>
      </c>
      <c r="E169" s="214" t="s">
        <v>19</v>
      </c>
      <c r="F169" s="214" t="s">
        <v>6</v>
      </c>
      <c r="G169" s="214" t="s">
        <v>76</v>
      </c>
      <c r="H169" s="214" t="s">
        <v>10</v>
      </c>
      <c r="I169" s="214" t="s">
        <v>19</v>
      </c>
      <c r="J169" s="214" t="s">
        <v>77</v>
      </c>
      <c r="K169" s="214" t="s">
        <v>6</v>
      </c>
      <c r="L169" s="214" t="s">
        <v>14</v>
      </c>
      <c r="O169" s="214" t="s">
        <v>85</v>
      </c>
      <c r="P169" s="214" t="s">
        <v>86</v>
      </c>
      <c r="Q169" s="214" t="s">
        <v>87</v>
      </c>
      <c r="S169" s="196" t="s">
        <v>40</v>
      </c>
      <c r="T169" s="196" t="s">
        <v>41</v>
      </c>
      <c r="X169" s="196"/>
    </row>
    <row r="170" spans="1:24" x14ac:dyDescent="0.15">
      <c r="A170" s="191" t="s">
        <v>44</v>
      </c>
      <c r="B170" s="209">
        <v>421</v>
      </c>
      <c r="C170" s="209">
        <v>278</v>
      </c>
      <c r="D170" s="216">
        <f>C170/B170</f>
        <v>0.66033254156769594</v>
      </c>
      <c r="E170" s="209">
        <v>3278</v>
      </c>
      <c r="F170" s="209">
        <v>23</v>
      </c>
      <c r="G170" s="209">
        <v>11</v>
      </c>
      <c r="H170" s="209">
        <v>95</v>
      </c>
      <c r="I170" s="209">
        <v>496</v>
      </c>
      <c r="J170" s="209">
        <f>I170/H170</f>
        <v>5.2210526315789476</v>
      </c>
      <c r="K170" s="209">
        <v>2</v>
      </c>
      <c r="L170" s="199">
        <f>((E170*0.05)+(F170*4)+(G170*-1)+(I170*0.1)+(K170*6))</f>
        <v>306.5</v>
      </c>
      <c r="O170" s="216">
        <f>(B170+H170)/(B172+F172+B174+F174+B176+F176+B170+H170)</f>
        <v>0.38622754491017963</v>
      </c>
      <c r="P170" s="197">
        <f>B170/(B170+F172+F174+F176)</f>
        <v>0.50178784266984511</v>
      </c>
      <c r="Q170" s="197">
        <f>H170/(H170+B172+B174+B176)</f>
        <v>0.19114688128772636</v>
      </c>
      <c r="S170" s="197">
        <f>(H170+B172+B174+B176)/(H170+B172+B174+B176+B170)</f>
        <v>0.54139433551198257</v>
      </c>
      <c r="T170" s="197">
        <f>B170/(B170+H170+B172+B174+B176)</f>
        <v>0.45860566448801743</v>
      </c>
      <c r="X170" s="456"/>
    </row>
    <row r="171" spans="1:24" x14ac:dyDescent="0.15">
      <c r="A171" s="210" t="s">
        <v>80</v>
      </c>
      <c r="B171" s="214" t="s">
        <v>10</v>
      </c>
      <c r="C171" s="214" t="s">
        <v>19</v>
      </c>
      <c r="D171" s="214" t="s">
        <v>77</v>
      </c>
      <c r="E171" s="214" t="s">
        <v>6</v>
      </c>
      <c r="F171" s="214" t="s">
        <v>17</v>
      </c>
      <c r="G171" s="214" t="s">
        <v>18</v>
      </c>
      <c r="H171" s="214" t="s">
        <v>19</v>
      </c>
      <c r="I171" s="214" t="s">
        <v>78</v>
      </c>
      <c r="J171" s="214" t="s">
        <v>6</v>
      </c>
      <c r="K171" s="214" t="s">
        <v>14</v>
      </c>
      <c r="L171" s="214" t="s">
        <v>91</v>
      </c>
      <c r="O171" s="196" t="s">
        <v>85</v>
      </c>
      <c r="P171" s="196" t="s">
        <v>87</v>
      </c>
      <c r="Q171" s="196" t="s">
        <v>88</v>
      </c>
    </row>
    <row r="172" spans="1:24" x14ac:dyDescent="0.15">
      <c r="A172" s="191" t="s">
        <v>44</v>
      </c>
      <c r="B172" s="209">
        <v>392</v>
      </c>
      <c r="C172" s="209">
        <v>2060</v>
      </c>
      <c r="D172" s="217">
        <f>C172/B172</f>
        <v>5.2551020408163263</v>
      </c>
      <c r="E172" s="209">
        <v>19</v>
      </c>
      <c r="F172" s="209">
        <v>73</v>
      </c>
      <c r="G172" s="209">
        <v>55</v>
      </c>
      <c r="H172" s="209">
        <v>458</v>
      </c>
      <c r="I172" s="217">
        <f>H172/G172</f>
        <v>8.327272727272728</v>
      </c>
      <c r="J172" s="209">
        <v>2</v>
      </c>
      <c r="K172" s="199">
        <f>(C172*0.1)+(E172*6)+(H172*0.1)+(J172*6)</f>
        <v>377.8</v>
      </c>
      <c r="L172" s="199">
        <f>(C172*0.1)+(E172*6)+(G172*1)+(H172*0.1)+(J172*6)</f>
        <v>432.8</v>
      </c>
      <c r="O172" s="216">
        <f>(B172+F172)/(B172+F172+B174+F174+B176+F176+B170+H170)</f>
        <v>0.34805389221556887</v>
      </c>
      <c r="P172" s="197">
        <f>B172/(H170+B172+B174+B176)</f>
        <v>0.78873239436619713</v>
      </c>
      <c r="Q172" s="197">
        <f>F172/(F172+F174+F176)</f>
        <v>0.17464114832535885</v>
      </c>
    </row>
    <row r="173" spans="1:24" x14ac:dyDescent="0.15">
      <c r="A173" s="210" t="s">
        <v>81</v>
      </c>
      <c r="B173" s="214" t="s">
        <v>10</v>
      </c>
      <c r="C173" s="214" t="s">
        <v>19</v>
      </c>
      <c r="D173" s="214" t="s">
        <v>77</v>
      </c>
      <c r="E173" s="214" t="s">
        <v>6</v>
      </c>
      <c r="F173" s="214" t="s">
        <v>17</v>
      </c>
      <c r="G173" s="214" t="s">
        <v>18</v>
      </c>
      <c r="H173" s="214" t="s">
        <v>19</v>
      </c>
      <c r="I173" s="214" t="s">
        <v>78</v>
      </c>
      <c r="J173" s="214" t="s">
        <v>6</v>
      </c>
      <c r="K173" s="214" t="s">
        <v>14</v>
      </c>
      <c r="L173" s="214" t="s">
        <v>91</v>
      </c>
      <c r="O173" s="196" t="s">
        <v>85</v>
      </c>
      <c r="P173" s="196" t="s">
        <v>87</v>
      </c>
      <c r="Q173" s="196" t="s">
        <v>88</v>
      </c>
    </row>
    <row r="174" spans="1:24" x14ac:dyDescent="0.15">
      <c r="A174" s="191" t="s">
        <v>44</v>
      </c>
      <c r="B174" s="209">
        <v>10</v>
      </c>
      <c r="C174" s="209">
        <v>62</v>
      </c>
      <c r="D174" s="217">
        <f>C174/B174</f>
        <v>6.2</v>
      </c>
      <c r="E174" s="209">
        <v>1</v>
      </c>
      <c r="F174" s="209">
        <v>211</v>
      </c>
      <c r="G174" s="209">
        <v>137</v>
      </c>
      <c r="H174" s="209">
        <v>1946</v>
      </c>
      <c r="I174" s="217">
        <f>H174/G174</f>
        <v>14.204379562043796</v>
      </c>
      <c r="J174" s="209">
        <v>13</v>
      </c>
      <c r="K174" s="199">
        <f>(C174*0.1)+(E174*6)+(H174*0.1)+(J174*6)</f>
        <v>284.8</v>
      </c>
      <c r="L174" s="199">
        <f>(C174*0.1)+(E174*6)+(G174*1)+(H174*0.1)+(J174*6)</f>
        <v>421.8</v>
      </c>
      <c r="O174" s="216">
        <f>(B174+F174)/(B172+F172+B174+F174+B176+F176+B170+H170)</f>
        <v>0.16541916167664672</v>
      </c>
      <c r="P174" s="197">
        <f>B174/(B172+H170+B174+B176)</f>
        <v>2.0120724346076459E-2</v>
      </c>
      <c r="Q174" s="197">
        <f>F174/(F174+F172+F176)</f>
        <v>0.50478468899521534</v>
      </c>
    </row>
    <row r="175" spans="1:24" x14ac:dyDescent="0.15">
      <c r="A175" s="210" t="s">
        <v>82</v>
      </c>
      <c r="B175" s="214" t="s">
        <v>10</v>
      </c>
      <c r="C175" s="214" t="s">
        <v>19</v>
      </c>
      <c r="D175" s="214" t="s">
        <v>77</v>
      </c>
      <c r="E175" s="214" t="s">
        <v>6</v>
      </c>
      <c r="F175" s="214" t="s">
        <v>17</v>
      </c>
      <c r="G175" s="214" t="s">
        <v>18</v>
      </c>
      <c r="H175" s="214" t="s">
        <v>19</v>
      </c>
      <c r="I175" s="214" t="s">
        <v>78</v>
      </c>
      <c r="J175" s="214" t="s">
        <v>6</v>
      </c>
      <c r="K175" s="214" t="s">
        <v>14</v>
      </c>
      <c r="L175" s="214" t="s">
        <v>91</v>
      </c>
      <c r="O175" s="196" t="s">
        <v>85</v>
      </c>
      <c r="P175" s="196" t="s">
        <v>87</v>
      </c>
      <c r="Q175" s="196" t="s">
        <v>88</v>
      </c>
    </row>
    <row r="176" spans="1:24" x14ac:dyDescent="0.15">
      <c r="A176" s="191" t="s">
        <v>44</v>
      </c>
      <c r="B176" s="209">
        <v>0</v>
      </c>
      <c r="C176" s="209">
        <v>0</v>
      </c>
      <c r="D176" s="209" t="e">
        <f>C176/B176</f>
        <v>#DIV/0!</v>
      </c>
      <c r="E176" s="209">
        <v>0</v>
      </c>
      <c r="F176" s="209">
        <v>134</v>
      </c>
      <c r="G176" s="209">
        <v>86</v>
      </c>
      <c r="H176" s="209">
        <v>874</v>
      </c>
      <c r="I176" s="217">
        <f>H176/G176</f>
        <v>10.162790697674419</v>
      </c>
      <c r="J176" s="209">
        <v>8</v>
      </c>
      <c r="K176" s="199">
        <f>(C176*0.1)+(E176*6)+(H176*0.1)+(J176*6)</f>
        <v>135.4</v>
      </c>
      <c r="L176" s="199">
        <f>(C176*0.1)+(E176*6)+(G176*1)+(H176*0.1)+(J176*6)</f>
        <v>221.4</v>
      </c>
      <c r="O176" s="216">
        <f>(B176+F176)/(B172+F172+B174+F174+B176+F176+B170+H170)</f>
        <v>0.10029940119760479</v>
      </c>
      <c r="P176" s="212">
        <f>B176/(B176+B174+B172+H170)</f>
        <v>0</v>
      </c>
      <c r="Q176" s="197">
        <f>F176/(F176+F174+F172)</f>
        <v>0.32057416267942584</v>
      </c>
    </row>
  </sheetData>
  <mergeCells count="136">
    <mergeCell ref="A141:W141"/>
    <mergeCell ref="H143:J143"/>
    <mergeCell ref="M143:O143"/>
    <mergeCell ref="H144:J144"/>
    <mergeCell ref="H145:J145"/>
    <mergeCell ref="H146:J146"/>
    <mergeCell ref="J127:M127"/>
    <mergeCell ref="R127:U127"/>
    <mergeCell ref="J128:M128"/>
    <mergeCell ref="R128:U128"/>
    <mergeCell ref="J129:M129"/>
    <mergeCell ref="R129:U129"/>
    <mergeCell ref="J124:M124"/>
    <mergeCell ref="R124:U124"/>
    <mergeCell ref="J125:M125"/>
    <mergeCell ref="R125:U125"/>
    <mergeCell ref="J126:M126"/>
    <mergeCell ref="R126:U126"/>
    <mergeCell ref="J121:M121"/>
    <mergeCell ref="R121:U121"/>
    <mergeCell ref="J122:M122"/>
    <mergeCell ref="R122:U122"/>
    <mergeCell ref="J123:M123"/>
    <mergeCell ref="R123:U123"/>
    <mergeCell ref="A111:G111"/>
    <mergeCell ref="J111:N111"/>
    <mergeCell ref="R111:T111"/>
    <mergeCell ref="V111:W111"/>
    <mergeCell ref="A120:G120"/>
    <mergeCell ref="J120:N120"/>
    <mergeCell ref="R120:V120"/>
    <mergeCell ref="A90:G90"/>
    <mergeCell ref="H90:M90"/>
    <mergeCell ref="R90:T90"/>
    <mergeCell ref="V90:W90"/>
    <mergeCell ref="A100:G100"/>
    <mergeCell ref="J100:N100"/>
    <mergeCell ref="R100:T100"/>
    <mergeCell ref="V100:W100"/>
    <mergeCell ref="H76:J76"/>
    <mergeCell ref="H77:J77"/>
    <mergeCell ref="A80:W80"/>
    <mergeCell ref="C82:I82"/>
    <mergeCell ref="L82:P82"/>
    <mergeCell ref="R82:T82"/>
    <mergeCell ref="V82:W82"/>
    <mergeCell ref="J59:M59"/>
    <mergeCell ref="R59:U59"/>
    <mergeCell ref="AL59:AO59"/>
    <mergeCell ref="AT59:AW59"/>
    <mergeCell ref="A73:W73"/>
    <mergeCell ref="H75:J75"/>
    <mergeCell ref="M75:O75"/>
    <mergeCell ref="J57:M57"/>
    <mergeCell ref="R57:U57"/>
    <mergeCell ref="AL57:AO57"/>
    <mergeCell ref="AT57:AW57"/>
    <mergeCell ref="J58:M58"/>
    <mergeCell ref="R58:U58"/>
    <mergeCell ref="AL58:AO58"/>
    <mergeCell ref="AT58:AW58"/>
    <mergeCell ref="J55:M55"/>
    <mergeCell ref="AL55:AO55"/>
    <mergeCell ref="AT55:AW55"/>
    <mergeCell ref="J56:M56"/>
    <mergeCell ref="R56:U56"/>
    <mergeCell ref="AL56:AO56"/>
    <mergeCell ref="AT56:AW56"/>
    <mergeCell ref="J53:M53"/>
    <mergeCell ref="R53:U53"/>
    <mergeCell ref="AL53:AO53"/>
    <mergeCell ref="AT53:AW53"/>
    <mergeCell ref="R55:U55"/>
    <mergeCell ref="R54:U54"/>
    <mergeCell ref="AL54:AO54"/>
    <mergeCell ref="AT54:AW54"/>
    <mergeCell ref="J54:M54"/>
    <mergeCell ref="J51:M51"/>
    <mergeCell ref="R51:U51"/>
    <mergeCell ref="AL51:AO51"/>
    <mergeCell ref="AT51:AW51"/>
    <mergeCell ref="J52:M52"/>
    <mergeCell ref="R52:U52"/>
    <mergeCell ref="AL52:AO52"/>
    <mergeCell ref="AT52:AW52"/>
    <mergeCell ref="A50:G50"/>
    <mergeCell ref="J50:N50"/>
    <mergeCell ref="R50:V50"/>
    <mergeCell ref="AC50:AI50"/>
    <mergeCell ref="AL50:AP50"/>
    <mergeCell ref="AT50:AX50"/>
    <mergeCell ref="AT30:AV30"/>
    <mergeCell ref="AX30:AY30"/>
    <mergeCell ref="A41:G41"/>
    <mergeCell ref="J41:N41"/>
    <mergeCell ref="R41:T41"/>
    <mergeCell ref="V41:W41"/>
    <mergeCell ref="AC41:AI41"/>
    <mergeCell ref="AL41:AP41"/>
    <mergeCell ref="AT41:AV41"/>
    <mergeCell ref="AX41:AY41"/>
    <mergeCell ref="A30:G30"/>
    <mergeCell ref="J30:N30"/>
    <mergeCell ref="R30:T30"/>
    <mergeCell ref="V30:W30"/>
    <mergeCell ref="AC30:AI30"/>
    <mergeCell ref="AL30:AP30"/>
    <mergeCell ref="AT12:AV12"/>
    <mergeCell ref="AX12:AY12"/>
    <mergeCell ref="A20:G20"/>
    <mergeCell ref="H20:M20"/>
    <mergeCell ref="R20:T20"/>
    <mergeCell ref="V20:W20"/>
    <mergeCell ref="AC20:AI20"/>
    <mergeCell ref="AJ20:AO20"/>
    <mergeCell ref="AT20:AV20"/>
    <mergeCell ref="AX20:AY20"/>
    <mergeCell ref="C12:I12"/>
    <mergeCell ref="L12:P12"/>
    <mergeCell ref="R12:T12"/>
    <mergeCell ref="V12:W12"/>
    <mergeCell ref="AE12:AK12"/>
    <mergeCell ref="AN12:AR12"/>
    <mergeCell ref="H6:J6"/>
    <mergeCell ref="AJ6:AL6"/>
    <mergeCell ref="H7:J7"/>
    <mergeCell ref="AJ7:AL7"/>
    <mergeCell ref="A10:W10"/>
    <mergeCell ref="AC10:AY10"/>
    <mergeCell ref="A1:W1"/>
    <mergeCell ref="A3:W3"/>
    <mergeCell ref="AC3:AY3"/>
    <mergeCell ref="H5:J5"/>
    <mergeCell ref="M5:O5"/>
    <mergeCell ref="AJ5:AL5"/>
    <mergeCell ref="AO5:AQ5"/>
  </mergeCells>
  <hyperlinks>
    <hyperlink ref="H6" location="ARI!A90" display="RSP Projections: Year 2" xr:uid="{DFD76A2A-CD58-42E4-A750-4F1DB283CBCD}"/>
    <hyperlink ref="H6:J6" location="ARI!A110" display="RSP Projections: Year 2" xr:uid="{C211DCFA-F5B6-46AE-BB4D-C08D63445043}"/>
    <hyperlink ref="M5:O5" location="ARI!AX11" display="Adjustable Projections: Year 1" xr:uid="{F202C675-D686-4512-ABEF-8D6ABA10A35E}"/>
    <hyperlink ref="AJ5" location="ARI!C9" display="RSP Projections: Year 1" xr:uid="{A67227B2-3C27-460C-8FE0-010FB157819D}"/>
    <hyperlink ref="AJ6" location="ARI!A90" display="RSP Projections: Year 2" xr:uid="{59708183-8D24-41D8-9D51-43E24049279E}"/>
    <hyperlink ref="AJ6:AL6" location="ARI!A110" display="RSP Projections: Year 2" xr:uid="{09AA1C5E-2481-4F36-8E5B-F17D4192C701}"/>
    <hyperlink ref="AO5:AQ5" location="ARI!AX11" display="Adjustable Projections: Year 1" xr:uid="{F16054C8-F516-4EA0-9BC0-DCCA59807C4D}"/>
    <hyperlink ref="H5" location="ARI!C9" display="RSP Projections: Year 1" xr:uid="{2EE55E69-70B7-492F-8D6A-227709D01F80}"/>
    <hyperlink ref="H76" location="ARI!A90" display="RSP Projections: Year 2" xr:uid="{0BE7042E-D49C-4140-A0E9-141B73719A96}"/>
    <hyperlink ref="H76:J76" location="ARI!A110" display="RSP Projections: Year 2" xr:uid="{0BF6C444-BFFC-43D6-9E29-64CB58DF23AB}"/>
    <hyperlink ref="M75:O75" location="ARI!AX11" display="Adjustable Projections: Year 1" xr:uid="{B772D9C2-0394-43D7-9DA3-496DA66336F9}"/>
    <hyperlink ref="H75" location="ARI!C9" display="RSP Projections: Year 1" xr:uid="{4FA2D0B9-383A-4224-8A69-634521527AA4}"/>
    <hyperlink ref="M143:O143" location="ARI!AX11" display="Adjustable Projections: Year 1" xr:uid="{295E5719-4E14-46EE-85F3-559BBD138F24}"/>
    <hyperlink ref="H144:J144" location="ARI!A110" display="RSP Projections: Year 2" xr:uid="{1C6DDC3A-D0A8-48E5-9FC1-F8D0A1C288F2}"/>
    <hyperlink ref="H144" location="ARI!A90" display="RSP Projections: Year 2" xr:uid="{FCC69FA6-0191-4D9E-AE6E-6D45327200C6}"/>
    <hyperlink ref="H143" location="ARI!C9" display="RSP Projections: Year 1" xr:uid="{31C18FC2-376D-4B2B-B704-140E58929116}"/>
    <hyperlink ref="M6" location="ARI!A170" display="Past Run/Pass Performances" xr:uid="{7C0BA99A-EA98-4163-A9D9-CD377DF451F3}"/>
    <hyperlink ref="M76" location="ARI!A170" display="Past Run/Pass Performances" xr:uid="{3A570346-2E4B-43FD-837A-8E40EE9C2F25}"/>
  </hyperlinks>
  <pageMargins left="0" right="0" top="0" bottom="0" header="0" footer="0"/>
  <pageSetup scale="54" orientation="landscape"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056EB-73FE-4579-86D2-1FC9CE639EDD}">
  <dimension ref="A1:BB174"/>
  <sheetViews>
    <sheetView topLeftCell="A10" zoomScale="200" zoomScaleNormal="200" workbookViewId="0">
      <selection activeCell="G24" sqref="G24"/>
    </sheetView>
  </sheetViews>
  <sheetFormatPr defaultColWidth="4.140625" defaultRowHeight="8.25" x14ac:dyDescent="0.15"/>
  <cols>
    <col min="1" max="1" width="14.42578125" style="224" customWidth="1"/>
    <col min="2" max="2" width="4.28515625" style="232" bestFit="1" customWidth="1"/>
    <col min="3" max="9" width="4.28515625" style="224" bestFit="1" customWidth="1"/>
    <col min="10" max="13" width="4.42578125" style="224" bestFit="1" customWidth="1"/>
    <col min="14" max="14" width="5.28515625" style="224" bestFit="1" customWidth="1"/>
    <col min="15" max="16" width="4.5703125" style="224" bestFit="1" customWidth="1"/>
    <col min="17" max="17" width="4.42578125" style="224" bestFit="1" customWidth="1"/>
    <col min="18" max="18" width="4.28515625" style="224" bestFit="1" customWidth="1"/>
    <col min="19" max="20" width="5.28515625" style="224" bestFit="1" customWidth="1"/>
    <col min="21" max="21" width="5" style="224" bestFit="1" customWidth="1"/>
    <col min="22" max="22" width="4.5703125" style="224" bestFit="1" customWidth="1"/>
    <col min="23" max="23" width="4.28515625" style="224" bestFit="1" customWidth="1"/>
    <col min="24" max="26" width="4.85546875" style="224" bestFit="1" customWidth="1"/>
    <col min="27" max="29" width="4.140625" style="224"/>
    <col min="30" max="31" width="4.28515625" style="224" bestFit="1" customWidth="1"/>
    <col min="32" max="33" width="4.7109375" style="224" bestFit="1" customWidth="1"/>
    <col min="34" max="34" width="7" style="224" bestFit="1" customWidth="1"/>
    <col min="35" max="45" width="4.28515625" style="224" bestFit="1" customWidth="1"/>
    <col min="46" max="46" width="4.140625" style="224"/>
    <col min="47" max="47" width="5.85546875" style="224" bestFit="1" customWidth="1"/>
    <col min="48" max="48" width="4.7109375" style="224" bestFit="1" customWidth="1"/>
    <col min="49" max="49" width="4.5703125" style="224" bestFit="1" customWidth="1"/>
    <col min="50" max="50" width="4.140625" style="224"/>
    <col min="51" max="52" width="4.28515625" style="224" bestFit="1" customWidth="1"/>
    <col min="53" max="16384" width="4.140625" style="224"/>
  </cols>
  <sheetData>
    <row r="1" spans="1:53" x14ac:dyDescent="0.15">
      <c r="A1" s="517" t="s">
        <v>98</v>
      </c>
      <c r="B1" s="517"/>
      <c r="C1" s="517"/>
      <c r="D1" s="517"/>
      <c r="E1" s="517"/>
      <c r="F1" s="517"/>
      <c r="G1" s="517"/>
      <c r="H1" s="517"/>
      <c r="I1" s="517"/>
      <c r="J1" s="517"/>
      <c r="K1" s="517"/>
      <c r="L1" s="517"/>
      <c r="M1" s="517"/>
      <c r="N1" s="517"/>
      <c r="O1" s="517"/>
      <c r="P1" s="517"/>
      <c r="Q1" s="517"/>
      <c r="R1" s="517"/>
      <c r="S1" s="517"/>
      <c r="T1" s="517"/>
      <c r="U1" s="517"/>
      <c r="V1" s="517"/>
      <c r="W1" s="517"/>
    </row>
    <row r="2" spans="1:53" x14ac:dyDescent="0.15">
      <c r="C2" s="226"/>
      <c r="D2" s="226"/>
      <c r="E2" s="226"/>
      <c r="F2" s="226"/>
      <c r="G2" s="226"/>
      <c r="H2" s="226"/>
      <c r="I2" s="226"/>
      <c r="J2" s="226"/>
      <c r="K2" s="226"/>
      <c r="L2" s="226"/>
      <c r="M2" s="226"/>
      <c r="N2" s="226"/>
    </row>
    <row r="3" spans="1:53" x14ac:dyDescent="0.15">
      <c r="A3" s="517" t="s">
        <v>55</v>
      </c>
      <c r="B3" s="517"/>
      <c r="C3" s="517"/>
      <c r="D3" s="517"/>
      <c r="E3" s="517"/>
      <c r="F3" s="517"/>
      <c r="G3" s="517"/>
      <c r="H3" s="517"/>
      <c r="I3" s="517"/>
      <c r="J3" s="517"/>
      <c r="K3" s="517"/>
      <c r="L3" s="517"/>
      <c r="M3" s="517"/>
      <c r="N3" s="517"/>
      <c r="O3" s="517"/>
      <c r="P3" s="517"/>
      <c r="Q3" s="517"/>
      <c r="R3" s="517"/>
      <c r="S3" s="517"/>
      <c r="T3" s="517"/>
      <c r="U3" s="517"/>
      <c r="V3" s="517"/>
      <c r="W3" s="517"/>
      <c r="AC3" s="517" t="s">
        <v>55</v>
      </c>
      <c r="AD3" s="517"/>
      <c r="AE3" s="517"/>
      <c r="AF3" s="517"/>
      <c r="AG3" s="517"/>
      <c r="AH3" s="517"/>
      <c r="AI3" s="517"/>
      <c r="AJ3" s="517"/>
      <c r="AK3" s="517"/>
      <c r="AL3" s="517"/>
      <c r="AM3" s="517"/>
      <c r="AN3" s="517"/>
      <c r="AO3" s="517"/>
      <c r="AP3" s="517"/>
      <c r="AQ3" s="517"/>
      <c r="AR3" s="517"/>
      <c r="AS3" s="517"/>
      <c r="AT3" s="517"/>
      <c r="AU3" s="517"/>
      <c r="AV3" s="517"/>
      <c r="AW3" s="517"/>
      <c r="AX3" s="517"/>
      <c r="AY3" s="517"/>
    </row>
    <row r="4" spans="1:53" x14ac:dyDescent="0.15">
      <c r="A4" s="226"/>
      <c r="B4" s="226"/>
      <c r="C4" s="226"/>
      <c r="D4" s="226"/>
      <c r="E4" s="226"/>
      <c r="F4" s="226"/>
      <c r="G4" s="226"/>
      <c r="H4" s="226"/>
      <c r="I4" s="226"/>
      <c r="J4" s="226"/>
      <c r="K4" s="226"/>
      <c r="L4" s="226"/>
      <c r="M4" s="226"/>
      <c r="N4" s="226"/>
      <c r="O4" s="226"/>
      <c r="P4" s="226"/>
      <c r="Q4" s="226"/>
      <c r="R4" s="226"/>
      <c r="S4" s="226"/>
      <c r="T4" s="226"/>
      <c r="U4" s="226"/>
      <c r="V4" s="226"/>
      <c r="W4" s="226"/>
      <c r="X4" s="226"/>
      <c r="Y4" s="226"/>
      <c r="Z4" s="226"/>
      <c r="AA4" s="226"/>
      <c r="AC4" s="226"/>
      <c r="AD4" s="226"/>
      <c r="AE4" s="226"/>
      <c r="AF4" s="226"/>
      <c r="AG4" s="226"/>
      <c r="AH4" s="226"/>
      <c r="AI4" s="226"/>
      <c r="AJ4" s="226"/>
      <c r="AK4" s="226"/>
      <c r="AL4" s="226"/>
      <c r="AM4" s="226"/>
      <c r="AN4" s="226"/>
      <c r="AO4" s="226"/>
      <c r="AP4" s="226"/>
      <c r="AQ4" s="226"/>
      <c r="AR4" s="226"/>
      <c r="AS4" s="226"/>
      <c r="AT4" s="226"/>
      <c r="AU4" s="226"/>
      <c r="AV4" s="226"/>
      <c r="AW4" s="226"/>
      <c r="AX4" s="226"/>
      <c r="AY4" s="226"/>
    </row>
    <row r="5" spans="1:53" x14ac:dyDescent="0.15">
      <c r="H5" s="515" t="s">
        <v>36</v>
      </c>
      <c r="I5" s="516"/>
      <c r="J5" s="516"/>
      <c r="M5" s="515" t="s">
        <v>37</v>
      </c>
      <c r="N5" s="515"/>
      <c r="O5" s="515"/>
      <c r="S5" s="225" t="s">
        <v>94</v>
      </c>
      <c r="AJ5" s="515" t="s">
        <v>36</v>
      </c>
      <c r="AK5" s="516"/>
      <c r="AL5" s="516"/>
      <c r="AO5" s="515" t="s">
        <v>37</v>
      </c>
      <c r="AP5" s="515"/>
      <c r="AQ5" s="515"/>
    </row>
    <row r="6" spans="1:53" x14ac:dyDescent="0.15">
      <c r="H6" s="515" t="s">
        <v>38</v>
      </c>
      <c r="I6" s="515"/>
      <c r="J6" s="515"/>
      <c r="M6" s="227" t="s">
        <v>75</v>
      </c>
      <c r="S6" s="220" t="s">
        <v>40</v>
      </c>
      <c r="T6" s="220" t="s">
        <v>41</v>
      </c>
      <c r="AJ6" s="515" t="s">
        <v>38</v>
      </c>
      <c r="AK6" s="515"/>
      <c r="AL6" s="515"/>
    </row>
    <row r="7" spans="1:53" x14ac:dyDescent="0.15">
      <c r="H7" s="515"/>
      <c r="I7" s="516"/>
      <c r="J7" s="516"/>
      <c r="S7" s="219">
        <f>(N17+D27+L38+L47)/(N17+D27+L38+D17)</f>
        <v>0.50635386119257086</v>
      </c>
      <c r="T7" s="219">
        <f>D17/(D17+N17+D27+L38+L47)</f>
        <v>0.49364613880742914</v>
      </c>
      <c r="AJ7" s="515"/>
      <c r="AK7" s="516"/>
      <c r="AL7" s="516"/>
    </row>
    <row r="8" spans="1:53" x14ac:dyDescent="0.15">
      <c r="C8" s="224" t="s">
        <v>996</v>
      </c>
    </row>
    <row r="10" spans="1:53" x14ac:dyDescent="0.15">
      <c r="A10" s="517" t="s">
        <v>996</v>
      </c>
      <c r="B10" s="517"/>
      <c r="C10" s="517"/>
      <c r="D10" s="517"/>
      <c r="E10" s="517"/>
      <c r="F10" s="517"/>
      <c r="G10" s="517"/>
      <c r="H10" s="517"/>
      <c r="I10" s="517"/>
      <c r="J10" s="517"/>
      <c r="K10" s="517"/>
      <c r="L10" s="517"/>
      <c r="M10" s="517"/>
      <c r="N10" s="517"/>
      <c r="O10" s="517"/>
      <c r="P10" s="517"/>
      <c r="Q10" s="517"/>
      <c r="R10" s="517"/>
      <c r="S10" s="517"/>
      <c r="T10" s="517"/>
      <c r="U10" s="517"/>
      <c r="V10" s="517"/>
      <c r="W10" s="517"/>
      <c r="AC10" s="517" t="s">
        <v>37</v>
      </c>
      <c r="AD10" s="517"/>
      <c r="AE10" s="517"/>
      <c r="AF10" s="517"/>
      <c r="AG10" s="517"/>
      <c r="AH10" s="517"/>
      <c r="AI10" s="517"/>
      <c r="AJ10" s="517"/>
      <c r="AK10" s="517"/>
      <c r="AL10" s="517"/>
      <c r="AM10" s="517"/>
      <c r="AN10" s="517"/>
      <c r="AO10" s="517"/>
      <c r="AP10" s="517"/>
      <c r="AQ10" s="517"/>
      <c r="AR10" s="517"/>
      <c r="AS10" s="517"/>
      <c r="AT10" s="517"/>
      <c r="AU10" s="517"/>
      <c r="AV10" s="517"/>
      <c r="AW10" s="517"/>
      <c r="AX10" s="517"/>
      <c r="AY10" s="517"/>
    </row>
    <row r="12" spans="1:53" x14ac:dyDescent="0.15">
      <c r="C12" s="517" t="s">
        <v>48</v>
      </c>
      <c r="D12" s="517"/>
      <c r="E12" s="517"/>
      <c r="F12" s="517"/>
      <c r="G12" s="517"/>
      <c r="H12" s="517"/>
      <c r="I12" s="517"/>
      <c r="N12" s="517" t="s">
        <v>49</v>
      </c>
      <c r="O12" s="518"/>
      <c r="P12" s="518"/>
      <c r="Q12" s="518"/>
      <c r="R12" s="518"/>
      <c r="T12" s="517" t="s">
        <v>50</v>
      </c>
      <c r="U12" s="517"/>
      <c r="V12" s="517"/>
      <c r="X12" s="517"/>
      <c r="Y12" s="517"/>
      <c r="AG12" s="517" t="s">
        <v>48</v>
      </c>
      <c r="AH12" s="517"/>
      <c r="AI12" s="517"/>
      <c r="AJ12" s="517"/>
      <c r="AK12" s="517"/>
      <c r="AL12" s="517"/>
      <c r="AM12" s="517"/>
      <c r="AP12" s="517" t="s">
        <v>49</v>
      </c>
      <c r="AQ12" s="518"/>
      <c r="AR12" s="518"/>
      <c r="AS12" s="518"/>
      <c r="AT12" s="518"/>
      <c r="AV12" s="517" t="s">
        <v>50</v>
      </c>
      <c r="AW12" s="517"/>
      <c r="AX12" s="517"/>
      <c r="AZ12" s="517" t="s">
        <v>51</v>
      </c>
      <c r="BA12" s="517"/>
    </row>
    <row r="13" spans="1:53" x14ac:dyDescent="0.15">
      <c r="A13" s="228" t="s">
        <v>0</v>
      </c>
      <c r="B13" s="228" t="s">
        <v>1517</v>
      </c>
      <c r="C13" s="228" t="s">
        <v>66</v>
      </c>
      <c r="D13" s="228" t="s">
        <v>1</v>
      </c>
      <c r="E13" s="228" t="s">
        <v>2</v>
      </c>
      <c r="F13" s="228" t="s">
        <v>3</v>
      </c>
      <c r="G13" s="228" t="s">
        <v>4</v>
      </c>
      <c r="H13" s="228" t="s">
        <v>5</v>
      </c>
      <c r="I13" s="228" t="s">
        <v>6</v>
      </c>
      <c r="J13" s="228" t="s">
        <v>7</v>
      </c>
      <c r="K13" s="228" t="s">
        <v>8</v>
      </c>
      <c r="L13" s="228" t="s">
        <v>9</v>
      </c>
      <c r="N13" s="228" t="s">
        <v>10</v>
      </c>
      <c r="O13" s="228" t="s">
        <v>11</v>
      </c>
      <c r="P13" s="228" t="s">
        <v>12</v>
      </c>
      <c r="Q13" s="228" t="s">
        <v>6</v>
      </c>
      <c r="R13" s="228" t="s">
        <v>13</v>
      </c>
      <c r="S13" s="228"/>
      <c r="T13" s="228" t="s">
        <v>47</v>
      </c>
      <c r="U13" s="228" t="s">
        <v>45</v>
      </c>
      <c r="V13" s="228" t="s">
        <v>46</v>
      </c>
      <c r="W13" s="228"/>
      <c r="X13" s="228" t="s">
        <v>14</v>
      </c>
      <c r="Y13" s="228" t="s">
        <v>63</v>
      </c>
      <c r="Z13" s="228"/>
      <c r="AA13" s="228"/>
      <c r="AD13" s="228" t="s">
        <v>0</v>
      </c>
      <c r="AE13" s="228" t="s">
        <v>66</v>
      </c>
      <c r="AF13" s="228" t="s">
        <v>1</v>
      </c>
      <c r="AG13" s="228" t="s">
        <v>2</v>
      </c>
      <c r="AH13" s="228" t="s">
        <v>3</v>
      </c>
      <c r="AI13" s="228" t="s">
        <v>4</v>
      </c>
      <c r="AJ13" s="228" t="s">
        <v>5</v>
      </c>
      <c r="AK13" s="228" t="s">
        <v>6</v>
      </c>
      <c r="AL13" s="228" t="s">
        <v>7</v>
      </c>
      <c r="AM13" s="228" t="s">
        <v>8</v>
      </c>
      <c r="AN13" s="228" t="s">
        <v>9</v>
      </c>
      <c r="AP13" s="228" t="s">
        <v>10</v>
      </c>
      <c r="AQ13" s="228" t="s">
        <v>11</v>
      </c>
      <c r="AR13" s="228" t="s">
        <v>12</v>
      </c>
      <c r="AS13" s="228" t="s">
        <v>6</v>
      </c>
      <c r="AT13" s="228" t="s">
        <v>13</v>
      </c>
      <c r="AU13" s="228"/>
      <c r="AV13" s="228" t="s">
        <v>47</v>
      </c>
      <c r="AW13" s="228" t="s">
        <v>45</v>
      </c>
      <c r="AX13" s="228" t="s">
        <v>46</v>
      </c>
      <c r="AY13" s="228"/>
      <c r="AZ13" s="228" t="s">
        <v>14</v>
      </c>
      <c r="BA13" s="228" t="s">
        <v>63</v>
      </c>
    </row>
    <row r="14" spans="1:53" x14ac:dyDescent="0.15">
      <c r="A14" s="229" t="s">
        <v>577</v>
      </c>
      <c r="B14" s="230">
        <v>30</v>
      </c>
      <c r="C14" s="230">
        <v>17</v>
      </c>
      <c r="D14" s="230">
        <v>475</v>
      </c>
      <c r="E14" s="230">
        <v>339</v>
      </c>
      <c r="F14" s="219">
        <f>E14/D14</f>
        <v>0.71368421052631581</v>
      </c>
      <c r="G14" s="230">
        <v>3900</v>
      </c>
      <c r="H14" s="231">
        <f>G14/D14</f>
        <v>8.2105263157894743</v>
      </c>
      <c r="I14" s="230">
        <v>28</v>
      </c>
      <c r="J14" s="219">
        <f>I14/D14</f>
        <v>5.894736842105263E-2</v>
      </c>
      <c r="K14" s="230">
        <v>12</v>
      </c>
      <c r="L14" s="219">
        <f>K14/D14</f>
        <v>2.5263157894736842E-2</v>
      </c>
      <c r="N14" s="230">
        <v>107</v>
      </c>
      <c r="O14" s="230">
        <v>550</v>
      </c>
      <c r="P14" s="230">
        <f>O14/N14</f>
        <v>5.1401869158878508</v>
      </c>
      <c r="Q14" s="230">
        <v>13</v>
      </c>
      <c r="R14" s="219">
        <f>Q14/N14</f>
        <v>0.12149532710280374</v>
      </c>
      <c r="S14" s="232"/>
      <c r="T14" s="219">
        <f>(D14+N14)/($D$17+$N$17)</f>
        <v>0.94480519480519476</v>
      </c>
      <c r="U14" s="219">
        <f>D14/($D$17)</f>
        <v>0.94059405940594054</v>
      </c>
      <c r="V14" s="219">
        <f>N14/($N$17)</f>
        <v>0.963963963963964</v>
      </c>
      <c r="W14" s="233"/>
      <c r="X14" s="230">
        <f>($G14*('Scoring Format'!$B$2))+($I14*('Scoring Format'!$B$5))+($K14*('Scoring Format'!$B$8))+($O14*('Scoring Format'!$B$3))+($Q14*('Scoring Format'!$B$6))</f>
        <v>428</v>
      </c>
      <c r="Y14" s="234">
        <f>(($G14*('Scoring Format'!$B$2))+($I14*('Scoring Format'!$B$5))+($K14*('Scoring Format'!$B$8))+($O14*('Scoring Format'!$B$3))+($Q14*('Scoring Format'!$B$6)))*0.4</f>
        <v>171.20000000000002</v>
      </c>
      <c r="Z14" s="232"/>
      <c r="AA14" s="232"/>
      <c r="AD14" s="229" t="s">
        <v>15</v>
      </c>
      <c r="AE14" s="229"/>
      <c r="AF14" s="230">
        <v>583</v>
      </c>
      <c r="AG14" s="230">
        <v>378</v>
      </c>
      <c r="AH14" s="219">
        <f>AG14/AF14</f>
        <v>0.64837049742710118</v>
      </c>
      <c r="AI14" s="230">
        <v>4072</v>
      </c>
      <c r="AJ14" s="231">
        <f>AI14/AF14</f>
        <v>6.9845626072041167</v>
      </c>
      <c r="AK14" s="230">
        <v>27</v>
      </c>
      <c r="AL14" s="219">
        <f>AK14/AF14</f>
        <v>4.6312178387650088E-2</v>
      </c>
      <c r="AM14" s="230">
        <v>11</v>
      </c>
      <c r="AN14" s="219">
        <f>AM14/AF14</f>
        <v>1.8867924528301886E-2</v>
      </c>
      <c r="AP14" s="230">
        <v>100</v>
      </c>
      <c r="AQ14" s="230">
        <v>590</v>
      </c>
      <c r="AR14" s="230">
        <f>AQ14/AP14</f>
        <v>5.9</v>
      </c>
      <c r="AS14" s="230">
        <v>5</v>
      </c>
      <c r="AT14" s="219">
        <f>AS14/AP14</f>
        <v>0.05</v>
      </c>
      <c r="AU14" s="232"/>
      <c r="AV14" s="219">
        <f>(AF14+AP14)/(AF17+AP17)</f>
        <v>1</v>
      </c>
      <c r="AW14" s="219">
        <f>AF14/(AP14+AF14)</f>
        <v>0.85358711566617862</v>
      </c>
      <c r="AX14" s="219">
        <f>AP14/(AF14+AP14)</f>
        <v>0.14641288433382138</v>
      </c>
      <c r="AY14" s="233"/>
      <c r="AZ14" s="230">
        <f>((AI14*0.05)+(AK14*4)+(AM14*-1)+(AQ14*0.1)+(AS14*6))*0.55</f>
        <v>214.28000000000003</v>
      </c>
      <c r="BA14" s="234">
        <f>((AI14*0.05)+(AK14*4)+(AM14*-1)+(AQ14*0.1)+(AS14*6))*0.4</f>
        <v>155.84000000000003</v>
      </c>
    </row>
    <row r="15" spans="1:53" x14ac:dyDescent="0.15">
      <c r="A15" s="229" t="s">
        <v>2296</v>
      </c>
      <c r="B15" s="230">
        <v>30</v>
      </c>
      <c r="C15" s="230">
        <v>17</v>
      </c>
      <c r="D15" s="230">
        <v>30</v>
      </c>
      <c r="E15" s="230">
        <v>18</v>
      </c>
      <c r="F15" s="219">
        <f>E15/D15</f>
        <v>0.6</v>
      </c>
      <c r="G15" s="230">
        <v>208</v>
      </c>
      <c r="H15" s="231">
        <f>G15/D15</f>
        <v>6.9333333333333336</v>
      </c>
      <c r="I15" s="230">
        <v>1</v>
      </c>
      <c r="J15" s="219">
        <f>I15/D15</f>
        <v>3.3333333333333333E-2</v>
      </c>
      <c r="K15" s="230">
        <v>1</v>
      </c>
      <c r="L15" s="219">
        <f t="shared" ref="L15:L16" si="0">K15/D15</f>
        <v>3.3333333333333333E-2</v>
      </c>
      <c r="N15" s="230">
        <v>4</v>
      </c>
      <c r="O15" s="230">
        <v>12</v>
      </c>
      <c r="P15" s="230">
        <f>O15/N15</f>
        <v>3</v>
      </c>
      <c r="Q15" s="230">
        <v>0</v>
      </c>
      <c r="R15" s="219">
        <f t="shared" ref="R15:R16" si="1">Q15/N15</f>
        <v>0</v>
      </c>
      <c r="S15" s="232"/>
      <c r="T15" s="219">
        <f>(D15+N15)/($D$17+$N$17)</f>
        <v>5.5194805194805192E-2</v>
      </c>
      <c r="U15" s="219">
        <f>D15/($D$17)</f>
        <v>5.9405940594059403E-2</v>
      </c>
      <c r="V15" s="219">
        <f>N15/($N$17)</f>
        <v>3.6036036036036036E-2</v>
      </c>
      <c r="W15" s="233"/>
      <c r="X15" s="230">
        <f>($G15*('Scoring Format'!$B$2))+($I15*('Scoring Format'!$B$5))+($K15*('Scoring Format'!$B$8))+($O15*('Scoring Format'!$B$3))+($Q15*('Scoring Format'!$B$6))</f>
        <v>14.600000000000001</v>
      </c>
      <c r="Y15" s="234">
        <f>(($G15*('Scoring Format'!$B$2))+($I15*('Scoring Format'!$B$5))+($K15*('Scoring Format'!$B$8))+($O15*('Scoring Format'!$B$3))+($Q15*('Scoring Format'!$B$6)))*0.4</f>
        <v>5.8400000000000007</v>
      </c>
      <c r="Z15" s="232"/>
      <c r="AA15" s="232"/>
      <c r="AD15" s="229" t="s">
        <v>67</v>
      </c>
      <c r="AE15" s="229"/>
      <c r="AF15" s="230">
        <v>0</v>
      </c>
      <c r="AG15" s="230">
        <v>0</v>
      </c>
      <c r="AH15" s="219">
        <v>0</v>
      </c>
      <c r="AI15" s="230">
        <v>0</v>
      </c>
      <c r="AJ15" s="231"/>
      <c r="AK15" s="230">
        <v>0</v>
      </c>
      <c r="AL15" s="219" t="e">
        <f>AK15/AF15</f>
        <v>#DIV/0!</v>
      </c>
      <c r="AM15" s="230">
        <v>0</v>
      </c>
      <c r="AN15" s="219" t="e">
        <f t="shared" ref="AN15:AN16" si="2">AM15/AF15</f>
        <v>#DIV/0!</v>
      </c>
      <c r="AP15" s="230">
        <v>0</v>
      </c>
      <c r="AQ15" s="230">
        <v>0</v>
      </c>
      <c r="AR15" s="230"/>
      <c r="AS15" s="230">
        <v>0</v>
      </c>
      <c r="AT15" s="219" t="e">
        <f t="shared" ref="AT15:AT16" si="3">AS15/AP15</f>
        <v>#DIV/0!</v>
      </c>
      <c r="AU15" s="232"/>
      <c r="AV15" s="219" t="e">
        <f>(AF15+AP15)/(AD18+AN18)</f>
        <v>#DIV/0!</v>
      </c>
      <c r="AW15" s="219" t="e">
        <f>AF15/(AP15+AF15)</f>
        <v>#DIV/0!</v>
      </c>
      <c r="AX15" s="219" t="e">
        <f>AP15/(AF15+AP15)</f>
        <v>#DIV/0!</v>
      </c>
      <c r="AY15" s="233"/>
      <c r="AZ15" s="230"/>
      <c r="BA15" s="234"/>
    </row>
    <row r="16" spans="1:53" x14ac:dyDescent="0.15">
      <c r="A16" s="229" t="s">
        <v>2297</v>
      </c>
      <c r="B16" s="230">
        <v>28</v>
      </c>
      <c r="C16" s="230"/>
      <c r="D16" s="230"/>
      <c r="E16" s="230"/>
      <c r="F16" s="219" t="e">
        <f>E16/D16</f>
        <v>#DIV/0!</v>
      </c>
      <c r="G16" s="230"/>
      <c r="H16" s="231" t="e">
        <f>G16/D16</f>
        <v>#DIV/0!</v>
      </c>
      <c r="I16" s="230"/>
      <c r="J16" s="219" t="e">
        <f>I16/D16</f>
        <v>#DIV/0!</v>
      </c>
      <c r="K16" s="230"/>
      <c r="L16" s="219" t="e">
        <f t="shared" si="0"/>
        <v>#DIV/0!</v>
      </c>
      <c r="N16" s="230"/>
      <c r="O16" s="230"/>
      <c r="P16" s="230" t="e">
        <f>O16/N16</f>
        <v>#DIV/0!</v>
      </c>
      <c r="Q16" s="230"/>
      <c r="R16" s="219" t="e">
        <f t="shared" si="1"/>
        <v>#DIV/0!</v>
      </c>
      <c r="S16" s="232"/>
      <c r="T16" s="219">
        <f>(D16+N16)/($D$17+$N$17)</f>
        <v>0</v>
      </c>
      <c r="U16" s="219">
        <f>D16/($D$17)</f>
        <v>0</v>
      </c>
      <c r="V16" s="219">
        <f>N16/($N$17)</f>
        <v>0</v>
      </c>
      <c r="W16" s="233"/>
      <c r="X16" s="230">
        <f>($G16*('Scoring Format'!$B$2))+($I16*('Scoring Format'!$B$5))+($K16*('Scoring Format'!$B$8))+($O16*('Scoring Format'!$B$3))+($Q16*('Scoring Format'!$B$6))</f>
        <v>0</v>
      </c>
      <c r="Y16" s="234">
        <f>(($G16*('Scoring Format'!$B$2))+($I16*('Scoring Format'!$B$5))+($K16*('Scoring Format'!$B$8))+($O16*('Scoring Format'!$B$3))+($Q16*('Scoring Format'!$B$6)))*0.4</f>
        <v>0</v>
      </c>
      <c r="Z16" s="232"/>
      <c r="AA16" s="232"/>
      <c r="AD16" s="229" t="s">
        <v>68</v>
      </c>
      <c r="AE16" s="229"/>
      <c r="AF16" s="230"/>
      <c r="AG16" s="230"/>
      <c r="AH16" s="219" t="e">
        <f>AG16/AF16</f>
        <v>#DIV/0!</v>
      </c>
      <c r="AI16" s="230"/>
      <c r="AJ16" s="231" t="e">
        <f>AI16/AF16</f>
        <v>#DIV/0!</v>
      </c>
      <c r="AK16" s="230"/>
      <c r="AL16" s="219" t="e">
        <f>AK16/AF16</f>
        <v>#DIV/0!</v>
      </c>
      <c r="AM16" s="230"/>
      <c r="AN16" s="219" t="e">
        <f t="shared" si="2"/>
        <v>#DIV/0!</v>
      </c>
      <c r="AP16" s="230"/>
      <c r="AQ16" s="230"/>
      <c r="AR16" s="230" t="e">
        <f>AQ16/AP16</f>
        <v>#DIV/0!</v>
      </c>
      <c r="AS16" s="230"/>
      <c r="AT16" s="219" t="e">
        <f t="shared" si="3"/>
        <v>#DIV/0!</v>
      </c>
      <c r="AU16" s="232"/>
      <c r="AV16" s="219" t="e">
        <f>(AF16+AP16)/(AF20+AP20)</f>
        <v>#DIV/0!</v>
      </c>
      <c r="AW16" s="219" t="e">
        <f>AF16/(AP16+AF16)</f>
        <v>#DIV/0!</v>
      </c>
      <c r="AX16" s="219" t="e">
        <f>AP16/(AF16+AP16)</f>
        <v>#DIV/0!</v>
      </c>
      <c r="AY16" s="233"/>
      <c r="AZ16" s="230">
        <f>((AI16*0.05)+(AK16*4)+(AM16*-1)+(AQ16*0.1)+(AS16*6))*0.55</f>
        <v>0</v>
      </c>
      <c r="BA16" s="234">
        <f>((AI16*0.05)+(AK16*4)+(AM16*-1)+(AQ16*0.1)+(AS16*6))*0.4</f>
        <v>0</v>
      </c>
    </row>
    <row r="17" spans="1:54" x14ac:dyDescent="0.15">
      <c r="A17" s="228" t="s">
        <v>44</v>
      </c>
      <c r="B17" s="228"/>
      <c r="C17" s="228"/>
      <c r="D17" s="228">
        <f>SUM(D14:D16)</f>
        <v>505</v>
      </c>
      <c r="E17" s="228">
        <f>SUM(E14:E16)</f>
        <v>357</v>
      </c>
      <c r="F17" s="228"/>
      <c r="G17" s="228">
        <f t="shared" ref="G17:K17" si="4">SUM(G14:G16)</f>
        <v>4108</v>
      </c>
      <c r="H17" s="228"/>
      <c r="I17" s="228">
        <f t="shared" si="4"/>
        <v>29</v>
      </c>
      <c r="J17" s="228"/>
      <c r="K17" s="228">
        <f t="shared" si="4"/>
        <v>13</v>
      </c>
      <c r="L17" s="228"/>
      <c r="M17" s="225"/>
      <c r="N17" s="228">
        <f>SUM(N14:N16)</f>
        <v>111</v>
      </c>
      <c r="O17" s="228">
        <f>SUM(O14:O16)</f>
        <v>562</v>
      </c>
      <c r="P17" s="228"/>
      <c r="Q17" s="228">
        <f>SUM(Q14:Q16)</f>
        <v>13</v>
      </c>
      <c r="R17" s="228"/>
      <c r="S17" s="228"/>
      <c r="T17" s="235">
        <f>T14+T15+T16</f>
        <v>1</v>
      </c>
      <c r="U17" s="236">
        <f>D17/(D17+N17)</f>
        <v>0.81980519480519476</v>
      </c>
      <c r="V17" s="236">
        <f>N17/(N17+D17)</f>
        <v>0.18019480519480519</v>
      </c>
      <c r="W17" s="233"/>
      <c r="X17" s="232"/>
      <c r="Y17" s="232"/>
      <c r="Z17" s="232"/>
      <c r="AA17" s="232"/>
      <c r="AD17" s="228" t="s">
        <v>44</v>
      </c>
      <c r="AE17" s="228"/>
      <c r="AF17" s="228">
        <f>SUM(AF14:AF16)</f>
        <v>583</v>
      </c>
      <c r="AG17" s="228">
        <f>SUM(AG14:AG16)</f>
        <v>378</v>
      </c>
      <c r="AH17" s="228"/>
      <c r="AI17" s="228">
        <f t="shared" ref="AI17" si="5">SUM(AI14:AI16)</f>
        <v>4072</v>
      </c>
      <c r="AJ17" s="228"/>
      <c r="AK17" s="228">
        <f t="shared" ref="AK17" si="6">SUM(AK14:AK16)</f>
        <v>27</v>
      </c>
      <c r="AL17" s="228"/>
      <c r="AM17" s="228">
        <f t="shared" ref="AM17" si="7">SUM(AM14:AM16)</f>
        <v>11</v>
      </c>
      <c r="AN17" s="228"/>
      <c r="AO17" s="225"/>
      <c r="AP17" s="228">
        <f>SUM(AP14:AP16)</f>
        <v>100</v>
      </c>
      <c r="AQ17" s="228">
        <f>SUM(AQ14:AQ16)</f>
        <v>590</v>
      </c>
      <c r="AR17" s="228"/>
      <c r="AS17" s="228">
        <f>SUM(AS14:AS16)</f>
        <v>5</v>
      </c>
      <c r="AT17" s="228"/>
      <c r="AU17" s="228"/>
      <c r="AV17" s="235" t="e">
        <f>AV14+AV15+AV16</f>
        <v>#DIV/0!</v>
      </c>
      <c r="AW17" s="236">
        <f>AF17/(AF17+AP17)</f>
        <v>0.85358711566617862</v>
      </c>
      <c r="AX17" s="236">
        <f>AP17/(AP17+AF17)</f>
        <v>0.14641288433382138</v>
      </c>
      <c r="AY17" s="233"/>
      <c r="AZ17" s="232"/>
      <c r="BA17" s="232"/>
    </row>
    <row r="18" spans="1:54" x14ac:dyDescent="0.15">
      <c r="C18" s="232"/>
      <c r="D18" s="237"/>
      <c r="E18" s="232"/>
      <c r="F18" s="238"/>
      <c r="G18" s="232"/>
      <c r="H18" s="239"/>
      <c r="I18" s="232"/>
      <c r="J18" s="239"/>
      <c r="K18" s="232"/>
      <c r="L18" s="232"/>
      <c r="M18" s="232"/>
      <c r="N18" s="232"/>
      <c r="O18" s="232"/>
      <c r="P18" s="232"/>
      <c r="Q18" s="232"/>
      <c r="R18" s="232"/>
      <c r="AD18" s="232"/>
      <c r="AE18" s="232"/>
      <c r="AF18" s="237"/>
      <c r="AG18" s="232"/>
      <c r="AH18" s="238"/>
      <c r="AI18" s="232"/>
      <c r="AJ18" s="239"/>
      <c r="AK18" s="232"/>
      <c r="AL18" s="239"/>
      <c r="AM18" s="232"/>
      <c r="AN18" s="232"/>
      <c r="AO18" s="232"/>
      <c r="AP18" s="232"/>
      <c r="AQ18" s="232"/>
      <c r="AR18" s="232"/>
      <c r="AS18" s="232"/>
      <c r="AT18" s="232"/>
    </row>
    <row r="19" spans="1:54" x14ac:dyDescent="0.15">
      <c r="C19" s="232"/>
      <c r="D19" s="237"/>
      <c r="E19" s="232"/>
      <c r="F19" s="238"/>
      <c r="G19" s="232"/>
      <c r="H19" s="239"/>
      <c r="I19" s="232"/>
      <c r="J19" s="239"/>
      <c r="K19" s="232"/>
      <c r="L19" s="232"/>
      <c r="M19" s="232"/>
      <c r="N19" s="232"/>
      <c r="O19" s="232"/>
      <c r="P19" s="232"/>
      <c r="Q19" s="232"/>
      <c r="R19" s="232"/>
      <c r="AD19" s="232"/>
      <c r="AE19" s="232"/>
      <c r="AF19" s="237"/>
      <c r="AG19" s="232"/>
      <c r="AH19" s="238"/>
      <c r="AI19" s="232"/>
      <c r="AJ19" s="239"/>
      <c r="AK19" s="232"/>
      <c r="AL19" s="239"/>
      <c r="AM19" s="232"/>
      <c r="AN19" s="232"/>
      <c r="AO19" s="232"/>
      <c r="AP19" s="232"/>
      <c r="AQ19" s="232"/>
      <c r="AR19" s="232"/>
      <c r="AS19" s="232"/>
      <c r="AT19" s="232"/>
    </row>
    <row r="20" spans="1:54" x14ac:dyDescent="0.15">
      <c r="A20" s="517" t="s">
        <v>49</v>
      </c>
      <c r="B20" s="517"/>
      <c r="C20" s="517"/>
      <c r="D20" s="517"/>
      <c r="E20" s="517"/>
      <c r="F20" s="517"/>
      <c r="G20" s="517"/>
      <c r="H20" s="517" t="s">
        <v>52</v>
      </c>
      <c r="I20" s="518"/>
      <c r="J20" s="518"/>
      <c r="K20" s="518"/>
      <c r="L20" s="518"/>
      <c r="M20" s="518"/>
      <c r="N20" s="232"/>
      <c r="O20" s="232"/>
      <c r="R20" s="517" t="s">
        <v>50</v>
      </c>
      <c r="S20" s="517"/>
      <c r="T20" s="517"/>
      <c r="U20" s="226"/>
      <c r="V20" s="226"/>
      <c r="X20" s="517"/>
      <c r="Y20" s="517"/>
      <c r="Z20" s="226"/>
      <c r="AA20" s="226"/>
      <c r="AB20" s="226"/>
      <c r="AC20" s="226"/>
      <c r="AE20" s="517" t="s">
        <v>49</v>
      </c>
      <c r="AF20" s="517"/>
      <c r="AG20" s="517"/>
      <c r="AH20" s="517"/>
      <c r="AI20" s="517"/>
      <c r="AJ20" s="517"/>
      <c r="AK20" s="517"/>
      <c r="AL20" s="517" t="s">
        <v>52</v>
      </c>
      <c r="AM20" s="518"/>
      <c r="AN20" s="518"/>
      <c r="AO20" s="518"/>
      <c r="AP20" s="518"/>
      <c r="AQ20" s="518"/>
      <c r="AR20" s="232"/>
      <c r="AS20" s="232"/>
      <c r="AV20" s="517" t="s">
        <v>50</v>
      </c>
      <c r="AW20" s="517"/>
      <c r="AX20" s="517"/>
      <c r="AZ20" s="517" t="s">
        <v>51</v>
      </c>
      <c r="BA20" s="517"/>
      <c r="BB20" s="226"/>
    </row>
    <row r="21" spans="1:54" x14ac:dyDescent="0.15">
      <c r="A21" s="228" t="s">
        <v>16</v>
      </c>
      <c r="B21" s="228" t="s">
        <v>1517</v>
      </c>
      <c r="C21" s="228" t="s">
        <v>66</v>
      </c>
      <c r="D21" s="228" t="s">
        <v>1</v>
      </c>
      <c r="E21" s="228" t="s">
        <v>4</v>
      </c>
      <c r="F21" s="228" t="s">
        <v>5</v>
      </c>
      <c r="G21" s="228" t="s">
        <v>6</v>
      </c>
      <c r="H21" s="228" t="s">
        <v>7</v>
      </c>
      <c r="J21" s="228" t="s">
        <v>34</v>
      </c>
      <c r="K21" s="228" t="s">
        <v>17</v>
      </c>
      <c r="L21" s="228" t="s">
        <v>18</v>
      </c>
      <c r="M21" s="228" t="s">
        <v>19</v>
      </c>
      <c r="N21" s="228" t="s">
        <v>20</v>
      </c>
      <c r="O21" s="228" t="s">
        <v>6</v>
      </c>
      <c r="P21" s="228" t="s">
        <v>53</v>
      </c>
      <c r="S21" s="228" t="s">
        <v>16</v>
      </c>
      <c r="T21" s="228" t="s">
        <v>47</v>
      </c>
      <c r="U21" s="228" t="s">
        <v>45</v>
      </c>
      <c r="V21" s="228" t="s">
        <v>46</v>
      </c>
      <c r="X21" s="228" t="s">
        <v>14</v>
      </c>
      <c r="Y21" s="228" t="s">
        <v>21</v>
      </c>
      <c r="Z21" s="228" t="s">
        <v>1002</v>
      </c>
      <c r="AA21" s="228"/>
      <c r="AB21" s="228"/>
      <c r="AC21" s="228"/>
      <c r="AD21" s="228" t="s">
        <v>16</v>
      </c>
      <c r="AE21" s="228" t="s">
        <v>66</v>
      </c>
      <c r="AF21" s="228" t="s">
        <v>1</v>
      </c>
      <c r="AG21" s="228" t="s">
        <v>4</v>
      </c>
      <c r="AH21" s="228" t="s">
        <v>5</v>
      </c>
      <c r="AI21" s="228" t="s">
        <v>6</v>
      </c>
      <c r="AJ21" s="228" t="s">
        <v>7</v>
      </c>
      <c r="AL21" s="228" t="s">
        <v>34</v>
      </c>
      <c r="AM21" s="228" t="s">
        <v>17</v>
      </c>
      <c r="AN21" s="228" t="s">
        <v>18</v>
      </c>
      <c r="AO21" s="228" t="s">
        <v>19</v>
      </c>
      <c r="AP21" s="228" t="s">
        <v>20</v>
      </c>
      <c r="AQ21" s="228" t="s">
        <v>6</v>
      </c>
      <c r="AR21" s="228" t="s">
        <v>53</v>
      </c>
      <c r="AV21" s="228" t="s">
        <v>47</v>
      </c>
      <c r="AW21" s="228" t="s">
        <v>45</v>
      </c>
      <c r="AX21" s="228" t="s">
        <v>46</v>
      </c>
      <c r="AZ21" s="228" t="s">
        <v>14</v>
      </c>
      <c r="BA21" s="228" t="s">
        <v>21</v>
      </c>
    </row>
    <row r="22" spans="1:54" x14ac:dyDescent="0.15">
      <c r="A22" s="229" t="s">
        <v>563</v>
      </c>
      <c r="B22" s="230">
        <v>27</v>
      </c>
      <c r="C22" s="241">
        <v>17</v>
      </c>
      <c r="D22" s="230">
        <v>270</v>
      </c>
      <c r="E22" s="230">
        <v>1500</v>
      </c>
      <c r="F22" s="230">
        <f>E22/D22</f>
        <v>5.5555555555555554</v>
      </c>
      <c r="G22" s="230">
        <v>10</v>
      </c>
      <c r="H22" s="219">
        <f>G22/D22</f>
        <v>3.7037037037037035E-2</v>
      </c>
      <c r="J22" s="219">
        <f>L22/K22</f>
        <v>0.81481481481481477</v>
      </c>
      <c r="K22" s="230">
        <v>54</v>
      </c>
      <c r="L22" s="230">
        <v>44</v>
      </c>
      <c r="M22" s="230">
        <v>399</v>
      </c>
      <c r="N22" s="230">
        <f>M22/L22</f>
        <v>9.0681818181818183</v>
      </c>
      <c r="O22" s="230">
        <v>3</v>
      </c>
      <c r="P22" s="219">
        <f>O22/L22</f>
        <v>6.8181818181818177E-2</v>
      </c>
      <c r="S22" s="229" t="s">
        <v>353</v>
      </c>
      <c r="T22" s="219">
        <f>(D22+K22)/($D$27+$K$27+$N$17+$E$17+$L$38+$L$47)</f>
        <v>0.33785192909280498</v>
      </c>
      <c r="U22" s="219">
        <f>K22/($K$27+$F$38+$F$47)</f>
        <v>0.1447721179624665</v>
      </c>
      <c r="V22" s="219">
        <f>D22/($D$27+$N$17+$L$38+$L$47)</f>
        <v>0.52123552123552119</v>
      </c>
      <c r="X22" s="230">
        <f>($E22*('Scoring Format'!$B$3))+($G22*('Scoring Format'!$B$6))+($M22*('Scoring Format'!$B$4))+($O22*('Scoring Format'!$B$7))</f>
        <v>267.89999999999998</v>
      </c>
      <c r="Y22" s="230">
        <f>($E22*('Scoring Format'!$B$3))+($G22*('Scoring Format'!$B$6))+(L22*1)+($M22*('Scoring Format'!$B$4))+($O22*('Scoring Format'!$B$7))</f>
        <v>311.89999999999998</v>
      </c>
      <c r="Z22" s="230">
        <f>($E22*('Scoring Format'!$B$3))+($G22*('Scoring Format'!$B$6))+(L22*0.5)+($M22*('Scoring Format'!$B$4))+($O22*('Scoring Format'!$B$7))</f>
        <v>289.89999999999998</v>
      </c>
      <c r="AA22" s="232"/>
      <c r="AB22" s="232"/>
      <c r="AC22" s="232"/>
      <c r="AD22" s="229" t="s">
        <v>69</v>
      </c>
      <c r="AE22" s="229"/>
      <c r="AF22" s="230">
        <v>200</v>
      </c>
      <c r="AG22" s="230">
        <v>1040</v>
      </c>
      <c r="AH22" s="230">
        <f>AG22/AF22</f>
        <v>5.2</v>
      </c>
      <c r="AI22" s="230">
        <v>7</v>
      </c>
      <c r="AJ22" s="219">
        <f>AI22/AF22</f>
        <v>3.5000000000000003E-2</v>
      </c>
      <c r="AL22" s="219">
        <f>AN22/AM22</f>
        <v>0.8</v>
      </c>
      <c r="AM22" s="230">
        <v>70</v>
      </c>
      <c r="AN22" s="230">
        <v>56</v>
      </c>
      <c r="AO22" s="230">
        <v>364</v>
      </c>
      <c r="AP22" s="230">
        <f>AO22/AN22</f>
        <v>6.5</v>
      </c>
      <c r="AQ22" s="230">
        <v>2</v>
      </c>
      <c r="AR22" s="219">
        <f>AQ22/AN22</f>
        <v>3.5714285714285712E-2</v>
      </c>
      <c r="AV22" s="219" t="e">
        <f>(#REF!+AM22)/(#REF!+AM25)</f>
        <v>#REF!</v>
      </c>
      <c r="AW22" s="219" t="e">
        <f>#REF!/(AM22+#REF!)</f>
        <v>#REF!</v>
      </c>
      <c r="AX22" s="219" t="e">
        <f>AM22/(#REF!+AM22)</f>
        <v>#REF!</v>
      </c>
      <c r="AZ22" s="230" t="e">
        <f>(#REF!*0.1)+(AF22*6)+(AL22*0.1)+(AN22*6)</f>
        <v>#REF!</v>
      </c>
      <c r="BA22" s="230" t="e">
        <f>(#REF!*0.1)+(AF22*6)+(AK22*1)+(AL22*0.1)+(AN22*6)</f>
        <v>#REF!</v>
      </c>
    </row>
    <row r="23" spans="1:54" x14ac:dyDescent="0.15">
      <c r="A23" s="229" t="s">
        <v>1529</v>
      </c>
      <c r="B23" s="230">
        <v>27</v>
      </c>
      <c r="C23" s="241">
        <v>17</v>
      </c>
      <c r="D23" s="230">
        <v>92</v>
      </c>
      <c r="E23" s="230">
        <v>430</v>
      </c>
      <c r="F23" s="230">
        <f>E23/D23</f>
        <v>4.6739130434782608</v>
      </c>
      <c r="G23" s="230">
        <v>3</v>
      </c>
      <c r="H23" s="219">
        <f>G23/D23</f>
        <v>3.2608695652173912E-2</v>
      </c>
      <c r="J23" s="219">
        <f t="shared" ref="J23:J25" si="8">L23/K23</f>
        <v>0.8</v>
      </c>
      <c r="K23" s="230">
        <v>10</v>
      </c>
      <c r="L23" s="230">
        <v>8</v>
      </c>
      <c r="M23" s="230">
        <v>64</v>
      </c>
      <c r="N23" s="230">
        <f>M23/L23</f>
        <v>8</v>
      </c>
      <c r="O23" s="230">
        <v>1</v>
      </c>
      <c r="P23" s="219">
        <f t="shared" ref="P23:P25" si="9">O23/L23</f>
        <v>0.125</v>
      </c>
      <c r="S23" s="229" t="s">
        <v>1531</v>
      </c>
      <c r="T23" s="219">
        <f>(D23+K23)/($D$27+$K$27+$N$17+$E$17+$L$38+$L$47)</f>
        <v>0.10636079249217935</v>
      </c>
      <c r="U23" s="219">
        <f>K23/($K$27+$F$38+$F$47)</f>
        <v>2.6809651474530832E-2</v>
      </c>
      <c r="V23" s="219">
        <f>D23/($D$27+$N$17+$L$38+$L$47)</f>
        <v>0.17760617760617761</v>
      </c>
      <c r="X23" s="230">
        <f>($E23*('Scoring Format'!$B$3))+($G23*('Scoring Format'!$B$6))+($M23*('Scoring Format'!$B$4))+($O23*('Scoring Format'!$B$7))</f>
        <v>73.400000000000006</v>
      </c>
      <c r="Y23" s="230">
        <f>($E23*('Scoring Format'!$B$3))+($G23*('Scoring Format'!$B$6))+(L23*1)+($M23*('Scoring Format'!$B$4))+($O23*('Scoring Format'!$B$7))</f>
        <v>81.400000000000006</v>
      </c>
      <c r="Z23" s="230">
        <f>($E23*('Scoring Format'!$B$3))+($G23*('Scoring Format'!$B$6))+(L23*0.5)+($M23*('Scoring Format'!$B$4))+($O23*('Scoring Format'!$B$7))</f>
        <v>77.400000000000006</v>
      </c>
      <c r="AA23" s="232"/>
      <c r="AB23" s="232"/>
      <c r="AC23" s="232"/>
      <c r="AD23" s="229" t="s">
        <v>22</v>
      </c>
      <c r="AE23" s="229"/>
      <c r="AF23" s="230">
        <v>96</v>
      </c>
      <c r="AG23" s="230">
        <v>445</v>
      </c>
      <c r="AH23" s="230">
        <f>AG23/AF23</f>
        <v>4.635416666666667</v>
      </c>
      <c r="AI23" s="230">
        <v>6</v>
      </c>
      <c r="AJ23" s="219">
        <f>AI23/AF23</f>
        <v>6.25E-2</v>
      </c>
      <c r="AL23" s="219">
        <f t="shared" ref="AL23:AL26" si="10">AN23/AM23</f>
        <v>0.58333333333333337</v>
      </c>
      <c r="AM23" s="230">
        <v>24</v>
      </c>
      <c r="AN23" s="230">
        <v>14</v>
      </c>
      <c r="AO23" s="230">
        <v>110</v>
      </c>
      <c r="AP23" s="230">
        <f>AO23/AN23</f>
        <v>7.8571428571428568</v>
      </c>
      <c r="AQ23" s="230">
        <v>2</v>
      </c>
      <c r="AR23" s="219">
        <f t="shared" ref="AR23:AR26" si="11">AQ23/AN23</f>
        <v>0.14285714285714285</v>
      </c>
      <c r="AV23" s="219" t="e">
        <f>(#REF!+AM23)/(#REF!+AM26)</f>
        <v>#REF!</v>
      </c>
      <c r="AW23" s="219" t="e">
        <f>#REF!/(AM23+#REF!)</f>
        <v>#REF!</v>
      </c>
      <c r="AX23" s="219" t="e">
        <f>AM23/(#REF!+AM23)</f>
        <v>#REF!</v>
      </c>
      <c r="AZ23" s="230" t="e">
        <f>(#REF!*0.1)+(AF23*6)+(AL23*0.1)+(AN23*6)</f>
        <v>#REF!</v>
      </c>
      <c r="BA23" s="230" t="e">
        <f>(#REF!*0.1)+(AF23*6)+(AK23*1)+(AL23*0.1)+(AN23*6)</f>
        <v>#REF!</v>
      </c>
    </row>
    <row r="24" spans="1:54" x14ac:dyDescent="0.15">
      <c r="A24" s="229" t="s">
        <v>1530</v>
      </c>
      <c r="B24" s="230">
        <v>29</v>
      </c>
      <c r="C24" s="241">
        <v>17</v>
      </c>
      <c r="D24" s="230">
        <v>45</v>
      </c>
      <c r="E24" s="230">
        <v>185</v>
      </c>
      <c r="F24" s="230">
        <f>E24/D24</f>
        <v>4.1111111111111107</v>
      </c>
      <c r="G24" s="230">
        <v>2</v>
      </c>
      <c r="H24" s="219">
        <f>G24/D24</f>
        <v>4.4444444444444446E-2</v>
      </c>
      <c r="J24" s="219">
        <f t="shared" si="8"/>
        <v>0.8</v>
      </c>
      <c r="K24" s="230">
        <v>20</v>
      </c>
      <c r="L24" s="230">
        <v>16</v>
      </c>
      <c r="M24" s="230">
        <v>176</v>
      </c>
      <c r="N24" s="230">
        <f>M24/L24</f>
        <v>11</v>
      </c>
      <c r="O24" s="230">
        <v>1</v>
      </c>
      <c r="P24" s="219">
        <f t="shared" si="9"/>
        <v>6.25E-2</v>
      </c>
      <c r="S24" s="229" t="s">
        <v>1532</v>
      </c>
      <c r="T24" s="219">
        <f>(D24+K24)/($D$27+$K$27+$N$17+$E$17+$L$38+$L$47)</f>
        <v>6.7778936392075079E-2</v>
      </c>
      <c r="U24" s="219">
        <f>K24/($K$27+$F$38+$F$47)</f>
        <v>5.3619302949061663E-2</v>
      </c>
      <c r="V24" s="219">
        <f>D24/($D$27+$N$17+$L$38+$L$47)</f>
        <v>8.6872586872586879E-2</v>
      </c>
      <c r="X24" s="230">
        <f>($E24*('Scoring Format'!$B$3))+($G24*('Scoring Format'!$B$6))+($M24*('Scoring Format'!$B$4))+($O24*('Scoring Format'!$B$7))</f>
        <v>54.1</v>
      </c>
      <c r="Y24" s="230">
        <f>($E24*('Scoring Format'!$B$3))+($G24*('Scoring Format'!$B$6))+(L24*1)+($M24*('Scoring Format'!$B$4))+($O24*('Scoring Format'!$B$7))</f>
        <v>70.099999999999994</v>
      </c>
      <c r="Z24" s="230">
        <f>($E24*('Scoring Format'!$B$3))+($G24*('Scoring Format'!$B$6))+(L24*0.5)+($M24*('Scoring Format'!$B$4))+($O24*('Scoring Format'!$B$7))</f>
        <v>62.1</v>
      </c>
      <c r="AA24" s="232"/>
      <c r="AB24" s="232"/>
      <c r="AC24" s="232"/>
      <c r="AD24" s="229" t="s">
        <v>23</v>
      </c>
      <c r="AE24" s="229"/>
      <c r="AF24" s="230">
        <v>8</v>
      </c>
      <c r="AG24" s="230">
        <v>28</v>
      </c>
      <c r="AH24" s="230">
        <f>AG24/AF24</f>
        <v>3.5</v>
      </c>
      <c r="AI24" s="230">
        <v>0</v>
      </c>
      <c r="AJ24" s="219">
        <f>AI24/AF24</f>
        <v>0</v>
      </c>
      <c r="AL24" s="219">
        <f t="shared" si="10"/>
        <v>0.5</v>
      </c>
      <c r="AM24" s="230">
        <v>4</v>
      </c>
      <c r="AN24" s="230">
        <v>2</v>
      </c>
      <c r="AO24" s="230">
        <v>17</v>
      </c>
      <c r="AP24" s="230">
        <f>AO24/AN24</f>
        <v>8.5</v>
      </c>
      <c r="AQ24" s="230">
        <v>0</v>
      </c>
      <c r="AR24" s="219">
        <f t="shared" si="11"/>
        <v>0</v>
      </c>
      <c r="AV24" s="219" t="e">
        <f>(#REF!+AM24)/(#REF!+AM30)</f>
        <v>#REF!</v>
      </c>
      <c r="AW24" s="219" t="e">
        <f>#REF!/(AM24+#REF!)</f>
        <v>#REF!</v>
      </c>
      <c r="AX24" s="219" t="e">
        <f>AM24/(#REF!+AM24)</f>
        <v>#REF!</v>
      </c>
      <c r="AZ24" s="230" t="e">
        <f>(#REF!*0.1)+(AF24*6)+(AL24*0.1)+(AN24*6)</f>
        <v>#REF!</v>
      </c>
      <c r="BA24" s="230" t="e">
        <f>(#REF!*0.1)+(AF24*6)+(AK24*1)+(AL24*0.1)+(AN24*6)</f>
        <v>#REF!</v>
      </c>
    </row>
    <row r="25" spans="1:54" x14ac:dyDescent="0.15">
      <c r="A25" s="229"/>
      <c r="B25" s="230"/>
      <c r="C25" s="241"/>
      <c r="D25" s="230"/>
      <c r="E25" s="230"/>
      <c r="F25" s="230" t="e">
        <f>E25/D25</f>
        <v>#DIV/0!</v>
      </c>
      <c r="G25" s="230"/>
      <c r="H25" s="219" t="e">
        <f>G25/D25</f>
        <v>#DIV/0!</v>
      </c>
      <c r="J25" s="219" t="e">
        <f t="shared" si="8"/>
        <v>#DIV/0!</v>
      </c>
      <c r="K25" s="230"/>
      <c r="L25" s="230"/>
      <c r="M25" s="230"/>
      <c r="N25" s="230" t="e">
        <f>M25/L25</f>
        <v>#DIV/0!</v>
      </c>
      <c r="O25" s="230"/>
      <c r="P25" s="219" t="e">
        <f t="shared" si="9"/>
        <v>#DIV/0!</v>
      </c>
      <c r="S25" s="229" t="s">
        <v>2298</v>
      </c>
      <c r="T25" s="219">
        <f>(D25+K25)/($D$27+$K$27+$N$17+$E$17+$L$38+$L$47)</f>
        <v>0</v>
      </c>
      <c r="U25" s="219">
        <f>K25/($K$27+$F$38+$F$47)</f>
        <v>0</v>
      </c>
      <c r="V25" s="219">
        <f>D25/($D$27+$N$17+$L$38+$L$47)</f>
        <v>0</v>
      </c>
      <c r="X25" s="230">
        <f>($E25*('Scoring Format'!$B$3))+($G25*('Scoring Format'!$B$6))+($M25*('Scoring Format'!$B$4))+($O25*('Scoring Format'!$B$7))</f>
        <v>0</v>
      </c>
      <c r="Y25" s="230">
        <f>($E25*('Scoring Format'!$B$3))+($G25*('Scoring Format'!$B$6))+(L25*1)+($M25*('Scoring Format'!$B$4))+($O25*('Scoring Format'!$B$7))</f>
        <v>0</v>
      </c>
      <c r="Z25" s="230">
        <f>($E25*('Scoring Format'!$B$3))+($G25*('Scoring Format'!$B$6))+(L25*0.5)+($M25*('Scoring Format'!$B$4))+($O25*('Scoring Format'!$B$7))</f>
        <v>0</v>
      </c>
      <c r="AA25" s="232"/>
      <c r="AB25" s="232"/>
      <c r="AC25" s="232"/>
      <c r="AD25" s="229" t="s">
        <v>24</v>
      </c>
      <c r="AE25" s="229"/>
      <c r="AF25" s="230"/>
      <c r="AG25" s="230"/>
      <c r="AH25" s="230" t="e">
        <f>AG25/AF25</f>
        <v>#DIV/0!</v>
      </c>
      <c r="AI25" s="230">
        <v>0</v>
      </c>
      <c r="AJ25" s="219" t="e">
        <f>AI25/AF25</f>
        <v>#DIV/0!</v>
      </c>
      <c r="AL25" s="219" t="e">
        <f t="shared" si="10"/>
        <v>#DIV/0!</v>
      </c>
      <c r="AM25" s="230"/>
      <c r="AN25" s="230"/>
      <c r="AO25" s="230"/>
      <c r="AP25" s="230" t="e">
        <f>AO25/AN25</f>
        <v>#DIV/0!</v>
      </c>
      <c r="AQ25" s="230">
        <v>0</v>
      </c>
      <c r="AR25" s="219" t="e">
        <f t="shared" si="11"/>
        <v>#DIV/0!</v>
      </c>
      <c r="AV25" s="219" t="e">
        <f>(#REF!+AM25)/(#REF!+AM31)</f>
        <v>#REF!</v>
      </c>
      <c r="AW25" s="219" t="e">
        <f>#REF!/(AM25+#REF!)</f>
        <v>#REF!</v>
      </c>
      <c r="AX25" s="219" t="e">
        <f>AM25/(#REF!+AM25)</f>
        <v>#REF!</v>
      </c>
      <c r="AZ25" s="230" t="e">
        <f>(#REF!*0.1)+(AF25*6)+(AL25*0.1)+(AN25*6)</f>
        <v>#REF!</v>
      </c>
      <c r="BA25" s="230" t="e">
        <f>(#REF!*0.1)+(AF25*6)+(AK25*1)+(AL25*0.1)+(AN25*6)</f>
        <v>#REF!</v>
      </c>
    </row>
    <row r="26" spans="1:54" x14ac:dyDescent="0.15">
      <c r="A26" s="240"/>
      <c r="B26" s="220"/>
      <c r="C26" s="241"/>
      <c r="D26" s="230"/>
      <c r="E26" s="230"/>
      <c r="F26" s="230" t="e">
        <f>E26/D26</f>
        <v>#DIV/0!</v>
      </c>
      <c r="G26" s="230"/>
      <c r="H26" s="219" t="e">
        <f>G26/D26</f>
        <v>#DIV/0!</v>
      </c>
      <c r="J26" s="219" t="e">
        <f t="shared" ref="J26" si="12">L26/K26</f>
        <v>#DIV/0!</v>
      </c>
      <c r="K26" s="230"/>
      <c r="L26" s="230"/>
      <c r="M26" s="230"/>
      <c r="N26" s="230" t="e">
        <f>M26/L26</f>
        <v>#DIV/0!</v>
      </c>
      <c r="O26" s="230"/>
      <c r="P26" s="219" t="e">
        <f t="shared" ref="P26" si="13">O26/L26</f>
        <v>#DIV/0!</v>
      </c>
      <c r="S26" s="229"/>
      <c r="T26" s="219">
        <f>(D26+K26)/($D$27+$K$27+$N$17+$E$17+$L$38+$L$47)</f>
        <v>0</v>
      </c>
      <c r="U26" s="219">
        <f>K26/($K$27+$F$38+$F$47)</f>
        <v>0</v>
      </c>
      <c r="V26" s="219">
        <f>D26/($D$27+$N$17+$L$38+$L$47)</f>
        <v>0</v>
      </c>
      <c r="X26" s="230">
        <f>($E26*('Scoring Format'!$B$3))+($G26*('Scoring Format'!$B$6))+($M26*('Scoring Format'!$B$4))+($O26*('Scoring Format'!$B$7))</f>
        <v>0</v>
      </c>
      <c r="Y26" s="230">
        <f>($E26*('Scoring Format'!$B$3))+($G26*('Scoring Format'!$B$6))+(L26*1)+($M26*('Scoring Format'!$B$4))+($O26*('Scoring Format'!$B$7))</f>
        <v>0</v>
      </c>
      <c r="Z26" s="230">
        <f>($E26*('Scoring Format'!$B$3))+($G26*('Scoring Format'!$B$6))+(L26*0.5)+($M26*('Scoring Format'!$B$4))+($O26*('Scoring Format'!$B$7))</f>
        <v>0</v>
      </c>
      <c r="AA26" s="232"/>
      <c r="AB26" s="232"/>
      <c r="AC26" s="232"/>
      <c r="AD26" s="229" t="s">
        <v>70</v>
      </c>
      <c r="AE26" s="229"/>
      <c r="AF26" s="230"/>
      <c r="AG26" s="230"/>
      <c r="AH26" s="230" t="e">
        <f>AG26/AF26</f>
        <v>#DIV/0!</v>
      </c>
      <c r="AI26" s="230"/>
      <c r="AJ26" s="219" t="e">
        <f>AI26/AF26</f>
        <v>#DIV/0!</v>
      </c>
      <c r="AL26" s="219" t="e">
        <f t="shared" si="10"/>
        <v>#DIV/0!</v>
      </c>
      <c r="AM26" s="230"/>
      <c r="AN26" s="230"/>
      <c r="AO26" s="230"/>
      <c r="AP26" s="230"/>
      <c r="AQ26" s="230">
        <f>(AG26*0.1)+(AI26*6)+(AN26*0.1)+(AP26*6)</f>
        <v>0</v>
      </c>
      <c r="AR26" s="219" t="e">
        <f t="shared" si="11"/>
        <v>#DIV/0!</v>
      </c>
      <c r="AV26" s="219" t="e">
        <f>(#REF!+AM26)/(#REF!+AM32)</f>
        <v>#REF!</v>
      </c>
      <c r="AW26" s="219" t="e">
        <f>#REF!/(AM26+#REF!)</f>
        <v>#REF!</v>
      </c>
      <c r="AX26" s="219" t="e">
        <f>AM26/(#REF!+AM26)</f>
        <v>#REF!</v>
      </c>
      <c r="AZ26" s="230" t="e">
        <f>(#REF!*0.1)+(AF26*6)+(AJ26*1)+(AK26*0.1)+(AM26*6)</f>
        <v>#REF!</v>
      </c>
      <c r="BA26" s="230" t="e">
        <f>(#REF!*0.1)+(AF26*6)+(AK26*1)+(AL26*0.1)+(AN26*6)</f>
        <v>#REF!</v>
      </c>
    </row>
    <row r="27" spans="1:54" x14ac:dyDescent="0.15">
      <c r="A27" s="228" t="s">
        <v>44</v>
      </c>
      <c r="B27" s="228"/>
      <c r="C27" s="228"/>
      <c r="D27" s="228">
        <f>SUM(D22:D26)</f>
        <v>407</v>
      </c>
      <c r="E27" s="228">
        <f t="shared" ref="E27:G27" si="14">SUM(E22:E26)</f>
        <v>2115</v>
      </c>
      <c r="F27" s="228"/>
      <c r="G27" s="228">
        <f t="shared" si="14"/>
        <v>15</v>
      </c>
      <c r="H27" s="228"/>
      <c r="I27" s="228"/>
      <c r="J27" s="228"/>
      <c r="K27" s="228">
        <f>SUM(K22:K26)</f>
        <v>84</v>
      </c>
      <c r="L27" s="228">
        <f t="shared" ref="L27:O27" si="15">SUM(L22:L26)</f>
        <v>68</v>
      </c>
      <c r="M27" s="228">
        <f t="shared" si="15"/>
        <v>639</v>
      </c>
      <c r="N27" s="228"/>
      <c r="O27" s="228">
        <f t="shared" si="15"/>
        <v>5</v>
      </c>
      <c r="P27" s="228"/>
      <c r="AD27" s="228" t="s">
        <v>44</v>
      </c>
      <c r="AE27" s="228"/>
      <c r="AF27" s="228">
        <f>SUM(AF22:AF26)</f>
        <v>304</v>
      </c>
      <c r="AG27" s="228">
        <f t="shared" ref="AG27" si="16">SUM(AG22:AG26)</f>
        <v>1513</v>
      </c>
      <c r="AH27" s="228"/>
      <c r="AI27" s="228">
        <f t="shared" ref="AI27" si="17">SUM(AI22:AI26)</f>
        <v>13</v>
      </c>
      <c r="AJ27" s="228"/>
      <c r="AK27" s="228"/>
      <c r="AL27" s="228"/>
      <c r="AM27" s="228">
        <f>SUM(AM22:AM26)</f>
        <v>98</v>
      </c>
      <c r="AN27" s="228">
        <f t="shared" ref="AN27:AO27" si="18">SUM(AN22:AN26)</f>
        <v>72</v>
      </c>
      <c r="AO27" s="228">
        <f t="shared" si="18"/>
        <v>491</v>
      </c>
      <c r="AP27" s="228"/>
      <c r="AQ27" s="228">
        <f t="shared" ref="AQ27" si="19">SUM(AQ22:AQ26)</f>
        <v>4</v>
      </c>
      <c r="AR27" s="228"/>
    </row>
    <row r="28" spans="1:54" x14ac:dyDescent="0.15">
      <c r="A28" s="228"/>
      <c r="C28" s="232"/>
      <c r="D28" s="232"/>
      <c r="E28" s="232"/>
      <c r="F28" s="232"/>
      <c r="G28" s="232"/>
      <c r="H28" s="228"/>
      <c r="I28" s="232"/>
      <c r="J28" s="232"/>
      <c r="K28" s="232"/>
      <c r="L28" s="232"/>
      <c r="M28" s="232"/>
      <c r="N28" s="232"/>
      <c r="AC28" s="228"/>
      <c r="AD28" s="232"/>
      <c r="AE28" s="232"/>
      <c r="AF28" s="232"/>
      <c r="AG28" s="232"/>
      <c r="AH28" s="232"/>
      <c r="AI28" s="232"/>
      <c r="AJ28" s="228"/>
      <c r="AK28" s="232"/>
      <c r="AL28" s="232"/>
      <c r="AM28" s="232"/>
      <c r="AN28" s="232"/>
      <c r="AO28" s="232"/>
      <c r="AP28" s="232"/>
    </row>
    <row r="29" spans="1:54" x14ac:dyDescent="0.15">
      <c r="C29" s="232"/>
      <c r="D29" s="232"/>
      <c r="E29" s="232"/>
      <c r="F29" s="232"/>
      <c r="G29" s="232"/>
      <c r="H29" s="232"/>
      <c r="I29" s="232"/>
      <c r="J29" s="232"/>
      <c r="K29" s="232"/>
      <c r="L29" s="232"/>
      <c r="M29" s="232"/>
      <c r="AD29" s="232"/>
      <c r="AE29" s="232"/>
      <c r="AF29" s="232"/>
      <c r="AG29" s="232"/>
      <c r="AH29" s="232"/>
      <c r="AI29" s="232"/>
      <c r="AJ29" s="232"/>
      <c r="AK29" s="232"/>
      <c r="AL29" s="232"/>
      <c r="AM29" s="232"/>
      <c r="AN29" s="232"/>
      <c r="AO29" s="232"/>
    </row>
    <row r="30" spans="1:54" x14ac:dyDescent="0.15">
      <c r="A30" s="517" t="s">
        <v>52</v>
      </c>
      <c r="B30" s="517"/>
      <c r="C30" s="517"/>
      <c r="D30" s="517"/>
      <c r="E30" s="517"/>
      <c r="F30" s="517"/>
      <c r="G30" s="517"/>
      <c r="H30" s="232"/>
      <c r="I30" s="232"/>
      <c r="J30" s="232"/>
      <c r="K30" s="232"/>
      <c r="L30" s="517" t="s">
        <v>49</v>
      </c>
      <c r="M30" s="517"/>
      <c r="N30" s="517"/>
      <c r="O30" s="517"/>
      <c r="P30" s="517"/>
      <c r="T30" s="517" t="s">
        <v>50</v>
      </c>
      <c r="U30" s="517"/>
      <c r="V30" s="517"/>
      <c r="X30" s="517"/>
      <c r="Y30" s="516"/>
      <c r="AE30" s="517" t="s">
        <v>52</v>
      </c>
      <c r="AF30" s="517"/>
      <c r="AG30" s="517"/>
      <c r="AH30" s="517"/>
      <c r="AI30" s="517"/>
      <c r="AJ30" s="517"/>
      <c r="AK30" s="517"/>
      <c r="AL30" s="232"/>
      <c r="AM30" s="232"/>
      <c r="AN30" s="517" t="s">
        <v>49</v>
      </c>
      <c r="AO30" s="517"/>
      <c r="AP30" s="517"/>
      <c r="AQ30" s="517"/>
      <c r="AR30" s="517"/>
      <c r="AV30" s="517" t="s">
        <v>50</v>
      </c>
      <c r="AW30" s="517"/>
      <c r="AX30" s="517"/>
      <c r="AZ30" s="517" t="s">
        <v>51</v>
      </c>
      <c r="BA30" s="516"/>
    </row>
    <row r="31" spans="1:54" x14ac:dyDescent="0.15">
      <c r="A31" s="228" t="s">
        <v>25</v>
      </c>
      <c r="B31" s="228" t="s">
        <v>1517</v>
      </c>
      <c r="C31" s="228" t="s">
        <v>66</v>
      </c>
      <c r="D31" s="228" t="s">
        <v>34</v>
      </c>
      <c r="E31" s="228" t="s">
        <v>17</v>
      </c>
      <c r="F31" s="228" t="s">
        <v>18</v>
      </c>
      <c r="G31" s="228" t="s">
        <v>19</v>
      </c>
      <c r="H31" s="228" t="s">
        <v>20</v>
      </c>
      <c r="I31" s="228" t="s">
        <v>6</v>
      </c>
      <c r="J31" s="228" t="s">
        <v>53</v>
      </c>
      <c r="L31" s="228" t="s">
        <v>10</v>
      </c>
      <c r="M31" s="228" t="s">
        <v>11</v>
      </c>
      <c r="N31" s="228" t="s">
        <v>12</v>
      </c>
      <c r="O31" s="228" t="s">
        <v>26</v>
      </c>
      <c r="P31" s="228" t="s">
        <v>7</v>
      </c>
      <c r="S31" s="228" t="s">
        <v>25</v>
      </c>
      <c r="T31" s="228" t="s">
        <v>47</v>
      </c>
      <c r="U31" s="228" t="s">
        <v>45</v>
      </c>
      <c r="V31" s="228" t="s">
        <v>46</v>
      </c>
      <c r="X31" s="228" t="s">
        <v>14</v>
      </c>
      <c r="Y31" s="228" t="s">
        <v>21</v>
      </c>
      <c r="Z31" s="228" t="s">
        <v>1003</v>
      </c>
      <c r="AA31" s="228"/>
      <c r="AD31" s="228" t="s">
        <v>25</v>
      </c>
      <c r="AE31" s="228" t="s">
        <v>66</v>
      </c>
      <c r="AF31" s="228" t="s">
        <v>34</v>
      </c>
      <c r="AG31" s="228" t="s">
        <v>17</v>
      </c>
      <c r="AH31" s="228" t="s">
        <v>18</v>
      </c>
      <c r="AI31" s="228" t="s">
        <v>19</v>
      </c>
      <c r="AJ31" s="228" t="s">
        <v>20</v>
      </c>
      <c r="AK31" s="228" t="s">
        <v>6</v>
      </c>
      <c r="AL31" s="228" t="s">
        <v>53</v>
      </c>
      <c r="AN31" s="228" t="s">
        <v>10</v>
      </c>
      <c r="AO31" s="228" t="s">
        <v>11</v>
      </c>
      <c r="AP31" s="228" t="s">
        <v>12</v>
      </c>
      <c r="AQ31" s="228" t="s">
        <v>26</v>
      </c>
      <c r="AR31" s="228" t="s">
        <v>7</v>
      </c>
      <c r="AV31" s="228" t="s">
        <v>47</v>
      </c>
      <c r="AW31" s="228" t="s">
        <v>45</v>
      </c>
      <c r="AX31" s="228" t="s">
        <v>46</v>
      </c>
      <c r="AZ31" s="228" t="s">
        <v>14</v>
      </c>
      <c r="BA31" s="228" t="s">
        <v>21</v>
      </c>
    </row>
    <row r="32" spans="1:54" x14ac:dyDescent="0.15">
      <c r="A32" s="229" t="s">
        <v>1533</v>
      </c>
      <c r="B32" s="230">
        <v>23</v>
      </c>
      <c r="C32" s="230">
        <v>17</v>
      </c>
      <c r="D32" s="219">
        <f>F32/E32</f>
        <v>0.60416666666666663</v>
      </c>
      <c r="E32" s="230">
        <v>48</v>
      </c>
      <c r="F32" s="230">
        <v>29</v>
      </c>
      <c r="G32" s="230">
        <v>401</v>
      </c>
      <c r="H32" s="230">
        <f t="shared" ref="H32:H37" si="20">G32/F32</f>
        <v>13.827586206896552</v>
      </c>
      <c r="I32" s="230">
        <v>3</v>
      </c>
      <c r="J32" s="219">
        <f>I32/F32</f>
        <v>0.10344827586206896</v>
      </c>
      <c r="L32" s="230"/>
      <c r="M32" s="230"/>
      <c r="N32" s="242" t="e">
        <f t="shared" ref="N32:N37" si="21">M32/L32</f>
        <v>#DIV/0!</v>
      </c>
      <c r="O32" s="230">
        <v>0</v>
      </c>
      <c r="P32" s="219" t="e">
        <f>O32/L32</f>
        <v>#DIV/0!</v>
      </c>
      <c r="S32" s="229" t="s">
        <v>1534</v>
      </c>
      <c r="T32" s="221">
        <f t="shared" ref="T32:T37" si="22">(E32+L32)/($D$27+$L$27+$N$17+$E$47+$L$47)</f>
        <v>6.7892503536067891E-2</v>
      </c>
      <c r="U32" s="221">
        <f t="shared" ref="U32:U37" si="23">E32/($E$17)</f>
        <v>0.13445378151260504</v>
      </c>
      <c r="V32" s="221">
        <f t="shared" ref="V32:V37" si="24">L32/($N$17+$D$27+$L$38+$L$47)</f>
        <v>0</v>
      </c>
      <c r="X32" s="230">
        <f>($G32*('Scoring Format'!$B$4))+($I32*'Scoring Format'!$B$7)+($M32*('Scoring Format'!$B$3))+($O32*('Scoring Format'!$B$6))</f>
        <v>58.1</v>
      </c>
      <c r="Y32" s="230">
        <f>(F32*1)+(($G32*('Scoring Format'!$B$4))+($I32*'Scoring Format'!$B$7)+($M32*('Scoring Format'!$B$3))+($O32*('Scoring Format'!$B$6)))</f>
        <v>87.1</v>
      </c>
      <c r="Z32" s="230">
        <f>(F32*0.5)+(($G32*('Scoring Format'!$B$4))+($I32*'Scoring Format'!$B$7)+($M32*('Scoring Format'!$B$3))+($O32*('Scoring Format'!$B$6)))</f>
        <v>72.599999999999994</v>
      </c>
      <c r="AA32" s="232"/>
      <c r="AD32" s="229" t="s">
        <v>71</v>
      </c>
      <c r="AE32" s="229"/>
      <c r="AF32" s="219">
        <f>AH32/AG32</f>
        <v>0.60747663551401865</v>
      </c>
      <c r="AG32" s="230">
        <v>107</v>
      </c>
      <c r="AH32" s="230">
        <v>65</v>
      </c>
      <c r="AI32" s="230">
        <v>710</v>
      </c>
      <c r="AJ32" s="230">
        <f t="shared" ref="AJ32:AJ36" si="25">AI32/AH32</f>
        <v>10.923076923076923</v>
      </c>
      <c r="AK32" s="230">
        <v>6</v>
      </c>
      <c r="AL32" s="219">
        <f>AK32/AH32</f>
        <v>9.2307692307692313E-2</v>
      </c>
      <c r="AN32" s="230">
        <v>0</v>
      </c>
      <c r="AO32" s="230">
        <v>0</v>
      </c>
      <c r="AP32" s="242" t="e">
        <f t="shared" ref="AP32:AP37" si="26">AO32/AN32</f>
        <v>#DIV/0!</v>
      </c>
      <c r="AQ32" s="230">
        <v>0</v>
      </c>
      <c r="AR32" s="219" t="e">
        <f>AQ32/AN32</f>
        <v>#DIV/0!</v>
      </c>
      <c r="AV32" s="221" t="e">
        <f>(#REF!+AK32)/(#REF!+AK35)</f>
        <v>#REF!</v>
      </c>
      <c r="AW32" s="221" t="e">
        <f>#REF!/(AK32+#REF!)</f>
        <v>#REF!</v>
      </c>
      <c r="AX32" s="221" t="e">
        <f>AK32/(#REF!+AK32)</f>
        <v>#REF!</v>
      </c>
      <c r="AZ32" s="230">
        <f>(AI32*0.1)+(AK32*6)+(AO32*0.1)+(AQ32*6)</f>
        <v>107</v>
      </c>
      <c r="BA32" s="230">
        <f>(AH32*1)+(AI32*0.1)+(AK32*6)+(AO32*0.1)+(AQ32*6)</f>
        <v>172</v>
      </c>
    </row>
    <row r="33" spans="1:53" x14ac:dyDescent="0.15">
      <c r="A33" s="229" t="s">
        <v>564</v>
      </c>
      <c r="B33" s="230">
        <v>26</v>
      </c>
      <c r="C33" s="230">
        <v>17</v>
      </c>
      <c r="D33" s="219">
        <f t="shared" ref="D33:D37" si="27">F33/E33</f>
        <v>0.77894736842105261</v>
      </c>
      <c r="E33" s="230">
        <v>95</v>
      </c>
      <c r="F33" s="230">
        <v>74</v>
      </c>
      <c r="G33" s="230">
        <v>750</v>
      </c>
      <c r="H33" s="230">
        <f t="shared" si="20"/>
        <v>10.135135135135135</v>
      </c>
      <c r="I33" s="230">
        <v>4</v>
      </c>
      <c r="J33" s="219">
        <f t="shared" ref="J33:J37" si="28">I33/F33</f>
        <v>5.4054054054054057E-2</v>
      </c>
      <c r="L33" s="230"/>
      <c r="M33" s="230"/>
      <c r="N33" s="242" t="e">
        <f t="shared" si="21"/>
        <v>#DIV/0!</v>
      </c>
      <c r="O33" s="230">
        <v>0</v>
      </c>
      <c r="P33" s="219" t="e">
        <f t="shared" ref="P33:P37" si="29">O33/L33</f>
        <v>#DIV/0!</v>
      </c>
      <c r="S33" s="229" t="s">
        <v>354</v>
      </c>
      <c r="T33" s="221">
        <f t="shared" si="22"/>
        <v>0.13437057991513437</v>
      </c>
      <c r="U33" s="221">
        <f t="shared" si="23"/>
        <v>0.26610644257703081</v>
      </c>
      <c r="V33" s="221">
        <f t="shared" si="24"/>
        <v>0</v>
      </c>
      <c r="X33" s="230">
        <f>($G33*('Scoring Format'!$B$4))+($I33*'Scoring Format'!$B$7)+($M33*('Scoring Format'!$B$3))+($O33*('Scoring Format'!$B$6))</f>
        <v>99</v>
      </c>
      <c r="Y33" s="230">
        <f>(F33*1)+(($G33*('Scoring Format'!$B$4))+($I33*'Scoring Format'!$B$7)+($M33*('Scoring Format'!$B$3))+($O33*('Scoring Format'!$B$6)))</f>
        <v>173</v>
      </c>
      <c r="Z33" s="230">
        <f>(F33*0.5)+(($G33*('Scoring Format'!$B$4))+($I33*'Scoring Format'!$B$7)+($M33*('Scoring Format'!$B$3))+($O33*('Scoring Format'!$B$6)))</f>
        <v>136</v>
      </c>
      <c r="AA33" s="232"/>
      <c r="AD33" s="229" t="s">
        <v>27</v>
      </c>
      <c r="AE33" s="229"/>
      <c r="AF33" s="219">
        <f t="shared" ref="AF33:AF37" si="30">AH33/AG33</f>
        <v>0.6333333333333333</v>
      </c>
      <c r="AG33" s="230">
        <v>120</v>
      </c>
      <c r="AH33" s="230">
        <v>76</v>
      </c>
      <c r="AI33" s="230">
        <v>892</v>
      </c>
      <c r="AJ33" s="230">
        <f t="shared" si="25"/>
        <v>11.736842105263158</v>
      </c>
      <c r="AK33" s="230">
        <v>5</v>
      </c>
      <c r="AL33" s="219">
        <f t="shared" ref="AL33:AL37" si="31">AK33/AH33</f>
        <v>6.5789473684210523E-2</v>
      </c>
      <c r="AN33" s="230">
        <v>12</v>
      </c>
      <c r="AO33" s="230">
        <v>108</v>
      </c>
      <c r="AP33" s="242">
        <f t="shared" si="26"/>
        <v>9</v>
      </c>
      <c r="AQ33" s="230">
        <v>0</v>
      </c>
      <c r="AR33" s="219">
        <f t="shared" ref="AR33:AR37" si="32">AQ33/AN33</f>
        <v>0</v>
      </c>
      <c r="AV33" s="221" t="e">
        <f>(#REF!+AK33)/(#REF!+AK36)</f>
        <v>#REF!</v>
      </c>
      <c r="AW33" s="221" t="e">
        <f>#REF!/(AK33+#REF!)</f>
        <v>#REF!</v>
      </c>
      <c r="AX33" s="221" t="e">
        <f>AK33/(#REF!+AK33)</f>
        <v>#REF!</v>
      </c>
      <c r="AZ33" s="230">
        <f>(AI33*0.1)+(AK33*6)+(AO33*0.1)+(AQ33*6)</f>
        <v>130</v>
      </c>
      <c r="BA33" s="230">
        <f>(AH33*1)+(AI33*0.1)+(AK33*6)+(AO33*0.1)+(AQ33*6)</f>
        <v>206</v>
      </c>
    </row>
    <row r="34" spans="1:53" x14ac:dyDescent="0.15">
      <c r="A34" s="229" t="s">
        <v>2299</v>
      </c>
      <c r="B34" s="230">
        <v>29</v>
      </c>
      <c r="C34" s="230">
        <v>17</v>
      </c>
      <c r="D34" s="219">
        <f t="shared" si="27"/>
        <v>0.6228070175438597</v>
      </c>
      <c r="E34" s="230">
        <v>114</v>
      </c>
      <c r="F34" s="230">
        <v>71</v>
      </c>
      <c r="G34" s="230">
        <v>860</v>
      </c>
      <c r="H34" s="230">
        <f t="shared" si="20"/>
        <v>12.112676056338028</v>
      </c>
      <c r="I34" s="230">
        <v>6</v>
      </c>
      <c r="J34" s="219">
        <f t="shared" si="28"/>
        <v>8.4507042253521125E-2</v>
      </c>
      <c r="L34" s="230"/>
      <c r="M34" s="230"/>
      <c r="N34" s="242" t="e">
        <f t="shared" si="21"/>
        <v>#DIV/0!</v>
      </c>
      <c r="O34" s="230"/>
      <c r="P34" s="219" t="e">
        <f t="shared" si="29"/>
        <v>#DIV/0!</v>
      </c>
      <c r="S34" s="229" t="s">
        <v>2300</v>
      </c>
      <c r="T34" s="221">
        <f t="shared" si="22"/>
        <v>0.16124469589816123</v>
      </c>
      <c r="U34" s="221">
        <f t="shared" si="23"/>
        <v>0.31932773109243695</v>
      </c>
      <c r="V34" s="221">
        <f t="shared" si="24"/>
        <v>0</v>
      </c>
      <c r="X34" s="230">
        <f>($G34*('Scoring Format'!$B$4))+($I34*'Scoring Format'!$B$7)+($M34*('Scoring Format'!$B$3))+($O34*('Scoring Format'!$B$6))</f>
        <v>122</v>
      </c>
      <c r="Y34" s="230">
        <f>(F34*1)+(($G34*('Scoring Format'!$B$4))+($I34*'Scoring Format'!$B$7)+($M34*('Scoring Format'!$B$3))+($O34*('Scoring Format'!$B$6)))</f>
        <v>193</v>
      </c>
      <c r="Z34" s="230">
        <f>(F34*0.5)+(($G34*('Scoring Format'!$B$4))+($I34*'Scoring Format'!$B$7)+($M34*('Scoring Format'!$B$3))+($O34*('Scoring Format'!$B$6)))</f>
        <v>157.5</v>
      </c>
      <c r="AA34" s="232"/>
      <c r="AD34" s="229" t="s">
        <v>28</v>
      </c>
      <c r="AE34" s="229"/>
      <c r="AF34" s="219">
        <f t="shared" si="30"/>
        <v>0.55000000000000004</v>
      </c>
      <c r="AG34" s="230">
        <v>40</v>
      </c>
      <c r="AH34" s="230">
        <v>22</v>
      </c>
      <c r="AI34" s="230">
        <v>325</v>
      </c>
      <c r="AJ34" s="230">
        <f t="shared" si="25"/>
        <v>14.772727272727273</v>
      </c>
      <c r="AK34" s="230">
        <v>2</v>
      </c>
      <c r="AL34" s="219">
        <f t="shared" si="31"/>
        <v>9.0909090909090912E-2</v>
      </c>
      <c r="AN34" s="230">
        <v>5</v>
      </c>
      <c r="AO34" s="230">
        <v>20</v>
      </c>
      <c r="AP34" s="242">
        <f t="shared" si="26"/>
        <v>4</v>
      </c>
      <c r="AQ34" s="230">
        <v>0</v>
      </c>
      <c r="AR34" s="219">
        <f t="shared" si="32"/>
        <v>0</v>
      </c>
      <c r="AV34" s="221" t="e">
        <f>(#REF!+AK34)/(#REF!+AK37)</f>
        <v>#REF!</v>
      </c>
      <c r="AW34" s="221" t="e">
        <f>#REF!/(AK34+#REF!)</f>
        <v>#REF!</v>
      </c>
      <c r="AX34" s="221" t="e">
        <f>AK34/(#REF!+AK34)</f>
        <v>#REF!</v>
      </c>
      <c r="AZ34" s="230">
        <f>(AI34*0.1)+(AK34*6)+(AO34*0.1)+(AQ34*6)</f>
        <v>46.5</v>
      </c>
      <c r="BA34" s="230">
        <f>(AH34*1)+(AI34*0.1)+(AK34*6)+(AO34*0.1)+(AQ34*6)</f>
        <v>68.5</v>
      </c>
    </row>
    <row r="35" spans="1:53" x14ac:dyDescent="0.15">
      <c r="A35" s="229" t="s">
        <v>1742</v>
      </c>
      <c r="B35" s="230">
        <v>27</v>
      </c>
      <c r="C35" s="230">
        <v>17</v>
      </c>
      <c r="D35" s="219">
        <f t="shared" si="27"/>
        <v>0.46153846153846156</v>
      </c>
      <c r="E35" s="230">
        <v>13</v>
      </c>
      <c r="F35" s="230">
        <v>6</v>
      </c>
      <c r="G35" s="230">
        <v>71</v>
      </c>
      <c r="H35" s="230">
        <f t="shared" si="20"/>
        <v>11.833333333333334</v>
      </c>
      <c r="I35" s="230">
        <v>0</v>
      </c>
      <c r="J35" s="219">
        <f t="shared" si="28"/>
        <v>0</v>
      </c>
      <c r="L35" s="230">
        <v>0</v>
      </c>
      <c r="M35" s="230">
        <v>0</v>
      </c>
      <c r="N35" s="242" t="e">
        <f t="shared" si="21"/>
        <v>#DIV/0!</v>
      </c>
      <c r="O35" s="230">
        <v>0</v>
      </c>
      <c r="P35" s="219" t="e">
        <f t="shared" si="29"/>
        <v>#DIV/0!</v>
      </c>
      <c r="S35" s="229" t="s">
        <v>1743</v>
      </c>
      <c r="T35" s="221">
        <f t="shared" si="22"/>
        <v>1.8387553041018388E-2</v>
      </c>
      <c r="U35" s="221">
        <f t="shared" si="23"/>
        <v>3.6414565826330535E-2</v>
      </c>
      <c r="V35" s="221">
        <f t="shared" si="24"/>
        <v>0</v>
      </c>
      <c r="X35" s="230">
        <f>($G35*('Scoring Format'!$B$4))+($I35*'Scoring Format'!$B$7)+($M35*('Scoring Format'!$B$3))+($O35*('Scoring Format'!$B$6))</f>
        <v>7.1000000000000005</v>
      </c>
      <c r="Y35" s="230">
        <f>(F35*1)+(($G35*('Scoring Format'!$B$4))+($I35*'Scoring Format'!$B$7)+($M35*('Scoring Format'!$B$3))+($O35*('Scoring Format'!$B$6)))</f>
        <v>13.100000000000001</v>
      </c>
      <c r="Z35" s="230">
        <f>(F35*0.5)+(($G35*('Scoring Format'!$B$4))+($I35*'Scoring Format'!$B$7)+($M35*('Scoring Format'!$B$3))+($O35*('Scoring Format'!$B$6)))</f>
        <v>10.100000000000001</v>
      </c>
      <c r="AA35" s="232"/>
      <c r="AD35" s="229" t="s">
        <v>29</v>
      </c>
      <c r="AE35" s="229"/>
      <c r="AF35" s="219">
        <f t="shared" si="30"/>
        <v>0.66206896551724137</v>
      </c>
      <c r="AG35" s="230">
        <v>145</v>
      </c>
      <c r="AH35" s="230">
        <v>96</v>
      </c>
      <c r="AI35" s="230">
        <v>1098</v>
      </c>
      <c r="AJ35" s="230">
        <f t="shared" si="25"/>
        <v>11.4375</v>
      </c>
      <c r="AK35" s="230">
        <v>7</v>
      </c>
      <c r="AL35" s="219">
        <f t="shared" si="31"/>
        <v>7.2916666666666671E-2</v>
      </c>
      <c r="AN35" s="230">
        <v>0</v>
      </c>
      <c r="AO35" s="230">
        <v>0</v>
      </c>
      <c r="AP35" s="242" t="e">
        <f t="shared" si="26"/>
        <v>#DIV/0!</v>
      </c>
      <c r="AQ35" s="230">
        <v>0</v>
      </c>
      <c r="AR35" s="219" t="e">
        <f t="shared" si="32"/>
        <v>#DIV/0!</v>
      </c>
      <c r="AV35" s="221" t="e">
        <f>(#REF!+AK35)/(#REF!+AK38)</f>
        <v>#REF!</v>
      </c>
      <c r="AW35" s="221" t="e">
        <f>#REF!/(AK35+#REF!)</f>
        <v>#REF!</v>
      </c>
      <c r="AX35" s="221" t="e">
        <f>AK35/(#REF!+AK35)</f>
        <v>#REF!</v>
      </c>
      <c r="AZ35" s="230">
        <f>(AI35*0.1)+(AK35*6)+(AO35*0.1)+(AQ35*6)</f>
        <v>151.80000000000001</v>
      </c>
      <c r="BA35" s="230">
        <f>(AH35*1)+(AI35*0.1)+(AK35*6)+(AO35*0.1)+(AQ35*6)</f>
        <v>247.8</v>
      </c>
    </row>
    <row r="36" spans="1:53" x14ac:dyDescent="0.15">
      <c r="A36" s="229" t="s">
        <v>2301</v>
      </c>
      <c r="B36" s="230">
        <v>23</v>
      </c>
      <c r="C36" s="230">
        <v>17</v>
      </c>
      <c r="D36" s="219">
        <f t="shared" si="27"/>
        <v>0.55000000000000004</v>
      </c>
      <c r="E36" s="230">
        <v>20</v>
      </c>
      <c r="F36" s="230">
        <v>11</v>
      </c>
      <c r="G36" s="230">
        <v>180</v>
      </c>
      <c r="H36" s="230">
        <f t="shared" si="20"/>
        <v>16.363636363636363</v>
      </c>
      <c r="I36" s="230">
        <v>2</v>
      </c>
      <c r="J36" s="219">
        <f t="shared" si="28"/>
        <v>0.18181818181818182</v>
      </c>
      <c r="L36" s="230"/>
      <c r="M36" s="230"/>
      <c r="N36" s="242" t="e">
        <f t="shared" si="21"/>
        <v>#DIV/0!</v>
      </c>
      <c r="O36" s="230"/>
      <c r="P36" s="219" t="e">
        <f t="shared" si="29"/>
        <v>#DIV/0!</v>
      </c>
      <c r="S36" s="229" t="s">
        <v>2302</v>
      </c>
      <c r="T36" s="221">
        <f t="shared" si="22"/>
        <v>2.8288543140028287E-2</v>
      </c>
      <c r="U36" s="221">
        <f t="shared" si="23"/>
        <v>5.6022408963585436E-2</v>
      </c>
      <c r="V36" s="221">
        <f t="shared" si="24"/>
        <v>0</v>
      </c>
      <c r="X36" s="230">
        <f>($G36*('Scoring Format'!$B$4))+($I36*'Scoring Format'!$B$7)+($M36*('Scoring Format'!$B$3))+($O36*('Scoring Format'!$B$6))</f>
        <v>30</v>
      </c>
      <c r="Y36" s="230">
        <f>(F36*1)+(($G36*('Scoring Format'!$B$4))+($I36*'Scoring Format'!$B$7)+($M36*('Scoring Format'!$B$3))+($O36*('Scoring Format'!$B$6)))</f>
        <v>41</v>
      </c>
      <c r="Z36" s="230">
        <f>(F36*0.5)+(($G36*('Scoring Format'!$B$4))+($I36*'Scoring Format'!$B$7)+($M36*('Scoring Format'!$B$3))+($O36*('Scoring Format'!$B$6)))</f>
        <v>35.5</v>
      </c>
      <c r="AA36" s="232"/>
      <c r="AD36" s="229" t="s">
        <v>30</v>
      </c>
      <c r="AE36" s="229"/>
      <c r="AF36" s="219">
        <f t="shared" si="30"/>
        <v>0.6</v>
      </c>
      <c r="AG36" s="230">
        <v>10</v>
      </c>
      <c r="AH36" s="230">
        <v>6</v>
      </c>
      <c r="AI36" s="230">
        <v>100</v>
      </c>
      <c r="AJ36" s="230">
        <f t="shared" si="25"/>
        <v>16.666666666666668</v>
      </c>
      <c r="AK36" s="230">
        <v>0</v>
      </c>
      <c r="AL36" s="219">
        <f t="shared" si="31"/>
        <v>0</v>
      </c>
      <c r="AN36" s="230">
        <v>0</v>
      </c>
      <c r="AO36" s="230">
        <v>0</v>
      </c>
      <c r="AP36" s="242" t="e">
        <f t="shared" si="26"/>
        <v>#DIV/0!</v>
      </c>
      <c r="AQ36" s="230">
        <v>0</v>
      </c>
      <c r="AR36" s="219" t="e">
        <f t="shared" si="32"/>
        <v>#DIV/0!</v>
      </c>
      <c r="AV36" s="221" t="e">
        <f>(#REF!+AK36)/(#REF!+AK41)</f>
        <v>#REF!</v>
      </c>
      <c r="AW36" s="221" t="e">
        <f>#REF!/(AK36+#REF!)</f>
        <v>#REF!</v>
      </c>
      <c r="AX36" s="221" t="e">
        <f>AK36/(#REF!+AK36)</f>
        <v>#REF!</v>
      </c>
      <c r="AZ36" s="230">
        <f>(AI36*0.1)+(AK36*6)+(AO36*0.1)+(AQ36*6)</f>
        <v>10</v>
      </c>
      <c r="BA36" s="230">
        <f>(AH36*1)+(AI36*0.1)+(AK36*6)+(AO36*0.1)+(AQ36*6)</f>
        <v>16</v>
      </c>
    </row>
    <row r="37" spans="1:53" x14ac:dyDescent="0.15">
      <c r="A37" s="229" t="s">
        <v>2303</v>
      </c>
      <c r="B37" s="230">
        <v>28</v>
      </c>
      <c r="C37" s="230">
        <v>8</v>
      </c>
      <c r="D37" s="219">
        <f t="shared" si="27"/>
        <v>0.6</v>
      </c>
      <c r="E37" s="230">
        <v>10</v>
      </c>
      <c r="F37" s="230">
        <v>6</v>
      </c>
      <c r="G37" s="230">
        <v>85</v>
      </c>
      <c r="H37" s="230">
        <f t="shared" si="20"/>
        <v>14.166666666666666</v>
      </c>
      <c r="I37" s="230">
        <v>0</v>
      </c>
      <c r="J37" s="219">
        <f t="shared" si="28"/>
        <v>0</v>
      </c>
      <c r="L37" s="230"/>
      <c r="M37" s="230"/>
      <c r="N37" s="242" t="e">
        <f t="shared" si="21"/>
        <v>#DIV/0!</v>
      </c>
      <c r="O37" s="230"/>
      <c r="P37" s="219" t="e">
        <f t="shared" si="29"/>
        <v>#DIV/0!</v>
      </c>
      <c r="S37" s="229" t="s">
        <v>2304</v>
      </c>
      <c r="T37" s="221">
        <f t="shared" si="22"/>
        <v>1.4144271570014143E-2</v>
      </c>
      <c r="U37" s="221">
        <f t="shared" si="23"/>
        <v>2.8011204481792718E-2</v>
      </c>
      <c r="V37" s="221">
        <f t="shared" si="24"/>
        <v>0</v>
      </c>
      <c r="X37" s="230">
        <f>($G37*('Scoring Format'!$B$4))+($I37*'Scoring Format'!$B$7)+($M37*('Scoring Format'!$B$3))+($O37*('Scoring Format'!$B$6))</f>
        <v>8.5</v>
      </c>
      <c r="Y37" s="230">
        <f>(F37*1)+(($G37*('Scoring Format'!$B$4))+($I37*'Scoring Format'!$B$7)+($M37*('Scoring Format'!$B$3))+($O37*('Scoring Format'!$B$6)))</f>
        <v>14.5</v>
      </c>
      <c r="Z37" s="230">
        <f>(F37*0.5)+(($G37*('Scoring Format'!$B$4))+($I37*'Scoring Format'!$B$7)+($M37*('Scoring Format'!$B$3))+($O37*('Scoring Format'!$B$6)))</f>
        <v>11.5</v>
      </c>
      <c r="AA37" s="232"/>
      <c r="AD37" s="229" t="s">
        <v>72</v>
      </c>
      <c r="AE37" s="229"/>
      <c r="AF37" s="219" t="e">
        <f t="shared" si="30"/>
        <v>#DIV/0!</v>
      </c>
      <c r="AG37" s="230"/>
      <c r="AH37" s="230"/>
      <c r="AI37" s="230"/>
      <c r="AJ37" s="230"/>
      <c r="AK37" s="230"/>
      <c r="AL37" s="219" t="e">
        <f t="shared" si="31"/>
        <v>#DIV/0!</v>
      </c>
      <c r="AN37" s="230"/>
      <c r="AO37" s="230"/>
      <c r="AP37" s="242" t="e">
        <f t="shared" si="26"/>
        <v>#DIV/0!</v>
      </c>
      <c r="AQ37" s="230"/>
      <c r="AR37" s="219" t="e">
        <f t="shared" si="32"/>
        <v>#DIV/0!</v>
      </c>
      <c r="AV37" s="221" t="e">
        <f>(#REF!+AK37)/(#REF!+AK42)</f>
        <v>#REF!</v>
      </c>
      <c r="AW37" s="221" t="e">
        <f>#REF!/(AK37+#REF!)</f>
        <v>#REF!</v>
      </c>
      <c r="AX37" s="221" t="e">
        <f>AK37/(#REF!+AK37)</f>
        <v>#REF!</v>
      </c>
      <c r="AZ37" s="230"/>
      <c r="BA37" s="230"/>
    </row>
    <row r="38" spans="1:53" x14ac:dyDescent="0.15">
      <c r="A38" s="228" t="s">
        <v>44</v>
      </c>
      <c r="B38" s="228"/>
      <c r="C38" s="228"/>
      <c r="D38" s="225"/>
      <c r="E38" s="228">
        <f>SUM(E32:E37)</f>
        <v>300</v>
      </c>
      <c r="F38" s="228">
        <f t="shared" ref="F38:I38" si="33">SUM(F32:F37)</f>
        <v>197</v>
      </c>
      <c r="G38" s="228">
        <f t="shared" si="33"/>
        <v>2347</v>
      </c>
      <c r="H38" s="228"/>
      <c r="I38" s="228">
        <f t="shared" si="33"/>
        <v>15</v>
      </c>
      <c r="J38" s="228"/>
      <c r="K38" s="228"/>
      <c r="L38" s="228">
        <f>SUM(L32:L37)</f>
        <v>0</v>
      </c>
      <c r="M38" s="228">
        <f t="shared" ref="M38:O38" si="34">SUM(M32:M37)</f>
        <v>0</v>
      </c>
      <c r="N38" s="228"/>
      <c r="O38" s="228">
        <f t="shared" si="34"/>
        <v>0</v>
      </c>
      <c r="P38" s="228"/>
      <c r="AD38" s="228" t="s">
        <v>44</v>
      </c>
      <c r="AE38" s="228"/>
      <c r="AF38" s="225"/>
      <c r="AG38" s="228">
        <f>SUM(AG32:AG37)</f>
        <v>422</v>
      </c>
      <c r="AH38" s="228">
        <f t="shared" ref="AH38:AI38" si="35">SUM(AH32:AH37)</f>
        <v>265</v>
      </c>
      <c r="AI38" s="228">
        <f t="shared" si="35"/>
        <v>3125</v>
      </c>
      <c r="AJ38" s="228"/>
      <c r="AK38" s="228">
        <f t="shared" ref="AK38" si="36">SUM(AK32:AK37)</f>
        <v>20</v>
      </c>
      <c r="AL38" s="228"/>
      <c r="AM38" s="228"/>
      <c r="AN38" s="228">
        <f>SUM(AN32:AN37)</f>
        <v>17</v>
      </c>
      <c r="AO38" s="228">
        <f t="shared" ref="AO38" si="37">SUM(AO32:AO37)</f>
        <v>128</v>
      </c>
      <c r="AP38" s="228"/>
      <c r="AQ38" s="228">
        <f t="shared" ref="AQ38" si="38">SUM(AQ32:AQ37)</f>
        <v>0</v>
      </c>
      <c r="AR38" s="228"/>
    </row>
    <row r="39" spans="1:53" x14ac:dyDescent="0.15">
      <c r="A39" s="435"/>
      <c r="C39" s="232"/>
      <c r="D39" s="232"/>
      <c r="E39" s="232"/>
      <c r="F39" s="232"/>
      <c r="G39" s="232"/>
      <c r="H39" s="232"/>
      <c r="I39" s="232"/>
      <c r="J39" s="232"/>
      <c r="K39" s="232"/>
      <c r="L39" s="232"/>
      <c r="AC39" s="228"/>
      <c r="AE39" s="232"/>
      <c r="AF39" s="232"/>
      <c r="AG39" s="232"/>
      <c r="AH39" s="232"/>
      <c r="AI39" s="232"/>
      <c r="AJ39" s="232"/>
      <c r="AK39" s="232"/>
      <c r="AL39" s="232"/>
      <c r="AM39" s="232"/>
      <c r="AN39" s="232"/>
    </row>
    <row r="40" spans="1:53" x14ac:dyDescent="0.15">
      <c r="A40" s="228"/>
      <c r="C40" s="232"/>
      <c r="D40" s="232"/>
      <c r="E40" s="232"/>
      <c r="F40" s="232"/>
      <c r="G40" s="232"/>
      <c r="H40" s="232"/>
      <c r="I40" s="232"/>
      <c r="J40" s="232"/>
      <c r="K40" s="232"/>
      <c r="L40" s="232"/>
      <c r="AC40" s="228"/>
      <c r="AE40" s="232"/>
      <c r="AF40" s="232"/>
      <c r="AG40" s="232"/>
      <c r="AH40" s="232"/>
      <c r="AI40" s="232"/>
      <c r="AJ40" s="232"/>
      <c r="AK40" s="232"/>
      <c r="AL40" s="232"/>
      <c r="AM40" s="232"/>
      <c r="AN40" s="232"/>
    </row>
    <row r="41" spans="1:53" x14ac:dyDescent="0.15">
      <c r="A41" s="517" t="s">
        <v>52</v>
      </c>
      <c r="B41" s="517"/>
      <c r="C41" s="517"/>
      <c r="D41" s="517"/>
      <c r="E41" s="517"/>
      <c r="F41" s="517"/>
      <c r="G41" s="517"/>
      <c r="H41" s="226"/>
      <c r="I41" s="226"/>
      <c r="J41" s="232"/>
      <c r="K41" s="232"/>
      <c r="L41" s="517" t="s">
        <v>49</v>
      </c>
      <c r="M41" s="517"/>
      <c r="N41" s="517"/>
      <c r="O41" s="517"/>
      <c r="P41" s="517"/>
      <c r="T41" s="517" t="s">
        <v>50</v>
      </c>
      <c r="U41" s="517"/>
      <c r="V41" s="517"/>
      <c r="X41" s="517"/>
      <c r="Y41" s="516"/>
      <c r="AE41" s="517" t="s">
        <v>52</v>
      </c>
      <c r="AF41" s="517"/>
      <c r="AG41" s="517"/>
      <c r="AH41" s="517"/>
      <c r="AI41" s="517"/>
      <c r="AJ41" s="517"/>
      <c r="AK41" s="517"/>
      <c r="AL41" s="232"/>
      <c r="AM41" s="232"/>
      <c r="AN41" s="517" t="s">
        <v>49</v>
      </c>
      <c r="AO41" s="517"/>
      <c r="AP41" s="517"/>
      <c r="AQ41" s="517"/>
      <c r="AR41" s="517"/>
      <c r="AV41" s="517" t="s">
        <v>50</v>
      </c>
      <c r="AW41" s="517"/>
      <c r="AX41" s="517"/>
      <c r="AZ41" s="517" t="s">
        <v>51</v>
      </c>
      <c r="BA41" s="516"/>
    </row>
    <row r="42" spans="1:53" x14ac:dyDescent="0.15">
      <c r="A42" s="228" t="s">
        <v>31</v>
      </c>
      <c r="B42" s="228" t="s">
        <v>1517</v>
      </c>
      <c r="C42" s="228" t="s">
        <v>66</v>
      </c>
      <c r="D42" s="228" t="s">
        <v>34</v>
      </c>
      <c r="E42" s="228" t="s">
        <v>17</v>
      </c>
      <c r="F42" s="228" t="s">
        <v>18</v>
      </c>
      <c r="G42" s="228" t="s">
        <v>19</v>
      </c>
      <c r="H42" s="228" t="s">
        <v>20</v>
      </c>
      <c r="I42" s="228" t="s">
        <v>6</v>
      </c>
      <c r="J42" s="228" t="s">
        <v>53</v>
      </c>
      <c r="L42" s="228" t="s">
        <v>10</v>
      </c>
      <c r="M42" s="228" t="s">
        <v>11</v>
      </c>
      <c r="N42" s="228" t="s">
        <v>12</v>
      </c>
      <c r="O42" s="228" t="s">
        <v>54</v>
      </c>
      <c r="P42" s="228" t="s">
        <v>7</v>
      </c>
      <c r="S42" s="228" t="s">
        <v>31</v>
      </c>
      <c r="T42" s="228" t="s">
        <v>47</v>
      </c>
      <c r="U42" s="228" t="s">
        <v>45</v>
      </c>
      <c r="V42" s="228" t="s">
        <v>46</v>
      </c>
      <c r="X42" s="228" t="s">
        <v>14</v>
      </c>
      <c r="Y42" s="228" t="s">
        <v>21</v>
      </c>
      <c r="Z42" s="228" t="s">
        <v>1004</v>
      </c>
      <c r="AA42" s="228"/>
      <c r="AD42" s="228" t="s">
        <v>31</v>
      </c>
      <c r="AE42" s="228" t="s">
        <v>66</v>
      </c>
      <c r="AF42" s="228" t="s">
        <v>34</v>
      </c>
      <c r="AG42" s="228" t="s">
        <v>17</v>
      </c>
      <c r="AH42" s="228" t="s">
        <v>18</v>
      </c>
      <c r="AI42" s="228" t="s">
        <v>19</v>
      </c>
      <c r="AJ42" s="228" t="s">
        <v>20</v>
      </c>
      <c r="AK42" s="228" t="s">
        <v>6</v>
      </c>
      <c r="AL42" s="228" t="s">
        <v>53</v>
      </c>
      <c r="AN42" s="228" t="s">
        <v>10</v>
      </c>
      <c r="AO42" s="228" t="s">
        <v>11</v>
      </c>
      <c r="AP42" s="228" t="s">
        <v>12</v>
      </c>
      <c r="AQ42" s="228" t="s">
        <v>54</v>
      </c>
      <c r="AR42" s="228" t="s">
        <v>7</v>
      </c>
      <c r="AV42" s="228" t="s">
        <v>47</v>
      </c>
      <c r="AW42" s="228" t="s">
        <v>45</v>
      </c>
      <c r="AX42" s="228" t="s">
        <v>46</v>
      </c>
      <c r="AZ42" s="228" t="s">
        <v>14</v>
      </c>
      <c r="BA42" s="228" t="s">
        <v>21</v>
      </c>
    </row>
    <row r="43" spans="1:53" x14ac:dyDescent="0.15">
      <c r="A43" s="229" t="s">
        <v>565</v>
      </c>
      <c r="B43" s="230">
        <v>30</v>
      </c>
      <c r="C43" s="230">
        <v>17</v>
      </c>
      <c r="D43" s="219">
        <f>F43/E43</f>
        <v>0.53846153846153844</v>
      </c>
      <c r="E43" s="230">
        <v>26</v>
      </c>
      <c r="F43" s="230">
        <v>14</v>
      </c>
      <c r="G43" s="230">
        <v>160</v>
      </c>
      <c r="H43" s="230">
        <f>G43/F43</f>
        <v>11.428571428571429</v>
      </c>
      <c r="I43" s="230">
        <v>1</v>
      </c>
      <c r="J43" s="219">
        <f>I43/F43</f>
        <v>7.1428571428571425E-2</v>
      </c>
      <c r="L43" s="230">
        <v>0</v>
      </c>
      <c r="M43" s="230">
        <v>0</v>
      </c>
      <c r="N43" s="230">
        <v>0</v>
      </c>
      <c r="O43" s="230">
        <v>0</v>
      </c>
      <c r="P43" s="219" t="e">
        <f>O43/L43</f>
        <v>#DIV/0!</v>
      </c>
      <c r="S43" s="229" t="s">
        <v>129</v>
      </c>
      <c r="T43" s="221">
        <f>(E43+L43)/($E$47+$L$47+$E$38+$L$38+$K$27+$D$27+$N$17)</f>
        <v>2.5415444770283482E-2</v>
      </c>
      <c r="U43" s="221">
        <f>E43/($E$47+$E$38+$K$27)</f>
        <v>5.1485148514851482E-2</v>
      </c>
      <c r="V43" s="221">
        <f>L43/($L$47+$L$38+$D$27+$N$17)</f>
        <v>0</v>
      </c>
      <c r="X43" s="230">
        <f>($G43*('Scoring Format'!$B$4))+($I43*'Scoring Format'!$B$7)+($M43*('Scoring Format'!$B$3))+($O43*('Scoring Format'!$B$6))</f>
        <v>22</v>
      </c>
      <c r="Y43" s="230">
        <f>(F43*1)+(($G43*('Scoring Format'!$B$4))+($I43*'Scoring Format'!$B$7)+($M43*('Scoring Format'!$B$3))+($O43*('Scoring Format'!$B$6)))</f>
        <v>36</v>
      </c>
      <c r="Z43" s="230">
        <f>(F43*0.5)+(($G43*('Scoring Format'!$B$4))+($I43*'Scoring Format'!$B$7)+($M43*('Scoring Format'!$B$3))+($O43*('Scoring Format'!$B$6)))</f>
        <v>29</v>
      </c>
      <c r="AA43" s="232"/>
      <c r="AD43" s="229" t="s">
        <v>32</v>
      </c>
      <c r="AE43" s="229"/>
      <c r="AF43" s="219">
        <f>AH43/AG43</f>
        <v>0.5625</v>
      </c>
      <c r="AG43" s="230">
        <v>16</v>
      </c>
      <c r="AH43" s="230">
        <v>9</v>
      </c>
      <c r="AI43" s="230">
        <v>108</v>
      </c>
      <c r="AJ43" s="230">
        <f>AI43/AH43</f>
        <v>12</v>
      </c>
      <c r="AK43" s="230">
        <v>1</v>
      </c>
      <c r="AL43" s="219">
        <f>AK43/AH43</f>
        <v>0.1111111111111111</v>
      </c>
      <c r="AN43" s="230">
        <v>0</v>
      </c>
      <c r="AO43" s="230">
        <v>0</v>
      </c>
      <c r="AP43" s="230">
        <v>0</v>
      </c>
      <c r="AQ43" s="230">
        <v>0</v>
      </c>
      <c r="AR43" s="219" t="e">
        <f>AQ43/AN43</f>
        <v>#DIV/0!</v>
      </c>
      <c r="AV43" s="221" t="e">
        <f>(#REF!+AK43)/(#REF!+AK46)</f>
        <v>#REF!</v>
      </c>
      <c r="AW43" s="221" t="e">
        <f>#REF!/(AK43+#REF!)</f>
        <v>#REF!</v>
      </c>
      <c r="AX43" s="221" t="e">
        <f>AK43/(#REF!+AK43)</f>
        <v>#REF!</v>
      </c>
      <c r="AZ43" s="230">
        <f>(AI43*0.1)+(AK43*6)+(AO43*0.1)+(AQ43*6)</f>
        <v>16.8</v>
      </c>
      <c r="BA43" s="230">
        <f>(AH43*1)+(AI43*0.1)+(AK43*6)+(AO43*0.1)+(AQ43*6)</f>
        <v>25.8</v>
      </c>
    </row>
    <row r="44" spans="1:53" x14ac:dyDescent="0.15">
      <c r="A44" s="229" t="s">
        <v>844</v>
      </c>
      <c r="B44" s="230">
        <v>27</v>
      </c>
      <c r="C44" s="230">
        <v>17</v>
      </c>
      <c r="D44" s="219">
        <f t="shared" ref="D44:D46" si="39">F44/E44</f>
        <v>0.80555555555555558</v>
      </c>
      <c r="E44" s="230">
        <v>72</v>
      </c>
      <c r="F44" s="230">
        <v>58</v>
      </c>
      <c r="G44" s="230">
        <v>740</v>
      </c>
      <c r="H44" s="230">
        <f>G44/F44</f>
        <v>12.758620689655173</v>
      </c>
      <c r="I44" s="230">
        <v>6</v>
      </c>
      <c r="J44" s="219">
        <f t="shared" ref="J44:J46" si="40">I44/F44</f>
        <v>0.10344827586206896</v>
      </c>
      <c r="L44" s="230">
        <v>0</v>
      </c>
      <c r="M44" s="230">
        <v>0</v>
      </c>
      <c r="N44" s="230">
        <v>0</v>
      </c>
      <c r="O44" s="230">
        <v>0</v>
      </c>
      <c r="P44" s="219" t="e">
        <f t="shared" ref="P44:P46" si="41">O44/L44</f>
        <v>#DIV/0!</v>
      </c>
      <c r="S44" s="229" t="s">
        <v>845</v>
      </c>
      <c r="T44" s="221">
        <f>(E44+L44)/($E$47+$L$47+$E$38+$L$38+$K$27+$D$27+$N$17)</f>
        <v>7.0381231671554259E-2</v>
      </c>
      <c r="U44" s="221">
        <f>E44/($E$47+$E$38+$K$27)</f>
        <v>0.14257425742574256</v>
      </c>
      <c r="V44" s="221">
        <f>L44/($L$47+$L$38+$D$27+$N$17)</f>
        <v>0</v>
      </c>
      <c r="X44" s="230">
        <f>($G44*('Scoring Format'!$B$4))+($I44*'Scoring Format'!$B$7)+($M44*('Scoring Format'!$B$3))+($O44*('Scoring Format'!$B$6))</f>
        <v>110</v>
      </c>
      <c r="Y44" s="230">
        <f>(F44*1)+(($G44*('Scoring Format'!$B$4))+($I44*'Scoring Format'!$B$7)+($M44*('Scoring Format'!$B$3))+($O44*('Scoring Format'!$B$6)))</f>
        <v>168</v>
      </c>
      <c r="Z44" s="230">
        <f>(F44*0.5)+(($G44*('Scoring Format'!$B$4))+($I44*'Scoring Format'!$B$7)+($M44*('Scoring Format'!$B$3))+($O44*('Scoring Format'!$B$6)))</f>
        <v>139</v>
      </c>
      <c r="AA44" s="232"/>
      <c r="AD44" s="229" t="s">
        <v>73</v>
      </c>
      <c r="AE44" s="229"/>
      <c r="AF44" s="219">
        <f t="shared" ref="AF44:AF46" si="42">AH44/AG44</f>
        <v>0.74285714285714288</v>
      </c>
      <c r="AG44" s="230">
        <v>35</v>
      </c>
      <c r="AH44" s="230">
        <v>26</v>
      </c>
      <c r="AI44" s="230">
        <v>283</v>
      </c>
      <c r="AJ44" s="230">
        <f>AI44/AH44</f>
        <v>10.884615384615385</v>
      </c>
      <c r="AK44" s="230">
        <v>2</v>
      </c>
      <c r="AL44" s="219">
        <f t="shared" ref="AL44:AL46" si="43">AK44/AH44</f>
        <v>7.6923076923076927E-2</v>
      </c>
      <c r="AN44" s="230">
        <v>0</v>
      </c>
      <c r="AO44" s="230">
        <v>0</v>
      </c>
      <c r="AP44" s="230">
        <v>0</v>
      </c>
      <c r="AQ44" s="230">
        <v>0</v>
      </c>
      <c r="AR44" s="219" t="e">
        <f t="shared" ref="AR44:AR46" si="44">AQ44/AN44</f>
        <v>#DIV/0!</v>
      </c>
      <c r="AV44" s="221" t="e">
        <f>(#REF!+AK44)/(#REF!+AK47)</f>
        <v>#REF!</v>
      </c>
      <c r="AW44" s="221" t="e">
        <f>#REF!/(AK44+#REF!)</f>
        <v>#REF!</v>
      </c>
      <c r="AX44" s="221" t="e">
        <f>AK44/(#REF!+AK44)</f>
        <v>#REF!</v>
      </c>
      <c r="AZ44" s="230">
        <f>(AI44*0.1)+(AK44*6)+(AO44*0.1)+(AQ44*6)</f>
        <v>40.299999999999997</v>
      </c>
      <c r="BA44" s="230">
        <f>(AH44*1)+(AI44*0.1)+(AK44*6)+(AO44*0.1)+(AQ44*6)</f>
        <v>66.3</v>
      </c>
    </row>
    <row r="45" spans="1:53" x14ac:dyDescent="0.15">
      <c r="A45" s="229" t="s">
        <v>1746</v>
      </c>
      <c r="B45" s="230">
        <v>26</v>
      </c>
      <c r="C45" s="230">
        <v>17</v>
      </c>
      <c r="D45" s="219">
        <f t="shared" si="39"/>
        <v>0.86956521739130432</v>
      </c>
      <c r="E45" s="230">
        <v>23</v>
      </c>
      <c r="F45" s="230">
        <v>20</v>
      </c>
      <c r="G45" s="230">
        <v>222</v>
      </c>
      <c r="H45" s="230">
        <f>G45/F45</f>
        <v>11.1</v>
      </c>
      <c r="I45" s="230">
        <v>2</v>
      </c>
      <c r="J45" s="219">
        <f t="shared" si="40"/>
        <v>0.1</v>
      </c>
      <c r="L45" s="230">
        <v>0</v>
      </c>
      <c r="M45" s="230">
        <v>0</v>
      </c>
      <c r="N45" s="230">
        <v>0</v>
      </c>
      <c r="O45" s="230">
        <v>0</v>
      </c>
      <c r="P45" s="219" t="e">
        <f t="shared" si="41"/>
        <v>#DIV/0!</v>
      </c>
      <c r="S45" s="229" t="s">
        <v>1747</v>
      </c>
      <c r="T45" s="221">
        <f>(E45+L45)/($E$47+$L$47+$E$38+$L$38+$K$27+$D$27+$N$17)</f>
        <v>2.2482893450635387E-2</v>
      </c>
      <c r="U45" s="221">
        <f>E45/($E$47+$E$38+$K$27)</f>
        <v>4.5544554455445543E-2</v>
      </c>
      <c r="V45" s="221">
        <f>L45/($L$47+$L$38+$D$27+$N$17)</f>
        <v>0</v>
      </c>
      <c r="X45" s="230">
        <f>($G45*('Scoring Format'!$B$4))+($I45*'Scoring Format'!$B$7)+($M45*('Scoring Format'!$B$3))+($O45*('Scoring Format'!$B$6))</f>
        <v>34.200000000000003</v>
      </c>
      <c r="Y45" s="230">
        <f>(F45*1)+(($G45*('Scoring Format'!$B$4))+($I45*'Scoring Format'!$B$7)+($M45*('Scoring Format'!$B$3))+($O45*('Scoring Format'!$B$6)))</f>
        <v>54.2</v>
      </c>
      <c r="Z45" s="230">
        <f>(F45*0.5)+(($G45*('Scoring Format'!$B$4))+($I45*'Scoring Format'!$B$7)+($M45*('Scoring Format'!$B$3))+($O45*('Scoring Format'!$B$6)))</f>
        <v>44.2</v>
      </c>
      <c r="AA45" s="232"/>
      <c r="AD45" s="229" t="s">
        <v>74</v>
      </c>
      <c r="AE45" s="229"/>
      <c r="AF45" s="219">
        <f t="shared" si="42"/>
        <v>0.5</v>
      </c>
      <c r="AG45" s="230">
        <v>12</v>
      </c>
      <c r="AH45" s="230">
        <v>6</v>
      </c>
      <c r="AI45" s="230">
        <v>65</v>
      </c>
      <c r="AJ45" s="230">
        <f>AI45/AH45</f>
        <v>10.833333333333334</v>
      </c>
      <c r="AK45" s="230">
        <v>0</v>
      </c>
      <c r="AL45" s="219">
        <f t="shared" si="43"/>
        <v>0</v>
      </c>
      <c r="AN45" s="230">
        <v>0</v>
      </c>
      <c r="AO45" s="230">
        <v>0</v>
      </c>
      <c r="AP45" s="230">
        <v>0</v>
      </c>
      <c r="AQ45" s="230">
        <v>0</v>
      </c>
      <c r="AR45" s="219" t="e">
        <f t="shared" si="44"/>
        <v>#DIV/0!</v>
      </c>
      <c r="AV45" s="221" t="e">
        <f>(#REF!+AK45)/(#REF!+AI49)</f>
        <v>#REF!</v>
      </c>
      <c r="AW45" s="221" t="e">
        <f>#REF!/(AK45+#REF!)</f>
        <v>#REF!</v>
      </c>
      <c r="AX45" s="221" t="e">
        <f>AK45/(#REF!+AK45)</f>
        <v>#REF!</v>
      </c>
      <c r="AZ45" s="230">
        <f>(AI45*0.1)+(AK45*6)+(AO45*0.1)+(AQ45*6)</f>
        <v>6.5</v>
      </c>
      <c r="BA45" s="230">
        <f>(AH45*1)+(AI45*0.1)+(AK45*6)+(AO45*0.1)+(AQ45*6)</f>
        <v>12.5</v>
      </c>
    </row>
    <row r="46" spans="1:53" x14ac:dyDescent="0.15">
      <c r="A46" s="229"/>
      <c r="B46" s="230"/>
      <c r="C46" s="230"/>
      <c r="D46" s="219" t="e">
        <f t="shared" si="39"/>
        <v>#DIV/0!</v>
      </c>
      <c r="E46" s="230"/>
      <c r="F46" s="230"/>
      <c r="G46" s="230"/>
      <c r="H46" s="230" t="e">
        <f>G46/F46</f>
        <v>#DIV/0!</v>
      </c>
      <c r="I46" s="230"/>
      <c r="J46" s="219" t="e">
        <f t="shared" si="40"/>
        <v>#DIV/0!</v>
      </c>
      <c r="L46" s="230"/>
      <c r="M46" s="230"/>
      <c r="N46" s="230">
        <v>0</v>
      </c>
      <c r="O46" s="230">
        <v>0</v>
      </c>
      <c r="P46" s="219" t="e">
        <f t="shared" si="41"/>
        <v>#DIV/0!</v>
      </c>
      <c r="S46" s="229"/>
      <c r="T46" s="221">
        <f>(E46+L46)/($E$47+$L$47+$E$38+$L$38+$K$27+$D$27+$N$17)</f>
        <v>0</v>
      </c>
      <c r="U46" s="221">
        <f>E46/($E$47+$E$38+$K$27)</f>
        <v>0</v>
      </c>
      <c r="V46" s="221">
        <f>L46/($L$47+$L$38+$D$27+$N$17)</f>
        <v>0</v>
      </c>
      <c r="X46" s="230">
        <f>($G46*('Scoring Format'!$B$4))+($I46*'Scoring Format'!$B$7)+($M46*('Scoring Format'!$B$3))+($O46*('Scoring Format'!$B$6))</f>
        <v>0</v>
      </c>
      <c r="Y46" s="230">
        <f>(F46*1)+(($G46*('Scoring Format'!$B$4))+($I46*'Scoring Format'!$B$7)+($M46*('Scoring Format'!$B$3))+($O46*('Scoring Format'!$B$6)))</f>
        <v>0</v>
      </c>
      <c r="Z46" s="230">
        <f>(F46*0.5)+(($G46*('Scoring Format'!$B$4))+($I46*'Scoring Format'!$B$7)+($M46*('Scoring Format'!$B$3))+($O46*('Scoring Format'!$B$6)))</f>
        <v>0</v>
      </c>
      <c r="AA46" s="232"/>
      <c r="AD46" s="229"/>
      <c r="AE46" s="229"/>
      <c r="AF46" s="219" t="e">
        <f t="shared" si="42"/>
        <v>#DIV/0!</v>
      </c>
      <c r="AG46" s="230"/>
      <c r="AH46" s="230"/>
      <c r="AI46" s="230"/>
      <c r="AJ46" s="230" t="e">
        <f>AI46/AH46</f>
        <v>#DIV/0!</v>
      </c>
      <c r="AK46" s="230"/>
      <c r="AL46" s="219" t="e">
        <f t="shared" si="43"/>
        <v>#DIV/0!</v>
      </c>
      <c r="AN46" s="230"/>
      <c r="AO46" s="230"/>
      <c r="AP46" s="230"/>
      <c r="AQ46" s="230">
        <v>0</v>
      </c>
      <c r="AR46" s="219" t="e">
        <f t="shared" si="44"/>
        <v>#DIV/0!</v>
      </c>
      <c r="AV46" s="221" t="e">
        <f>(#REF!+AK46)/(#REF!+AI50)</f>
        <v>#REF!</v>
      </c>
      <c r="AW46" s="221" t="e">
        <f>#REF!/(AK46+#REF!)</f>
        <v>#REF!</v>
      </c>
      <c r="AX46" s="221" t="e">
        <f>AK46/(#REF!+AK46)</f>
        <v>#REF!</v>
      </c>
      <c r="AZ46" s="230">
        <f>(AI46*0.1)+(AK46*6)+(AO46*0.1)+(AQ46*6)</f>
        <v>0</v>
      </c>
      <c r="BA46" s="230">
        <f>(AH46*1)+(AI46*0.1)+(AK46*6)+(AO46*0.1)+(AQ46*6)</f>
        <v>0</v>
      </c>
    </row>
    <row r="47" spans="1:53" x14ac:dyDescent="0.15">
      <c r="A47" s="228" t="s">
        <v>44</v>
      </c>
      <c r="B47" s="228"/>
      <c r="C47" s="228"/>
      <c r="D47" s="225"/>
      <c r="E47" s="228">
        <f>SUM(E43:E46)</f>
        <v>121</v>
      </c>
      <c r="F47" s="228">
        <f t="shared" ref="F47:I47" si="45">SUM(F43:F46)</f>
        <v>92</v>
      </c>
      <c r="G47" s="228">
        <f t="shared" si="45"/>
        <v>1122</v>
      </c>
      <c r="H47" s="228"/>
      <c r="I47" s="228">
        <f t="shared" si="45"/>
        <v>9</v>
      </c>
      <c r="J47" s="228"/>
      <c r="K47" s="228"/>
      <c r="L47" s="228">
        <f>SUM(L43:L46)</f>
        <v>0</v>
      </c>
      <c r="M47" s="228">
        <f t="shared" ref="M47:O47" si="46">SUM(M43:M46)</f>
        <v>0</v>
      </c>
      <c r="N47" s="228"/>
      <c r="O47" s="228">
        <f t="shared" si="46"/>
        <v>0</v>
      </c>
      <c r="P47" s="225"/>
      <c r="R47" s="233"/>
      <c r="T47" s="233"/>
      <c r="V47" s="232"/>
      <c r="W47" s="232"/>
      <c r="AD47" s="228" t="s">
        <v>44</v>
      </c>
      <c r="AE47" s="228"/>
      <c r="AF47" s="225"/>
      <c r="AG47" s="228">
        <f>SUM(AG43:AG46)</f>
        <v>63</v>
      </c>
      <c r="AH47" s="228">
        <f t="shared" ref="AH47:AI47" si="47">SUM(AH43:AH46)</f>
        <v>41</v>
      </c>
      <c r="AI47" s="228">
        <f t="shared" si="47"/>
        <v>456</v>
      </c>
      <c r="AJ47" s="228"/>
      <c r="AK47" s="228">
        <f t="shared" ref="AK47" si="48">SUM(AK43:AK46)</f>
        <v>3</v>
      </c>
      <c r="AL47" s="228"/>
      <c r="AM47" s="228"/>
      <c r="AN47" s="228">
        <f>SUM(AN43:AN46)</f>
        <v>0</v>
      </c>
      <c r="AO47" s="228">
        <f t="shared" ref="AO47" si="49">SUM(AO43:AO46)</f>
        <v>0</v>
      </c>
      <c r="AP47" s="228"/>
      <c r="AQ47" s="228">
        <f t="shared" ref="AQ47" si="50">SUM(AQ43:AQ46)</f>
        <v>0</v>
      </c>
      <c r="AR47" s="225"/>
      <c r="AT47" s="233"/>
      <c r="AU47" s="233"/>
      <c r="AV47" s="233"/>
      <c r="AX47" s="232"/>
      <c r="AY47" s="232"/>
    </row>
    <row r="48" spans="1:53" x14ac:dyDescent="0.15">
      <c r="H48" s="237"/>
      <c r="I48" s="232"/>
      <c r="J48" s="232"/>
      <c r="P48" s="233"/>
      <c r="Q48" s="233"/>
      <c r="R48" s="233"/>
      <c r="T48" s="232"/>
      <c r="U48" s="232"/>
      <c r="AJ48" s="237"/>
      <c r="AK48" s="232"/>
      <c r="AL48" s="232"/>
      <c r="AR48" s="233"/>
      <c r="AS48" s="233"/>
      <c r="AT48" s="233"/>
      <c r="AV48" s="232"/>
      <c r="AW48" s="232"/>
    </row>
    <row r="49" spans="1:50" x14ac:dyDescent="0.15">
      <c r="H49" s="237"/>
      <c r="I49" s="232"/>
      <c r="J49" s="232"/>
      <c r="P49" s="233"/>
      <c r="Q49" s="233"/>
      <c r="R49" s="233"/>
      <c r="T49" s="232"/>
      <c r="U49" s="232"/>
      <c r="AJ49" s="237"/>
      <c r="AK49" s="232"/>
      <c r="AL49" s="232"/>
      <c r="AR49" s="233"/>
      <c r="AS49" s="233"/>
      <c r="AT49" s="233"/>
      <c r="AV49" s="232"/>
      <c r="AW49" s="232"/>
    </row>
    <row r="50" spans="1:50" x14ac:dyDescent="0.15">
      <c r="A50" s="517" t="s">
        <v>57</v>
      </c>
      <c r="B50" s="517"/>
      <c r="C50" s="517"/>
      <c r="D50" s="517"/>
      <c r="E50" s="517"/>
      <c r="F50" s="517"/>
      <c r="G50" s="517"/>
      <c r="H50" s="237"/>
      <c r="I50" s="232"/>
      <c r="J50" s="517" t="s">
        <v>58</v>
      </c>
      <c r="K50" s="518"/>
      <c r="L50" s="518"/>
      <c r="M50" s="518"/>
      <c r="N50" s="518"/>
      <c r="P50" s="243"/>
      <c r="Q50" s="233"/>
      <c r="R50" s="517" t="s">
        <v>62</v>
      </c>
      <c r="S50" s="518"/>
      <c r="T50" s="518"/>
      <c r="U50" s="518"/>
      <c r="V50" s="518"/>
      <c r="AC50" s="517" t="s">
        <v>57</v>
      </c>
      <c r="AD50" s="517"/>
      <c r="AE50" s="517"/>
      <c r="AF50" s="517"/>
      <c r="AG50" s="517"/>
      <c r="AH50" s="517"/>
      <c r="AI50" s="517"/>
      <c r="AJ50" s="237"/>
      <c r="AK50" s="232"/>
      <c r="AL50" s="517" t="s">
        <v>58</v>
      </c>
      <c r="AM50" s="518"/>
      <c r="AN50" s="518"/>
      <c r="AO50" s="518"/>
      <c r="AP50" s="518"/>
      <c r="AR50" s="243"/>
      <c r="AS50" s="233"/>
      <c r="AT50" s="517" t="s">
        <v>62</v>
      </c>
      <c r="AU50" s="518"/>
      <c r="AV50" s="518"/>
      <c r="AW50" s="518"/>
      <c r="AX50" s="518"/>
    </row>
    <row r="51" spans="1:50" x14ac:dyDescent="0.15">
      <c r="A51" s="225"/>
      <c r="B51" s="228" t="s">
        <v>17</v>
      </c>
      <c r="C51" s="228" t="s">
        <v>42</v>
      </c>
      <c r="D51" s="228" t="s">
        <v>19</v>
      </c>
      <c r="E51" s="228" t="s">
        <v>6</v>
      </c>
      <c r="H51" s="232"/>
      <c r="I51" s="232"/>
      <c r="J51" s="519" t="s">
        <v>59</v>
      </c>
      <c r="K51" s="516"/>
      <c r="L51" s="516"/>
      <c r="M51" s="516"/>
      <c r="N51" s="225" t="s">
        <v>60</v>
      </c>
      <c r="R51" s="519" t="s">
        <v>59</v>
      </c>
      <c r="S51" s="516"/>
      <c r="T51" s="516"/>
      <c r="U51" s="516"/>
      <c r="V51" s="225" t="s">
        <v>60</v>
      </c>
      <c r="AC51" s="225"/>
      <c r="AD51" s="228" t="s">
        <v>17</v>
      </c>
      <c r="AE51" s="228" t="s">
        <v>42</v>
      </c>
      <c r="AF51" s="228" t="s">
        <v>19</v>
      </c>
      <c r="AG51" s="228" t="s">
        <v>6</v>
      </c>
      <c r="AJ51" s="232"/>
      <c r="AK51" s="232"/>
      <c r="AL51" s="519" t="s">
        <v>59</v>
      </c>
      <c r="AM51" s="516"/>
      <c r="AN51" s="516"/>
      <c r="AO51" s="516"/>
      <c r="AP51" s="225" t="s">
        <v>60</v>
      </c>
      <c r="AT51" s="519" t="s">
        <v>59</v>
      </c>
      <c r="AU51" s="516"/>
      <c r="AV51" s="516"/>
      <c r="AW51" s="516"/>
      <c r="AX51" s="225" t="s">
        <v>60</v>
      </c>
    </row>
    <row r="52" spans="1:50" x14ac:dyDescent="0.15">
      <c r="A52" s="240" t="s">
        <v>33</v>
      </c>
      <c r="B52" s="230">
        <f>SUM(K22:K26,E32:E37,E43:E46)</f>
        <v>505</v>
      </c>
      <c r="C52" s="230">
        <f>SUM(F43:F46,F32:F37,L22:L26)</f>
        <v>357</v>
      </c>
      <c r="D52" s="230">
        <f>SUM(G43:G46,G32:G37,M22:M26)</f>
        <v>4108</v>
      </c>
      <c r="E52" s="230">
        <f>SUM(O22:O26,I32:I37,I43:I46)</f>
        <v>29</v>
      </c>
      <c r="H52" s="232"/>
      <c r="I52" s="232"/>
      <c r="J52" s="520" t="s">
        <v>2305</v>
      </c>
      <c r="K52" s="520"/>
      <c r="L52" s="520"/>
      <c r="M52" s="520"/>
      <c r="N52" s="229" t="s">
        <v>285</v>
      </c>
      <c r="R52" s="520" t="s">
        <v>4005</v>
      </c>
      <c r="S52" s="520"/>
      <c r="T52" s="520"/>
      <c r="U52" s="520"/>
      <c r="V52" s="229" t="s">
        <v>16</v>
      </c>
      <c r="AC52" s="240" t="s">
        <v>33</v>
      </c>
      <c r="AD52" s="230">
        <f>SUM(AM22:AM26,AG32:AG37,AG43:AG46)</f>
        <v>583</v>
      </c>
      <c r="AE52" s="230">
        <f>SUM(AH43:AH46,AH32:AH37,AM22:AM26)</f>
        <v>404</v>
      </c>
      <c r="AF52" s="230">
        <f>SUM(AI43:AI46,AI32:AI37,AN22:AN26)</f>
        <v>3653</v>
      </c>
      <c r="AG52" s="230">
        <f>SUM(AQ22:AQ26,AK32:AK37,AK43:AK46)</f>
        <v>27</v>
      </c>
      <c r="AJ52" s="232"/>
      <c r="AK52" s="232"/>
      <c r="AL52" s="521"/>
      <c r="AM52" s="520"/>
      <c r="AN52" s="520"/>
      <c r="AO52" s="520"/>
      <c r="AP52" s="229"/>
      <c r="AT52" s="521"/>
      <c r="AU52" s="520"/>
      <c r="AV52" s="520"/>
      <c r="AW52" s="520"/>
      <c r="AX52" s="229"/>
    </row>
    <row r="53" spans="1:50" x14ac:dyDescent="0.15">
      <c r="A53" s="240" t="s">
        <v>43</v>
      </c>
      <c r="B53" s="230">
        <f>SUM(D17)</f>
        <v>505</v>
      </c>
      <c r="C53" s="230">
        <f>SUM(E17)</f>
        <v>357</v>
      </c>
      <c r="D53" s="230">
        <f>SUM(G17)</f>
        <v>4108</v>
      </c>
      <c r="E53" s="230">
        <f>SUM(I17)</f>
        <v>29</v>
      </c>
      <c r="F53" s="228"/>
      <c r="J53" s="520" t="s">
        <v>1741</v>
      </c>
      <c r="K53" s="520"/>
      <c r="L53" s="520"/>
      <c r="M53" s="520"/>
      <c r="N53" s="229" t="s">
        <v>16</v>
      </c>
      <c r="R53" s="521"/>
      <c r="S53" s="520"/>
      <c r="T53" s="520"/>
      <c r="U53" s="520"/>
      <c r="V53" s="229"/>
      <c r="AC53" s="240" t="s">
        <v>43</v>
      </c>
      <c r="AD53" s="230">
        <f>SUM(AF17)</f>
        <v>583</v>
      </c>
      <c r="AE53" s="230">
        <f>SUM(AG17)</f>
        <v>378</v>
      </c>
      <c r="AF53" s="230">
        <f>SUM(AI17)</f>
        <v>4072</v>
      </c>
      <c r="AG53" s="230">
        <f>SUM(AK17)</f>
        <v>27</v>
      </c>
      <c r="AH53" s="228"/>
      <c r="AL53" s="521"/>
      <c r="AM53" s="520"/>
      <c r="AN53" s="520"/>
      <c r="AO53" s="520"/>
      <c r="AP53" s="229"/>
      <c r="AT53" s="521"/>
      <c r="AU53" s="520"/>
      <c r="AV53" s="520"/>
      <c r="AW53" s="520"/>
      <c r="AX53" s="229"/>
    </row>
    <row r="54" spans="1:50" x14ac:dyDescent="0.15">
      <c r="A54" s="240" t="s">
        <v>65</v>
      </c>
      <c r="B54" s="230"/>
      <c r="F54" s="228"/>
      <c r="J54" s="520" t="s">
        <v>2306</v>
      </c>
      <c r="K54" s="520"/>
      <c r="L54" s="520"/>
      <c r="M54" s="520"/>
      <c r="N54" s="229" t="s">
        <v>285</v>
      </c>
      <c r="R54" s="521"/>
      <c r="S54" s="520"/>
      <c r="T54" s="520"/>
      <c r="U54" s="520"/>
      <c r="V54" s="229"/>
      <c r="AC54" s="240" t="s">
        <v>65</v>
      </c>
      <c r="AD54" s="229"/>
      <c r="AH54" s="228"/>
      <c r="AL54" s="521"/>
      <c r="AM54" s="520"/>
      <c r="AN54" s="520"/>
      <c r="AO54" s="520"/>
      <c r="AP54" s="229"/>
      <c r="AT54" s="521"/>
      <c r="AU54" s="520"/>
      <c r="AV54" s="520"/>
      <c r="AW54" s="520"/>
      <c r="AX54" s="229"/>
    </row>
    <row r="55" spans="1:50" x14ac:dyDescent="0.15">
      <c r="J55" s="520" t="s">
        <v>707</v>
      </c>
      <c r="K55" s="520"/>
      <c r="L55" s="520"/>
      <c r="M55" s="520"/>
      <c r="N55" s="229" t="s">
        <v>285</v>
      </c>
      <c r="R55" s="521"/>
      <c r="S55" s="520"/>
      <c r="T55" s="520"/>
      <c r="U55" s="520"/>
      <c r="V55" s="229"/>
      <c r="AL55" s="521"/>
      <c r="AM55" s="520"/>
      <c r="AN55" s="520"/>
      <c r="AO55" s="520"/>
      <c r="AP55" s="229"/>
      <c r="AT55" s="521"/>
      <c r="AU55" s="520"/>
      <c r="AV55" s="520"/>
      <c r="AW55" s="520"/>
      <c r="AX55" s="229"/>
    </row>
    <row r="56" spans="1:50" x14ac:dyDescent="0.15">
      <c r="A56" s="225"/>
      <c r="B56" s="228" t="s">
        <v>1</v>
      </c>
      <c r="C56" s="228" t="s">
        <v>4</v>
      </c>
      <c r="D56" s="228" t="s">
        <v>6</v>
      </c>
      <c r="J56" s="520" t="s">
        <v>2307</v>
      </c>
      <c r="K56" s="520"/>
      <c r="L56" s="520"/>
      <c r="M56" s="520"/>
      <c r="N56" s="229" t="s">
        <v>285</v>
      </c>
      <c r="R56" s="521"/>
      <c r="S56" s="520"/>
      <c r="T56" s="520"/>
      <c r="U56" s="520"/>
      <c r="V56" s="229"/>
      <c r="AC56" s="225"/>
      <c r="AD56" s="228" t="s">
        <v>1</v>
      </c>
      <c r="AE56" s="228" t="s">
        <v>4</v>
      </c>
      <c r="AF56" s="228" t="s">
        <v>6</v>
      </c>
      <c r="AL56" s="521"/>
      <c r="AM56" s="520"/>
      <c r="AN56" s="520"/>
      <c r="AO56" s="520"/>
      <c r="AP56" s="229"/>
      <c r="AT56" s="521"/>
      <c r="AU56" s="520"/>
      <c r="AV56" s="520"/>
      <c r="AW56" s="520"/>
      <c r="AX56" s="229"/>
    </row>
    <row r="57" spans="1:50" x14ac:dyDescent="0.15">
      <c r="A57" s="240" t="s">
        <v>56</v>
      </c>
      <c r="B57" s="230">
        <f>SUM(N14:N16,D22:D26,L32:L37,L43:L46)</f>
        <v>518</v>
      </c>
      <c r="C57" s="230">
        <f>SUM(O14:O16,E22:E26,M32:M37,M43:M46)</f>
        <v>2677</v>
      </c>
      <c r="D57" s="230">
        <f>SUM(Q14:Q16,G22:G26,O32:O37,O43:O46)</f>
        <v>28</v>
      </c>
      <c r="J57" s="520" t="s">
        <v>2308</v>
      </c>
      <c r="K57" s="520"/>
      <c r="L57" s="520"/>
      <c r="M57" s="520"/>
      <c r="N57" s="229" t="s">
        <v>286</v>
      </c>
      <c r="R57" s="521"/>
      <c r="S57" s="520"/>
      <c r="T57" s="520"/>
      <c r="U57" s="520"/>
      <c r="V57" s="229"/>
      <c r="AC57" s="240" t="s">
        <v>56</v>
      </c>
      <c r="AD57" s="230">
        <f>SUM(AP14:AP16,AF22:AF26,AN32:AN37,AN43:AN46)</f>
        <v>421</v>
      </c>
      <c r="AE57" s="230">
        <f>SUM(AQ14:AQ16,AG22:AG26,AO32:AO37,AO43:AO46)</f>
        <v>2231</v>
      </c>
      <c r="AF57" s="230">
        <f>SUM(AS14:AS16,AI22:AI26,AQ32:AQ37,AQ43:AQ46)</f>
        <v>18</v>
      </c>
      <c r="AL57" s="521"/>
      <c r="AM57" s="520"/>
      <c r="AN57" s="520"/>
      <c r="AO57" s="520"/>
      <c r="AP57" s="229"/>
      <c r="AT57" s="521"/>
      <c r="AU57" s="520"/>
      <c r="AV57" s="520"/>
      <c r="AW57" s="520"/>
      <c r="AX57" s="229"/>
    </row>
    <row r="58" spans="1:50" x14ac:dyDescent="0.15">
      <c r="A58" s="240" t="s">
        <v>65</v>
      </c>
      <c r="B58" s="230"/>
      <c r="J58" s="520" t="s">
        <v>1744</v>
      </c>
      <c r="K58" s="520"/>
      <c r="L58" s="520"/>
      <c r="M58" s="520"/>
      <c r="N58" s="229" t="s">
        <v>286</v>
      </c>
      <c r="R58" s="521"/>
      <c r="S58" s="520"/>
      <c r="T58" s="520"/>
      <c r="U58" s="520"/>
      <c r="V58" s="229"/>
      <c r="AC58" s="240" t="s">
        <v>65</v>
      </c>
      <c r="AD58" s="229"/>
      <c r="AL58" s="521"/>
      <c r="AM58" s="520"/>
      <c r="AN58" s="520"/>
      <c r="AO58" s="520"/>
      <c r="AP58" s="229"/>
      <c r="AT58" s="521"/>
      <c r="AU58" s="520"/>
      <c r="AV58" s="520"/>
      <c r="AW58" s="520"/>
      <c r="AX58" s="229"/>
    </row>
    <row r="59" spans="1:50" x14ac:dyDescent="0.15">
      <c r="J59" s="520" t="s">
        <v>4006</v>
      </c>
      <c r="K59" s="520"/>
      <c r="L59" s="520"/>
      <c r="M59" s="520"/>
      <c r="N59" s="229" t="s">
        <v>16</v>
      </c>
      <c r="R59" s="521"/>
      <c r="S59" s="520"/>
      <c r="T59" s="520"/>
      <c r="U59" s="520"/>
      <c r="V59" s="229"/>
      <c r="AL59" s="521"/>
      <c r="AM59" s="520"/>
      <c r="AN59" s="520"/>
      <c r="AO59" s="520"/>
      <c r="AP59" s="229"/>
      <c r="AT59" s="521"/>
      <c r="AU59" s="520"/>
      <c r="AV59" s="520"/>
      <c r="AW59" s="520"/>
      <c r="AX59" s="229"/>
    </row>
    <row r="60" spans="1:50" x14ac:dyDescent="0.15">
      <c r="B60" s="228" t="s">
        <v>40</v>
      </c>
      <c r="C60" s="228" t="s">
        <v>41</v>
      </c>
      <c r="AD60" s="228" t="s">
        <v>40</v>
      </c>
      <c r="AE60" s="228" t="s">
        <v>41</v>
      </c>
    </row>
    <row r="61" spans="1:50" x14ac:dyDescent="0.15">
      <c r="A61" s="240" t="s">
        <v>39</v>
      </c>
      <c r="B61" s="219">
        <f>B57/(B53+B57)</f>
        <v>0.50635386119257086</v>
      </c>
      <c r="C61" s="219">
        <f>B53/(B53+B57)</f>
        <v>0.49364613880742914</v>
      </c>
      <c r="AC61" s="240" t="s">
        <v>39</v>
      </c>
      <c r="AD61" s="219">
        <f>AD57/(AD53+AD57)</f>
        <v>0.41932270916334663</v>
      </c>
      <c r="AE61" s="219">
        <f>AD53/(AD53+AD57)</f>
        <v>0.58067729083665343</v>
      </c>
      <c r="AL61" s="224" t="s">
        <v>61</v>
      </c>
    </row>
    <row r="62" spans="1:50" x14ac:dyDescent="0.15">
      <c r="A62" s="240" t="s">
        <v>64</v>
      </c>
      <c r="B62" s="230"/>
      <c r="C62" s="229"/>
      <c r="J62" s="224" t="s">
        <v>61</v>
      </c>
      <c r="AC62" s="240" t="s">
        <v>64</v>
      </c>
      <c r="AD62" s="229"/>
      <c r="AE62" s="229"/>
    </row>
    <row r="73" spans="1:23" x14ac:dyDescent="0.15">
      <c r="A73" s="517" t="s">
        <v>55</v>
      </c>
      <c r="B73" s="517"/>
      <c r="C73" s="517"/>
      <c r="D73" s="517"/>
      <c r="E73" s="517"/>
      <c r="F73" s="517"/>
      <c r="G73" s="517"/>
      <c r="H73" s="517"/>
      <c r="I73" s="517"/>
      <c r="J73" s="517"/>
      <c r="K73" s="517"/>
      <c r="L73" s="517"/>
      <c r="M73" s="517"/>
      <c r="N73" s="517"/>
      <c r="O73" s="517"/>
      <c r="P73" s="517"/>
      <c r="Q73" s="517"/>
      <c r="R73" s="517"/>
      <c r="S73" s="517"/>
      <c r="T73" s="517"/>
      <c r="U73" s="517"/>
      <c r="V73" s="517"/>
      <c r="W73" s="517"/>
    </row>
    <row r="74" spans="1:23" x14ac:dyDescent="0.15">
      <c r="A74" s="226"/>
      <c r="B74" s="226"/>
      <c r="C74" s="226"/>
      <c r="D74" s="226"/>
      <c r="E74" s="226"/>
      <c r="F74" s="226"/>
      <c r="G74" s="226"/>
      <c r="H74" s="226"/>
      <c r="I74" s="226"/>
      <c r="J74" s="226"/>
      <c r="K74" s="226"/>
      <c r="L74" s="226"/>
      <c r="M74" s="226"/>
      <c r="N74" s="226"/>
      <c r="O74" s="226"/>
      <c r="P74" s="226"/>
      <c r="Q74" s="226"/>
      <c r="R74" s="226"/>
      <c r="S74" s="226"/>
      <c r="T74" s="226"/>
      <c r="U74" s="226"/>
      <c r="V74" s="226"/>
      <c r="W74" s="226"/>
    </row>
    <row r="75" spans="1:23" x14ac:dyDescent="0.15">
      <c r="H75" s="515" t="s">
        <v>36</v>
      </c>
      <c r="I75" s="515"/>
      <c r="J75" s="515"/>
      <c r="M75" s="515" t="s">
        <v>37</v>
      </c>
      <c r="N75" s="515"/>
      <c r="O75" s="515"/>
      <c r="S75" s="225" t="s">
        <v>94</v>
      </c>
    </row>
    <row r="76" spans="1:23" x14ac:dyDescent="0.15">
      <c r="H76" s="515" t="s">
        <v>38</v>
      </c>
      <c r="I76" s="515"/>
      <c r="J76" s="515"/>
      <c r="M76" s="227" t="s">
        <v>75</v>
      </c>
      <c r="S76" s="220" t="s">
        <v>40</v>
      </c>
      <c r="T76" s="220" t="s">
        <v>41</v>
      </c>
    </row>
    <row r="77" spans="1:23" x14ac:dyDescent="0.15">
      <c r="H77" s="515"/>
      <c r="I77" s="515"/>
      <c r="J77" s="515"/>
      <c r="S77" s="219" t="e">
        <f>(M87+C97+K108+K117)/(M87+C97+K108+C87)</f>
        <v>#DIV/0!</v>
      </c>
      <c r="T77" s="219" t="e">
        <f>C87/(C87+M87+C97+K108+K117)</f>
        <v>#DIV/0!</v>
      </c>
    </row>
    <row r="80" spans="1:23" x14ac:dyDescent="0.15">
      <c r="A80" s="517" t="s">
        <v>38</v>
      </c>
      <c r="B80" s="517"/>
      <c r="C80" s="517"/>
      <c r="D80" s="517"/>
      <c r="E80" s="517"/>
      <c r="F80" s="517"/>
      <c r="G80" s="517"/>
      <c r="H80" s="517"/>
      <c r="I80" s="517"/>
      <c r="J80" s="517"/>
      <c r="K80" s="517"/>
      <c r="L80" s="517"/>
      <c r="M80" s="517"/>
      <c r="N80" s="517"/>
      <c r="O80" s="517"/>
      <c r="P80" s="517"/>
      <c r="Q80" s="517"/>
      <c r="R80" s="517"/>
      <c r="S80" s="517"/>
      <c r="T80" s="517"/>
      <c r="U80" s="517"/>
      <c r="V80" s="517"/>
      <c r="W80" s="517"/>
    </row>
    <row r="81" spans="1:27" x14ac:dyDescent="0.15">
      <c r="C81" s="517" t="s">
        <v>48</v>
      </c>
      <c r="D81" s="517"/>
      <c r="E81" s="517"/>
      <c r="F81" s="517"/>
      <c r="G81" s="517"/>
      <c r="H81" s="517"/>
      <c r="I81" s="517"/>
      <c r="L81" s="517" t="s">
        <v>49</v>
      </c>
      <c r="M81" s="518"/>
      <c r="N81" s="518"/>
      <c r="O81" s="518"/>
      <c r="P81" s="518"/>
      <c r="R81" s="517" t="s">
        <v>50</v>
      </c>
      <c r="S81" s="517"/>
      <c r="T81" s="517"/>
      <c r="V81" s="517" t="s">
        <v>51</v>
      </c>
      <c r="W81" s="517"/>
    </row>
    <row r="82" spans="1:27" x14ac:dyDescent="0.15">
      <c r="A82" s="228" t="s">
        <v>0</v>
      </c>
      <c r="B82" s="228" t="s">
        <v>66</v>
      </c>
      <c r="C82" s="228" t="s">
        <v>1</v>
      </c>
      <c r="D82" s="228" t="s">
        <v>2</v>
      </c>
      <c r="E82" s="228" t="s">
        <v>3</v>
      </c>
      <c r="F82" s="228" t="s">
        <v>4</v>
      </c>
      <c r="G82" s="228" t="s">
        <v>5</v>
      </c>
      <c r="H82" s="228" t="s">
        <v>6</v>
      </c>
      <c r="I82" s="228" t="s">
        <v>7</v>
      </c>
      <c r="J82" s="228" t="s">
        <v>8</v>
      </c>
      <c r="K82" s="228" t="s">
        <v>9</v>
      </c>
      <c r="M82" s="228" t="s">
        <v>10</v>
      </c>
      <c r="N82" s="228" t="s">
        <v>11</v>
      </c>
      <c r="O82" s="228" t="s">
        <v>12</v>
      </c>
      <c r="P82" s="228" t="s">
        <v>6</v>
      </c>
      <c r="Q82" s="228" t="s">
        <v>13</v>
      </c>
      <c r="R82" s="228"/>
      <c r="S82" s="228" t="s">
        <v>47</v>
      </c>
      <c r="T82" s="228" t="s">
        <v>45</v>
      </c>
      <c r="U82" s="228" t="s">
        <v>46</v>
      </c>
      <c r="V82" s="228"/>
      <c r="W82" s="228" t="s">
        <v>14</v>
      </c>
      <c r="X82" s="228"/>
      <c r="Y82" s="228"/>
    </row>
    <row r="83" spans="1:27" x14ac:dyDescent="0.15">
      <c r="A83" s="229"/>
      <c r="B83" s="230"/>
      <c r="C83" s="230"/>
      <c r="D83" s="230"/>
      <c r="E83" s="219" t="e">
        <f>D83/C83</f>
        <v>#DIV/0!</v>
      </c>
      <c r="F83" s="230"/>
      <c r="G83" s="231" t="e">
        <f>F83/C83</f>
        <v>#DIV/0!</v>
      </c>
      <c r="H83" s="230"/>
      <c r="I83" s="219" t="e">
        <f>H83/C83</f>
        <v>#DIV/0!</v>
      </c>
      <c r="J83" s="230"/>
      <c r="K83" s="219" t="e">
        <f>J83/C83</f>
        <v>#DIV/0!</v>
      </c>
      <c r="M83" s="230"/>
      <c r="N83" s="230"/>
      <c r="O83" s="230" t="e">
        <f>N83/M83</f>
        <v>#DIV/0!</v>
      </c>
      <c r="P83" s="230"/>
      <c r="Q83" s="219" t="e">
        <f>P83/M83</f>
        <v>#DIV/0!</v>
      </c>
      <c r="R83" s="232"/>
      <c r="S83" s="219">
        <f>(C83+M83)/($D$17+$N$17)</f>
        <v>0</v>
      </c>
      <c r="T83" s="219">
        <f>C83/($D$17)</f>
        <v>0</v>
      </c>
      <c r="U83" s="219">
        <f>M83/($N$17)</f>
        <v>0</v>
      </c>
      <c r="V83" s="233"/>
      <c r="W83" s="230">
        <f>(F83*0.05)+(H83*4)+(J83*-1)+(N83*0.1)+(P83*6)</f>
        <v>0</v>
      </c>
      <c r="X83" s="234" t="s">
        <v>63</v>
      </c>
      <c r="Y83" s="232"/>
      <c r="Z83" s="228"/>
    </row>
    <row r="84" spans="1:27" x14ac:dyDescent="0.15">
      <c r="A84" s="229"/>
      <c r="B84" s="230"/>
      <c r="C84" s="230"/>
      <c r="D84" s="230"/>
      <c r="E84" s="219" t="e">
        <f>D84/C84</f>
        <v>#DIV/0!</v>
      </c>
      <c r="F84" s="230"/>
      <c r="G84" s="231" t="e">
        <f>F84/C84</f>
        <v>#DIV/0!</v>
      </c>
      <c r="H84" s="230"/>
      <c r="I84" s="219" t="e">
        <f>H84/C84</f>
        <v>#DIV/0!</v>
      </c>
      <c r="J84" s="230"/>
      <c r="K84" s="219" t="e">
        <f t="shared" ref="K84:K85" si="51">J84/C84</f>
        <v>#DIV/0!</v>
      </c>
      <c r="M84" s="230"/>
      <c r="N84" s="230"/>
      <c r="O84" s="230" t="e">
        <f>N84/M84</f>
        <v>#DIV/0!</v>
      </c>
      <c r="P84" s="230"/>
      <c r="Q84" s="219" t="e">
        <f t="shared" ref="Q84:Q85" si="52">P84/M84</f>
        <v>#DIV/0!</v>
      </c>
      <c r="R84" s="232"/>
      <c r="S84" s="219">
        <f>(C84+M84)/($D$17+$N$17)</f>
        <v>0</v>
      </c>
      <c r="T84" s="219">
        <f>C84/($D$17)</f>
        <v>0</v>
      </c>
      <c r="U84" s="219">
        <f>M84/($N$17)</f>
        <v>0</v>
      </c>
      <c r="V84" s="233"/>
      <c r="W84" s="230">
        <f t="shared" ref="W84:W85" si="53">(F84*0.05)+(H84*4)+(J84*-1)+(N84*0.1)+(P84*6)</f>
        <v>0</v>
      </c>
      <c r="X84" s="234">
        <f>((F84*0.05)+(H84*4)+(J84*-1)+(N84*0.1)+(P84*6))*0.4</f>
        <v>0</v>
      </c>
      <c r="Y84" s="232"/>
      <c r="Z84" s="232"/>
    </row>
    <row r="85" spans="1:27" x14ac:dyDescent="0.15">
      <c r="A85" s="229"/>
      <c r="B85" s="230"/>
      <c r="C85" s="230"/>
      <c r="D85" s="230"/>
      <c r="E85" s="219" t="e">
        <f>D85/C85</f>
        <v>#DIV/0!</v>
      </c>
      <c r="F85" s="230"/>
      <c r="G85" s="231" t="e">
        <f>F85/C85</f>
        <v>#DIV/0!</v>
      </c>
      <c r="H85" s="230"/>
      <c r="I85" s="219" t="e">
        <f>H85/C85</f>
        <v>#DIV/0!</v>
      </c>
      <c r="J85" s="230"/>
      <c r="K85" s="219" t="e">
        <f t="shared" si="51"/>
        <v>#DIV/0!</v>
      </c>
      <c r="M85" s="230"/>
      <c r="N85" s="230"/>
      <c r="O85" s="230" t="e">
        <f>N85/M85</f>
        <v>#DIV/0!</v>
      </c>
      <c r="P85" s="230"/>
      <c r="Q85" s="219" t="e">
        <f t="shared" si="52"/>
        <v>#DIV/0!</v>
      </c>
      <c r="R85" s="232"/>
      <c r="S85" s="219">
        <f>(C85+M85)/($D$17+$N$17)</f>
        <v>0</v>
      </c>
      <c r="T85" s="219">
        <f>C85/($D$17)</f>
        <v>0</v>
      </c>
      <c r="U85" s="219">
        <f>M85/($N$17)</f>
        <v>0</v>
      </c>
      <c r="V85" s="233"/>
      <c r="W85" s="230">
        <f t="shared" si="53"/>
        <v>0</v>
      </c>
      <c r="X85" s="234">
        <f t="shared" ref="X85:X86" si="54">((F85*0.05)+(H85*4)+(J85*-1)+(N85*0.1)+(P85*6))*0.4</f>
        <v>0</v>
      </c>
      <c r="Y85" s="232"/>
      <c r="Z85" s="232"/>
    </row>
    <row r="86" spans="1:27" x14ac:dyDescent="0.15">
      <c r="A86" s="228" t="s">
        <v>44</v>
      </c>
      <c r="B86" s="228"/>
      <c r="C86" s="228">
        <f>SUM(C83:C85)</f>
        <v>0</v>
      </c>
      <c r="D86" s="228">
        <f>SUM(D83:D85)</f>
        <v>0</v>
      </c>
      <c r="E86" s="228"/>
      <c r="F86" s="228">
        <f t="shared" ref="F86" si="55">SUM(F83:F85)</f>
        <v>0</v>
      </c>
      <c r="G86" s="228"/>
      <c r="H86" s="228">
        <f t="shared" ref="H86" si="56">SUM(H83:H85)</f>
        <v>0</v>
      </c>
      <c r="I86" s="228"/>
      <c r="J86" s="228">
        <f t="shared" ref="J86" si="57">SUM(J83:J85)</f>
        <v>0</v>
      </c>
      <c r="K86" s="228"/>
      <c r="L86" s="225"/>
      <c r="M86" s="228">
        <f>SUM(M83:M85)</f>
        <v>0</v>
      </c>
      <c r="N86" s="228">
        <f>SUM(N83:N85)</f>
        <v>0</v>
      </c>
      <c r="O86" s="228"/>
      <c r="P86" s="228">
        <f>SUM(P83:P85)</f>
        <v>0</v>
      </c>
      <c r="Q86" s="228"/>
      <c r="R86" s="228"/>
      <c r="S86" s="235">
        <f>S83+S84+S85</f>
        <v>0</v>
      </c>
      <c r="T86" s="236" t="e">
        <f>C86/(C86+M86)</f>
        <v>#DIV/0!</v>
      </c>
      <c r="U86" s="236" t="e">
        <f>M86/(M86+C86)</f>
        <v>#DIV/0!</v>
      </c>
      <c r="V86" s="233"/>
      <c r="W86" s="232"/>
      <c r="X86" s="232">
        <f t="shared" si="54"/>
        <v>0</v>
      </c>
      <c r="Y86" s="232"/>
      <c r="Z86" s="232"/>
    </row>
    <row r="87" spans="1:27" x14ac:dyDescent="0.15">
      <c r="C87" s="232"/>
      <c r="D87" s="237"/>
      <c r="E87" s="232"/>
      <c r="F87" s="238"/>
      <c r="G87" s="232"/>
      <c r="H87" s="239"/>
      <c r="I87" s="232"/>
      <c r="J87" s="239"/>
      <c r="K87" s="232"/>
      <c r="L87" s="232"/>
      <c r="M87" s="232"/>
      <c r="N87" s="232"/>
      <c r="O87" s="232"/>
      <c r="P87" s="232"/>
      <c r="Q87" s="232"/>
      <c r="R87" s="232"/>
      <c r="Z87" s="232"/>
    </row>
    <row r="88" spans="1:27" x14ac:dyDescent="0.15">
      <c r="C88" s="232"/>
      <c r="D88" s="237"/>
      <c r="E88" s="232"/>
      <c r="F88" s="238"/>
      <c r="G88" s="232"/>
      <c r="H88" s="239"/>
      <c r="I88" s="232"/>
      <c r="J88" s="239"/>
      <c r="K88" s="232"/>
      <c r="L88" s="232"/>
      <c r="M88" s="232"/>
      <c r="N88" s="232"/>
      <c r="O88" s="232"/>
      <c r="P88" s="232"/>
      <c r="Q88" s="232"/>
      <c r="R88" s="232"/>
    </row>
    <row r="89" spans="1:27" x14ac:dyDescent="0.15">
      <c r="A89" s="517" t="s">
        <v>49</v>
      </c>
      <c r="B89" s="517"/>
      <c r="C89" s="517"/>
      <c r="D89" s="517"/>
      <c r="E89" s="517"/>
      <c r="F89" s="517"/>
      <c r="G89" s="517"/>
      <c r="H89" s="517" t="s">
        <v>52</v>
      </c>
      <c r="I89" s="518"/>
      <c r="J89" s="518"/>
      <c r="K89" s="518"/>
      <c r="L89" s="518"/>
      <c r="M89" s="518"/>
      <c r="N89" s="232"/>
      <c r="O89" s="232"/>
      <c r="R89" s="517" t="s">
        <v>50</v>
      </c>
      <c r="S89" s="517"/>
      <c r="T89" s="517"/>
      <c r="V89" s="517" t="s">
        <v>51</v>
      </c>
      <c r="W89" s="517"/>
      <c r="X89" s="226"/>
      <c r="Y89" s="226"/>
    </row>
    <row r="90" spans="1:27" x14ac:dyDescent="0.15">
      <c r="A90" s="228" t="s">
        <v>16</v>
      </c>
      <c r="B90" s="228" t="s">
        <v>66</v>
      </c>
      <c r="C90" s="228" t="s">
        <v>1</v>
      </c>
      <c r="D90" s="228" t="s">
        <v>4</v>
      </c>
      <c r="E90" s="228" t="s">
        <v>5</v>
      </c>
      <c r="F90" s="228" t="s">
        <v>6</v>
      </c>
      <c r="G90" s="228" t="s">
        <v>7</v>
      </c>
      <c r="I90" s="228" t="s">
        <v>34</v>
      </c>
      <c r="J90" s="228" t="s">
        <v>17</v>
      </c>
      <c r="K90" s="228" t="s">
        <v>18</v>
      </c>
      <c r="L90" s="228" t="s">
        <v>19</v>
      </c>
      <c r="M90" s="228" t="s">
        <v>20</v>
      </c>
      <c r="N90" s="228" t="s">
        <v>6</v>
      </c>
      <c r="O90" s="228" t="s">
        <v>53</v>
      </c>
      <c r="R90" s="228" t="s">
        <v>16</v>
      </c>
      <c r="S90" s="228" t="s">
        <v>47</v>
      </c>
      <c r="T90" s="228" t="s">
        <v>45</v>
      </c>
      <c r="U90" s="228" t="s">
        <v>46</v>
      </c>
      <c r="W90" s="228" t="s">
        <v>14</v>
      </c>
      <c r="X90" s="228"/>
      <c r="Y90" s="228"/>
      <c r="Z90" s="226"/>
      <c r="AA90" s="226"/>
    </row>
    <row r="91" spans="1:27" x14ac:dyDescent="0.15">
      <c r="A91" s="240"/>
      <c r="B91" s="241"/>
      <c r="C91" s="230"/>
      <c r="D91" s="230"/>
      <c r="E91" s="230" t="e">
        <f>D91/C91</f>
        <v>#DIV/0!</v>
      </c>
      <c r="F91" s="230"/>
      <c r="G91" s="219" t="e">
        <f>F91/C91</f>
        <v>#DIV/0!</v>
      </c>
      <c r="I91" s="219" t="e">
        <f>K91/J91</f>
        <v>#DIV/0!</v>
      </c>
      <c r="J91" s="230"/>
      <c r="K91" s="230"/>
      <c r="L91" s="230"/>
      <c r="M91" s="230" t="e">
        <f>L91/K91</f>
        <v>#DIV/0!</v>
      </c>
      <c r="N91" s="230"/>
      <c r="O91" s="219" t="e">
        <f>N91/K91</f>
        <v>#DIV/0!</v>
      </c>
      <c r="R91" s="229" t="s">
        <v>353</v>
      </c>
      <c r="S91" s="219">
        <f>(C91+J91)/($D$27+$K$27+$N$17+$E$17+$L$38+$L$47)</f>
        <v>0</v>
      </c>
      <c r="T91" s="219">
        <f>J91/($K$27+$F$38+$F$47)</f>
        <v>0</v>
      </c>
      <c r="U91" s="219">
        <f>C91/($D$27+$N$17+$L$38+$L$47)</f>
        <v>0</v>
      </c>
      <c r="W91" s="230">
        <f>(D91*0.1)+(F91*6)+(L91*0.1)+(N91*6)</f>
        <v>0</v>
      </c>
      <c r="X91" s="230" t="s">
        <v>21</v>
      </c>
      <c r="Y91" s="230" t="s">
        <v>1002</v>
      </c>
      <c r="Z91" s="228"/>
      <c r="AA91" s="228"/>
    </row>
    <row r="92" spans="1:27" x14ac:dyDescent="0.15">
      <c r="A92" s="229"/>
      <c r="B92" s="241"/>
      <c r="C92" s="230"/>
      <c r="D92" s="230"/>
      <c r="E92" s="230" t="e">
        <f>D92/C92</f>
        <v>#DIV/0!</v>
      </c>
      <c r="F92" s="230"/>
      <c r="G92" s="219" t="e">
        <f>F92/C92</f>
        <v>#DIV/0!</v>
      </c>
      <c r="I92" s="219" t="e">
        <f t="shared" ref="I92:I95" si="58">K92/J92</f>
        <v>#DIV/0!</v>
      </c>
      <c r="J92" s="230"/>
      <c r="K92" s="230"/>
      <c r="L92" s="230"/>
      <c r="M92" s="230" t="e">
        <f>L92/K92</f>
        <v>#DIV/0!</v>
      </c>
      <c r="N92" s="230"/>
      <c r="O92" s="219" t="e">
        <f t="shared" ref="O92:O95" si="59">N92/K92</f>
        <v>#DIV/0!</v>
      </c>
      <c r="R92" s="229"/>
      <c r="S92" s="219">
        <f>(C92+J92)/($D$27+$K$27+$N$17+$E$17+$L$38+$L$47)</f>
        <v>0</v>
      </c>
      <c r="T92" s="219">
        <f>J92/($K$27+$F$38+$F$47)</f>
        <v>0</v>
      </c>
      <c r="U92" s="219">
        <f>C92/($D$27+$N$17+$L$38+$L$47)</f>
        <v>0</v>
      </c>
      <c r="W92" s="230">
        <f t="shared" ref="W92:W95" si="60">(D92*0.1)+(F92*6)+(L92*0.1)+(N92*6)</f>
        <v>0</v>
      </c>
      <c r="X92" s="230">
        <f>(D92*0.1)+(F92*6)+(K92*1)+(L92*0.1)+(N92*6)</f>
        <v>0</v>
      </c>
      <c r="Y92" s="230">
        <f>(D92*0.1)+(F92*6)+(K92*0.5)+(L92*0.1)+(N92*6)</f>
        <v>0</v>
      </c>
      <c r="Z92" s="232"/>
      <c r="AA92" s="232"/>
    </row>
    <row r="93" spans="1:27" x14ac:dyDescent="0.15">
      <c r="A93" s="229"/>
      <c r="B93" s="241"/>
      <c r="C93" s="230"/>
      <c r="D93" s="230"/>
      <c r="E93" s="230" t="e">
        <f>D93/C93</f>
        <v>#DIV/0!</v>
      </c>
      <c r="F93" s="230"/>
      <c r="G93" s="219" t="e">
        <f>F93/C93</f>
        <v>#DIV/0!</v>
      </c>
      <c r="I93" s="219" t="e">
        <f t="shared" si="58"/>
        <v>#DIV/0!</v>
      </c>
      <c r="J93" s="230"/>
      <c r="K93" s="230"/>
      <c r="L93" s="230"/>
      <c r="M93" s="230" t="e">
        <f>L93/K93</f>
        <v>#DIV/0!</v>
      </c>
      <c r="N93" s="230"/>
      <c r="O93" s="219" t="e">
        <f t="shared" si="59"/>
        <v>#DIV/0!</v>
      </c>
      <c r="R93" s="229" t="s">
        <v>841</v>
      </c>
      <c r="S93" s="219">
        <f>(C93+J93)/($D$27+$K$27+$N$17+$E$17+$L$38+$L$47)</f>
        <v>0</v>
      </c>
      <c r="T93" s="219">
        <f>J93/($K$27+$F$38+$F$47)</f>
        <v>0</v>
      </c>
      <c r="U93" s="219">
        <f>C93/($D$27+$N$17+$L$38+$L$47)</f>
        <v>0</v>
      </c>
      <c r="W93" s="230">
        <f t="shared" si="60"/>
        <v>0</v>
      </c>
      <c r="X93" s="230">
        <f t="shared" ref="X93:X96" si="61">(D93*0.1)+(F93*6)+(K93*1)+(L93*0.1)+(N93*6)</f>
        <v>0</v>
      </c>
      <c r="Y93" s="230">
        <f t="shared" ref="Y93:Y96" si="62">(D93*0.1)+(F93*6)+(K93*0.5)+(L93*0.1)+(N93*6)</f>
        <v>0</v>
      </c>
      <c r="Z93" s="232"/>
      <c r="AA93" s="232"/>
    </row>
    <row r="94" spans="1:27" x14ac:dyDescent="0.15">
      <c r="A94" s="229"/>
      <c r="B94" s="241"/>
      <c r="C94" s="230"/>
      <c r="D94" s="230"/>
      <c r="E94" s="230" t="e">
        <f>D94/C94</f>
        <v>#DIV/0!</v>
      </c>
      <c r="F94" s="230"/>
      <c r="G94" s="219" t="e">
        <f>F94/C94</f>
        <v>#DIV/0!</v>
      </c>
      <c r="I94" s="219" t="e">
        <f t="shared" si="58"/>
        <v>#DIV/0!</v>
      </c>
      <c r="J94" s="230"/>
      <c r="K94" s="230"/>
      <c r="L94" s="230"/>
      <c r="M94" s="230" t="e">
        <f>L94/K94</f>
        <v>#DIV/0!</v>
      </c>
      <c r="N94" s="230"/>
      <c r="O94" s="219" t="e">
        <f t="shared" si="59"/>
        <v>#DIV/0!</v>
      </c>
      <c r="R94" s="229"/>
      <c r="S94" s="219">
        <f>(C94+J94)/($D$27+$K$27+$N$17+$E$17+$L$38+$L$47)</f>
        <v>0</v>
      </c>
      <c r="T94" s="219">
        <f>J94/($K$27+$F$38+$F$47)</f>
        <v>0</v>
      </c>
      <c r="U94" s="219">
        <f>C94/($D$27+$N$17+$L$38+$L$47)</f>
        <v>0</v>
      </c>
      <c r="W94" s="230">
        <f t="shared" si="60"/>
        <v>0</v>
      </c>
      <c r="X94" s="230">
        <f t="shared" si="61"/>
        <v>0</v>
      </c>
      <c r="Y94" s="230">
        <f t="shared" si="62"/>
        <v>0</v>
      </c>
      <c r="Z94" s="232"/>
      <c r="AA94" s="232"/>
    </row>
    <row r="95" spans="1:27" x14ac:dyDescent="0.15">
      <c r="A95" s="240"/>
      <c r="B95" s="241"/>
      <c r="C95" s="230"/>
      <c r="D95" s="230"/>
      <c r="E95" s="230" t="e">
        <f>D95/C95</f>
        <v>#DIV/0!</v>
      </c>
      <c r="F95" s="230"/>
      <c r="G95" s="219" t="e">
        <f>F95/C95</f>
        <v>#DIV/0!</v>
      </c>
      <c r="I95" s="219" t="e">
        <f t="shared" si="58"/>
        <v>#DIV/0!</v>
      </c>
      <c r="J95" s="230"/>
      <c r="K95" s="230"/>
      <c r="L95" s="230"/>
      <c r="M95" s="230" t="e">
        <f>L95/K95</f>
        <v>#DIV/0!</v>
      </c>
      <c r="N95" s="230"/>
      <c r="O95" s="219" t="e">
        <f t="shared" si="59"/>
        <v>#DIV/0!</v>
      </c>
      <c r="R95" s="229"/>
      <c r="S95" s="219">
        <f>(C95+J95)/($D$27+$K$27+$N$17+$E$17+$L$38+$L$47)</f>
        <v>0</v>
      </c>
      <c r="T95" s="219">
        <f>J95/($K$27+$F$38+$F$47)</f>
        <v>0</v>
      </c>
      <c r="U95" s="219">
        <f>C95/($D$27+$N$17+$L$38+$L$47)</f>
        <v>0</v>
      </c>
      <c r="W95" s="230">
        <f t="shared" si="60"/>
        <v>0</v>
      </c>
      <c r="X95" s="230">
        <f t="shared" si="61"/>
        <v>0</v>
      </c>
      <c r="Y95" s="230">
        <f t="shared" si="62"/>
        <v>0</v>
      </c>
      <c r="Z95" s="232"/>
      <c r="AA95" s="232"/>
    </row>
    <row r="96" spans="1:27" x14ac:dyDescent="0.15">
      <c r="A96" s="228" t="s">
        <v>44</v>
      </c>
      <c r="B96" s="228"/>
      <c r="C96" s="228">
        <f>SUM(C91:C95)</f>
        <v>0</v>
      </c>
      <c r="D96" s="228">
        <f t="shared" ref="D96" si="63">SUM(D91:D95)</f>
        <v>0</v>
      </c>
      <c r="E96" s="228"/>
      <c r="F96" s="228">
        <f t="shared" ref="F96" si="64">SUM(F91:F95)</f>
        <v>0</v>
      </c>
      <c r="G96" s="228"/>
      <c r="H96" s="228"/>
      <c r="I96" s="228"/>
      <c r="J96" s="228">
        <f>SUM(J91:J95)</f>
        <v>0</v>
      </c>
      <c r="K96" s="228">
        <f t="shared" ref="K96:L96" si="65">SUM(K91:K95)</f>
        <v>0</v>
      </c>
      <c r="L96" s="228">
        <f t="shared" si="65"/>
        <v>0</v>
      </c>
      <c r="M96" s="228"/>
      <c r="N96" s="228">
        <f t="shared" ref="N96" si="66">SUM(N91:N95)</f>
        <v>0</v>
      </c>
      <c r="O96" s="228"/>
      <c r="X96" s="224">
        <f t="shared" si="61"/>
        <v>0</v>
      </c>
      <c r="Y96" s="224">
        <f t="shared" si="62"/>
        <v>0</v>
      </c>
      <c r="Z96" s="232"/>
      <c r="AA96" s="232"/>
    </row>
    <row r="97" spans="1:26" x14ac:dyDescent="0.15">
      <c r="A97" s="228"/>
      <c r="C97" s="232"/>
      <c r="D97" s="232"/>
      <c r="E97" s="232"/>
      <c r="F97" s="232"/>
      <c r="G97" s="232"/>
      <c r="H97" s="228"/>
      <c r="I97" s="232"/>
      <c r="J97" s="232"/>
      <c r="K97" s="232"/>
      <c r="L97" s="232"/>
      <c r="M97" s="232"/>
      <c r="N97" s="232"/>
    </row>
    <row r="98" spans="1:26" x14ac:dyDescent="0.15">
      <c r="C98" s="232"/>
      <c r="D98" s="232"/>
      <c r="E98" s="232"/>
      <c r="F98" s="232"/>
      <c r="G98" s="232"/>
      <c r="H98" s="232"/>
      <c r="I98" s="232"/>
      <c r="J98" s="232"/>
      <c r="K98" s="232"/>
      <c r="L98" s="232"/>
      <c r="M98" s="232"/>
    </row>
    <row r="99" spans="1:26" x14ac:dyDescent="0.15">
      <c r="A99" s="517" t="s">
        <v>52</v>
      </c>
      <c r="B99" s="517"/>
      <c r="C99" s="517"/>
      <c r="D99" s="517"/>
      <c r="E99" s="517"/>
      <c r="F99" s="517"/>
      <c r="G99" s="517"/>
      <c r="H99" s="232"/>
      <c r="I99" s="232"/>
      <c r="J99" s="517" t="s">
        <v>49</v>
      </c>
      <c r="K99" s="517"/>
      <c r="L99" s="517"/>
      <c r="M99" s="517"/>
      <c r="N99" s="517"/>
      <c r="R99" s="517" t="s">
        <v>50</v>
      </c>
      <c r="S99" s="517"/>
      <c r="T99" s="517"/>
      <c r="V99" s="517" t="s">
        <v>51</v>
      </c>
      <c r="W99" s="516"/>
    </row>
    <row r="100" spans="1:26" x14ac:dyDescent="0.15">
      <c r="A100" s="228" t="s">
        <v>25</v>
      </c>
      <c r="B100" s="228" t="s">
        <v>66</v>
      </c>
      <c r="C100" s="228" t="s">
        <v>34</v>
      </c>
      <c r="D100" s="228" t="s">
        <v>17</v>
      </c>
      <c r="E100" s="228" t="s">
        <v>18</v>
      </c>
      <c r="F100" s="228" t="s">
        <v>19</v>
      </c>
      <c r="G100" s="228" t="s">
        <v>20</v>
      </c>
      <c r="H100" s="228" t="s">
        <v>6</v>
      </c>
      <c r="I100" s="228" t="s">
        <v>53</v>
      </c>
      <c r="K100" s="228" t="s">
        <v>10</v>
      </c>
      <c r="L100" s="228" t="s">
        <v>11</v>
      </c>
      <c r="M100" s="228" t="s">
        <v>12</v>
      </c>
      <c r="N100" s="228" t="s">
        <v>26</v>
      </c>
      <c r="O100" s="228" t="s">
        <v>7</v>
      </c>
      <c r="R100" s="228" t="s">
        <v>25</v>
      </c>
      <c r="S100" s="228" t="s">
        <v>47</v>
      </c>
      <c r="T100" s="228" t="s">
        <v>45</v>
      </c>
      <c r="U100" s="228" t="s">
        <v>46</v>
      </c>
      <c r="W100" s="228" t="s">
        <v>14</v>
      </c>
      <c r="X100" s="228"/>
      <c r="Y100" s="228"/>
    </row>
    <row r="101" spans="1:26" x14ac:dyDescent="0.15">
      <c r="A101" s="240"/>
      <c r="B101" s="230"/>
      <c r="C101" s="219" t="e">
        <f>E101/D101</f>
        <v>#DIV/0!</v>
      </c>
      <c r="D101" s="230"/>
      <c r="E101" s="230"/>
      <c r="F101" s="230"/>
      <c r="G101" s="230" t="e">
        <f t="shared" ref="G101:G106" si="67">F101/E101</f>
        <v>#DIV/0!</v>
      </c>
      <c r="H101" s="230"/>
      <c r="I101" s="219" t="e">
        <f>H101/E101</f>
        <v>#DIV/0!</v>
      </c>
      <c r="K101" s="230"/>
      <c r="L101" s="230"/>
      <c r="M101" s="242" t="e">
        <f t="shared" ref="M101:M106" si="68">L101/K101</f>
        <v>#DIV/0!</v>
      </c>
      <c r="N101" s="230"/>
      <c r="O101" s="219" t="e">
        <f>N101/K101</f>
        <v>#DIV/0!</v>
      </c>
      <c r="R101" s="229" t="s">
        <v>128</v>
      </c>
      <c r="S101" s="221">
        <f t="shared" ref="S101:S106" si="69">(D101+K101)/($D$27+$L$27+$N$17+$E$47+$L$47)</f>
        <v>0</v>
      </c>
      <c r="T101" s="221">
        <f t="shared" ref="T101:T106" si="70">D101/($E$17)</f>
        <v>0</v>
      </c>
      <c r="U101" s="221">
        <f t="shared" ref="U101:U106" si="71">K101/($N$17+$D$27+$L$38+$L$47)</f>
        <v>0</v>
      </c>
      <c r="W101" s="230">
        <f>(F101*0.1)+(H101*6)+(L101*0.1)+(N101*6)</f>
        <v>0</v>
      </c>
      <c r="X101" s="230" t="s">
        <v>21</v>
      </c>
      <c r="Y101" s="230" t="s">
        <v>1003</v>
      </c>
      <c r="Z101" s="228"/>
    </row>
    <row r="102" spans="1:26" x14ac:dyDescent="0.15">
      <c r="A102" s="240"/>
      <c r="B102" s="230"/>
      <c r="C102" s="219" t="e">
        <f t="shared" ref="C102:C106" si="72">E102/D102</f>
        <v>#DIV/0!</v>
      </c>
      <c r="D102" s="230"/>
      <c r="E102" s="230"/>
      <c r="F102" s="230"/>
      <c r="G102" s="230" t="e">
        <f t="shared" si="67"/>
        <v>#DIV/0!</v>
      </c>
      <c r="H102" s="230"/>
      <c r="I102" s="219" t="e">
        <f t="shared" ref="I102:I106" si="73">H102/E102</f>
        <v>#DIV/0!</v>
      </c>
      <c r="K102" s="230"/>
      <c r="L102" s="230"/>
      <c r="M102" s="242" t="e">
        <f t="shared" si="68"/>
        <v>#DIV/0!</v>
      </c>
      <c r="N102" s="230"/>
      <c r="O102" s="219" t="e">
        <f t="shared" ref="O102:O106" si="74">N102/K102</f>
        <v>#DIV/0!</v>
      </c>
      <c r="R102" s="229" t="s">
        <v>354</v>
      </c>
      <c r="S102" s="221">
        <f t="shared" si="69"/>
        <v>0</v>
      </c>
      <c r="T102" s="221">
        <f t="shared" si="70"/>
        <v>0</v>
      </c>
      <c r="U102" s="221">
        <f t="shared" si="71"/>
        <v>0</v>
      </c>
      <c r="W102" s="230">
        <f t="shared" ref="W102:W106" si="75">(F102*0.1)+(H102*6)+(L102*0.1)+(N102*6)</f>
        <v>0</v>
      </c>
      <c r="X102" s="230">
        <f>(E102*1)+(F102*0.1)+(H102*6)+(L102*0.1)+(N102*6)</f>
        <v>0</v>
      </c>
      <c r="Y102" s="230">
        <f>(E102*0.5)+(F102*0.1)+(H102*6)+(L102*0.1)+(N102*6)</f>
        <v>0</v>
      </c>
      <c r="Z102" s="232"/>
    </row>
    <row r="103" spans="1:26" x14ac:dyDescent="0.15">
      <c r="A103" s="240"/>
      <c r="B103" s="230"/>
      <c r="C103" s="219" t="e">
        <f t="shared" si="72"/>
        <v>#DIV/0!</v>
      </c>
      <c r="D103" s="230"/>
      <c r="E103" s="230"/>
      <c r="F103" s="230"/>
      <c r="G103" s="230" t="e">
        <f t="shared" si="67"/>
        <v>#DIV/0!</v>
      </c>
      <c r="H103" s="230"/>
      <c r="I103" s="219" t="e">
        <f t="shared" si="73"/>
        <v>#DIV/0!</v>
      </c>
      <c r="K103" s="230"/>
      <c r="L103" s="230"/>
      <c r="M103" s="242" t="e">
        <f t="shared" si="68"/>
        <v>#DIV/0!</v>
      </c>
      <c r="N103" s="230"/>
      <c r="O103" s="219" t="e">
        <f t="shared" si="74"/>
        <v>#DIV/0!</v>
      </c>
      <c r="R103" s="229"/>
      <c r="S103" s="221">
        <f t="shared" si="69"/>
        <v>0</v>
      </c>
      <c r="T103" s="221">
        <f t="shared" si="70"/>
        <v>0</v>
      </c>
      <c r="U103" s="221">
        <f t="shared" si="71"/>
        <v>0</v>
      </c>
      <c r="W103" s="230">
        <f t="shared" si="75"/>
        <v>0</v>
      </c>
      <c r="X103" s="230">
        <f t="shared" ref="X103:X107" si="76">(E103*1)+(F103*0.1)+(H103*6)+(L103*0.1)+(N103*6)</f>
        <v>0</v>
      </c>
      <c r="Y103" s="230">
        <f t="shared" ref="Y103:Y107" si="77">(E103*0.5)+(F103*0.1)+(H103*6)+(L103*0.1)+(N103*6)</f>
        <v>0</v>
      </c>
      <c r="Z103" s="232"/>
    </row>
    <row r="104" spans="1:26" x14ac:dyDescent="0.15">
      <c r="A104" s="240"/>
      <c r="B104" s="230"/>
      <c r="C104" s="219" t="e">
        <f t="shared" si="72"/>
        <v>#DIV/0!</v>
      </c>
      <c r="D104" s="230"/>
      <c r="E104" s="230"/>
      <c r="F104" s="230"/>
      <c r="G104" s="230" t="e">
        <f t="shared" si="67"/>
        <v>#DIV/0!</v>
      </c>
      <c r="H104" s="230"/>
      <c r="I104" s="219" t="e">
        <f t="shared" si="73"/>
        <v>#DIV/0!</v>
      </c>
      <c r="K104" s="230"/>
      <c r="L104" s="230"/>
      <c r="M104" s="242" t="e">
        <f t="shared" si="68"/>
        <v>#DIV/0!</v>
      </c>
      <c r="N104" s="230"/>
      <c r="O104" s="219" t="e">
        <f t="shared" si="74"/>
        <v>#DIV/0!</v>
      </c>
      <c r="R104" s="229"/>
      <c r="S104" s="221">
        <f t="shared" si="69"/>
        <v>0</v>
      </c>
      <c r="T104" s="221">
        <f t="shared" si="70"/>
        <v>0</v>
      </c>
      <c r="U104" s="221">
        <f t="shared" si="71"/>
        <v>0</v>
      </c>
      <c r="W104" s="230">
        <f t="shared" si="75"/>
        <v>0</v>
      </c>
      <c r="X104" s="230">
        <f t="shared" si="76"/>
        <v>0</v>
      </c>
      <c r="Y104" s="230">
        <f t="shared" si="77"/>
        <v>0</v>
      </c>
      <c r="Z104" s="232"/>
    </row>
    <row r="105" spans="1:26" x14ac:dyDescent="0.15">
      <c r="A105" s="229"/>
      <c r="B105" s="230"/>
      <c r="C105" s="219" t="e">
        <f t="shared" si="72"/>
        <v>#DIV/0!</v>
      </c>
      <c r="D105" s="230"/>
      <c r="E105" s="230"/>
      <c r="F105" s="230"/>
      <c r="G105" s="230" t="e">
        <f t="shared" si="67"/>
        <v>#DIV/0!</v>
      </c>
      <c r="H105" s="230"/>
      <c r="I105" s="219" t="e">
        <f t="shared" si="73"/>
        <v>#DIV/0!</v>
      </c>
      <c r="K105" s="230"/>
      <c r="L105" s="230"/>
      <c r="M105" s="242" t="e">
        <f t="shared" si="68"/>
        <v>#DIV/0!</v>
      </c>
      <c r="N105" s="230"/>
      <c r="O105" s="219" t="e">
        <f t="shared" si="74"/>
        <v>#DIV/0!</v>
      </c>
      <c r="R105" s="229" t="s">
        <v>843</v>
      </c>
      <c r="S105" s="221">
        <f t="shared" si="69"/>
        <v>0</v>
      </c>
      <c r="T105" s="221">
        <f t="shared" si="70"/>
        <v>0</v>
      </c>
      <c r="U105" s="221">
        <f t="shared" si="71"/>
        <v>0</v>
      </c>
      <c r="W105" s="230">
        <f t="shared" si="75"/>
        <v>0</v>
      </c>
      <c r="X105" s="230">
        <f t="shared" si="76"/>
        <v>0</v>
      </c>
      <c r="Y105" s="230">
        <f t="shared" si="77"/>
        <v>0</v>
      </c>
      <c r="Z105" s="232"/>
    </row>
    <row r="106" spans="1:26" x14ac:dyDescent="0.15">
      <c r="A106" s="229"/>
      <c r="B106" s="230"/>
      <c r="C106" s="219" t="e">
        <f t="shared" si="72"/>
        <v>#DIV/0!</v>
      </c>
      <c r="D106" s="230"/>
      <c r="E106" s="230"/>
      <c r="F106" s="230"/>
      <c r="G106" s="230" t="e">
        <f t="shared" si="67"/>
        <v>#DIV/0!</v>
      </c>
      <c r="H106" s="230"/>
      <c r="I106" s="219" t="e">
        <f t="shared" si="73"/>
        <v>#DIV/0!</v>
      </c>
      <c r="K106" s="230"/>
      <c r="L106" s="230"/>
      <c r="M106" s="242" t="e">
        <f t="shared" si="68"/>
        <v>#DIV/0!</v>
      </c>
      <c r="N106" s="230"/>
      <c r="O106" s="219" t="e">
        <f t="shared" si="74"/>
        <v>#DIV/0!</v>
      </c>
      <c r="R106" s="229" t="s">
        <v>842</v>
      </c>
      <c r="S106" s="221">
        <f t="shared" si="69"/>
        <v>0</v>
      </c>
      <c r="T106" s="221">
        <f t="shared" si="70"/>
        <v>0</v>
      </c>
      <c r="U106" s="221">
        <f t="shared" si="71"/>
        <v>0</v>
      </c>
      <c r="W106" s="230">
        <f t="shared" si="75"/>
        <v>0</v>
      </c>
      <c r="X106" s="230">
        <f t="shared" si="76"/>
        <v>0</v>
      </c>
      <c r="Y106" s="230">
        <f t="shared" si="77"/>
        <v>0</v>
      </c>
      <c r="Z106" s="232"/>
    </row>
    <row r="107" spans="1:26" x14ac:dyDescent="0.15">
      <c r="A107" s="228" t="s">
        <v>44</v>
      </c>
      <c r="B107" s="228"/>
      <c r="C107" s="225"/>
      <c r="D107" s="228">
        <f>SUM(D101:D106)</f>
        <v>0</v>
      </c>
      <c r="E107" s="228">
        <f t="shared" ref="E107:F107" si="78">SUM(E101:E106)</f>
        <v>0</v>
      </c>
      <c r="F107" s="228">
        <f t="shared" si="78"/>
        <v>0</v>
      </c>
      <c r="G107" s="228"/>
      <c r="H107" s="228">
        <f t="shared" ref="H107" si="79">SUM(H101:H106)</f>
        <v>0</v>
      </c>
      <c r="I107" s="228"/>
      <c r="J107" s="228"/>
      <c r="K107" s="228">
        <f>SUM(K101:K106)</f>
        <v>0</v>
      </c>
      <c r="L107" s="228">
        <f t="shared" ref="L107" si="80">SUM(L101:L106)</f>
        <v>0</v>
      </c>
      <c r="M107" s="228"/>
      <c r="N107" s="228">
        <f t="shared" ref="N107" si="81">SUM(N101:N106)</f>
        <v>0</v>
      </c>
      <c r="O107" s="228"/>
      <c r="X107" s="224">
        <f t="shared" si="76"/>
        <v>0</v>
      </c>
      <c r="Y107" s="224">
        <f t="shared" si="77"/>
        <v>0</v>
      </c>
      <c r="Z107" s="232"/>
    </row>
    <row r="108" spans="1:26" x14ac:dyDescent="0.15">
      <c r="A108" s="435"/>
      <c r="C108" s="232"/>
      <c r="D108" s="232"/>
      <c r="E108" s="232"/>
      <c r="F108" s="232"/>
      <c r="G108" s="232"/>
      <c r="H108" s="232"/>
      <c r="I108" s="232"/>
      <c r="J108" s="232"/>
      <c r="K108" s="232"/>
      <c r="L108" s="232"/>
    </row>
    <row r="109" spans="1:26" x14ac:dyDescent="0.15">
      <c r="A109" s="228"/>
      <c r="C109" s="232"/>
      <c r="D109" s="232"/>
      <c r="E109" s="232"/>
      <c r="F109" s="232"/>
      <c r="G109" s="232"/>
      <c r="H109" s="232"/>
      <c r="I109" s="232"/>
      <c r="J109" s="232"/>
      <c r="K109" s="232"/>
      <c r="L109" s="232"/>
    </row>
    <row r="110" spans="1:26" x14ac:dyDescent="0.15">
      <c r="A110" s="517" t="s">
        <v>52</v>
      </c>
      <c r="B110" s="517"/>
      <c r="C110" s="517"/>
      <c r="D110" s="517"/>
      <c r="E110" s="517"/>
      <c r="F110" s="517"/>
      <c r="G110" s="517"/>
      <c r="H110" s="232"/>
      <c r="I110" s="232"/>
      <c r="J110" s="517" t="s">
        <v>49</v>
      </c>
      <c r="K110" s="517"/>
      <c r="L110" s="517"/>
      <c r="M110" s="517"/>
      <c r="N110" s="517"/>
      <c r="R110" s="517" t="s">
        <v>50</v>
      </c>
      <c r="S110" s="517"/>
      <c r="T110" s="517"/>
      <c r="V110" s="517" t="s">
        <v>51</v>
      </c>
      <c r="W110" s="516"/>
    </row>
    <row r="111" spans="1:26" x14ac:dyDescent="0.15">
      <c r="A111" s="228" t="s">
        <v>31</v>
      </c>
      <c r="B111" s="228" t="s">
        <v>66</v>
      </c>
      <c r="C111" s="228" t="s">
        <v>34</v>
      </c>
      <c r="D111" s="228" t="s">
        <v>17</v>
      </c>
      <c r="E111" s="228" t="s">
        <v>18</v>
      </c>
      <c r="F111" s="228" t="s">
        <v>19</v>
      </c>
      <c r="G111" s="228" t="s">
        <v>20</v>
      </c>
      <c r="H111" s="228" t="s">
        <v>6</v>
      </c>
      <c r="I111" s="228" t="s">
        <v>53</v>
      </c>
      <c r="K111" s="228" t="s">
        <v>10</v>
      </c>
      <c r="L111" s="228" t="s">
        <v>11</v>
      </c>
      <c r="M111" s="228" t="s">
        <v>12</v>
      </c>
      <c r="N111" s="228" t="s">
        <v>54</v>
      </c>
      <c r="O111" s="228" t="s">
        <v>7</v>
      </c>
      <c r="R111" s="228" t="s">
        <v>31</v>
      </c>
      <c r="S111" s="228" t="s">
        <v>47</v>
      </c>
      <c r="T111" s="228" t="s">
        <v>45</v>
      </c>
      <c r="U111" s="228" t="s">
        <v>46</v>
      </c>
      <c r="W111" s="228" t="s">
        <v>14</v>
      </c>
      <c r="X111" s="228"/>
      <c r="Y111" s="228"/>
    </row>
    <row r="112" spans="1:26" x14ac:dyDescent="0.15">
      <c r="A112" s="240"/>
      <c r="B112" s="230"/>
      <c r="C112" s="219" t="e">
        <f>E112/D112</f>
        <v>#DIV/0!</v>
      </c>
      <c r="D112" s="230"/>
      <c r="E112" s="230"/>
      <c r="F112" s="230"/>
      <c r="G112" s="230" t="e">
        <f>F112/E112</f>
        <v>#DIV/0!</v>
      </c>
      <c r="H112" s="230"/>
      <c r="I112" s="219" t="e">
        <f>H112/E112</f>
        <v>#DIV/0!</v>
      </c>
      <c r="K112" s="230">
        <v>0</v>
      </c>
      <c r="L112" s="230">
        <v>0</v>
      </c>
      <c r="M112" s="230">
        <v>0</v>
      </c>
      <c r="N112" s="230">
        <v>0</v>
      </c>
      <c r="O112" s="219" t="e">
        <f>N112/K112</f>
        <v>#DIV/0!</v>
      </c>
      <c r="R112" s="229"/>
      <c r="S112" s="221">
        <f>(D112+K112)/($E$47+$L$47+$E$38+$L$38+$K$27+$D$27+$N$17)</f>
        <v>0</v>
      </c>
      <c r="T112" s="221">
        <f>D112/($E$47+$E$38+$K$27)</f>
        <v>0</v>
      </c>
      <c r="U112" s="221">
        <f>K112/($L$47+$L$38+$D$27+$N$17)</f>
        <v>0</v>
      </c>
      <c r="W112" s="230">
        <f>(F112*0.1)+(H112*6)+(L112*0.1)+(N112*6)</f>
        <v>0</v>
      </c>
      <c r="X112" s="230" t="s">
        <v>21</v>
      </c>
      <c r="Y112" s="230" t="s">
        <v>1004</v>
      </c>
      <c r="Z112" s="228"/>
    </row>
    <row r="113" spans="1:26" x14ac:dyDescent="0.15">
      <c r="A113" s="240"/>
      <c r="B113" s="230"/>
      <c r="C113" s="219" t="e">
        <f t="shared" ref="C113:C115" si="82">E113/D113</f>
        <v>#DIV/0!</v>
      </c>
      <c r="D113" s="230"/>
      <c r="E113" s="230"/>
      <c r="F113" s="230"/>
      <c r="G113" s="230" t="e">
        <f>F113/E113</f>
        <v>#DIV/0!</v>
      </c>
      <c r="H113" s="230"/>
      <c r="I113" s="219" t="e">
        <f t="shared" ref="I113:I115" si="83">H113/E113</f>
        <v>#DIV/0!</v>
      </c>
      <c r="K113" s="230">
        <v>0</v>
      </c>
      <c r="L113" s="230">
        <v>0</v>
      </c>
      <c r="M113" s="230">
        <v>0</v>
      </c>
      <c r="N113" s="230">
        <v>0</v>
      </c>
      <c r="O113" s="219" t="e">
        <f t="shared" ref="O113:O115" si="84">N113/K113</f>
        <v>#DIV/0!</v>
      </c>
      <c r="R113" s="229"/>
      <c r="S113" s="221">
        <f>(D113+K113)/($E$47+$L$47+$E$38+$L$38+$K$27+$D$27+$N$17)</f>
        <v>0</v>
      </c>
      <c r="T113" s="221">
        <f>D113/($E$47+$E$38+$K$27)</f>
        <v>0</v>
      </c>
      <c r="U113" s="221">
        <f>K113/($L$47+$L$38+$D$27+$N$17)</f>
        <v>0</v>
      </c>
      <c r="W113" s="230">
        <f t="shared" ref="W113:W115" si="85">(F113*0.1)+(H113*6)+(L113*0.1)+(N113*6)</f>
        <v>0</v>
      </c>
      <c r="X113" s="230">
        <f>(E113*1)+(F113*0.1)+(H113*6)+(L113*0.1)+(N113*6)</f>
        <v>0</v>
      </c>
      <c r="Y113" s="230">
        <f>(E113*0.5)+(F113*0.1)+(H113*6)+(L113*0.1)+(N113*6)</f>
        <v>0</v>
      </c>
      <c r="Z113" s="232"/>
    </row>
    <row r="114" spans="1:26" x14ac:dyDescent="0.15">
      <c r="A114" s="240"/>
      <c r="B114" s="230"/>
      <c r="C114" s="219" t="e">
        <f t="shared" si="82"/>
        <v>#DIV/0!</v>
      </c>
      <c r="D114" s="230"/>
      <c r="E114" s="230"/>
      <c r="F114" s="230"/>
      <c r="G114" s="230" t="e">
        <f>F114/E114</f>
        <v>#DIV/0!</v>
      </c>
      <c r="H114" s="230"/>
      <c r="I114" s="219" t="e">
        <f t="shared" si="83"/>
        <v>#DIV/0!</v>
      </c>
      <c r="K114" s="230">
        <v>0</v>
      </c>
      <c r="L114" s="230">
        <v>0</v>
      </c>
      <c r="M114" s="230">
        <v>0</v>
      </c>
      <c r="N114" s="230">
        <v>0</v>
      </c>
      <c r="O114" s="219" t="e">
        <f t="shared" si="84"/>
        <v>#DIV/0!</v>
      </c>
      <c r="R114" s="229"/>
      <c r="S114" s="221">
        <f>(D114+K114)/($E$47+$L$47+$E$38+$L$38+$K$27+$D$27+$N$17)</f>
        <v>0</v>
      </c>
      <c r="T114" s="221">
        <f>D114/($E$47+$E$38+$K$27)</f>
        <v>0</v>
      </c>
      <c r="U114" s="221">
        <f>K114/($L$47+$L$38+$D$27+$N$17)</f>
        <v>0</v>
      </c>
      <c r="W114" s="230">
        <f t="shared" si="85"/>
        <v>0</v>
      </c>
      <c r="X114" s="230">
        <f t="shared" ref="X114:X116" si="86">(E114*1)+(F114*0.1)+(H114*6)+(L114*0.1)+(N114*6)</f>
        <v>0</v>
      </c>
      <c r="Y114" s="230">
        <f t="shared" ref="Y114:Y116" si="87">(E114*0.5)+(F114*0.1)+(H114*6)+(L114*0.1)+(N114*6)</f>
        <v>0</v>
      </c>
      <c r="Z114" s="232"/>
    </row>
    <row r="115" spans="1:26" x14ac:dyDescent="0.15">
      <c r="A115" s="229"/>
      <c r="B115" s="230"/>
      <c r="C115" s="219" t="e">
        <f t="shared" si="82"/>
        <v>#DIV/0!</v>
      </c>
      <c r="D115" s="230"/>
      <c r="E115" s="230"/>
      <c r="F115" s="230"/>
      <c r="G115" s="230" t="e">
        <f>F115/E115</f>
        <v>#DIV/0!</v>
      </c>
      <c r="H115" s="230"/>
      <c r="I115" s="219" t="e">
        <f t="shared" si="83"/>
        <v>#DIV/0!</v>
      </c>
      <c r="K115" s="230"/>
      <c r="L115" s="230"/>
      <c r="M115" s="230">
        <v>0</v>
      </c>
      <c r="N115" s="230">
        <v>0</v>
      </c>
      <c r="O115" s="219" t="e">
        <f t="shared" si="84"/>
        <v>#DIV/0!</v>
      </c>
      <c r="R115" s="229"/>
      <c r="S115" s="221">
        <f>(D115+K115)/($E$47+$L$47+$E$38+$L$38+$K$27+$D$27+$N$17)</f>
        <v>0</v>
      </c>
      <c r="T115" s="221">
        <f>D115/($E$47+$E$38+$K$27)</f>
        <v>0</v>
      </c>
      <c r="U115" s="221">
        <f>K115/($L$47+$L$38+$D$27+$N$17)</f>
        <v>0</v>
      </c>
      <c r="W115" s="230">
        <f t="shared" si="85"/>
        <v>0</v>
      </c>
      <c r="X115" s="230">
        <f t="shared" si="86"/>
        <v>0</v>
      </c>
      <c r="Y115" s="230">
        <f t="shared" si="87"/>
        <v>0</v>
      </c>
      <c r="Z115" s="232"/>
    </row>
    <row r="116" spans="1:26" x14ac:dyDescent="0.15">
      <c r="A116" s="228" t="s">
        <v>44</v>
      </c>
      <c r="B116" s="228"/>
      <c r="C116" s="225"/>
      <c r="D116" s="228">
        <f>SUM(D112:D115)</f>
        <v>0</v>
      </c>
      <c r="E116" s="228">
        <f t="shared" ref="E116:F116" si="88">SUM(E112:E115)</f>
        <v>0</v>
      </c>
      <c r="F116" s="228">
        <f t="shared" si="88"/>
        <v>0</v>
      </c>
      <c r="G116" s="228"/>
      <c r="H116" s="228">
        <f t="shared" ref="H116" si="89">SUM(H112:H115)</f>
        <v>0</v>
      </c>
      <c r="I116" s="228"/>
      <c r="J116" s="228"/>
      <c r="K116" s="228">
        <f>SUM(K112:K115)</f>
        <v>0</v>
      </c>
      <c r="L116" s="228">
        <f t="shared" ref="L116" si="90">SUM(L112:L115)</f>
        <v>0</v>
      </c>
      <c r="M116" s="228"/>
      <c r="N116" s="228">
        <f t="shared" ref="N116" si="91">SUM(N112:N115)</f>
        <v>0</v>
      </c>
      <c r="O116" s="225"/>
      <c r="Q116" s="233"/>
      <c r="S116" s="233"/>
      <c r="U116" s="232"/>
      <c r="V116" s="232"/>
      <c r="X116" s="224">
        <f t="shared" si="86"/>
        <v>0</v>
      </c>
      <c r="Y116" s="224">
        <f t="shared" si="87"/>
        <v>0</v>
      </c>
      <c r="Z116" s="232"/>
    </row>
    <row r="117" spans="1:26" x14ac:dyDescent="0.15">
      <c r="H117" s="237"/>
      <c r="I117" s="232"/>
      <c r="J117" s="232"/>
      <c r="P117" s="233"/>
      <c r="Q117" s="233"/>
      <c r="R117" s="233"/>
      <c r="T117" s="232"/>
      <c r="U117" s="232"/>
    </row>
    <row r="118" spans="1:26" x14ac:dyDescent="0.15">
      <c r="H118" s="237"/>
      <c r="I118" s="232"/>
      <c r="J118" s="232"/>
      <c r="P118" s="233"/>
      <c r="Q118" s="233"/>
      <c r="R118" s="233"/>
      <c r="T118" s="232"/>
      <c r="U118" s="232"/>
    </row>
    <row r="119" spans="1:26" x14ac:dyDescent="0.15">
      <c r="A119" s="517" t="s">
        <v>57</v>
      </c>
      <c r="B119" s="517"/>
      <c r="C119" s="517"/>
      <c r="D119" s="517"/>
      <c r="E119" s="517"/>
      <c r="F119" s="517"/>
      <c r="G119" s="517"/>
      <c r="H119" s="237"/>
      <c r="I119" s="232"/>
      <c r="J119" s="517" t="s">
        <v>58</v>
      </c>
      <c r="K119" s="518"/>
      <c r="L119" s="518"/>
      <c r="M119" s="518"/>
      <c r="N119" s="518"/>
      <c r="P119" s="243"/>
      <c r="Q119" s="233"/>
      <c r="R119" s="517" t="s">
        <v>62</v>
      </c>
      <c r="S119" s="518"/>
      <c r="T119" s="518"/>
      <c r="U119" s="518"/>
      <c r="V119" s="518"/>
    </row>
    <row r="120" spans="1:26" x14ac:dyDescent="0.15">
      <c r="A120" s="225"/>
      <c r="B120" s="228" t="s">
        <v>17</v>
      </c>
      <c r="C120" s="228" t="s">
        <v>42</v>
      </c>
      <c r="D120" s="228" t="s">
        <v>19</v>
      </c>
      <c r="E120" s="228" t="s">
        <v>6</v>
      </c>
      <c r="H120" s="232"/>
      <c r="I120" s="232"/>
      <c r="J120" s="519" t="s">
        <v>59</v>
      </c>
      <c r="K120" s="516"/>
      <c r="L120" s="516"/>
      <c r="M120" s="516"/>
      <c r="N120" s="225" t="s">
        <v>60</v>
      </c>
      <c r="R120" s="519" t="s">
        <v>59</v>
      </c>
      <c r="S120" s="516"/>
      <c r="T120" s="516"/>
      <c r="U120" s="516"/>
      <c r="V120" s="225" t="s">
        <v>60</v>
      </c>
    </row>
    <row r="121" spans="1:26" x14ac:dyDescent="0.15">
      <c r="A121" s="240" t="s">
        <v>33</v>
      </c>
      <c r="B121" s="230">
        <f>SUM(J91:J95,D101:D106,D112:D115)</f>
        <v>0</v>
      </c>
      <c r="C121" s="230">
        <f>SUM(E112:E115,E101:E106,K91:K95)</f>
        <v>0</v>
      </c>
      <c r="D121" s="230">
        <f>SUM(F112:F115,F101:F106,L91:L95)</f>
        <v>0</v>
      </c>
      <c r="E121" s="230">
        <f>SUM(N91:N95,H101:H106,H112:H115)</f>
        <v>0</v>
      </c>
      <c r="H121" s="232"/>
      <c r="I121" s="232"/>
      <c r="J121" s="520"/>
      <c r="K121" s="520"/>
      <c r="L121" s="520"/>
      <c r="M121" s="520"/>
      <c r="N121" s="229"/>
      <c r="R121" s="520"/>
      <c r="S121" s="520"/>
      <c r="T121" s="520"/>
      <c r="U121" s="520"/>
      <c r="V121" s="229"/>
    </row>
    <row r="122" spans="1:26" x14ac:dyDescent="0.15">
      <c r="A122" s="240" t="s">
        <v>43</v>
      </c>
      <c r="B122" s="230">
        <f>SUM(C86)</f>
        <v>0</v>
      </c>
      <c r="C122" s="230">
        <f>SUM(D86)</f>
        <v>0</v>
      </c>
      <c r="D122" s="230">
        <f>SUM(F86)</f>
        <v>0</v>
      </c>
      <c r="E122" s="230">
        <f>SUM(H86)</f>
        <v>0</v>
      </c>
      <c r="F122" s="228"/>
      <c r="J122" s="520"/>
      <c r="K122" s="520"/>
      <c r="L122" s="520"/>
      <c r="M122" s="520"/>
      <c r="N122" s="229"/>
      <c r="R122" s="521"/>
      <c r="S122" s="520"/>
      <c r="T122" s="520"/>
      <c r="U122" s="520"/>
      <c r="V122" s="229"/>
    </row>
    <row r="123" spans="1:26" x14ac:dyDescent="0.15">
      <c r="A123" s="240" t="s">
        <v>65</v>
      </c>
      <c r="B123" s="230"/>
      <c r="F123" s="228"/>
      <c r="J123" s="520"/>
      <c r="K123" s="520"/>
      <c r="L123" s="520"/>
      <c r="M123" s="520"/>
      <c r="N123" s="229"/>
      <c r="R123" s="521"/>
      <c r="S123" s="520"/>
      <c r="T123" s="520"/>
      <c r="U123" s="520"/>
      <c r="V123" s="229"/>
    </row>
    <row r="124" spans="1:26" x14ac:dyDescent="0.15">
      <c r="J124" s="520"/>
      <c r="K124" s="520"/>
      <c r="L124" s="520"/>
      <c r="M124" s="520"/>
      <c r="N124" s="229"/>
      <c r="R124" s="521"/>
      <c r="S124" s="520"/>
      <c r="T124" s="520"/>
      <c r="U124" s="520"/>
      <c r="V124" s="229"/>
    </row>
    <row r="125" spans="1:26" x14ac:dyDescent="0.15">
      <c r="A125" s="225"/>
      <c r="B125" s="228" t="s">
        <v>1</v>
      </c>
      <c r="C125" s="228" t="s">
        <v>4</v>
      </c>
      <c r="D125" s="228" t="s">
        <v>6</v>
      </c>
      <c r="J125" s="520"/>
      <c r="K125" s="520"/>
      <c r="L125" s="520"/>
      <c r="M125" s="520"/>
      <c r="N125" s="229"/>
      <c r="R125" s="521"/>
      <c r="S125" s="520"/>
      <c r="T125" s="520"/>
      <c r="U125" s="520"/>
      <c r="V125" s="229"/>
    </row>
    <row r="126" spans="1:26" x14ac:dyDescent="0.15">
      <c r="A126" s="240" t="s">
        <v>56</v>
      </c>
      <c r="B126" s="230">
        <f>SUM(M83:M85,C91:C95,K101:K106,K112:K115)</f>
        <v>0</v>
      </c>
      <c r="C126" s="230">
        <f>SUM(N83:N85,D91:D95,L101:L106,L112:L115)</f>
        <v>0</v>
      </c>
      <c r="D126" s="230">
        <f>SUM(P83:P85,F91:F95,N101:N106,N112:N115)</f>
        <v>0</v>
      </c>
      <c r="J126" s="520"/>
      <c r="K126" s="520"/>
      <c r="L126" s="520"/>
      <c r="M126" s="520"/>
      <c r="N126" s="229"/>
      <c r="R126" s="521"/>
      <c r="S126" s="520"/>
      <c r="T126" s="520"/>
      <c r="U126" s="520"/>
      <c r="V126" s="229"/>
    </row>
    <row r="127" spans="1:26" x14ac:dyDescent="0.15">
      <c r="A127" s="240" t="s">
        <v>65</v>
      </c>
      <c r="B127" s="230"/>
      <c r="J127" s="520"/>
      <c r="K127" s="520"/>
      <c r="L127" s="520"/>
      <c r="M127" s="520"/>
      <c r="N127" s="229"/>
      <c r="R127" s="521"/>
      <c r="S127" s="520"/>
      <c r="T127" s="520"/>
      <c r="U127" s="520"/>
      <c r="V127" s="229"/>
    </row>
    <row r="128" spans="1:26" x14ac:dyDescent="0.15">
      <c r="J128" s="520"/>
      <c r="K128" s="520"/>
      <c r="L128" s="520"/>
      <c r="M128" s="520"/>
      <c r="N128" s="229"/>
      <c r="R128" s="521"/>
      <c r="S128" s="520"/>
      <c r="T128" s="520"/>
      <c r="U128" s="520"/>
      <c r="V128" s="229"/>
    </row>
    <row r="129" spans="1:23" x14ac:dyDescent="0.15">
      <c r="B129" s="228" t="s">
        <v>40</v>
      </c>
      <c r="C129" s="228" t="s">
        <v>41</v>
      </c>
    </row>
    <row r="130" spans="1:23" x14ac:dyDescent="0.15">
      <c r="A130" s="240" t="s">
        <v>39</v>
      </c>
      <c r="B130" s="219" t="e">
        <f>B126/(B122+B126)</f>
        <v>#DIV/0!</v>
      </c>
      <c r="C130" s="219" t="e">
        <f>B122/(B122+B126)</f>
        <v>#DIV/0!</v>
      </c>
      <c r="J130" s="224" t="s">
        <v>61</v>
      </c>
    </row>
    <row r="131" spans="1:23" x14ac:dyDescent="0.15">
      <c r="A131" s="240" t="s">
        <v>64</v>
      </c>
      <c r="B131" s="230"/>
      <c r="C131" s="229"/>
    </row>
    <row r="132" spans="1:23" x14ac:dyDescent="0.15">
      <c r="B132" s="228" t="s">
        <v>40</v>
      </c>
      <c r="C132" s="228" t="s">
        <v>41</v>
      </c>
    </row>
    <row r="139" spans="1:23" x14ac:dyDescent="0.15">
      <c r="A139" s="517" t="s">
        <v>93</v>
      </c>
      <c r="B139" s="517"/>
      <c r="C139" s="517"/>
      <c r="D139" s="517"/>
      <c r="E139" s="517"/>
      <c r="F139" s="517"/>
      <c r="G139" s="517"/>
      <c r="H139" s="517"/>
      <c r="I139" s="517"/>
      <c r="J139" s="517"/>
      <c r="K139" s="517"/>
      <c r="L139" s="517"/>
      <c r="M139" s="517"/>
      <c r="N139" s="517"/>
      <c r="O139" s="517"/>
      <c r="P139" s="517"/>
      <c r="Q139" s="517"/>
      <c r="R139" s="517"/>
      <c r="S139" s="517"/>
      <c r="T139" s="517"/>
      <c r="U139" s="517"/>
      <c r="V139" s="517"/>
      <c r="W139" s="517"/>
    </row>
    <row r="140" spans="1:23" x14ac:dyDescent="0.15">
      <c r="A140" s="226"/>
      <c r="B140" s="226"/>
      <c r="C140" s="226"/>
      <c r="D140" s="226"/>
      <c r="E140" s="226"/>
      <c r="F140" s="226"/>
      <c r="G140" s="226"/>
      <c r="H140" s="226"/>
      <c r="I140" s="226"/>
      <c r="J140" s="226"/>
      <c r="K140" s="226"/>
      <c r="L140" s="226"/>
      <c r="M140" s="226"/>
      <c r="N140" s="226"/>
      <c r="O140" s="226"/>
      <c r="P140" s="226"/>
      <c r="Q140" s="226"/>
      <c r="R140" s="226"/>
      <c r="S140" s="226"/>
      <c r="T140" s="226"/>
      <c r="U140" s="226"/>
      <c r="V140" s="226"/>
      <c r="W140" s="226"/>
    </row>
    <row r="141" spans="1:23" x14ac:dyDescent="0.15">
      <c r="H141" s="515" t="s">
        <v>36</v>
      </c>
      <c r="I141" s="516"/>
      <c r="J141" s="516"/>
      <c r="M141" s="515" t="s">
        <v>37</v>
      </c>
      <c r="N141" s="515"/>
      <c r="O141" s="515"/>
    </row>
    <row r="142" spans="1:23" x14ac:dyDescent="0.15">
      <c r="H142" s="515" t="s">
        <v>38</v>
      </c>
      <c r="I142" s="515"/>
      <c r="J142" s="515"/>
    </row>
    <row r="143" spans="1:23" x14ac:dyDescent="0.15">
      <c r="H143" s="515"/>
      <c r="I143" s="516"/>
      <c r="J143" s="516"/>
    </row>
    <row r="144" spans="1:23" x14ac:dyDescent="0.15">
      <c r="H144" s="515"/>
      <c r="I144" s="516"/>
      <c r="J144" s="516"/>
    </row>
    <row r="145" spans="1:20" x14ac:dyDescent="0.15">
      <c r="D145" s="225" t="s">
        <v>83</v>
      </c>
      <c r="P145" s="225" t="s">
        <v>84</v>
      </c>
    </row>
    <row r="146" spans="1:20" x14ac:dyDescent="0.15">
      <c r="A146" s="228" t="s">
        <v>90</v>
      </c>
      <c r="P146" s="225" t="s">
        <v>90</v>
      </c>
      <c r="S146" s="228" t="s">
        <v>92</v>
      </c>
    </row>
    <row r="147" spans="1:20" x14ac:dyDescent="0.15">
      <c r="A147" s="240" t="s">
        <v>79</v>
      </c>
      <c r="B147" s="215" t="s">
        <v>89</v>
      </c>
      <c r="C147" s="215" t="s">
        <v>2</v>
      </c>
      <c r="D147" s="215" t="s">
        <v>3</v>
      </c>
      <c r="E147" s="215" t="s">
        <v>19</v>
      </c>
      <c r="F147" s="215" t="s">
        <v>6</v>
      </c>
      <c r="G147" s="215" t="s">
        <v>76</v>
      </c>
      <c r="H147" s="215" t="s">
        <v>10</v>
      </c>
      <c r="I147" s="215" t="s">
        <v>19</v>
      </c>
      <c r="J147" s="215" t="s">
        <v>77</v>
      </c>
      <c r="K147" s="215" t="s">
        <v>6</v>
      </c>
      <c r="L147" s="215" t="s">
        <v>14</v>
      </c>
      <c r="O147" s="215" t="s">
        <v>85</v>
      </c>
      <c r="P147" s="215" t="s">
        <v>86</v>
      </c>
      <c r="Q147" s="215" t="s">
        <v>87</v>
      </c>
      <c r="S147" s="220" t="s">
        <v>40</v>
      </c>
      <c r="T147" s="220" t="s">
        <v>41</v>
      </c>
    </row>
    <row r="148" spans="1:20" x14ac:dyDescent="0.15">
      <c r="A148" s="229" t="s">
        <v>44</v>
      </c>
      <c r="B148" s="241">
        <f>AVERAGE(B158,B168)</f>
        <v>507.5</v>
      </c>
      <c r="C148" s="241">
        <f>AVERAGE(C158,C168)</f>
        <v>336.5</v>
      </c>
      <c r="D148" s="218">
        <f>C148/B148</f>
        <v>0.66305418719211817</v>
      </c>
      <c r="E148" s="241">
        <f>AVERAGE(E158,E168)</f>
        <v>3959.5</v>
      </c>
      <c r="F148" s="241">
        <f t="shared" ref="F148:I148" si="92">AVERAGE(F158,F168)</f>
        <v>29.5</v>
      </c>
      <c r="G148" s="241">
        <f t="shared" si="92"/>
        <v>8</v>
      </c>
      <c r="H148" s="241">
        <f t="shared" si="92"/>
        <v>120</v>
      </c>
      <c r="I148" s="241">
        <f t="shared" si="92"/>
        <v>558.5</v>
      </c>
      <c r="J148" s="244">
        <f>I148/H148</f>
        <v>4.6541666666666668</v>
      </c>
      <c r="K148" s="241">
        <f>AVERAGE(K158,K168)</f>
        <v>13</v>
      </c>
      <c r="L148" s="230">
        <f>((E148*0.05)+(F148*4)+(G148*-1)+(I148*0.1)+(K148*6))</f>
        <v>441.82500000000005</v>
      </c>
      <c r="O148" s="218">
        <f>(B148+H148)/(B150+F150+B152+F152+B154+F154+B148+H148)</f>
        <v>0.41460191608853653</v>
      </c>
      <c r="P148" s="219">
        <f>B148/(B148+F150+F152+F154)</f>
        <v>0.51030668677727498</v>
      </c>
      <c r="Q148" s="219">
        <f>H148/(H148+B150+B152+B154)</f>
        <v>0.23121387283236994</v>
      </c>
      <c r="S148" s="219">
        <f>(H148+B150+B152+B154)/(H148+B150+B152+B154+B148)</f>
        <v>0.50560155869459322</v>
      </c>
      <c r="T148" s="219">
        <f>B148/(B148+H148+B150+B152+B154)</f>
        <v>0.49439844130540672</v>
      </c>
    </row>
    <row r="149" spans="1:20" x14ac:dyDescent="0.15">
      <c r="A149" s="240" t="s">
        <v>80</v>
      </c>
      <c r="B149" s="215" t="s">
        <v>10</v>
      </c>
      <c r="C149" s="215" t="s">
        <v>19</v>
      </c>
      <c r="D149" s="215" t="s">
        <v>77</v>
      </c>
      <c r="E149" s="215" t="s">
        <v>6</v>
      </c>
      <c r="F149" s="215" t="s">
        <v>17</v>
      </c>
      <c r="G149" s="215" t="s">
        <v>18</v>
      </c>
      <c r="H149" s="215" t="s">
        <v>19</v>
      </c>
      <c r="I149" s="215" t="s">
        <v>78</v>
      </c>
      <c r="J149" s="215" t="s">
        <v>6</v>
      </c>
      <c r="K149" s="215" t="s">
        <v>14</v>
      </c>
      <c r="L149" s="241" t="s">
        <v>91</v>
      </c>
      <c r="O149" s="220" t="s">
        <v>85</v>
      </c>
      <c r="P149" s="220" t="s">
        <v>87</v>
      </c>
      <c r="Q149" s="220" t="s">
        <v>88</v>
      </c>
    </row>
    <row r="150" spans="1:20" x14ac:dyDescent="0.15">
      <c r="A150" s="229" t="s">
        <v>44</v>
      </c>
      <c r="B150" s="245">
        <f>AVERAGE(B160,B170)</f>
        <v>391.5</v>
      </c>
      <c r="C150" s="245">
        <f>AVERAGE(C160,C170)</f>
        <v>1885.5</v>
      </c>
      <c r="D150" s="244">
        <f>C150/B150</f>
        <v>4.8160919540229887</v>
      </c>
      <c r="E150" s="245">
        <f>AVERAGE(E160,E170)</f>
        <v>17.5</v>
      </c>
      <c r="F150" s="245">
        <f>AVERAGE(F160,F170)</f>
        <v>85</v>
      </c>
      <c r="G150" s="245">
        <f t="shared" ref="G150:H150" si="93">AVERAGE(G160,G170)</f>
        <v>63.5</v>
      </c>
      <c r="H150" s="245">
        <f t="shared" si="93"/>
        <v>697.5</v>
      </c>
      <c r="I150" s="244">
        <f>H150/G150</f>
        <v>10.984251968503937</v>
      </c>
      <c r="J150" s="241">
        <f>AVERAGE(J160,J170)</f>
        <v>7</v>
      </c>
      <c r="K150" s="230">
        <f>(C150*0.1)+(E150*6)+(H150*0.1)+(J150*6)</f>
        <v>405.3</v>
      </c>
      <c r="L150" s="230">
        <f>(C150*0.1)+(E150*6)+(G150*1)+(H150*0.1)+(J150*6)</f>
        <v>468.8</v>
      </c>
      <c r="O150" s="218">
        <f>(B150+F150)/(B150+F150+B152+F152+B154+F154+B148+H148)</f>
        <v>0.3148331681532871</v>
      </c>
      <c r="P150" s="219">
        <f>B150/(H148+B150+B152+B154)</f>
        <v>0.75433526011560692</v>
      </c>
      <c r="Q150" s="219">
        <f>F150/(F150+F152+F154)</f>
        <v>0.17453798767967146</v>
      </c>
    </row>
    <row r="151" spans="1:20" x14ac:dyDescent="0.15">
      <c r="A151" s="240" t="s">
        <v>81</v>
      </c>
      <c r="B151" s="215" t="s">
        <v>10</v>
      </c>
      <c r="C151" s="215" t="s">
        <v>19</v>
      </c>
      <c r="D151" s="215" t="s">
        <v>77</v>
      </c>
      <c r="E151" s="215" t="s">
        <v>6</v>
      </c>
      <c r="F151" s="215" t="s">
        <v>17</v>
      </c>
      <c r="G151" s="215" t="s">
        <v>18</v>
      </c>
      <c r="H151" s="215" t="s">
        <v>19</v>
      </c>
      <c r="I151" s="215" t="s">
        <v>78</v>
      </c>
      <c r="J151" s="215" t="s">
        <v>6</v>
      </c>
      <c r="K151" s="215" t="s">
        <v>14</v>
      </c>
      <c r="L151" s="241" t="s">
        <v>91</v>
      </c>
      <c r="O151" s="220" t="s">
        <v>85</v>
      </c>
      <c r="P151" s="220" t="s">
        <v>87</v>
      </c>
      <c r="Q151" s="220" t="s">
        <v>88</v>
      </c>
    </row>
    <row r="152" spans="1:20" x14ac:dyDescent="0.15">
      <c r="A152" s="229" t="s">
        <v>44</v>
      </c>
      <c r="B152" s="241">
        <f>AVERAGE(B162,B172)</f>
        <v>7.5</v>
      </c>
      <c r="C152" s="241">
        <f>AVERAGE(C162,C172)</f>
        <v>28</v>
      </c>
      <c r="D152" s="244">
        <f>C152/B152</f>
        <v>3.7333333333333334</v>
      </c>
      <c r="E152" s="241">
        <f>AVERAGE(E162,E172)</f>
        <v>0.5</v>
      </c>
      <c r="F152" s="241">
        <f t="shared" ref="F152:H152" si="94">AVERAGE(F162,F172)</f>
        <v>282.5</v>
      </c>
      <c r="G152" s="241">
        <f t="shared" si="94"/>
        <v>185</v>
      </c>
      <c r="H152" s="241">
        <f t="shared" si="94"/>
        <v>2253.5</v>
      </c>
      <c r="I152" s="244">
        <f>H152/G152</f>
        <v>12.18108108108108</v>
      </c>
      <c r="J152" s="241">
        <f>AVERAGE(J162,J172)</f>
        <v>14</v>
      </c>
      <c r="K152" s="230">
        <f>(C152*0.1)+(E152*6)+(H152*0.1)+(J152*6)</f>
        <v>315.15000000000003</v>
      </c>
      <c r="L152" s="230">
        <f>(C152*0.1)+(E152*6)+(G152*1)+(H152*0.1)+(J152*6)</f>
        <v>500.15000000000003</v>
      </c>
      <c r="O152" s="218">
        <f>(B152+F152)/(B150+F150+B152+F152+B154+F154+B148+H148)</f>
        <v>0.19160885365047903</v>
      </c>
      <c r="P152" s="219">
        <f>B152/(B150+H148+B152+B154)</f>
        <v>1.4450867052023121E-2</v>
      </c>
      <c r="Q152" s="219">
        <f>F152/(F152+F150+F154)</f>
        <v>0.58008213552361398</v>
      </c>
    </row>
    <row r="153" spans="1:20" x14ac:dyDescent="0.15">
      <c r="A153" s="240" t="s">
        <v>82</v>
      </c>
      <c r="B153" s="215" t="s">
        <v>10</v>
      </c>
      <c r="C153" s="215" t="s">
        <v>19</v>
      </c>
      <c r="D153" s="215" t="s">
        <v>77</v>
      </c>
      <c r="E153" s="215" t="s">
        <v>6</v>
      </c>
      <c r="F153" s="215" t="s">
        <v>17</v>
      </c>
      <c r="G153" s="215" t="s">
        <v>18</v>
      </c>
      <c r="H153" s="215" t="s">
        <v>19</v>
      </c>
      <c r="I153" s="215" t="s">
        <v>78</v>
      </c>
      <c r="J153" s="215" t="s">
        <v>6</v>
      </c>
      <c r="K153" s="215" t="s">
        <v>14</v>
      </c>
      <c r="L153" s="241" t="s">
        <v>91</v>
      </c>
      <c r="O153" s="220" t="s">
        <v>85</v>
      </c>
      <c r="P153" s="220" t="s">
        <v>87</v>
      </c>
      <c r="Q153" s="220" t="s">
        <v>88</v>
      </c>
    </row>
    <row r="154" spans="1:20" x14ac:dyDescent="0.15">
      <c r="A154" s="229" t="s">
        <v>44</v>
      </c>
      <c r="B154" s="241">
        <f>AVERAGE(B164,B174)</f>
        <v>0</v>
      </c>
      <c r="C154" s="241">
        <f>AVERAGE(C164,C174)</f>
        <v>0</v>
      </c>
      <c r="D154" s="241" t="e">
        <f>C154/B154</f>
        <v>#DIV/0!</v>
      </c>
      <c r="E154" s="241">
        <f>AVERAGE(E164,E174)</f>
        <v>0</v>
      </c>
      <c r="F154" s="241">
        <f>AVERAGE(F164,F174)</f>
        <v>119.5</v>
      </c>
      <c r="G154" s="241">
        <f t="shared" ref="G154:H154" si="95">AVERAGE(G164,G174)</f>
        <v>83.5</v>
      </c>
      <c r="H154" s="241">
        <f t="shared" si="95"/>
        <v>1005</v>
      </c>
      <c r="I154" s="244">
        <f>H154/G154</f>
        <v>12.035928143712574</v>
      </c>
      <c r="J154" s="241">
        <f>AVERAGE(J164,J174)</f>
        <v>8</v>
      </c>
      <c r="K154" s="230">
        <f>(C154*0.1)+(E154*6)+(H154*0.1)+(J154*6)</f>
        <v>148.5</v>
      </c>
      <c r="L154" s="230">
        <f>(C154*0.1)+(E154*6)+(G154*1)+(H154*0.1)+(J154*6)</f>
        <v>232</v>
      </c>
      <c r="O154" s="218">
        <f>(B154+F154)/(B150+F150+B152+F152+B154+F154+B148+H148)</f>
        <v>7.8956062107697386E-2</v>
      </c>
      <c r="P154" s="221">
        <f>B154/(B154+B152+B150+H148)</f>
        <v>0</v>
      </c>
      <c r="Q154" s="219">
        <f>F154/(F154+F152+F150)</f>
        <v>0.24537987679671458</v>
      </c>
    </row>
    <row r="155" spans="1:20" x14ac:dyDescent="0.15">
      <c r="B155" s="246"/>
      <c r="C155" s="246"/>
      <c r="D155" s="246"/>
      <c r="E155" s="246"/>
      <c r="F155" s="246"/>
      <c r="G155" s="246"/>
      <c r="H155" s="246"/>
      <c r="I155" s="246"/>
      <c r="J155" s="246"/>
      <c r="K155" s="246"/>
      <c r="L155" s="247"/>
      <c r="P155" s="225"/>
    </row>
    <row r="156" spans="1:20" x14ac:dyDescent="0.15">
      <c r="A156" s="228">
        <v>2024</v>
      </c>
      <c r="P156" s="225">
        <v>2024</v>
      </c>
      <c r="S156" s="228" t="s">
        <v>92</v>
      </c>
    </row>
    <row r="157" spans="1:20" x14ac:dyDescent="0.15">
      <c r="A157" s="240" t="s">
        <v>79</v>
      </c>
      <c r="B157" s="215" t="s">
        <v>89</v>
      </c>
      <c r="C157" s="215" t="s">
        <v>2</v>
      </c>
      <c r="D157" s="215" t="s">
        <v>3</v>
      </c>
      <c r="E157" s="215" t="s">
        <v>19</v>
      </c>
      <c r="F157" s="215" t="s">
        <v>6</v>
      </c>
      <c r="G157" s="215" t="s">
        <v>76</v>
      </c>
      <c r="H157" s="215" t="s">
        <v>10</v>
      </c>
      <c r="I157" s="215" t="s">
        <v>19</v>
      </c>
      <c r="J157" s="215" t="s">
        <v>77</v>
      </c>
      <c r="K157" s="215" t="s">
        <v>6</v>
      </c>
      <c r="L157" s="215" t="s">
        <v>14</v>
      </c>
      <c r="O157" s="215" t="s">
        <v>85</v>
      </c>
      <c r="P157" s="215" t="s">
        <v>86</v>
      </c>
      <c r="Q157" s="215" t="s">
        <v>87</v>
      </c>
      <c r="S157" s="220" t="s">
        <v>40</v>
      </c>
      <c r="T157" s="220" t="s">
        <v>41</v>
      </c>
    </row>
    <row r="158" spans="1:20" x14ac:dyDescent="0.15">
      <c r="A158" s="229" t="s">
        <v>44</v>
      </c>
      <c r="B158" s="241">
        <v>520</v>
      </c>
      <c r="C158" s="241">
        <v>329</v>
      </c>
      <c r="D158" s="218">
        <f>C158/B158</f>
        <v>0.63269230769230766</v>
      </c>
      <c r="E158" s="241">
        <v>3938</v>
      </c>
      <c r="F158" s="241">
        <v>30</v>
      </c>
      <c r="G158" s="241">
        <v>6</v>
      </c>
      <c r="H158" s="241">
        <v>119</v>
      </c>
      <c r="I158" s="241">
        <v>532</v>
      </c>
      <c r="J158" s="244">
        <f>I158/H158</f>
        <v>4.4705882352941178</v>
      </c>
      <c r="K158" s="241">
        <v>12</v>
      </c>
      <c r="L158" s="230">
        <f>((E158*0.05)+(F158*4)+(G158*-1)+(I158*0.1)+(K158*6))</f>
        <v>436.09999999999997</v>
      </c>
      <c r="O158" s="218">
        <f>(B158+H158)/(B160+F160+B162+F162+B164+F164+B158+H158)</f>
        <v>0.42430278884462153</v>
      </c>
      <c r="P158" s="219">
        <f>B158/(B158+F160+F162+F164)</f>
        <v>0.51231527093596063</v>
      </c>
      <c r="Q158" s="219">
        <f>H158/(H158+B160+B162+B164)</f>
        <v>0.24236252545824846</v>
      </c>
      <c r="S158" s="219">
        <f>(H158+B160+B162+B164)/(H158+B160+B162+B164+B158)</f>
        <v>0.48565776458951532</v>
      </c>
      <c r="T158" s="219">
        <f>B158/(B158+H158+B160+B162+B164)</f>
        <v>0.51434223541048463</v>
      </c>
    </row>
    <row r="159" spans="1:20" x14ac:dyDescent="0.15">
      <c r="A159" s="240" t="s">
        <v>80</v>
      </c>
      <c r="B159" s="215" t="s">
        <v>10</v>
      </c>
      <c r="C159" s="215" t="s">
        <v>19</v>
      </c>
      <c r="D159" s="215" t="s">
        <v>77</v>
      </c>
      <c r="E159" s="215" t="s">
        <v>6</v>
      </c>
      <c r="F159" s="215" t="s">
        <v>17</v>
      </c>
      <c r="G159" s="215" t="s">
        <v>18</v>
      </c>
      <c r="H159" s="215" t="s">
        <v>19</v>
      </c>
      <c r="I159" s="215" t="s">
        <v>78</v>
      </c>
      <c r="J159" s="215" t="s">
        <v>6</v>
      </c>
      <c r="K159" s="215" t="s">
        <v>14</v>
      </c>
      <c r="L159" s="215" t="s">
        <v>91</v>
      </c>
      <c r="O159" s="220" t="s">
        <v>85</v>
      </c>
      <c r="P159" s="220" t="s">
        <v>87</v>
      </c>
      <c r="Q159" s="220" t="s">
        <v>88</v>
      </c>
    </row>
    <row r="160" spans="1:20" x14ac:dyDescent="0.15">
      <c r="A160" s="229" t="s">
        <v>44</v>
      </c>
      <c r="B160" s="241">
        <v>364</v>
      </c>
      <c r="C160" s="241">
        <v>1671</v>
      </c>
      <c r="D160" s="244">
        <f>C160/B160</f>
        <v>4.5906593406593403</v>
      </c>
      <c r="E160" s="241">
        <v>20</v>
      </c>
      <c r="F160" s="241">
        <v>82</v>
      </c>
      <c r="G160" s="241">
        <v>67</v>
      </c>
      <c r="H160" s="241">
        <v>731</v>
      </c>
      <c r="I160" s="244">
        <f>H160/G160</f>
        <v>10.91044776119403</v>
      </c>
      <c r="J160" s="241">
        <v>8</v>
      </c>
      <c r="K160" s="230">
        <f>(C160*0.1)+(E160*6)+(H160*0.1)+(J160*6)</f>
        <v>408.20000000000005</v>
      </c>
      <c r="L160" s="230">
        <f>(C160*0.1)+(E160*6)+(G160*1)+(H160*0.1)+(J160*6)</f>
        <v>475.20000000000005</v>
      </c>
      <c r="O160" s="218">
        <f>(B160+F160)/(B160+F160+B162+F162+B164+F164+B158+H158)</f>
        <v>0.29614873837981409</v>
      </c>
      <c r="P160" s="219">
        <f>B160/(H158+B160+B162+B164)</f>
        <v>0.74134419551934827</v>
      </c>
      <c r="Q160" s="219">
        <f>F160/(F160+F162+F164)</f>
        <v>0.16565656565656567</v>
      </c>
    </row>
    <row r="161" spans="1:20" x14ac:dyDescent="0.15">
      <c r="A161" s="240" t="s">
        <v>81</v>
      </c>
      <c r="B161" s="215" t="s">
        <v>10</v>
      </c>
      <c r="C161" s="215" t="s">
        <v>19</v>
      </c>
      <c r="D161" s="215" t="s">
        <v>77</v>
      </c>
      <c r="E161" s="215" t="s">
        <v>6</v>
      </c>
      <c r="F161" s="215" t="s">
        <v>17</v>
      </c>
      <c r="G161" s="215" t="s">
        <v>18</v>
      </c>
      <c r="H161" s="215" t="s">
        <v>19</v>
      </c>
      <c r="I161" s="215" t="s">
        <v>78</v>
      </c>
      <c r="J161" s="215" t="s">
        <v>6</v>
      </c>
      <c r="K161" s="215" t="s">
        <v>14</v>
      </c>
      <c r="L161" s="215" t="s">
        <v>91</v>
      </c>
      <c r="O161" s="220" t="s">
        <v>85</v>
      </c>
      <c r="P161" s="220" t="s">
        <v>87</v>
      </c>
      <c r="Q161" s="220" t="s">
        <v>88</v>
      </c>
    </row>
    <row r="162" spans="1:20" x14ac:dyDescent="0.15">
      <c r="A162" s="229" t="s">
        <v>44</v>
      </c>
      <c r="B162" s="241">
        <v>8</v>
      </c>
      <c r="C162" s="241">
        <v>27</v>
      </c>
      <c r="D162" s="241">
        <f>C162/B162</f>
        <v>3.375</v>
      </c>
      <c r="E162" s="241">
        <v>0</v>
      </c>
      <c r="F162" s="241">
        <v>295</v>
      </c>
      <c r="G162" s="241">
        <v>190</v>
      </c>
      <c r="H162" s="241">
        <v>2400</v>
      </c>
      <c r="I162" s="244">
        <f>H162/G162</f>
        <v>12.631578947368421</v>
      </c>
      <c r="J162" s="241">
        <v>17</v>
      </c>
      <c r="K162" s="230">
        <f>(C162*0.1)+(E162*6)+(H162*0.1)+(J162*6)</f>
        <v>344.7</v>
      </c>
      <c r="L162" s="230">
        <f>(C162*0.1)+(E162*6)+(G162*1)+(H162*0.1)+(J162*6)</f>
        <v>534.70000000000005</v>
      </c>
      <c r="O162" s="218">
        <f>(B162+F162)/(B160+F160+B162+F162+B164+F164+B158+H158)</f>
        <v>0.20119521912350596</v>
      </c>
      <c r="P162" s="219">
        <f>B162/(B160+H158+B162+B164)</f>
        <v>1.6293279022403257E-2</v>
      </c>
      <c r="Q162" s="219">
        <f>F162/(F162+F160+F164)</f>
        <v>0.59595959595959591</v>
      </c>
    </row>
    <row r="163" spans="1:20" x14ac:dyDescent="0.15">
      <c r="A163" s="240" t="s">
        <v>82</v>
      </c>
      <c r="B163" s="215" t="s">
        <v>10</v>
      </c>
      <c r="C163" s="215" t="s">
        <v>19</v>
      </c>
      <c r="D163" s="215" t="s">
        <v>77</v>
      </c>
      <c r="E163" s="215" t="s">
        <v>6</v>
      </c>
      <c r="F163" s="215" t="s">
        <v>17</v>
      </c>
      <c r="G163" s="215" t="s">
        <v>18</v>
      </c>
      <c r="H163" s="215" t="s">
        <v>19</v>
      </c>
      <c r="I163" s="215" t="s">
        <v>78</v>
      </c>
      <c r="J163" s="215" t="s">
        <v>6</v>
      </c>
      <c r="K163" s="215" t="s">
        <v>14</v>
      </c>
      <c r="L163" s="215" t="s">
        <v>91</v>
      </c>
      <c r="O163" s="220" t="s">
        <v>85</v>
      </c>
      <c r="P163" s="220" t="s">
        <v>87</v>
      </c>
      <c r="Q163" s="220" t="s">
        <v>88</v>
      </c>
    </row>
    <row r="164" spans="1:20" x14ac:dyDescent="0.15">
      <c r="A164" s="229" t="s">
        <v>44</v>
      </c>
      <c r="B164" s="241">
        <v>0</v>
      </c>
      <c r="C164" s="241">
        <v>0</v>
      </c>
      <c r="D164" s="241" t="e">
        <f>C164/B164</f>
        <v>#DIV/0!</v>
      </c>
      <c r="E164" s="241">
        <v>0</v>
      </c>
      <c r="F164" s="241">
        <v>118</v>
      </c>
      <c r="G164" s="241">
        <v>72</v>
      </c>
      <c r="H164" s="241">
        <v>800</v>
      </c>
      <c r="I164" s="244">
        <f>H164/G164</f>
        <v>11.111111111111111</v>
      </c>
      <c r="J164" s="241">
        <v>4</v>
      </c>
      <c r="K164" s="230">
        <f>(C164*0.1)+(E164*6)+(H164*0.1)+(J164*6)</f>
        <v>104</v>
      </c>
      <c r="L164" s="230">
        <f>(C164*0.1)+(E164*6)+(G164*1)+(H164*0.1)+(J164*6)</f>
        <v>176</v>
      </c>
      <c r="O164" s="218">
        <f>(B164+F164)/(B160+F160+B162+F162+B164+F164+B158+H158)</f>
        <v>7.8353253652058433E-2</v>
      </c>
      <c r="P164" s="221">
        <f>B164/(B164+B162+B160+H158)</f>
        <v>0</v>
      </c>
      <c r="Q164" s="219">
        <f>F164/(F164+F162+F160)</f>
        <v>0.23838383838383839</v>
      </c>
    </row>
    <row r="166" spans="1:20" x14ac:dyDescent="0.15">
      <c r="A166" s="228">
        <v>2025</v>
      </c>
      <c r="P166" s="225">
        <v>2025</v>
      </c>
      <c r="S166" s="228" t="s">
        <v>92</v>
      </c>
    </row>
    <row r="167" spans="1:20" x14ac:dyDescent="0.15">
      <c r="A167" s="240" t="s">
        <v>79</v>
      </c>
      <c r="B167" s="215" t="s">
        <v>89</v>
      </c>
      <c r="C167" s="215" t="s">
        <v>2</v>
      </c>
      <c r="D167" s="215" t="s">
        <v>3</v>
      </c>
      <c r="E167" s="215" t="s">
        <v>19</v>
      </c>
      <c r="F167" s="215" t="s">
        <v>6</v>
      </c>
      <c r="G167" s="215" t="s">
        <v>76</v>
      </c>
      <c r="H167" s="215" t="s">
        <v>10</v>
      </c>
      <c r="I167" s="215" t="s">
        <v>19</v>
      </c>
      <c r="J167" s="215" t="s">
        <v>77</v>
      </c>
      <c r="K167" s="215" t="s">
        <v>6</v>
      </c>
      <c r="L167" s="215" t="s">
        <v>14</v>
      </c>
      <c r="O167" s="215" t="s">
        <v>85</v>
      </c>
      <c r="P167" s="215" t="s">
        <v>86</v>
      </c>
      <c r="Q167" s="215" t="s">
        <v>87</v>
      </c>
      <c r="S167" s="220" t="s">
        <v>40</v>
      </c>
      <c r="T167" s="220" t="s">
        <v>41</v>
      </c>
    </row>
    <row r="168" spans="1:20" x14ac:dyDescent="0.15">
      <c r="A168" s="229" t="s">
        <v>44</v>
      </c>
      <c r="B168" s="241">
        <v>495</v>
      </c>
      <c r="C168" s="241">
        <v>344</v>
      </c>
      <c r="D168" s="218">
        <f>C168/B168</f>
        <v>0.69494949494949498</v>
      </c>
      <c r="E168" s="241">
        <v>3981</v>
      </c>
      <c r="F168" s="241">
        <v>29</v>
      </c>
      <c r="G168" s="241">
        <v>10</v>
      </c>
      <c r="H168" s="241">
        <v>121</v>
      </c>
      <c r="I168" s="241">
        <v>585</v>
      </c>
      <c r="J168" s="241">
        <f>I168/H168</f>
        <v>4.8347107438016526</v>
      </c>
      <c r="K168" s="241">
        <v>14</v>
      </c>
      <c r="L168" s="230">
        <f>((E168*0.05)+(F168*4)+(G168*-1)+(I168*0.1)+(K168*6))</f>
        <v>447.55</v>
      </c>
      <c r="O168" s="218">
        <f>(B168+H168)/(B170+F170+B172+F172+B174+F174+B168+H168)</f>
        <v>0.40499671268902038</v>
      </c>
      <c r="P168" s="219">
        <f>B168/(B168+F170+F172+F174)</f>
        <v>0.50821355236139631</v>
      </c>
      <c r="Q168" s="219">
        <f>H168/(H168+B170+B172+B174)</f>
        <v>0.22120658135283364</v>
      </c>
      <c r="S168" s="219">
        <f>(H168+B170+B172+B174)/(H168+B170+B172+B174+B168)</f>
        <v>0.5249520153550864</v>
      </c>
      <c r="T168" s="219">
        <f>B168/(B168+H168+B170+B172+B174)</f>
        <v>0.4750479846449136</v>
      </c>
    </row>
    <row r="169" spans="1:20" x14ac:dyDescent="0.15">
      <c r="A169" s="240" t="s">
        <v>80</v>
      </c>
      <c r="B169" s="215" t="s">
        <v>10</v>
      </c>
      <c r="C169" s="215" t="s">
        <v>19</v>
      </c>
      <c r="D169" s="215" t="s">
        <v>77</v>
      </c>
      <c r="E169" s="215" t="s">
        <v>6</v>
      </c>
      <c r="F169" s="215" t="s">
        <v>17</v>
      </c>
      <c r="G169" s="215" t="s">
        <v>18</v>
      </c>
      <c r="H169" s="215" t="s">
        <v>19</v>
      </c>
      <c r="I169" s="215" t="s">
        <v>78</v>
      </c>
      <c r="J169" s="215" t="s">
        <v>6</v>
      </c>
      <c r="K169" s="215" t="s">
        <v>14</v>
      </c>
      <c r="L169" s="215" t="s">
        <v>91</v>
      </c>
      <c r="O169" s="220" t="s">
        <v>85</v>
      </c>
      <c r="P169" s="220" t="s">
        <v>87</v>
      </c>
      <c r="Q169" s="220" t="s">
        <v>88</v>
      </c>
    </row>
    <row r="170" spans="1:20" x14ac:dyDescent="0.15">
      <c r="A170" s="229" t="s">
        <v>44</v>
      </c>
      <c r="B170" s="241">
        <v>419</v>
      </c>
      <c r="C170" s="241">
        <v>2100</v>
      </c>
      <c r="D170" s="244">
        <f>C170/B170</f>
        <v>5.0119331742243434</v>
      </c>
      <c r="E170" s="241">
        <v>15</v>
      </c>
      <c r="F170" s="241">
        <v>88</v>
      </c>
      <c r="G170" s="241">
        <v>60</v>
      </c>
      <c r="H170" s="241">
        <v>664</v>
      </c>
      <c r="I170" s="244">
        <f>H170/G170</f>
        <v>11.066666666666666</v>
      </c>
      <c r="J170" s="241">
        <v>6</v>
      </c>
      <c r="K170" s="230">
        <f>(C170*0.1)+(E170*6)+(H170*0.1)+(J170*6)</f>
        <v>402.4</v>
      </c>
      <c r="L170" s="230">
        <f>(C170*0.1)+(E170*6)+(G170*1)+(H170*0.1)+(J170*6)</f>
        <v>462.4</v>
      </c>
      <c r="O170" s="218">
        <f>(B170+F170)/(B170+F170+B172+F172+B174+F174+B168+H168)</f>
        <v>0.33333333333333331</v>
      </c>
      <c r="P170" s="219">
        <f>B170/(H168+B170+B172+B174)</f>
        <v>0.76599634369287017</v>
      </c>
      <c r="Q170" s="219">
        <f>F170/(F170+F172+F174)</f>
        <v>0.1837160751565762</v>
      </c>
    </row>
    <row r="171" spans="1:20" x14ac:dyDescent="0.15">
      <c r="A171" s="240" t="s">
        <v>81</v>
      </c>
      <c r="B171" s="215" t="s">
        <v>10</v>
      </c>
      <c r="C171" s="215" t="s">
        <v>19</v>
      </c>
      <c r="D171" s="215" t="s">
        <v>77</v>
      </c>
      <c r="E171" s="215" t="s">
        <v>6</v>
      </c>
      <c r="F171" s="215" t="s">
        <v>17</v>
      </c>
      <c r="G171" s="215" t="s">
        <v>18</v>
      </c>
      <c r="H171" s="215" t="s">
        <v>19</v>
      </c>
      <c r="I171" s="215" t="s">
        <v>78</v>
      </c>
      <c r="J171" s="215" t="s">
        <v>6</v>
      </c>
      <c r="K171" s="215" t="s">
        <v>14</v>
      </c>
      <c r="L171" s="215" t="s">
        <v>91</v>
      </c>
      <c r="O171" s="220" t="s">
        <v>85</v>
      </c>
      <c r="P171" s="220" t="s">
        <v>87</v>
      </c>
      <c r="Q171" s="220" t="s">
        <v>88</v>
      </c>
    </row>
    <row r="172" spans="1:20" x14ac:dyDescent="0.15">
      <c r="A172" s="229" t="s">
        <v>44</v>
      </c>
      <c r="B172" s="241">
        <v>7</v>
      </c>
      <c r="C172" s="241">
        <v>29</v>
      </c>
      <c r="D172" s="244">
        <f>C172/B172</f>
        <v>4.1428571428571432</v>
      </c>
      <c r="E172" s="241">
        <v>1</v>
      </c>
      <c r="F172" s="241">
        <v>270</v>
      </c>
      <c r="G172" s="241">
        <v>180</v>
      </c>
      <c r="H172" s="241">
        <v>2107</v>
      </c>
      <c r="I172" s="244">
        <f>H172/G172</f>
        <v>11.705555555555556</v>
      </c>
      <c r="J172" s="241">
        <v>11</v>
      </c>
      <c r="K172" s="230">
        <f>(C172*0.1)+(E172*6)+(H172*0.1)+(J172*6)</f>
        <v>285.60000000000002</v>
      </c>
      <c r="L172" s="230">
        <f>(C172*0.1)+(E172*6)+(G172*1)+(H172*0.1)+(J172*6)</f>
        <v>465.6</v>
      </c>
      <c r="O172" s="218">
        <f>(B172+F172)/(B170+F170+B172+F172+B174+F174+B168+H168)</f>
        <v>0.18211702827087442</v>
      </c>
      <c r="P172" s="219">
        <f>B172/(B170+H168+B172+B174)</f>
        <v>1.2797074954296161E-2</v>
      </c>
      <c r="Q172" s="219">
        <f>F172/(F172+F170+F174)</f>
        <v>0.56367432150313157</v>
      </c>
    </row>
    <row r="173" spans="1:20" x14ac:dyDescent="0.15">
      <c r="A173" s="240" t="s">
        <v>82</v>
      </c>
      <c r="B173" s="215" t="s">
        <v>10</v>
      </c>
      <c r="C173" s="215" t="s">
        <v>19</v>
      </c>
      <c r="D173" s="215" t="s">
        <v>77</v>
      </c>
      <c r="E173" s="215" t="s">
        <v>6</v>
      </c>
      <c r="F173" s="215" t="s">
        <v>17</v>
      </c>
      <c r="G173" s="215" t="s">
        <v>18</v>
      </c>
      <c r="H173" s="215" t="s">
        <v>19</v>
      </c>
      <c r="I173" s="215" t="s">
        <v>78</v>
      </c>
      <c r="J173" s="215" t="s">
        <v>6</v>
      </c>
      <c r="K173" s="215" t="s">
        <v>14</v>
      </c>
      <c r="L173" s="215" t="s">
        <v>91</v>
      </c>
      <c r="O173" s="220" t="s">
        <v>85</v>
      </c>
      <c r="P173" s="220" t="s">
        <v>87</v>
      </c>
      <c r="Q173" s="220" t="s">
        <v>88</v>
      </c>
    </row>
    <row r="174" spans="1:20" x14ac:dyDescent="0.15">
      <c r="A174" s="229" t="s">
        <v>44</v>
      </c>
      <c r="B174" s="241">
        <v>0</v>
      </c>
      <c r="C174" s="241">
        <v>0</v>
      </c>
      <c r="D174" s="241" t="e">
        <f>C174/B174</f>
        <v>#DIV/0!</v>
      </c>
      <c r="E174" s="241">
        <v>0</v>
      </c>
      <c r="F174" s="241">
        <v>121</v>
      </c>
      <c r="G174" s="241">
        <v>95</v>
      </c>
      <c r="H174" s="241">
        <v>1210</v>
      </c>
      <c r="I174" s="244">
        <f>H174/G174</f>
        <v>12.736842105263158</v>
      </c>
      <c r="J174" s="241">
        <v>12</v>
      </c>
      <c r="K174" s="230">
        <f>(C174*0.1)+(E174*6)+(H174*0.1)+(J174*6)</f>
        <v>193</v>
      </c>
      <c r="L174" s="230">
        <f>(C174*0.1)+(E174*6)+(G174*1)+(H174*0.1)+(J174*6)</f>
        <v>288</v>
      </c>
      <c r="O174" s="218">
        <f>(B174+F174)/(B170+F170+B172+F172+B174+F174+B168+H168)</f>
        <v>7.955292570677186E-2</v>
      </c>
      <c r="P174" s="221">
        <f>B174/(B174+B172+B170+H168)</f>
        <v>0</v>
      </c>
      <c r="Q174" s="219">
        <f>F174/(F174+F172+F170)</f>
        <v>0.25260960334029225</v>
      </c>
    </row>
  </sheetData>
  <mergeCells count="136">
    <mergeCell ref="A110:G110"/>
    <mergeCell ref="J110:N110"/>
    <mergeCell ref="R110:T110"/>
    <mergeCell ref="V110:W110"/>
    <mergeCell ref="A119:G119"/>
    <mergeCell ref="J119:N119"/>
    <mergeCell ref="R119:V119"/>
    <mergeCell ref="J120:M120"/>
    <mergeCell ref="R120:U120"/>
    <mergeCell ref="J123:M123"/>
    <mergeCell ref="R123:U123"/>
    <mergeCell ref="J124:M124"/>
    <mergeCell ref="R124:U124"/>
    <mergeCell ref="J125:M125"/>
    <mergeCell ref="R125:U125"/>
    <mergeCell ref="J121:M121"/>
    <mergeCell ref="R121:U121"/>
    <mergeCell ref="J122:M122"/>
    <mergeCell ref="R122:U122"/>
    <mergeCell ref="J126:M126"/>
    <mergeCell ref="A139:W139"/>
    <mergeCell ref="H141:J141"/>
    <mergeCell ref="M141:O141"/>
    <mergeCell ref="R126:U126"/>
    <mergeCell ref="H142:J142"/>
    <mergeCell ref="H143:J143"/>
    <mergeCell ref="H144:J144"/>
    <mergeCell ref="J127:M127"/>
    <mergeCell ref="R127:U127"/>
    <mergeCell ref="J128:M128"/>
    <mergeCell ref="R128:U128"/>
    <mergeCell ref="A89:G89"/>
    <mergeCell ref="H89:M89"/>
    <mergeCell ref="R89:T89"/>
    <mergeCell ref="V89:W89"/>
    <mergeCell ref="A99:G99"/>
    <mergeCell ref="J99:N99"/>
    <mergeCell ref="R99:T99"/>
    <mergeCell ref="V99:W99"/>
    <mergeCell ref="J59:M59"/>
    <mergeCell ref="R59:U59"/>
    <mergeCell ref="H76:J76"/>
    <mergeCell ref="H77:J77"/>
    <mergeCell ref="A80:W80"/>
    <mergeCell ref="C81:I81"/>
    <mergeCell ref="L81:P81"/>
    <mergeCell ref="R81:T81"/>
    <mergeCell ref="V81:W81"/>
    <mergeCell ref="AL59:AO59"/>
    <mergeCell ref="AT59:AW59"/>
    <mergeCell ref="A73:W73"/>
    <mergeCell ref="H75:J75"/>
    <mergeCell ref="M75:O75"/>
    <mergeCell ref="J57:M57"/>
    <mergeCell ref="R57:U57"/>
    <mergeCell ref="AL57:AO57"/>
    <mergeCell ref="AT57:AW57"/>
    <mergeCell ref="J58:M58"/>
    <mergeCell ref="R58:U58"/>
    <mergeCell ref="AL58:AO58"/>
    <mergeCell ref="AT58:AW58"/>
    <mergeCell ref="J55:M55"/>
    <mergeCell ref="R55:U55"/>
    <mergeCell ref="AL55:AO55"/>
    <mergeCell ref="AT55:AW55"/>
    <mergeCell ref="J56:M56"/>
    <mergeCell ref="R56:U56"/>
    <mergeCell ref="AL56:AO56"/>
    <mergeCell ref="AT56:AW56"/>
    <mergeCell ref="J53:M53"/>
    <mergeCell ref="R53:U53"/>
    <mergeCell ref="AL53:AO53"/>
    <mergeCell ref="AT53:AW53"/>
    <mergeCell ref="J54:M54"/>
    <mergeCell ref="R54:U54"/>
    <mergeCell ref="AL54:AO54"/>
    <mergeCell ref="AT54:AW54"/>
    <mergeCell ref="J51:M51"/>
    <mergeCell ref="R51:U51"/>
    <mergeCell ref="AL51:AO51"/>
    <mergeCell ref="AT51:AW51"/>
    <mergeCell ref="J52:M52"/>
    <mergeCell ref="R52:U52"/>
    <mergeCell ref="AL52:AO52"/>
    <mergeCell ref="AT52:AW52"/>
    <mergeCell ref="A50:G50"/>
    <mergeCell ref="J50:N50"/>
    <mergeCell ref="R50:V50"/>
    <mergeCell ref="AC50:AI50"/>
    <mergeCell ref="AL50:AP50"/>
    <mergeCell ref="AT50:AX50"/>
    <mergeCell ref="AV30:AX30"/>
    <mergeCell ref="AZ30:BA30"/>
    <mergeCell ref="A41:G41"/>
    <mergeCell ref="L41:P41"/>
    <mergeCell ref="T41:V41"/>
    <mergeCell ref="X41:Y41"/>
    <mergeCell ref="AE41:AK41"/>
    <mergeCell ref="AN41:AR41"/>
    <mergeCell ref="AV41:AX41"/>
    <mergeCell ref="AZ41:BA41"/>
    <mergeCell ref="A30:G30"/>
    <mergeCell ref="L30:P30"/>
    <mergeCell ref="T30:V30"/>
    <mergeCell ref="X30:Y30"/>
    <mergeCell ref="AE30:AK30"/>
    <mergeCell ref="AN30:AR30"/>
    <mergeCell ref="AV12:AX12"/>
    <mergeCell ref="AZ12:BA12"/>
    <mergeCell ref="A20:G20"/>
    <mergeCell ref="H20:M20"/>
    <mergeCell ref="R20:T20"/>
    <mergeCell ref="X20:Y20"/>
    <mergeCell ref="AE20:AK20"/>
    <mergeCell ref="AL20:AQ20"/>
    <mergeCell ref="AV20:AX20"/>
    <mergeCell ref="AZ20:BA20"/>
    <mergeCell ref="C12:I12"/>
    <mergeCell ref="N12:R12"/>
    <mergeCell ref="T12:V12"/>
    <mergeCell ref="X12:Y12"/>
    <mergeCell ref="AG12:AM12"/>
    <mergeCell ref="AP12:AT12"/>
    <mergeCell ref="H6:J6"/>
    <mergeCell ref="AJ6:AL6"/>
    <mergeCell ref="H7:J7"/>
    <mergeCell ref="AJ7:AL7"/>
    <mergeCell ref="A10:W10"/>
    <mergeCell ref="AC10:AY10"/>
    <mergeCell ref="A1:W1"/>
    <mergeCell ref="A3:W3"/>
    <mergeCell ref="AC3:AY3"/>
    <mergeCell ref="H5:J5"/>
    <mergeCell ref="M5:O5"/>
    <mergeCell ref="AJ5:AL5"/>
    <mergeCell ref="AO5:AQ5"/>
  </mergeCells>
  <hyperlinks>
    <hyperlink ref="H6" location="ARI!A90" display="RSP Projections: Year 2" xr:uid="{5C3E558F-F904-4AD1-AE41-6AFA1A36E5A9}"/>
    <hyperlink ref="H6:J6" location="ARI!A110" display="RSP Projections: Year 2" xr:uid="{CDE0AD58-00B5-4CDF-946E-94E2AE14DF48}"/>
    <hyperlink ref="M5:O5" location="ARI!AX11" display="Adjustable Projections: Year 1" xr:uid="{7784914C-F205-49C6-A0B5-718FE9BE1A40}"/>
    <hyperlink ref="AJ5" location="ARI!C9" display="RSP Projections: Year 1" xr:uid="{C1224896-919C-4824-B09E-C1C6BBCFFBD1}"/>
    <hyperlink ref="AJ6" location="ARI!A90" display="RSP Projections: Year 2" xr:uid="{D1BEFFFE-D0A4-4964-9BD0-EB605DCB3F66}"/>
    <hyperlink ref="AJ6:AL6" location="ARI!A110" display="RSP Projections: Year 2" xr:uid="{A36114C4-E396-4062-8203-A5F888BA0559}"/>
    <hyperlink ref="AO5:AQ5" location="ARI!AX11" display="Adjustable Projections: Year 1" xr:uid="{1C8BC6C0-C7C5-4898-85EB-0661B834CB0D}"/>
    <hyperlink ref="H5" location="ARI!C9" display="RSP Projections: Year 1" xr:uid="{A5ACCA99-C245-4F51-92D0-A6F41DE4C95D}"/>
    <hyperlink ref="H76" location="ARI!A90" display="RSP Projections: Year 2" xr:uid="{E0E14A62-CDD4-4ACC-9FE3-240682952F76}"/>
    <hyperlink ref="H76:J76" location="ARI!A110" display="RSP Projections: Year 2" xr:uid="{23E2458F-9F2E-4214-BF70-F04F307A0BE3}"/>
    <hyperlink ref="M75:O75" location="ARI!AX11" display="Adjustable Projections: Year 1" xr:uid="{4A28EEE6-42A9-4E90-9A00-F580C22E42A9}"/>
    <hyperlink ref="H75" location="ARI!C9" display="RSP Projections: Year 1" xr:uid="{B162CEFA-356D-4A72-9217-B8AB77B2585E}"/>
    <hyperlink ref="M141:O141" location="ARI!AX11" display="Adjustable Projections: Year 1" xr:uid="{0BA135BC-B8F2-4FB7-BE27-6565EFC99310}"/>
    <hyperlink ref="H142:J142" location="ARI!A110" display="RSP Projections: Year 2" xr:uid="{BEC02F22-0571-40BD-8D79-E30CD4AE6A0E}"/>
    <hyperlink ref="H142" location="ARI!A90" display="RSP Projections: Year 2" xr:uid="{81D987CB-8034-40D8-8779-40C06B293DC7}"/>
    <hyperlink ref="H141" location="ARI!C9" display="RSP Projections: Year 1" xr:uid="{5A4E5BA8-8117-4175-A369-18FD5EA2B5A7}"/>
    <hyperlink ref="M6" location="ARI!A170" display="Past Run/Pass Performances" xr:uid="{ADF18E65-174E-47B1-A9B2-C8AD2BCABD5C}"/>
    <hyperlink ref="M76" location="ARI!A170" display="Past Run/Pass Performances" xr:uid="{51C44E5C-5A4F-43C9-9A20-57620F8E1851}"/>
  </hyperlinks>
  <pageMargins left="0" right="0" top="0" bottom="0" header="0" footer="0"/>
  <pageSetup scale="54" orientation="landscape"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BE8ED-A401-487F-8EA5-E47BC7F524AE}">
  <dimension ref="A1:BB176"/>
  <sheetViews>
    <sheetView topLeftCell="A16" zoomScale="191" zoomScaleNormal="200" workbookViewId="0">
      <selection activeCell="R32" sqref="R32"/>
    </sheetView>
  </sheetViews>
  <sheetFormatPr defaultColWidth="3.7109375" defaultRowHeight="8.25" x14ac:dyDescent="0.15"/>
  <cols>
    <col min="1" max="1" width="12.140625" style="49" customWidth="1"/>
    <col min="2" max="2" width="3.85546875" style="55" bestFit="1" customWidth="1"/>
    <col min="3" max="3" width="3.85546875" style="49" bestFit="1" customWidth="1"/>
    <col min="4" max="4" width="4.140625" style="49" bestFit="1" customWidth="1"/>
    <col min="5" max="5" width="4.28515625" style="49" bestFit="1" customWidth="1"/>
    <col min="6" max="6" width="4.140625" style="49" bestFit="1" customWidth="1"/>
    <col min="7" max="7" width="4.28515625" style="49" bestFit="1" customWidth="1"/>
    <col min="8" max="8" width="3.85546875" style="49" bestFit="1" customWidth="1"/>
    <col min="9" max="9" width="4.28515625" style="49" bestFit="1" customWidth="1"/>
    <col min="10" max="10" width="3.85546875" style="49" bestFit="1" customWidth="1"/>
    <col min="11" max="11" width="4.28515625" style="49" bestFit="1" customWidth="1"/>
    <col min="12" max="12" width="4.140625" style="49" bestFit="1" customWidth="1"/>
    <col min="13" max="13" width="4.42578125" style="49" bestFit="1" customWidth="1"/>
    <col min="14" max="14" width="4.7109375" style="49" bestFit="1" customWidth="1"/>
    <col min="15" max="15" width="4.42578125" style="49" bestFit="1" customWidth="1"/>
    <col min="16" max="16" width="5.28515625" style="49" bestFit="1" customWidth="1"/>
    <col min="17" max="17" width="4.5703125" style="49" bestFit="1" customWidth="1"/>
    <col min="18" max="18" width="13.42578125" style="49" customWidth="1"/>
    <col min="19" max="19" width="5.28515625" style="49" bestFit="1" customWidth="1"/>
    <col min="20" max="20" width="5.42578125" style="49" bestFit="1" customWidth="1"/>
    <col min="21" max="21" width="4.85546875" style="49" bestFit="1" customWidth="1"/>
    <col min="22" max="22" width="4.5703125" style="49" bestFit="1" customWidth="1"/>
    <col min="23" max="23" width="3.85546875" style="49" bestFit="1" customWidth="1"/>
    <col min="24" max="24" width="4.28515625" style="49" bestFit="1" customWidth="1"/>
    <col min="25" max="26" width="4.85546875" style="49" bestFit="1" customWidth="1"/>
    <col min="27" max="29" width="3.7109375" style="49"/>
    <col min="30" max="30" width="3.85546875" style="49" bestFit="1" customWidth="1"/>
    <col min="31" max="31" width="4.28515625" style="49" bestFit="1" customWidth="1"/>
    <col min="32" max="32" width="4.42578125" style="49" bestFit="1" customWidth="1"/>
    <col min="33" max="33" width="4.5703125" style="49" bestFit="1" customWidth="1"/>
    <col min="34" max="34" width="5.85546875" style="49" bestFit="1" customWidth="1"/>
    <col min="35" max="35" width="4.5703125" style="49" bestFit="1" customWidth="1"/>
    <col min="36" max="36" width="5.85546875" style="49" bestFit="1" customWidth="1"/>
    <col min="37" max="37" width="4.42578125" style="49" bestFit="1" customWidth="1"/>
    <col min="38" max="38" width="4.28515625" style="49" bestFit="1" customWidth="1"/>
    <col min="39" max="39" width="4.42578125" style="49" bestFit="1" customWidth="1"/>
    <col min="40" max="40" width="3.85546875" style="49" bestFit="1" customWidth="1"/>
    <col min="41" max="41" width="4.28515625" style="49" bestFit="1" customWidth="1"/>
    <col min="42" max="42" width="3.85546875" style="49" bestFit="1" customWidth="1"/>
    <col min="43" max="43" width="4.28515625" style="49" bestFit="1" customWidth="1"/>
    <col min="44" max="44" width="3.85546875" style="49" bestFit="1" customWidth="1"/>
    <col min="45" max="45" width="4.28515625" style="49" bestFit="1" customWidth="1"/>
    <col min="46" max="46" width="3.7109375" style="49"/>
    <col min="47" max="47" width="5.85546875" style="49" bestFit="1" customWidth="1"/>
    <col min="48" max="48" width="4.7109375" style="49" bestFit="1" customWidth="1"/>
    <col min="49" max="49" width="4.5703125" style="49" bestFit="1" customWidth="1"/>
    <col min="50" max="50" width="3.7109375" style="49"/>
    <col min="51" max="52" width="3.85546875" style="49" bestFit="1" customWidth="1"/>
    <col min="53" max="16384" width="3.7109375" style="49"/>
  </cols>
  <sheetData>
    <row r="1" spans="1:53" x14ac:dyDescent="0.15">
      <c r="A1" s="524" t="s">
        <v>99</v>
      </c>
      <c r="B1" s="524"/>
      <c r="C1" s="524"/>
      <c r="D1" s="524"/>
      <c r="E1" s="524"/>
      <c r="F1" s="524"/>
      <c r="G1" s="524"/>
      <c r="H1" s="524"/>
      <c r="I1" s="524"/>
      <c r="J1" s="524"/>
      <c r="K1" s="524"/>
      <c r="L1" s="524"/>
      <c r="M1" s="524"/>
      <c r="N1" s="524"/>
      <c r="O1" s="524"/>
      <c r="P1" s="524"/>
      <c r="Q1" s="524"/>
      <c r="R1" s="524"/>
      <c r="S1" s="524"/>
      <c r="T1" s="524"/>
      <c r="U1" s="524"/>
      <c r="V1" s="524"/>
      <c r="W1" s="524"/>
    </row>
    <row r="2" spans="1:53" x14ac:dyDescent="0.15">
      <c r="C2" s="97"/>
      <c r="D2" s="97"/>
      <c r="E2" s="97"/>
      <c r="F2" s="97"/>
      <c r="G2" s="97"/>
      <c r="H2" s="97"/>
      <c r="I2" s="97"/>
      <c r="J2" s="97"/>
      <c r="K2" s="97"/>
      <c r="L2" s="97"/>
      <c r="M2" s="97"/>
      <c r="N2" s="97"/>
    </row>
    <row r="3" spans="1:53" x14ac:dyDescent="0.15">
      <c r="A3" s="524" t="s">
        <v>55</v>
      </c>
      <c r="B3" s="524"/>
      <c r="C3" s="524"/>
      <c r="D3" s="524"/>
      <c r="E3" s="524"/>
      <c r="F3" s="524"/>
      <c r="G3" s="524"/>
      <c r="H3" s="524"/>
      <c r="I3" s="524"/>
      <c r="J3" s="524"/>
      <c r="K3" s="524"/>
      <c r="L3" s="524"/>
      <c r="M3" s="524"/>
      <c r="N3" s="524"/>
      <c r="O3" s="524"/>
      <c r="P3" s="524"/>
      <c r="Q3" s="524"/>
      <c r="R3" s="524"/>
      <c r="S3" s="524"/>
      <c r="T3" s="524"/>
      <c r="U3" s="524"/>
      <c r="V3" s="524"/>
      <c r="W3" s="524"/>
      <c r="AC3" s="524" t="s">
        <v>55</v>
      </c>
      <c r="AD3" s="524"/>
      <c r="AE3" s="524"/>
      <c r="AF3" s="524"/>
      <c r="AG3" s="524"/>
      <c r="AH3" s="524"/>
      <c r="AI3" s="524"/>
      <c r="AJ3" s="524"/>
      <c r="AK3" s="524"/>
      <c r="AL3" s="524"/>
      <c r="AM3" s="524"/>
      <c r="AN3" s="524"/>
      <c r="AO3" s="524"/>
      <c r="AP3" s="524"/>
      <c r="AQ3" s="524"/>
      <c r="AR3" s="524"/>
      <c r="AS3" s="524"/>
      <c r="AT3" s="524"/>
      <c r="AU3" s="524"/>
      <c r="AV3" s="524"/>
      <c r="AW3" s="524"/>
      <c r="AX3" s="524"/>
      <c r="AY3" s="524"/>
    </row>
    <row r="4" spans="1:53" x14ac:dyDescent="0.15">
      <c r="A4" s="97"/>
      <c r="B4" s="97"/>
      <c r="C4" s="97"/>
      <c r="D4" s="97"/>
      <c r="E4" s="97"/>
      <c r="F4" s="97"/>
      <c r="G4" s="97"/>
      <c r="H4" s="97"/>
      <c r="I4" s="97"/>
      <c r="J4" s="97"/>
      <c r="K4" s="97"/>
      <c r="L4" s="97"/>
      <c r="M4" s="97"/>
      <c r="N4" s="97"/>
      <c r="O4" s="97"/>
      <c r="P4" s="97"/>
      <c r="Q4" s="97"/>
      <c r="R4" s="97"/>
      <c r="S4" s="97"/>
      <c r="T4" s="97"/>
      <c r="U4" s="97"/>
      <c r="V4" s="97"/>
      <c r="W4" s="97"/>
      <c r="X4" s="97"/>
      <c r="Y4" s="97"/>
      <c r="Z4" s="97"/>
      <c r="AA4" s="97"/>
      <c r="AC4" s="97"/>
      <c r="AD4" s="97"/>
      <c r="AE4" s="97"/>
      <c r="AF4" s="97"/>
      <c r="AG4" s="97"/>
      <c r="AH4" s="97"/>
      <c r="AI4" s="97"/>
      <c r="AJ4" s="97"/>
      <c r="AK4" s="97"/>
      <c r="AL4" s="97"/>
      <c r="AM4" s="97"/>
      <c r="AN4" s="97"/>
      <c r="AO4" s="97"/>
      <c r="AP4" s="97"/>
      <c r="AQ4" s="97"/>
      <c r="AR4" s="97"/>
      <c r="AS4" s="97"/>
      <c r="AT4" s="97"/>
      <c r="AU4" s="97"/>
      <c r="AV4" s="97"/>
      <c r="AW4" s="97"/>
      <c r="AX4" s="97"/>
      <c r="AY4" s="97"/>
    </row>
    <row r="5" spans="1:53" x14ac:dyDescent="0.15">
      <c r="H5" s="522" t="s">
        <v>36</v>
      </c>
      <c r="I5" s="523"/>
      <c r="J5" s="523"/>
      <c r="M5" s="522" t="s">
        <v>37</v>
      </c>
      <c r="N5" s="522"/>
      <c r="O5" s="522"/>
      <c r="S5" s="58" t="s">
        <v>94</v>
      </c>
      <c r="AJ5" s="522" t="s">
        <v>36</v>
      </c>
      <c r="AK5" s="523"/>
      <c r="AL5" s="523"/>
      <c r="AO5" s="522" t="s">
        <v>37</v>
      </c>
      <c r="AP5" s="522"/>
      <c r="AQ5" s="522"/>
    </row>
    <row r="6" spans="1:53" x14ac:dyDescent="0.15">
      <c r="H6" s="522" t="s">
        <v>38</v>
      </c>
      <c r="I6" s="522"/>
      <c r="J6" s="522"/>
      <c r="M6" s="248" t="s">
        <v>75</v>
      </c>
      <c r="S6" s="249" t="s">
        <v>40</v>
      </c>
      <c r="T6" s="249" t="s">
        <v>41</v>
      </c>
      <c r="AJ6" s="522" t="s">
        <v>38</v>
      </c>
      <c r="AK6" s="522"/>
      <c r="AL6" s="522"/>
    </row>
    <row r="7" spans="1:53" x14ac:dyDescent="0.15">
      <c r="H7" s="522"/>
      <c r="I7" s="523"/>
      <c r="J7" s="523"/>
      <c r="S7" s="50">
        <f>(N17+D27+L38+L47)/(N17+D27+L38+D17)</f>
        <v>0.46194503171247359</v>
      </c>
      <c r="T7" s="50">
        <f>D17/(D17+N17+D27+L38+L47)</f>
        <v>0.53805496828752641</v>
      </c>
      <c r="AJ7" s="522"/>
      <c r="AK7" s="523"/>
      <c r="AL7" s="523"/>
    </row>
    <row r="10" spans="1:53" x14ac:dyDescent="0.15">
      <c r="A10" s="524" t="s">
        <v>36</v>
      </c>
      <c r="B10" s="524"/>
      <c r="C10" s="524"/>
      <c r="D10" s="524"/>
      <c r="E10" s="524"/>
      <c r="F10" s="524"/>
      <c r="G10" s="524"/>
      <c r="H10" s="524"/>
      <c r="I10" s="524"/>
      <c r="J10" s="524"/>
      <c r="K10" s="524"/>
      <c r="L10" s="524"/>
      <c r="M10" s="524"/>
      <c r="N10" s="524"/>
      <c r="O10" s="524"/>
      <c r="P10" s="524"/>
      <c r="Q10" s="524"/>
      <c r="R10" s="524"/>
      <c r="S10" s="524"/>
      <c r="T10" s="524"/>
      <c r="U10" s="524"/>
      <c r="V10" s="524"/>
      <c r="W10" s="524"/>
      <c r="AC10" s="524" t="s">
        <v>37</v>
      </c>
      <c r="AD10" s="524"/>
      <c r="AE10" s="524"/>
      <c r="AF10" s="524"/>
      <c r="AG10" s="524"/>
      <c r="AH10" s="524"/>
      <c r="AI10" s="524"/>
      <c r="AJ10" s="524"/>
      <c r="AK10" s="524"/>
      <c r="AL10" s="524"/>
      <c r="AM10" s="524"/>
      <c r="AN10" s="524"/>
      <c r="AO10" s="524"/>
      <c r="AP10" s="524"/>
      <c r="AQ10" s="524"/>
      <c r="AR10" s="524"/>
      <c r="AS10" s="524"/>
      <c r="AT10" s="524"/>
      <c r="AU10" s="524"/>
      <c r="AV10" s="524"/>
      <c r="AW10" s="524"/>
      <c r="AX10" s="524"/>
      <c r="AY10" s="524"/>
    </row>
    <row r="12" spans="1:53" x14ac:dyDescent="0.15">
      <c r="C12" s="524" t="s">
        <v>48</v>
      </c>
      <c r="D12" s="524"/>
      <c r="E12" s="524"/>
      <c r="F12" s="524"/>
      <c r="G12" s="524"/>
      <c r="H12" s="524"/>
      <c r="I12" s="524"/>
      <c r="L12" s="524" t="s">
        <v>49</v>
      </c>
      <c r="M12" s="525"/>
      <c r="N12" s="525"/>
      <c r="O12" s="525"/>
      <c r="P12" s="525"/>
      <c r="R12" s="524" t="s">
        <v>50</v>
      </c>
      <c r="S12" s="524"/>
      <c r="T12" s="524"/>
      <c r="V12" s="524" t="s">
        <v>51</v>
      </c>
      <c r="W12" s="524"/>
      <c r="AE12" s="524" t="s">
        <v>48</v>
      </c>
      <c r="AF12" s="524"/>
      <c r="AG12" s="524"/>
      <c r="AH12" s="524"/>
      <c r="AI12" s="524"/>
      <c r="AJ12" s="524"/>
      <c r="AK12" s="524"/>
      <c r="AN12" s="524" t="s">
        <v>49</v>
      </c>
      <c r="AO12" s="525"/>
      <c r="AP12" s="525"/>
      <c r="AQ12" s="525"/>
      <c r="AR12" s="525"/>
      <c r="AT12" s="524" t="s">
        <v>50</v>
      </c>
      <c r="AU12" s="524"/>
      <c r="AV12" s="524"/>
      <c r="AX12" s="524" t="s">
        <v>51</v>
      </c>
      <c r="AY12" s="524"/>
    </row>
    <row r="13" spans="1:53" x14ac:dyDescent="0.15">
      <c r="A13" s="51" t="s">
        <v>0</v>
      </c>
      <c r="B13" s="51" t="s">
        <v>1517</v>
      </c>
      <c r="C13" s="51" t="s">
        <v>66</v>
      </c>
      <c r="D13" s="51" t="s">
        <v>1</v>
      </c>
      <c r="E13" s="51" t="s">
        <v>2</v>
      </c>
      <c r="F13" s="51" t="s">
        <v>3</v>
      </c>
      <c r="G13" s="51" t="s">
        <v>4</v>
      </c>
      <c r="H13" s="51" t="s">
        <v>5</v>
      </c>
      <c r="I13" s="51" t="s">
        <v>6</v>
      </c>
      <c r="J13" s="51" t="s">
        <v>7</v>
      </c>
      <c r="K13" s="51" t="s">
        <v>8</v>
      </c>
      <c r="L13" s="51" t="s">
        <v>9</v>
      </c>
      <c r="N13" s="51" t="s">
        <v>10</v>
      </c>
      <c r="O13" s="51" t="s">
        <v>11</v>
      </c>
      <c r="P13" s="51" t="s">
        <v>12</v>
      </c>
      <c r="Q13" s="51" t="s">
        <v>6</v>
      </c>
      <c r="R13" s="51" t="s">
        <v>13</v>
      </c>
      <c r="S13" s="51"/>
      <c r="T13" s="51" t="s">
        <v>47</v>
      </c>
      <c r="U13" s="51" t="s">
        <v>45</v>
      </c>
      <c r="V13" s="51" t="s">
        <v>46</v>
      </c>
      <c r="W13" s="51"/>
      <c r="X13" s="51" t="s">
        <v>14</v>
      </c>
      <c r="Y13" s="51" t="s">
        <v>63</v>
      </c>
      <c r="Z13" s="51"/>
      <c r="AA13" s="51"/>
      <c r="AD13" s="51" t="s">
        <v>0</v>
      </c>
      <c r="AE13" s="51" t="s">
        <v>66</v>
      </c>
      <c r="AF13" s="51" t="s">
        <v>1</v>
      </c>
      <c r="AG13" s="51" t="s">
        <v>2</v>
      </c>
      <c r="AH13" s="51" t="s">
        <v>3</v>
      </c>
      <c r="AI13" s="51" t="s">
        <v>4</v>
      </c>
      <c r="AJ13" s="51" t="s">
        <v>5</v>
      </c>
      <c r="AK13" s="51" t="s">
        <v>6</v>
      </c>
      <c r="AL13" s="51" t="s">
        <v>7</v>
      </c>
      <c r="AM13" s="51" t="s">
        <v>8</v>
      </c>
      <c r="AN13" s="51" t="s">
        <v>9</v>
      </c>
      <c r="AP13" s="51" t="s">
        <v>10</v>
      </c>
      <c r="AQ13" s="51" t="s">
        <v>11</v>
      </c>
      <c r="AR13" s="51" t="s">
        <v>12</v>
      </c>
      <c r="AS13" s="51" t="s">
        <v>6</v>
      </c>
      <c r="AT13" s="51" t="s">
        <v>13</v>
      </c>
      <c r="AU13" s="51"/>
      <c r="AV13" s="51" t="s">
        <v>47</v>
      </c>
      <c r="AW13" s="51" t="s">
        <v>45</v>
      </c>
      <c r="AX13" s="51" t="s">
        <v>46</v>
      </c>
      <c r="AY13" s="51"/>
      <c r="AZ13" s="51" t="s">
        <v>14</v>
      </c>
      <c r="BA13" s="51" t="s">
        <v>63</v>
      </c>
    </row>
    <row r="14" spans="1:53" x14ac:dyDescent="0.15">
      <c r="A14" s="52" t="s">
        <v>846</v>
      </c>
      <c r="B14" s="53">
        <v>24</v>
      </c>
      <c r="C14" s="53">
        <v>17</v>
      </c>
      <c r="D14" s="53">
        <v>509</v>
      </c>
      <c r="E14" s="53">
        <v>335</v>
      </c>
      <c r="F14" s="50">
        <f>E14/D14</f>
        <v>0.65815324165029465</v>
      </c>
      <c r="G14" s="53">
        <v>3541</v>
      </c>
      <c r="H14" s="54">
        <f>G14/D14</f>
        <v>6.956777996070727</v>
      </c>
      <c r="I14" s="53">
        <v>27</v>
      </c>
      <c r="J14" s="50">
        <f>I14/D14</f>
        <v>5.304518664047151E-2</v>
      </c>
      <c r="K14" s="53">
        <v>14</v>
      </c>
      <c r="L14" s="50">
        <f>K14/D14</f>
        <v>2.75049115913556E-2</v>
      </c>
      <c r="N14" s="53">
        <v>59</v>
      </c>
      <c r="O14" s="53">
        <v>214</v>
      </c>
      <c r="P14" s="53">
        <f>O14/N14</f>
        <v>3.6271186440677967</v>
      </c>
      <c r="Q14" s="53">
        <v>2</v>
      </c>
      <c r="R14" s="50">
        <f>Q14/N14</f>
        <v>3.3898305084745763E-2</v>
      </c>
      <c r="S14" s="55"/>
      <c r="T14" s="50">
        <f>(D14+N14)/($D$17+$N$17)</f>
        <v>1</v>
      </c>
      <c r="U14" s="50">
        <f>D14/($D$17)</f>
        <v>1</v>
      </c>
      <c r="V14" s="50">
        <f>N14/($N$17)</f>
        <v>1</v>
      </c>
      <c r="W14" s="56"/>
      <c r="X14" s="53">
        <f>($G14*('Scoring Format'!$B$2))+($I14*('Scoring Format'!$B$5))+($K14*('Scoring Format'!$B$8))+($O14*('Scoring Format'!$B$3))+($Q14*('Scoring Format'!$B$6))</f>
        <v>304.45</v>
      </c>
      <c r="Y14" s="57">
        <f>(($G14*('Scoring Format'!$B$2))+($I14*('Scoring Format'!$B$5))+($K14*('Scoring Format'!$B$8))+($O14*('Scoring Format'!$B$3))+($Q14*('Scoring Format'!$B$6)))*0.4</f>
        <v>121.78</v>
      </c>
      <c r="Z14" s="55"/>
      <c r="AA14" s="55"/>
      <c r="AD14" s="52" t="s">
        <v>15</v>
      </c>
      <c r="AE14" s="52"/>
      <c r="AF14" s="53">
        <v>583</v>
      </c>
      <c r="AG14" s="53">
        <v>378</v>
      </c>
      <c r="AH14" s="50">
        <f>AG14/AF14</f>
        <v>0.64837049742710118</v>
      </c>
      <c r="AI14" s="53">
        <v>4072</v>
      </c>
      <c r="AJ14" s="54">
        <f>AI14/AF14</f>
        <v>6.9845626072041167</v>
      </c>
      <c r="AK14" s="53">
        <v>27</v>
      </c>
      <c r="AL14" s="50">
        <f>AK14/AF14</f>
        <v>4.6312178387650088E-2</v>
      </c>
      <c r="AM14" s="53">
        <v>11</v>
      </c>
      <c r="AN14" s="50">
        <f>AM14/AF14</f>
        <v>1.8867924528301886E-2</v>
      </c>
      <c r="AP14" s="53">
        <v>100</v>
      </c>
      <c r="AQ14" s="53">
        <v>590</v>
      </c>
      <c r="AR14" s="53">
        <f>AQ14/AP14</f>
        <v>5.9</v>
      </c>
      <c r="AS14" s="53">
        <v>5</v>
      </c>
      <c r="AT14" s="50">
        <f>AS14/AP14</f>
        <v>0.05</v>
      </c>
      <c r="AU14" s="55"/>
      <c r="AV14" s="50">
        <f>(AF14+AP14)/(AF17+AP17)</f>
        <v>1</v>
      </c>
      <c r="AW14" s="50">
        <f>AF14/(AP14+AF14)</f>
        <v>0.85358711566617862</v>
      </c>
      <c r="AX14" s="50">
        <f>AP14/(AF14+AP14)</f>
        <v>0.14641288433382138</v>
      </c>
      <c r="AY14" s="56"/>
      <c r="AZ14" s="53">
        <f>((AI14*0.05)+(AK14*4)+(AM14*-1)+(AQ14*0.1)+(AS14*6))*0.55</f>
        <v>214.28000000000003</v>
      </c>
      <c r="BA14" s="57">
        <f>((AI14*0.05)+(AK14*4)+(AM14*-1)+(AQ14*0.1)+(AS14*6))*0.4</f>
        <v>155.84000000000003</v>
      </c>
    </row>
    <row r="15" spans="1:53" x14ac:dyDescent="0.15">
      <c r="A15" s="52" t="s">
        <v>2309</v>
      </c>
      <c r="B15" s="53">
        <v>27</v>
      </c>
      <c r="C15" s="53"/>
      <c r="D15" s="53"/>
      <c r="E15" s="53"/>
      <c r="F15" s="50" t="e">
        <f t="shared" ref="F15:F16" si="0">E15/D15</f>
        <v>#DIV/0!</v>
      </c>
      <c r="G15" s="53"/>
      <c r="H15" s="54" t="e">
        <f>G15/D15</f>
        <v>#DIV/0!</v>
      </c>
      <c r="I15" s="53"/>
      <c r="J15" s="50" t="e">
        <f>I15/D15</f>
        <v>#DIV/0!</v>
      </c>
      <c r="K15" s="53"/>
      <c r="L15" s="50" t="e">
        <f t="shared" ref="L15:L16" si="1">K15/D15</f>
        <v>#DIV/0!</v>
      </c>
      <c r="N15" s="53"/>
      <c r="O15" s="53"/>
      <c r="P15" s="53" t="e">
        <f>O15/N15</f>
        <v>#DIV/0!</v>
      </c>
      <c r="Q15" s="53"/>
      <c r="R15" s="50" t="e">
        <f t="shared" ref="R15:R16" si="2">Q15/N15</f>
        <v>#DIV/0!</v>
      </c>
      <c r="S15" s="55"/>
      <c r="T15" s="50">
        <f>(D15+N15)/($D$17+$N$17)</f>
        <v>0</v>
      </c>
      <c r="U15" s="50">
        <f>D15/($D$17)</f>
        <v>0</v>
      </c>
      <c r="V15" s="50">
        <f>N15/($N$17)</f>
        <v>0</v>
      </c>
      <c r="W15" s="56"/>
      <c r="X15" s="53">
        <f>($G15*('Scoring Format'!$B$2))+($I15*('Scoring Format'!$B$5))+($K15*('Scoring Format'!$B$8))+($O15*('Scoring Format'!$B$3))+($Q15*('Scoring Format'!$B$6))</f>
        <v>0</v>
      </c>
      <c r="Y15" s="57">
        <f>(($G15*('Scoring Format'!$B$2))+($I15*('Scoring Format'!$B$5))+($K15*('Scoring Format'!$B$8))+($O15*('Scoring Format'!$B$3))+($Q15*('Scoring Format'!$B$6)))*0.4</f>
        <v>0</v>
      </c>
      <c r="Z15" s="55"/>
      <c r="AA15" s="55"/>
      <c r="AD15" s="52" t="s">
        <v>67</v>
      </c>
      <c r="AE15" s="52"/>
      <c r="AF15" s="53">
        <v>0</v>
      </c>
      <c r="AG15" s="53">
        <v>0</v>
      </c>
      <c r="AH15" s="50">
        <v>0</v>
      </c>
      <c r="AI15" s="53">
        <v>0</v>
      </c>
      <c r="AJ15" s="54"/>
      <c r="AK15" s="53">
        <v>0</v>
      </c>
      <c r="AL15" s="50" t="e">
        <f>AK15/AF15</f>
        <v>#DIV/0!</v>
      </c>
      <c r="AM15" s="53">
        <v>0</v>
      </c>
      <c r="AN15" s="50" t="e">
        <f t="shared" ref="AN15:AN16" si="3">AM15/AF15</f>
        <v>#DIV/0!</v>
      </c>
      <c r="AP15" s="53">
        <v>0</v>
      </c>
      <c r="AQ15" s="53">
        <v>0</v>
      </c>
      <c r="AR15" s="53"/>
      <c r="AS15" s="53">
        <v>0</v>
      </c>
      <c r="AT15" s="50" t="e">
        <f t="shared" ref="AT15:AT16" si="4">AS15/AP15</f>
        <v>#DIV/0!</v>
      </c>
      <c r="AU15" s="55"/>
      <c r="AV15" s="50" t="e">
        <f>(AF15+AP15)/(AD18+AN18)</f>
        <v>#DIV/0!</v>
      </c>
      <c r="AW15" s="50" t="e">
        <f>AF15/(AP15+AF15)</f>
        <v>#DIV/0!</v>
      </c>
      <c r="AX15" s="50" t="e">
        <f>AP15/(AF15+AP15)</f>
        <v>#DIV/0!</v>
      </c>
      <c r="AY15" s="56"/>
      <c r="AZ15" s="53"/>
      <c r="BA15" s="57"/>
    </row>
    <row r="16" spans="1:53" x14ac:dyDescent="0.15">
      <c r="A16" s="52" t="s">
        <v>2310</v>
      </c>
      <c r="B16" s="53">
        <v>31</v>
      </c>
      <c r="C16" s="53"/>
      <c r="D16" s="53"/>
      <c r="E16" s="53"/>
      <c r="F16" s="50" t="e">
        <f t="shared" si="0"/>
        <v>#DIV/0!</v>
      </c>
      <c r="G16" s="53"/>
      <c r="H16" s="54" t="e">
        <f>G16/D16</f>
        <v>#DIV/0!</v>
      </c>
      <c r="I16" s="53"/>
      <c r="J16" s="50" t="e">
        <f>I16/D16</f>
        <v>#DIV/0!</v>
      </c>
      <c r="K16" s="53"/>
      <c r="L16" s="50" t="e">
        <f t="shared" si="1"/>
        <v>#DIV/0!</v>
      </c>
      <c r="N16" s="53"/>
      <c r="O16" s="53"/>
      <c r="P16" s="53" t="e">
        <f>O16/N16</f>
        <v>#DIV/0!</v>
      </c>
      <c r="Q16" s="53">
        <v>0</v>
      </c>
      <c r="R16" s="50" t="e">
        <f t="shared" si="2"/>
        <v>#DIV/0!</v>
      </c>
      <c r="S16" s="55"/>
      <c r="T16" s="50">
        <f>(D16+N16)/($D$17+$N$17)</f>
        <v>0</v>
      </c>
      <c r="U16" s="50">
        <f>D16/($D$17)</f>
        <v>0</v>
      </c>
      <c r="V16" s="50">
        <f>N16/($N$17)</f>
        <v>0</v>
      </c>
      <c r="W16" s="56"/>
      <c r="X16" s="53">
        <f>($G16*('Scoring Format'!$B$2))+($I16*('Scoring Format'!$B$5))+($K16*('Scoring Format'!$B$8))+($O16*('Scoring Format'!$B$3))+($Q16*('Scoring Format'!$B$6))</f>
        <v>0</v>
      </c>
      <c r="Y16" s="57">
        <f>(($G16*('Scoring Format'!$B$2))+($I16*('Scoring Format'!$B$5))+($K16*('Scoring Format'!$B$8))+($O16*('Scoring Format'!$B$3))+($Q16*('Scoring Format'!$B$6)))*0.4</f>
        <v>0</v>
      </c>
      <c r="Z16" s="55"/>
      <c r="AA16" s="55"/>
      <c r="AD16" s="52" t="s">
        <v>68</v>
      </c>
      <c r="AE16" s="52"/>
      <c r="AF16" s="53"/>
      <c r="AG16" s="53"/>
      <c r="AH16" s="50" t="e">
        <f>AG16/AF16</f>
        <v>#DIV/0!</v>
      </c>
      <c r="AI16" s="53"/>
      <c r="AJ16" s="54" t="e">
        <f>AI16/AF16</f>
        <v>#DIV/0!</v>
      </c>
      <c r="AK16" s="53"/>
      <c r="AL16" s="50" t="e">
        <f>AK16/AF16</f>
        <v>#DIV/0!</v>
      </c>
      <c r="AM16" s="53"/>
      <c r="AN16" s="50" t="e">
        <f t="shared" si="3"/>
        <v>#DIV/0!</v>
      </c>
      <c r="AP16" s="53"/>
      <c r="AQ16" s="53"/>
      <c r="AR16" s="53" t="e">
        <f>AQ16/AP16</f>
        <v>#DIV/0!</v>
      </c>
      <c r="AS16" s="53"/>
      <c r="AT16" s="50" t="e">
        <f t="shared" si="4"/>
        <v>#DIV/0!</v>
      </c>
      <c r="AU16" s="55"/>
      <c r="AV16" s="50" t="e">
        <f>(AF16+AP16)/(AF20+AP20)</f>
        <v>#DIV/0!</v>
      </c>
      <c r="AW16" s="50" t="e">
        <f>AF16/(AP16+AF16)</f>
        <v>#DIV/0!</v>
      </c>
      <c r="AX16" s="50" t="e">
        <f>AP16/(AF16+AP16)</f>
        <v>#DIV/0!</v>
      </c>
      <c r="AY16" s="56"/>
      <c r="AZ16" s="53">
        <f>((AI16*0.05)+(AK16*4)+(AM16*-1)+(AQ16*0.1)+(AS16*6))*0.55</f>
        <v>0</v>
      </c>
      <c r="BA16" s="57">
        <f>((AI16*0.05)+(AK16*4)+(AM16*-1)+(AQ16*0.1)+(AS16*6))*0.4</f>
        <v>0</v>
      </c>
    </row>
    <row r="17" spans="1:54" x14ac:dyDescent="0.15">
      <c r="A17" s="51" t="s">
        <v>44</v>
      </c>
      <c r="B17" s="51"/>
      <c r="C17" s="51"/>
      <c r="D17" s="51">
        <f>SUM(D14:D16)</f>
        <v>509</v>
      </c>
      <c r="E17" s="51">
        <f>SUM(E14:E16)</f>
        <v>335</v>
      </c>
      <c r="F17" s="51"/>
      <c r="G17" s="51">
        <f t="shared" ref="G17:K17" si="5">SUM(G14:G16)</f>
        <v>3541</v>
      </c>
      <c r="H17" s="51"/>
      <c r="I17" s="51">
        <f t="shared" si="5"/>
        <v>27</v>
      </c>
      <c r="J17" s="51"/>
      <c r="K17" s="51">
        <f t="shared" si="5"/>
        <v>14</v>
      </c>
      <c r="L17" s="51"/>
      <c r="M17" s="58"/>
      <c r="N17" s="51">
        <f>SUM(N14:N16)</f>
        <v>59</v>
      </c>
      <c r="O17" s="51">
        <f>SUM(O14:O16)</f>
        <v>214</v>
      </c>
      <c r="P17" s="51"/>
      <c r="Q17" s="51">
        <f>SUM(Q14:Q16)</f>
        <v>2</v>
      </c>
      <c r="R17" s="51"/>
      <c r="S17" s="51"/>
      <c r="T17" s="59">
        <f>T14+T15+T16</f>
        <v>1</v>
      </c>
      <c r="U17" s="60">
        <f>D17/(D17+N17)</f>
        <v>0.89612676056338025</v>
      </c>
      <c r="V17" s="60">
        <f>N17/(N17+D17)</f>
        <v>0.10387323943661972</v>
      </c>
      <c r="W17" s="56"/>
      <c r="X17" s="55"/>
      <c r="Y17" s="55"/>
      <c r="Z17" s="55"/>
      <c r="AA17" s="55"/>
      <c r="AD17" s="51" t="s">
        <v>44</v>
      </c>
      <c r="AE17" s="51"/>
      <c r="AF17" s="51">
        <f>SUM(AF14:AF16)</f>
        <v>583</v>
      </c>
      <c r="AG17" s="51">
        <f>SUM(AG14:AG16)</f>
        <v>378</v>
      </c>
      <c r="AH17" s="51"/>
      <c r="AI17" s="51">
        <f t="shared" ref="AI17" si="6">SUM(AI14:AI16)</f>
        <v>4072</v>
      </c>
      <c r="AJ17" s="51"/>
      <c r="AK17" s="51">
        <f t="shared" ref="AK17" si="7">SUM(AK14:AK16)</f>
        <v>27</v>
      </c>
      <c r="AL17" s="51"/>
      <c r="AM17" s="51">
        <f t="shared" ref="AM17" si="8">SUM(AM14:AM16)</f>
        <v>11</v>
      </c>
      <c r="AN17" s="51"/>
      <c r="AO17" s="58"/>
      <c r="AP17" s="51">
        <f>SUM(AP14:AP16)</f>
        <v>100</v>
      </c>
      <c r="AQ17" s="51">
        <f>SUM(AQ14:AQ16)</f>
        <v>590</v>
      </c>
      <c r="AR17" s="51"/>
      <c r="AS17" s="51">
        <f>SUM(AS14:AS16)</f>
        <v>5</v>
      </c>
      <c r="AT17" s="51"/>
      <c r="AU17" s="51"/>
      <c r="AV17" s="59" t="e">
        <f>AV14+AV15+AV16</f>
        <v>#DIV/0!</v>
      </c>
      <c r="AW17" s="60">
        <f>AF17/(AF17+AP17)</f>
        <v>0.85358711566617862</v>
      </c>
      <c r="AX17" s="60">
        <f>AP17/(AP17+AF17)</f>
        <v>0.14641288433382138</v>
      </c>
      <c r="AY17" s="56"/>
      <c r="AZ17" s="55"/>
      <c r="BA17" s="55"/>
    </row>
    <row r="18" spans="1:54" x14ac:dyDescent="0.15">
      <c r="A18" s="58"/>
      <c r="C18" s="55"/>
      <c r="D18" s="61"/>
      <c r="E18" s="55"/>
      <c r="F18" s="62"/>
      <c r="G18" s="55"/>
      <c r="H18" s="63"/>
      <c r="I18" s="55"/>
      <c r="J18" s="63"/>
      <c r="K18" s="55"/>
      <c r="L18" s="55"/>
      <c r="M18" s="55"/>
      <c r="N18" s="55"/>
      <c r="O18" s="55"/>
      <c r="P18" s="55"/>
      <c r="Q18" s="55"/>
      <c r="R18" s="55"/>
      <c r="AD18" s="55"/>
      <c r="AE18" s="55"/>
      <c r="AF18" s="61"/>
      <c r="AG18" s="55"/>
      <c r="AH18" s="62"/>
      <c r="AI18" s="55"/>
      <c r="AJ18" s="63"/>
      <c r="AK18" s="55"/>
      <c r="AL18" s="63"/>
      <c r="AM18" s="55"/>
      <c r="AN18" s="55"/>
      <c r="AO18" s="55"/>
      <c r="AP18" s="55"/>
      <c r="AQ18" s="55"/>
      <c r="AR18" s="55"/>
      <c r="AS18" s="55"/>
      <c r="AT18" s="55"/>
    </row>
    <row r="19" spans="1:54" x14ac:dyDescent="0.15">
      <c r="C19" s="55"/>
      <c r="D19" s="61"/>
      <c r="E19" s="55"/>
      <c r="F19" s="62"/>
      <c r="G19" s="55"/>
      <c r="H19" s="63"/>
      <c r="I19" s="55"/>
      <c r="J19" s="63"/>
      <c r="K19" s="55"/>
      <c r="L19" s="55"/>
      <c r="M19" s="55"/>
      <c r="N19" s="55"/>
      <c r="O19" s="55"/>
      <c r="P19" s="55"/>
      <c r="Q19" s="55"/>
      <c r="R19" s="55"/>
      <c r="AD19" s="55"/>
      <c r="AE19" s="55"/>
      <c r="AF19" s="61"/>
      <c r="AG19" s="55"/>
      <c r="AH19" s="62"/>
      <c r="AI19" s="55"/>
      <c r="AJ19" s="63"/>
      <c r="AK19" s="55"/>
      <c r="AL19" s="63"/>
      <c r="AM19" s="55"/>
      <c r="AN19" s="55"/>
      <c r="AO19" s="55"/>
      <c r="AP19" s="55"/>
      <c r="AQ19" s="55"/>
      <c r="AR19" s="55"/>
      <c r="AS19" s="55"/>
      <c r="AT19" s="55"/>
    </row>
    <row r="20" spans="1:54" x14ac:dyDescent="0.15">
      <c r="A20" s="524" t="s">
        <v>49</v>
      </c>
      <c r="B20" s="524"/>
      <c r="C20" s="524"/>
      <c r="D20" s="524"/>
      <c r="E20" s="524"/>
      <c r="F20" s="524"/>
      <c r="G20" s="524"/>
      <c r="H20" s="524" t="s">
        <v>52</v>
      </c>
      <c r="I20" s="525"/>
      <c r="J20" s="525"/>
      <c r="K20" s="525"/>
      <c r="L20" s="525"/>
      <c r="M20" s="525"/>
      <c r="N20" s="55"/>
      <c r="O20" s="55"/>
      <c r="P20" s="55"/>
      <c r="Q20" s="55"/>
      <c r="T20" s="524" t="s">
        <v>50</v>
      </c>
      <c r="U20" s="524"/>
      <c r="V20" s="524"/>
      <c r="X20" s="524"/>
      <c r="Y20" s="524"/>
      <c r="Z20" s="97"/>
      <c r="AA20" s="97"/>
      <c r="AB20" s="97"/>
      <c r="AC20" s="97"/>
      <c r="AE20" s="524" t="s">
        <v>49</v>
      </c>
      <c r="AF20" s="524"/>
      <c r="AG20" s="524"/>
      <c r="AH20" s="524"/>
      <c r="AI20" s="524"/>
      <c r="AJ20" s="524"/>
      <c r="AK20" s="524"/>
      <c r="AL20" s="524" t="s">
        <v>52</v>
      </c>
      <c r="AM20" s="525"/>
      <c r="AN20" s="525"/>
      <c r="AO20" s="525"/>
      <c r="AP20" s="525"/>
      <c r="AQ20" s="525"/>
      <c r="AR20" s="55"/>
      <c r="AS20" s="55"/>
      <c r="AV20" s="524" t="s">
        <v>50</v>
      </c>
      <c r="AW20" s="524"/>
      <c r="AX20" s="524"/>
      <c r="AZ20" s="524" t="s">
        <v>51</v>
      </c>
      <c r="BA20" s="524"/>
      <c r="BB20" s="97"/>
    </row>
    <row r="21" spans="1:54" x14ac:dyDescent="0.15">
      <c r="A21" s="51" t="s">
        <v>16</v>
      </c>
      <c r="B21" s="51" t="s">
        <v>1517</v>
      </c>
      <c r="C21" s="51" t="s">
        <v>66</v>
      </c>
      <c r="D21" s="51" t="s">
        <v>1</v>
      </c>
      <c r="E21" s="51" t="s">
        <v>4</v>
      </c>
      <c r="F21" s="51" t="s">
        <v>5</v>
      </c>
      <c r="G21" s="51" t="s">
        <v>6</v>
      </c>
      <c r="H21" s="51" t="s">
        <v>7</v>
      </c>
      <c r="J21" s="51" t="s">
        <v>34</v>
      </c>
      <c r="K21" s="51" t="s">
        <v>17</v>
      </c>
      <c r="L21" s="51" t="s">
        <v>18</v>
      </c>
      <c r="M21" s="51" t="s">
        <v>19</v>
      </c>
      <c r="N21" s="51" t="s">
        <v>20</v>
      </c>
      <c r="O21" s="51" t="s">
        <v>6</v>
      </c>
      <c r="P21" s="51" t="s">
        <v>53</v>
      </c>
      <c r="S21" s="51" t="s">
        <v>16</v>
      </c>
      <c r="T21" s="51" t="s">
        <v>47</v>
      </c>
      <c r="U21" s="51" t="s">
        <v>45</v>
      </c>
      <c r="V21" s="51" t="s">
        <v>46</v>
      </c>
      <c r="X21" s="51" t="s">
        <v>14</v>
      </c>
      <c r="Y21" s="51" t="s">
        <v>21</v>
      </c>
      <c r="Z21" s="51" t="s">
        <v>1002</v>
      </c>
      <c r="AA21" s="51"/>
      <c r="AB21" s="51"/>
      <c r="AC21" s="51"/>
      <c r="AD21" s="51" t="s">
        <v>16</v>
      </c>
      <c r="AE21" s="51" t="s">
        <v>66</v>
      </c>
      <c r="AF21" s="51" t="s">
        <v>1</v>
      </c>
      <c r="AG21" s="51" t="s">
        <v>4</v>
      </c>
      <c r="AH21" s="51" t="s">
        <v>5</v>
      </c>
      <c r="AI21" s="51" t="s">
        <v>6</v>
      </c>
      <c r="AJ21" s="51" t="s">
        <v>7</v>
      </c>
      <c r="AL21" s="51" t="s">
        <v>34</v>
      </c>
      <c r="AM21" s="51" t="s">
        <v>17</v>
      </c>
      <c r="AN21" s="51" t="s">
        <v>18</v>
      </c>
      <c r="AO21" s="51" t="s">
        <v>19</v>
      </c>
      <c r="AP21" s="51" t="s">
        <v>20</v>
      </c>
      <c r="AQ21" s="51" t="s">
        <v>6</v>
      </c>
      <c r="AR21" s="51" t="s">
        <v>53</v>
      </c>
      <c r="AV21" s="51" t="s">
        <v>47</v>
      </c>
      <c r="AW21" s="51" t="s">
        <v>45</v>
      </c>
      <c r="AX21" s="51" t="s">
        <v>46</v>
      </c>
      <c r="AZ21" s="51" t="s">
        <v>14</v>
      </c>
      <c r="BA21" s="51" t="s">
        <v>21</v>
      </c>
    </row>
    <row r="22" spans="1:54" x14ac:dyDescent="0.15">
      <c r="A22" s="52" t="s">
        <v>2312</v>
      </c>
      <c r="B22" s="53">
        <v>22</v>
      </c>
      <c r="C22" s="250">
        <v>17</v>
      </c>
      <c r="D22" s="53">
        <v>204</v>
      </c>
      <c r="E22" s="53">
        <v>867</v>
      </c>
      <c r="F22" s="53">
        <f>E22/D22</f>
        <v>4.25</v>
      </c>
      <c r="G22" s="53">
        <v>4</v>
      </c>
      <c r="H22" s="50">
        <f>G22/D22</f>
        <v>1.9607843137254902E-2</v>
      </c>
      <c r="J22" s="50">
        <f>L22/K22</f>
        <v>0.77272727272727271</v>
      </c>
      <c r="K22" s="53">
        <v>44</v>
      </c>
      <c r="L22" s="53">
        <v>34</v>
      </c>
      <c r="M22" s="53">
        <v>215</v>
      </c>
      <c r="N22" s="53">
        <f>M22/L22</f>
        <v>6.3235294117647056</v>
      </c>
      <c r="O22" s="53">
        <v>3</v>
      </c>
      <c r="P22" s="50">
        <f>O22/L22</f>
        <v>8.8235294117647065E-2</v>
      </c>
      <c r="S22" s="52" t="s">
        <v>2313</v>
      </c>
      <c r="T22" s="50">
        <f>(D22+K22)/($D$27+$K$27+$N$17+$E$17+$L$38+$L$47)</f>
        <v>0.28770301624129929</v>
      </c>
      <c r="U22" s="50">
        <f>K22/($K$27+$F$38+$F$47)</f>
        <v>0.12359550561797752</v>
      </c>
      <c r="V22" s="50">
        <f>D22/($D$27+$N$17+$L$38+$L$47)</f>
        <v>0.46681922196796338</v>
      </c>
      <c r="X22" s="53">
        <f>($E22*('Scoring Format'!$B$3))+($G22*('Scoring Format'!$B$6))+($M22*('Scoring Format'!$B$4))+($O22*('Scoring Format'!$B$7))</f>
        <v>150.19999999999999</v>
      </c>
      <c r="Y22" s="53">
        <f>($E22*('Scoring Format'!$B$3))+($G22*('Scoring Format'!$B$6))+(L22*1)+($M22*('Scoring Format'!$B$4))+($O22*('Scoring Format'!$B$7))</f>
        <v>184.2</v>
      </c>
      <c r="Z22" s="53">
        <f>($E22*('Scoring Format'!$B$3))+($G22*('Scoring Format'!$B$6))+(L22*0.5)+($M22*('Scoring Format'!$B$4))+($O22*('Scoring Format'!$B$7))</f>
        <v>167.2</v>
      </c>
      <c r="AA22" s="55"/>
      <c r="AB22" s="55"/>
      <c r="AC22" s="55"/>
      <c r="AD22" s="52" t="s">
        <v>69</v>
      </c>
      <c r="AE22" s="52"/>
      <c r="AF22" s="53">
        <v>200</v>
      </c>
      <c r="AG22" s="53">
        <v>1040</v>
      </c>
      <c r="AH22" s="53">
        <f>AG22/AF22</f>
        <v>5.2</v>
      </c>
      <c r="AI22" s="53">
        <v>7</v>
      </c>
      <c r="AJ22" s="50">
        <f>AI22/AF22</f>
        <v>3.5000000000000003E-2</v>
      </c>
      <c r="AL22" s="50">
        <f>AN22/AM22</f>
        <v>0.8</v>
      </c>
      <c r="AM22" s="53">
        <v>70</v>
      </c>
      <c r="AN22" s="53">
        <v>56</v>
      </c>
      <c r="AO22" s="53">
        <v>364</v>
      </c>
      <c r="AP22" s="53">
        <f>AO22/AN22</f>
        <v>6.5</v>
      </c>
      <c r="AQ22" s="53">
        <v>2</v>
      </c>
      <c r="AR22" s="50">
        <f>AQ22/AN22</f>
        <v>3.5714285714285712E-2</v>
      </c>
      <c r="AV22" s="50" t="e">
        <f>(#REF!+AM22)/(#REF!+AM25)</f>
        <v>#REF!</v>
      </c>
      <c r="AW22" s="50" t="e">
        <f>#REF!/(AM22+#REF!)</f>
        <v>#REF!</v>
      </c>
      <c r="AX22" s="50" t="e">
        <f>AM22/(#REF!+AM22)</f>
        <v>#REF!</v>
      </c>
      <c r="AZ22" s="53" t="e">
        <f>(#REF!*0.1)+(AF22*6)+(AL22*0.1)+(AN22*6)</f>
        <v>#REF!</v>
      </c>
      <c r="BA22" s="53" t="e">
        <f>(#REF!*0.1)+(AF22*6)+(AK22*1)+(AL22*0.1)+(AN22*6)</f>
        <v>#REF!</v>
      </c>
    </row>
    <row r="23" spans="1:54" x14ac:dyDescent="0.15">
      <c r="A23" s="52" t="s">
        <v>560</v>
      </c>
      <c r="B23" s="53">
        <v>27</v>
      </c>
      <c r="C23" s="250">
        <v>15</v>
      </c>
      <c r="D23" s="53">
        <v>123</v>
      </c>
      <c r="E23" s="53">
        <v>480</v>
      </c>
      <c r="F23" s="53">
        <f>E23/D23</f>
        <v>3.9024390243902438</v>
      </c>
      <c r="G23" s="53">
        <v>2</v>
      </c>
      <c r="H23" s="50">
        <f>G23/D23</f>
        <v>1.6260162601626018E-2</v>
      </c>
      <c r="J23" s="50">
        <f t="shared" ref="J23:J26" si="9">L23/K23</f>
        <v>0.77142857142857146</v>
      </c>
      <c r="K23" s="53">
        <v>35</v>
      </c>
      <c r="L23" s="53">
        <v>27</v>
      </c>
      <c r="M23" s="53">
        <v>171</v>
      </c>
      <c r="N23" s="53">
        <f>M23/L23</f>
        <v>6.333333333333333</v>
      </c>
      <c r="O23" s="53">
        <v>2</v>
      </c>
      <c r="P23" s="50">
        <f t="shared" ref="P23:P26" si="10">O23/L23</f>
        <v>7.407407407407407E-2</v>
      </c>
      <c r="S23" s="52" t="s">
        <v>130</v>
      </c>
      <c r="T23" s="50">
        <f>(D23+K23)/($D$27+$K$27+$N$17+$E$17+$L$38+$L$47)</f>
        <v>0.18329466357308585</v>
      </c>
      <c r="U23" s="50">
        <f>K23/($K$27+$F$38+$F$47)</f>
        <v>9.8314606741573038E-2</v>
      </c>
      <c r="V23" s="50">
        <f>D23/($D$27+$N$17+$L$38+$L$47)</f>
        <v>0.28146453089244849</v>
      </c>
      <c r="X23" s="53">
        <f>($E23*('Scoring Format'!$B$3))+($G23*('Scoring Format'!$B$6))+($M23*('Scoring Format'!$B$4))+($O23*('Scoring Format'!$B$7))</f>
        <v>89.1</v>
      </c>
      <c r="Y23" s="53">
        <f>($E23*('Scoring Format'!$B$3))+($G23*('Scoring Format'!$B$6))+(L23*1)+($M23*('Scoring Format'!$B$4))+($O23*('Scoring Format'!$B$7))</f>
        <v>116.1</v>
      </c>
      <c r="Z23" s="53">
        <f>($E23*('Scoring Format'!$B$3))+($G23*('Scoring Format'!$B$6))+(L23*0.5)+($M23*('Scoring Format'!$B$4))+($O23*('Scoring Format'!$B$7))</f>
        <v>102.6</v>
      </c>
      <c r="AA23" s="55"/>
      <c r="AB23" s="55"/>
      <c r="AC23" s="55"/>
      <c r="AD23" s="52" t="s">
        <v>22</v>
      </c>
      <c r="AE23" s="52"/>
      <c r="AF23" s="53">
        <v>96</v>
      </c>
      <c r="AG23" s="53">
        <v>445</v>
      </c>
      <c r="AH23" s="53">
        <f>AG23/AF23</f>
        <v>4.635416666666667</v>
      </c>
      <c r="AI23" s="53">
        <v>6</v>
      </c>
      <c r="AJ23" s="50">
        <f>AI23/AF23</f>
        <v>6.25E-2</v>
      </c>
      <c r="AL23" s="50">
        <f t="shared" ref="AL23:AL26" si="11">AN23/AM23</f>
        <v>0.58333333333333337</v>
      </c>
      <c r="AM23" s="53">
        <v>24</v>
      </c>
      <c r="AN23" s="53">
        <v>14</v>
      </c>
      <c r="AO23" s="53">
        <v>110</v>
      </c>
      <c r="AP23" s="53">
        <f>AO23/AN23</f>
        <v>7.8571428571428568</v>
      </c>
      <c r="AQ23" s="53">
        <v>2</v>
      </c>
      <c r="AR23" s="50">
        <f t="shared" ref="AR23:AR26" si="12">AQ23/AN23</f>
        <v>0.14285714285714285</v>
      </c>
      <c r="AV23" s="50" t="e">
        <f>(#REF!+AM23)/(#REF!+AM26)</f>
        <v>#REF!</v>
      </c>
      <c r="AW23" s="50" t="e">
        <f>#REF!/(AM23+#REF!)</f>
        <v>#REF!</v>
      </c>
      <c r="AX23" s="50" t="e">
        <f>AM23/(#REF!+AM23)</f>
        <v>#REF!</v>
      </c>
      <c r="AZ23" s="53" t="e">
        <f>(#REF!*0.1)+(AF23*6)+(AL23*0.1)+(AN23*6)</f>
        <v>#REF!</v>
      </c>
      <c r="BA23" s="53" t="e">
        <f>(#REF!*0.1)+(AF23*6)+(AK23*1)+(AL23*0.1)+(AN23*6)</f>
        <v>#REF!</v>
      </c>
    </row>
    <row r="24" spans="1:54" x14ac:dyDescent="0.15">
      <c r="A24" s="52" t="s">
        <v>1748</v>
      </c>
      <c r="B24" s="53">
        <v>21</v>
      </c>
      <c r="C24" s="250">
        <v>17</v>
      </c>
      <c r="D24" s="53">
        <v>35</v>
      </c>
      <c r="E24" s="53">
        <v>155</v>
      </c>
      <c r="F24" s="53">
        <f>E24/D24</f>
        <v>4.4285714285714288</v>
      </c>
      <c r="G24" s="53">
        <v>1</v>
      </c>
      <c r="H24" s="50">
        <f>G24/D24</f>
        <v>2.8571428571428571E-2</v>
      </c>
      <c r="J24" s="50">
        <f t="shared" si="9"/>
        <v>0.8</v>
      </c>
      <c r="K24" s="53">
        <v>10</v>
      </c>
      <c r="L24" s="53">
        <v>8</v>
      </c>
      <c r="M24" s="53">
        <v>41</v>
      </c>
      <c r="N24" s="53">
        <f>M24/L24</f>
        <v>5.125</v>
      </c>
      <c r="O24" s="53">
        <v>0</v>
      </c>
      <c r="P24" s="50">
        <f t="shared" si="10"/>
        <v>0</v>
      </c>
      <c r="S24" s="52" t="s">
        <v>1749</v>
      </c>
      <c r="T24" s="50">
        <f>(D24+K24)/($D$27+$K$27+$N$17+$E$17+$L$38+$L$47)</f>
        <v>5.2204176334106726E-2</v>
      </c>
      <c r="U24" s="50">
        <f>K24/($K$27+$F$38+$F$47)</f>
        <v>2.8089887640449437E-2</v>
      </c>
      <c r="V24" s="50">
        <f>D24/($D$27+$N$17+$L$38+$L$47)</f>
        <v>8.0091533180778038E-2</v>
      </c>
      <c r="X24" s="53">
        <f>($E24*('Scoring Format'!$B$3))+($G24*('Scoring Format'!$B$6))+($M24*('Scoring Format'!$B$4))+($O24*('Scoring Format'!$B$7))</f>
        <v>25.6</v>
      </c>
      <c r="Y24" s="53">
        <f>($E24*('Scoring Format'!$B$3))+($G24*('Scoring Format'!$B$6))+(L24*1)+($M24*('Scoring Format'!$B$4))+($O24*('Scoring Format'!$B$7))</f>
        <v>33.6</v>
      </c>
      <c r="Z24" s="53">
        <f>($E24*('Scoring Format'!$B$3))+($G24*('Scoring Format'!$B$6))+(L24*0.5)+($M24*('Scoring Format'!$B$4))+($O24*('Scoring Format'!$B$7))</f>
        <v>29.6</v>
      </c>
      <c r="AA24" s="55"/>
      <c r="AB24" s="55"/>
      <c r="AC24" s="55"/>
      <c r="AD24" s="52" t="s">
        <v>23</v>
      </c>
      <c r="AE24" s="52"/>
      <c r="AF24" s="53">
        <v>8</v>
      </c>
      <c r="AG24" s="53">
        <v>28</v>
      </c>
      <c r="AH24" s="53">
        <f>AG24/AF24</f>
        <v>3.5</v>
      </c>
      <c r="AI24" s="53">
        <v>0</v>
      </c>
      <c r="AJ24" s="50">
        <f>AI24/AF24</f>
        <v>0</v>
      </c>
      <c r="AL24" s="50">
        <f t="shared" si="11"/>
        <v>0.5</v>
      </c>
      <c r="AM24" s="53">
        <v>4</v>
      </c>
      <c r="AN24" s="53">
        <v>2</v>
      </c>
      <c r="AO24" s="53">
        <v>17</v>
      </c>
      <c r="AP24" s="53">
        <f>AO24/AN24</f>
        <v>8.5</v>
      </c>
      <c r="AQ24" s="53">
        <v>0</v>
      </c>
      <c r="AR24" s="50">
        <f t="shared" si="12"/>
        <v>0</v>
      </c>
      <c r="AV24" s="50" t="e">
        <f>(#REF!+AM24)/(#REF!+AM30)</f>
        <v>#REF!</v>
      </c>
      <c r="AW24" s="50" t="e">
        <f>#REF!/(AM24+#REF!)</f>
        <v>#REF!</v>
      </c>
      <c r="AX24" s="50" t="e">
        <f>AM24/(#REF!+AM24)</f>
        <v>#REF!</v>
      </c>
      <c r="AZ24" s="53" t="e">
        <f>(#REF!*0.1)+(AF24*6)+(AL24*0.1)+(AN24*6)</f>
        <v>#REF!</v>
      </c>
      <c r="BA24" s="53" t="e">
        <f>(#REF!*0.1)+(AF24*6)+(AK24*1)+(AL24*0.1)+(AN24*6)</f>
        <v>#REF!</v>
      </c>
    </row>
    <row r="25" spans="1:54" x14ac:dyDescent="0.15">
      <c r="A25" s="52" t="s">
        <v>2314</v>
      </c>
      <c r="B25" s="53">
        <v>28</v>
      </c>
      <c r="C25" s="250">
        <v>5</v>
      </c>
      <c r="D25" s="53">
        <v>7</v>
      </c>
      <c r="E25" s="53">
        <v>30</v>
      </c>
      <c r="F25" s="53">
        <f>E25/D25</f>
        <v>4.2857142857142856</v>
      </c>
      <c r="G25" s="53">
        <v>0</v>
      </c>
      <c r="H25" s="50">
        <f>G25/D25</f>
        <v>0</v>
      </c>
      <c r="J25" s="50">
        <f t="shared" si="9"/>
        <v>0</v>
      </c>
      <c r="K25" s="53">
        <v>1</v>
      </c>
      <c r="L25" s="53">
        <v>0</v>
      </c>
      <c r="M25" s="53">
        <v>0</v>
      </c>
      <c r="N25" s="53" t="e">
        <f>M25/L25</f>
        <v>#DIV/0!</v>
      </c>
      <c r="O25" s="53">
        <v>0</v>
      </c>
      <c r="P25" s="50" t="e">
        <f t="shared" si="10"/>
        <v>#DIV/0!</v>
      </c>
      <c r="S25" s="52" t="s">
        <v>2315</v>
      </c>
      <c r="T25" s="50">
        <f>(D25+K25)/($D$27+$K$27+$N$17+$E$17+$L$38+$L$47)</f>
        <v>9.2807424593967514E-3</v>
      </c>
      <c r="U25" s="50">
        <f>K25/($K$27+$F$38+$F$47)</f>
        <v>2.8089887640449437E-3</v>
      </c>
      <c r="V25" s="50">
        <f>D25/($D$27+$N$17+$L$38+$L$47)</f>
        <v>1.6018306636155607E-2</v>
      </c>
      <c r="X25" s="53">
        <f>($E25*('Scoring Format'!$B$3))+($G25*('Scoring Format'!$B$6))+($M25*('Scoring Format'!$B$4))+($O25*('Scoring Format'!$B$7))</f>
        <v>3</v>
      </c>
      <c r="Y25" s="53">
        <f>($E25*('Scoring Format'!$B$3))+($G25*('Scoring Format'!$B$6))+(L25*1)+($M25*('Scoring Format'!$B$4))+($O25*('Scoring Format'!$B$7))</f>
        <v>3</v>
      </c>
      <c r="Z25" s="53">
        <f>($E25*('Scoring Format'!$B$3))+($G25*('Scoring Format'!$B$6))+(L25*0.5)+($M25*('Scoring Format'!$B$4))+($O25*('Scoring Format'!$B$7))</f>
        <v>3</v>
      </c>
      <c r="AA25" s="55"/>
      <c r="AB25" s="55"/>
      <c r="AC25" s="55"/>
      <c r="AD25" s="52" t="s">
        <v>24</v>
      </c>
      <c r="AE25" s="52"/>
      <c r="AF25" s="53"/>
      <c r="AG25" s="53"/>
      <c r="AH25" s="53" t="e">
        <f>AG25/AF25</f>
        <v>#DIV/0!</v>
      </c>
      <c r="AI25" s="53">
        <v>0</v>
      </c>
      <c r="AJ25" s="50" t="e">
        <f>AI25/AF25</f>
        <v>#DIV/0!</v>
      </c>
      <c r="AL25" s="50" t="e">
        <f t="shared" si="11"/>
        <v>#DIV/0!</v>
      </c>
      <c r="AM25" s="53"/>
      <c r="AN25" s="53"/>
      <c r="AO25" s="53"/>
      <c r="AP25" s="53" t="e">
        <f>AO25/AN25</f>
        <v>#DIV/0!</v>
      </c>
      <c r="AQ25" s="53">
        <v>0</v>
      </c>
      <c r="AR25" s="50" t="e">
        <f t="shared" si="12"/>
        <v>#DIV/0!</v>
      </c>
      <c r="AV25" s="50" t="e">
        <f>(#REF!+AM25)/(#REF!+AM31)</f>
        <v>#REF!</v>
      </c>
      <c r="AW25" s="50" t="e">
        <f>#REF!/(AM25+#REF!)</f>
        <v>#REF!</v>
      </c>
      <c r="AX25" s="50" t="e">
        <f>AM25/(#REF!+AM25)</f>
        <v>#REF!</v>
      </c>
      <c r="AZ25" s="53" t="e">
        <f>(#REF!*0.1)+(AF25*6)+(AL25*0.1)+(AN25*6)</f>
        <v>#REF!</v>
      </c>
      <c r="BA25" s="53" t="e">
        <f>(#REF!*0.1)+(AF25*6)+(AK25*1)+(AL25*0.1)+(AN25*6)</f>
        <v>#REF!</v>
      </c>
    </row>
    <row r="26" spans="1:54" x14ac:dyDescent="0.15">
      <c r="A26" s="52"/>
      <c r="B26" s="53"/>
      <c r="C26" s="250"/>
      <c r="D26" s="53"/>
      <c r="E26" s="53"/>
      <c r="F26" s="53" t="e">
        <f>E26/D26</f>
        <v>#DIV/0!</v>
      </c>
      <c r="G26" s="53"/>
      <c r="H26" s="50" t="e">
        <f>G26/D26</f>
        <v>#DIV/0!</v>
      </c>
      <c r="J26" s="50" t="e">
        <f t="shared" si="9"/>
        <v>#DIV/0!</v>
      </c>
      <c r="K26" s="53"/>
      <c r="L26" s="53"/>
      <c r="M26" s="53"/>
      <c r="N26" s="53" t="e">
        <f>M26/L26</f>
        <v>#DIV/0!</v>
      </c>
      <c r="O26" s="53">
        <v>0</v>
      </c>
      <c r="P26" s="50" t="e">
        <f t="shared" si="10"/>
        <v>#DIV/0!</v>
      </c>
      <c r="S26" s="52"/>
      <c r="T26" s="50">
        <f>(D26+K26)/($D$27+$K$27+$N$17+$E$17+$L$38+$L$47)</f>
        <v>0</v>
      </c>
      <c r="U26" s="50">
        <f>K26/($K$27+$F$38+$F$47)</f>
        <v>0</v>
      </c>
      <c r="V26" s="50">
        <f>D26/($D$27+$N$17+$L$38+$L$47)</f>
        <v>0</v>
      </c>
      <c r="X26" s="53">
        <f>($E26*('Scoring Format'!$B$3))+($G26*('Scoring Format'!$B$6))+($M26*('Scoring Format'!$B$4))+($O26*('Scoring Format'!$B$7))</f>
        <v>0</v>
      </c>
      <c r="Y26" s="53">
        <f>($E26*('Scoring Format'!$B$3))+($G26*('Scoring Format'!$B$6))+(L26*1)+($M26*('Scoring Format'!$B$4))+($O26*('Scoring Format'!$B$7))</f>
        <v>0</v>
      </c>
      <c r="Z26" s="53">
        <f>($E26*('Scoring Format'!$B$3))+($G26*('Scoring Format'!$B$6))+(L26*0.5)+($M26*('Scoring Format'!$B$4))+($O26*('Scoring Format'!$B$7))</f>
        <v>0</v>
      </c>
      <c r="AA26" s="55"/>
      <c r="AB26" s="55"/>
      <c r="AC26" s="55"/>
      <c r="AD26" s="52" t="s">
        <v>70</v>
      </c>
      <c r="AE26" s="52"/>
      <c r="AF26" s="53"/>
      <c r="AG26" s="53"/>
      <c r="AH26" s="53" t="e">
        <f>AG26/AF26</f>
        <v>#DIV/0!</v>
      </c>
      <c r="AI26" s="53"/>
      <c r="AJ26" s="50" t="e">
        <f>AI26/AF26</f>
        <v>#DIV/0!</v>
      </c>
      <c r="AL26" s="50" t="e">
        <f t="shared" si="11"/>
        <v>#DIV/0!</v>
      </c>
      <c r="AM26" s="53"/>
      <c r="AN26" s="53"/>
      <c r="AO26" s="53"/>
      <c r="AP26" s="53"/>
      <c r="AQ26" s="53">
        <f>(AG26*0.1)+(AI26*6)+(AN26*0.1)+(AP26*6)</f>
        <v>0</v>
      </c>
      <c r="AR26" s="50" t="e">
        <f t="shared" si="12"/>
        <v>#DIV/0!</v>
      </c>
      <c r="AV26" s="50" t="e">
        <f>(#REF!+AM26)/(#REF!+AM32)</f>
        <v>#REF!</v>
      </c>
      <c r="AW26" s="50" t="e">
        <f>#REF!/(AM26+#REF!)</f>
        <v>#REF!</v>
      </c>
      <c r="AX26" s="50" t="e">
        <f>AM26/(#REF!+AM26)</f>
        <v>#REF!</v>
      </c>
      <c r="AZ26" s="53" t="e">
        <f>(#REF!*0.1)+(AF26*6)+(AJ26*1)+(AK26*0.1)+(AM26*6)</f>
        <v>#REF!</v>
      </c>
      <c r="BA26" s="53" t="e">
        <f>(#REF!*0.1)+(AF26*6)+(AK26*1)+(AL26*0.1)+(AN26*6)</f>
        <v>#REF!</v>
      </c>
    </row>
    <row r="27" spans="1:54" x14ac:dyDescent="0.15">
      <c r="A27" s="51" t="s">
        <v>44</v>
      </c>
      <c r="B27" s="51"/>
      <c r="C27" s="51"/>
      <c r="D27" s="51">
        <f>SUM(D22:D26)</f>
        <v>369</v>
      </c>
      <c r="E27" s="51">
        <f t="shared" ref="E27:G27" si="13">SUM(E22:E26)</f>
        <v>1532</v>
      </c>
      <c r="F27" s="51"/>
      <c r="G27" s="51">
        <f t="shared" si="13"/>
        <v>7</v>
      </c>
      <c r="H27" s="51"/>
      <c r="I27" s="51"/>
      <c r="J27" s="51"/>
      <c r="K27" s="51">
        <f>SUM(K22:K26)</f>
        <v>90</v>
      </c>
      <c r="L27" s="51">
        <f t="shared" ref="L27:O27" si="14">SUM(L22:L26)</f>
        <v>69</v>
      </c>
      <c r="M27" s="51">
        <f t="shared" si="14"/>
        <v>427</v>
      </c>
      <c r="N27" s="51"/>
      <c r="O27" s="51">
        <f t="shared" si="14"/>
        <v>5</v>
      </c>
      <c r="P27" s="51"/>
      <c r="AD27" s="51" t="s">
        <v>44</v>
      </c>
      <c r="AE27" s="51"/>
      <c r="AF27" s="51">
        <f>SUM(AF22:AF26)</f>
        <v>304</v>
      </c>
      <c r="AG27" s="51">
        <f t="shared" ref="AG27" si="15">SUM(AG22:AG26)</f>
        <v>1513</v>
      </c>
      <c r="AH27" s="51"/>
      <c r="AI27" s="51">
        <f t="shared" ref="AI27" si="16">SUM(AI22:AI26)</f>
        <v>13</v>
      </c>
      <c r="AJ27" s="51"/>
      <c r="AK27" s="51"/>
      <c r="AL27" s="51"/>
      <c r="AM27" s="51">
        <f>SUM(AM22:AM26)</f>
        <v>98</v>
      </c>
      <c r="AN27" s="51">
        <f t="shared" ref="AN27:AO27" si="17">SUM(AN22:AN26)</f>
        <v>72</v>
      </c>
      <c r="AO27" s="51">
        <f t="shared" si="17"/>
        <v>491</v>
      </c>
      <c r="AP27" s="51"/>
      <c r="AQ27" s="51">
        <f t="shared" ref="AQ27" si="18">SUM(AQ22:AQ26)</f>
        <v>4</v>
      </c>
      <c r="AR27" s="51"/>
    </row>
    <row r="28" spans="1:54" x14ac:dyDescent="0.15">
      <c r="A28" s="51"/>
      <c r="C28" s="55"/>
      <c r="D28" s="55"/>
      <c r="E28" s="55"/>
      <c r="F28" s="55"/>
      <c r="G28" s="55"/>
      <c r="H28" s="51"/>
      <c r="I28" s="55"/>
      <c r="J28" s="55"/>
      <c r="K28" s="55"/>
      <c r="L28" s="55"/>
      <c r="M28" s="55"/>
      <c r="N28" s="55"/>
      <c r="AC28" s="51"/>
      <c r="AD28" s="55"/>
      <c r="AE28" s="55"/>
      <c r="AF28" s="55"/>
      <c r="AG28" s="55"/>
      <c r="AH28" s="55"/>
      <c r="AI28" s="55"/>
      <c r="AJ28" s="51"/>
      <c r="AK28" s="55"/>
      <c r="AL28" s="55"/>
      <c r="AM28" s="55"/>
      <c r="AN28" s="55"/>
      <c r="AO28" s="55"/>
      <c r="AP28" s="55"/>
    </row>
    <row r="29" spans="1:54" x14ac:dyDescent="0.15">
      <c r="C29" s="55"/>
      <c r="D29" s="55"/>
      <c r="E29" s="55"/>
      <c r="F29" s="55"/>
      <c r="G29" s="55"/>
      <c r="H29" s="55"/>
      <c r="I29" s="55"/>
      <c r="J29" s="55"/>
      <c r="K29" s="55"/>
      <c r="L29" s="55"/>
      <c r="M29" s="55"/>
      <c r="AD29" s="55"/>
      <c r="AE29" s="55"/>
      <c r="AF29" s="55"/>
      <c r="AG29" s="55"/>
      <c r="AH29" s="55"/>
      <c r="AI29" s="55"/>
      <c r="AJ29" s="55"/>
      <c r="AK29" s="55"/>
      <c r="AL29" s="55"/>
      <c r="AM29" s="55"/>
      <c r="AN29" s="55"/>
      <c r="AO29" s="55"/>
    </row>
    <row r="30" spans="1:54" x14ac:dyDescent="0.15">
      <c r="A30" s="524" t="s">
        <v>52</v>
      </c>
      <c r="B30" s="524"/>
      <c r="C30" s="524"/>
      <c r="D30" s="524"/>
      <c r="E30" s="524"/>
      <c r="F30" s="524"/>
      <c r="G30" s="524"/>
      <c r="H30" s="55"/>
      <c r="I30" s="55"/>
      <c r="J30" s="55"/>
      <c r="K30" s="55"/>
      <c r="L30" s="524" t="s">
        <v>49</v>
      </c>
      <c r="M30" s="524"/>
      <c r="N30" s="524"/>
      <c r="O30" s="524"/>
      <c r="P30" s="524"/>
      <c r="T30" s="524" t="s">
        <v>50</v>
      </c>
      <c r="U30" s="524"/>
      <c r="V30" s="524"/>
      <c r="X30" s="524"/>
      <c r="Y30" s="523"/>
      <c r="AE30" s="524" t="s">
        <v>52</v>
      </c>
      <c r="AF30" s="524"/>
      <c r="AG30" s="524"/>
      <c r="AH30" s="524"/>
      <c r="AI30" s="524"/>
      <c r="AJ30" s="524"/>
      <c r="AK30" s="524"/>
      <c r="AL30" s="55"/>
      <c r="AM30" s="55"/>
      <c r="AN30" s="524" t="s">
        <v>49</v>
      </c>
      <c r="AO30" s="524"/>
      <c r="AP30" s="524"/>
      <c r="AQ30" s="524"/>
      <c r="AR30" s="524"/>
      <c r="AV30" s="524" t="s">
        <v>50</v>
      </c>
      <c r="AW30" s="524"/>
      <c r="AX30" s="524"/>
      <c r="AZ30" s="524" t="s">
        <v>51</v>
      </c>
      <c r="BA30" s="523"/>
    </row>
    <row r="31" spans="1:54" x14ac:dyDescent="0.15">
      <c r="A31" s="51" t="s">
        <v>25</v>
      </c>
      <c r="B31" s="51" t="s">
        <v>1517</v>
      </c>
      <c r="C31" s="51" t="s">
        <v>66</v>
      </c>
      <c r="D31" s="51" t="s">
        <v>34</v>
      </c>
      <c r="E31" s="51" t="s">
        <v>17</v>
      </c>
      <c r="F31" s="51" t="s">
        <v>18</v>
      </c>
      <c r="G31" s="51" t="s">
        <v>19</v>
      </c>
      <c r="H31" s="51" t="s">
        <v>20</v>
      </c>
      <c r="I31" s="51" t="s">
        <v>6</v>
      </c>
      <c r="J31" s="51" t="s">
        <v>53</v>
      </c>
      <c r="L31" s="51" t="s">
        <v>10</v>
      </c>
      <c r="M31" s="51" t="s">
        <v>11</v>
      </c>
      <c r="N31" s="51" t="s">
        <v>12</v>
      </c>
      <c r="O31" s="51" t="s">
        <v>26</v>
      </c>
      <c r="P31" s="51" t="s">
        <v>7</v>
      </c>
      <c r="S31" s="51" t="s">
        <v>25</v>
      </c>
      <c r="T31" s="51" t="s">
        <v>47</v>
      </c>
      <c r="U31" s="51" t="s">
        <v>45</v>
      </c>
      <c r="V31" s="51" t="s">
        <v>46</v>
      </c>
      <c r="X31" s="51" t="s">
        <v>14</v>
      </c>
      <c r="Y31" s="51" t="s">
        <v>21</v>
      </c>
      <c r="Z31" s="51" t="s">
        <v>1003</v>
      </c>
      <c r="AA31" s="51"/>
      <c r="AD31" s="51" t="s">
        <v>25</v>
      </c>
      <c r="AE31" s="51" t="s">
        <v>66</v>
      </c>
      <c r="AF31" s="51" t="s">
        <v>34</v>
      </c>
      <c r="AG31" s="51" t="s">
        <v>17</v>
      </c>
      <c r="AH31" s="51" t="s">
        <v>18</v>
      </c>
      <c r="AI31" s="51" t="s">
        <v>19</v>
      </c>
      <c r="AJ31" s="51" t="s">
        <v>20</v>
      </c>
      <c r="AK31" s="51" t="s">
        <v>6</v>
      </c>
      <c r="AL31" s="51" t="s">
        <v>53</v>
      </c>
      <c r="AN31" s="51" t="s">
        <v>10</v>
      </c>
      <c r="AO31" s="51" t="s">
        <v>11</v>
      </c>
      <c r="AP31" s="51" t="s">
        <v>12</v>
      </c>
      <c r="AQ31" s="51" t="s">
        <v>26</v>
      </c>
      <c r="AR31" s="51" t="s">
        <v>7</v>
      </c>
      <c r="AV31" s="51" t="s">
        <v>47</v>
      </c>
      <c r="AW31" s="51" t="s">
        <v>45</v>
      </c>
      <c r="AX31" s="51" t="s">
        <v>46</v>
      </c>
      <c r="AZ31" s="51" t="s">
        <v>14</v>
      </c>
      <c r="BA31" s="51" t="s">
        <v>21</v>
      </c>
    </row>
    <row r="32" spans="1:54" x14ac:dyDescent="0.15">
      <c r="A32" s="52"/>
      <c r="B32" s="53"/>
      <c r="C32" s="53"/>
      <c r="D32" s="50" t="e">
        <f>F32/E32</f>
        <v>#DIV/0!</v>
      </c>
      <c r="E32" s="53"/>
      <c r="F32" s="53"/>
      <c r="G32" s="53"/>
      <c r="H32" s="53" t="e">
        <f t="shared" ref="H32:H37" si="19">G32/F32</f>
        <v>#DIV/0!</v>
      </c>
      <c r="I32" s="53"/>
      <c r="J32" s="50" t="e">
        <f>I32/F32</f>
        <v>#DIV/0!</v>
      </c>
      <c r="L32" s="53">
        <v>0</v>
      </c>
      <c r="M32" s="53">
        <v>0</v>
      </c>
      <c r="N32" s="64" t="e">
        <f t="shared" ref="N32:N37" si="20">M32/L32</f>
        <v>#DIV/0!</v>
      </c>
      <c r="O32" s="53">
        <v>0</v>
      </c>
      <c r="P32" s="50" t="e">
        <f>O32/L32</f>
        <v>#DIV/0!</v>
      </c>
      <c r="S32" s="52"/>
      <c r="T32" s="65">
        <f t="shared" ref="T32:T37" si="21">(E32+L32)/($D$27+$L$27+$N$17+$E$47+$L$47)</f>
        <v>0</v>
      </c>
      <c r="U32" s="65">
        <f t="shared" ref="U32:U37" si="22">E32/($E$17)</f>
        <v>0</v>
      </c>
      <c r="V32" s="65">
        <f t="shared" ref="V32:V37" si="23">L32/($N$17+$D$27+$L$38+$L$47)</f>
        <v>0</v>
      </c>
      <c r="X32" s="53">
        <f>($G32*('Scoring Format'!$B$4))+($I32*'Scoring Format'!$B$7)+($M32*('Scoring Format'!$B$3))+($O32*('Scoring Format'!$B$6))</f>
        <v>0</v>
      </c>
      <c r="Y32" s="53">
        <f>(F32*1)+(($G32*('Scoring Format'!$B$4))+($I32*'Scoring Format'!$B$7)+($M32*('Scoring Format'!$B$3))+($O32*('Scoring Format'!$B$6)))</f>
        <v>0</v>
      </c>
      <c r="Z32" s="53">
        <f>(F32*0.5)+(($G32*('Scoring Format'!$B$4))+($I32*'Scoring Format'!$B$7)+($M32*('Scoring Format'!$B$3))+($O32*('Scoring Format'!$B$6)))</f>
        <v>0</v>
      </c>
      <c r="AA32" s="55"/>
      <c r="AD32" s="52" t="s">
        <v>71</v>
      </c>
      <c r="AE32" s="52"/>
      <c r="AF32" s="50">
        <f>AH32/AG32</f>
        <v>0.60747663551401865</v>
      </c>
      <c r="AG32" s="53">
        <v>107</v>
      </c>
      <c r="AH32" s="53">
        <v>65</v>
      </c>
      <c r="AI32" s="53">
        <v>710</v>
      </c>
      <c r="AJ32" s="53">
        <f t="shared" ref="AJ32:AJ36" si="24">AI32/AH32</f>
        <v>10.923076923076923</v>
      </c>
      <c r="AK32" s="53">
        <v>6</v>
      </c>
      <c r="AL32" s="50">
        <f>AK32/AH32</f>
        <v>9.2307692307692313E-2</v>
      </c>
      <c r="AN32" s="53">
        <v>0</v>
      </c>
      <c r="AO32" s="53">
        <v>0</v>
      </c>
      <c r="AP32" s="64" t="e">
        <f t="shared" ref="AP32:AP37" si="25">AO32/AN32</f>
        <v>#DIV/0!</v>
      </c>
      <c r="AQ32" s="53">
        <v>0</v>
      </c>
      <c r="AR32" s="50" t="e">
        <f>AQ32/AN32</f>
        <v>#DIV/0!</v>
      </c>
      <c r="AV32" s="65" t="e">
        <f>(#REF!+AK32)/(#REF!+AK35)</f>
        <v>#REF!</v>
      </c>
      <c r="AW32" s="65" t="e">
        <f>#REF!/(AK32+#REF!)</f>
        <v>#REF!</v>
      </c>
      <c r="AX32" s="65" t="e">
        <f>AK32/(#REF!+AK32)</f>
        <v>#REF!</v>
      </c>
      <c r="AZ32" s="53">
        <f>(AI32*0.1)+(AK32*6)+(AO32*0.1)+(AQ32*6)</f>
        <v>107</v>
      </c>
      <c r="BA32" s="53">
        <f>(AH32*1)+(AI32*0.1)+(AK32*6)+(AO32*0.1)+(AQ32*6)</f>
        <v>172</v>
      </c>
    </row>
    <row r="33" spans="1:53" x14ac:dyDescent="0.15">
      <c r="A33" s="52" t="s">
        <v>1750</v>
      </c>
      <c r="B33" s="53">
        <v>23</v>
      </c>
      <c r="C33" s="53">
        <v>17</v>
      </c>
      <c r="D33" s="50">
        <f t="shared" ref="D33:D37" si="26">F33/E33</f>
        <v>0.61029411764705888</v>
      </c>
      <c r="E33" s="53">
        <v>136</v>
      </c>
      <c r="F33" s="53">
        <v>83</v>
      </c>
      <c r="G33" s="53">
        <v>1035</v>
      </c>
      <c r="H33" s="53">
        <f t="shared" si="19"/>
        <v>12.46987951807229</v>
      </c>
      <c r="I33" s="53">
        <v>8</v>
      </c>
      <c r="J33" s="50">
        <f t="shared" ref="J33:J37" si="27">I33/F33</f>
        <v>9.6385542168674704E-2</v>
      </c>
      <c r="L33" s="53">
        <v>0</v>
      </c>
      <c r="M33" s="53">
        <v>0</v>
      </c>
      <c r="N33" s="64" t="e">
        <f t="shared" si="20"/>
        <v>#DIV/0!</v>
      </c>
      <c r="O33" s="53">
        <v>0</v>
      </c>
      <c r="P33" s="50" t="e">
        <f t="shared" ref="P33:P37" si="28">O33/L33</f>
        <v>#DIV/0!</v>
      </c>
      <c r="S33" s="52" t="s">
        <v>1751</v>
      </c>
      <c r="T33" s="65">
        <f t="shared" si="21"/>
        <v>0.23089983022071306</v>
      </c>
      <c r="U33" s="65">
        <f t="shared" si="22"/>
        <v>0.40597014925373132</v>
      </c>
      <c r="V33" s="65">
        <f t="shared" si="23"/>
        <v>0</v>
      </c>
      <c r="X33" s="53">
        <f>($G33*('Scoring Format'!$B$4))+($I33*'Scoring Format'!$B$7)+($M33*('Scoring Format'!$B$3))+($O33*('Scoring Format'!$B$6))</f>
        <v>151.5</v>
      </c>
      <c r="Y33" s="53">
        <f>(F33*1)+(($G33*('Scoring Format'!$B$4))+($I33*'Scoring Format'!$B$7)+($M33*('Scoring Format'!$B$3))+($O33*('Scoring Format'!$B$6)))</f>
        <v>234.5</v>
      </c>
      <c r="Z33" s="53">
        <f>(F33*0.5)+(($G33*('Scoring Format'!$B$4))+($I33*'Scoring Format'!$B$7)+($M33*('Scoring Format'!$B$3))+($O33*('Scoring Format'!$B$6)))</f>
        <v>193</v>
      </c>
      <c r="AA33" s="55"/>
      <c r="AD33" s="52" t="s">
        <v>27</v>
      </c>
      <c r="AE33" s="52"/>
      <c r="AF33" s="50">
        <f t="shared" ref="AF33:AF37" si="29">AH33/AG33</f>
        <v>0.6333333333333333</v>
      </c>
      <c r="AG33" s="53">
        <v>120</v>
      </c>
      <c r="AH33" s="53">
        <v>76</v>
      </c>
      <c r="AI33" s="53">
        <v>892</v>
      </c>
      <c r="AJ33" s="53">
        <f t="shared" si="24"/>
        <v>11.736842105263158</v>
      </c>
      <c r="AK33" s="53">
        <v>5</v>
      </c>
      <c r="AL33" s="50">
        <f t="shared" ref="AL33:AL37" si="30">AK33/AH33</f>
        <v>6.5789473684210523E-2</v>
      </c>
      <c r="AN33" s="53">
        <v>12</v>
      </c>
      <c r="AO33" s="53">
        <v>108</v>
      </c>
      <c r="AP33" s="64">
        <f t="shared" si="25"/>
        <v>9</v>
      </c>
      <c r="AQ33" s="53">
        <v>0</v>
      </c>
      <c r="AR33" s="50">
        <f t="shared" ref="AR33:AR37" si="31">AQ33/AN33</f>
        <v>0</v>
      </c>
      <c r="AV33" s="65" t="e">
        <f>(#REF!+AK33)/(#REF!+AK36)</f>
        <v>#REF!</v>
      </c>
      <c r="AW33" s="65" t="e">
        <f>#REF!/(AK33+#REF!)</f>
        <v>#REF!</v>
      </c>
      <c r="AX33" s="65" t="e">
        <f>AK33/(#REF!+AK33)</f>
        <v>#REF!</v>
      </c>
      <c r="AZ33" s="53">
        <f>(AI33*0.1)+(AK33*6)+(AO33*0.1)+(AQ33*6)</f>
        <v>130</v>
      </c>
      <c r="BA33" s="53">
        <f>(AH33*1)+(AI33*0.1)+(AK33*6)+(AO33*0.1)+(AQ33*6)</f>
        <v>206</v>
      </c>
    </row>
    <row r="34" spans="1:53" x14ac:dyDescent="0.15">
      <c r="A34" s="52" t="s">
        <v>1719</v>
      </c>
      <c r="B34" s="53">
        <v>25</v>
      </c>
      <c r="C34" s="53"/>
      <c r="D34" s="50">
        <f t="shared" si="26"/>
        <v>0.55813953488372092</v>
      </c>
      <c r="E34" s="53">
        <v>43</v>
      </c>
      <c r="F34" s="53">
        <v>24</v>
      </c>
      <c r="G34" s="53">
        <v>226</v>
      </c>
      <c r="H34" s="53">
        <f t="shared" si="19"/>
        <v>9.4166666666666661</v>
      </c>
      <c r="I34" s="53">
        <v>1</v>
      </c>
      <c r="J34" s="50">
        <f t="shared" si="27"/>
        <v>4.1666666666666664E-2</v>
      </c>
      <c r="L34" s="53"/>
      <c r="M34" s="53"/>
      <c r="N34" s="64" t="e">
        <f t="shared" si="20"/>
        <v>#DIV/0!</v>
      </c>
      <c r="O34" s="53">
        <v>0</v>
      </c>
      <c r="P34" s="50" t="e">
        <f t="shared" si="28"/>
        <v>#DIV/0!</v>
      </c>
      <c r="S34" s="52" t="s">
        <v>1720</v>
      </c>
      <c r="T34" s="65">
        <f t="shared" si="21"/>
        <v>7.3005093378607805E-2</v>
      </c>
      <c r="U34" s="65">
        <f t="shared" si="22"/>
        <v>0.12835820895522387</v>
      </c>
      <c r="V34" s="65">
        <f t="shared" si="23"/>
        <v>0</v>
      </c>
      <c r="X34" s="53">
        <f>($G34*('Scoring Format'!$B$4))+($I34*'Scoring Format'!$B$7)+($M34*('Scoring Format'!$B$3))+($O34*('Scoring Format'!$B$6))</f>
        <v>28.6</v>
      </c>
      <c r="Y34" s="53">
        <f>(F34*1)+(($G34*('Scoring Format'!$B$4))+($I34*'Scoring Format'!$B$7)+($M34*('Scoring Format'!$B$3))+($O34*('Scoring Format'!$B$6)))</f>
        <v>52.6</v>
      </c>
      <c r="Z34" s="53">
        <f>(F34*0.5)+(($G34*('Scoring Format'!$B$4))+($I34*'Scoring Format'!$B$7)+($M34*('Scoring Format'!$B$3))+($O34*('Scoring Format'!$B$6)))</f>
        <v>40.6</v>
      </c>
      <c r="AA34" s="55"/>
      <c r="AD34" s="52" t="s">
        <v>28</v>
      </c>
      <c r="AE34" s="52"/>
      <c r="AF34" s="50">
        <f t="shared" si="29"/>
        <v>0.55000000000000004</v>
      </c>
      <c r="AG34" s="53">
        <v>40</v>
      </c>
      <c r="AH34" s="53">
        <v>22</v>
      </c>
      <c r="AI34" s="53">
        <v>325</v>
      </c>
      <c r="AJ34" s="53">
        <f t="shared" si="24"/>
        <v>14.772727272727273</v>
      </c>
      <c r="AK34" s="53">
        <v>2</v>
      </c>
      <c r="AL34" s="50">
        <f t="shared" si="30"/>
        <v>9.0909090909090912E-2</v>
      </c>
      <c r="AN34" s="53">
        <v>5</v>
      </c>
      <c r="AO34" s="53">
        <v>20</v>
      </c>
      <c r="AP34" s="64">
        <f t="shared" si="25"/>
        <v>4</v>
      </c>
      <c r="AQ34" s="53">
        <v>0</v>
      </c>
      <c r="AR34" s="50">
        <f t="shared" si="31"/>
        <v>0</v>
      </c>
      <c r="AV34" s="65" t="e">
        <f>(#REF!+AK34)/(#REF!+AK37)</f>
        <v>#REF!</v>
      </c>
      <c r="AW34" s="65" t="e">
        <f>#REF!/(AK34+#REF!)</f>
        <v>#REF!</v>
      </c>
      <c r="AX34" s="65" t="e">
        <f>AK34/(#REF!+AK34)</f>
        <v>#REF!</v>
      </c>
      <c r="AZ34" s="53">
        <f>(AI34*0.1)+(AK34*6)+(AO34*0.1)+(AQ34*6)</f>
        <v>46.5</v>
      </c>
      <c r="BA34" s="53">
        <f>(AH34*1)+(AI34*0.1)+(AK34*6)+(AO34*0.1)+(AQ34*6)</f>
        <v>68.5</v>
      </c>
    </row>
    <row r="35" spans="1:53" x14ac:dyDescent="0.15">
      <c r="A35" s="52" t="s">
        <v>2317</v>
      </c>
      <c r="B35" s="53">
        <v>23</v>
      </c>
      <c r="C35" s="53"/>
      <c r="D35" s="50">
        <f t="shared" si="26"/>
        <v>0.55555555555555558</v>
      </c>
      <c r="E35" s="53">
        <v>36</v>
      </c>
      <c r="F35" s="53">
        <v>20</v>
      </c>
      <c r="G35" s="53">
        <v>301</v>
      </c>
      <c r="H35" s="53">
        <f t="shared" si="19"/>
        <v>15.05</v>
      </c>
      <c r="I35" s="53">
        <v>1</v>
      </c>
      <c r="J35" s="50">
        <f t="shared" si="27"/>
        <v>0.05</v>
      </c>
      <c r="L35" s="53">
        <v>9</v>
      </c>
      <c r="M35" s="53">
        <v>81</v>
      </c>
      <c r="N35" s="64">
        <f t="shared" si="20"/>
        <v>9</v>
      </c>
      <c r="O35" s="53">
        <v>1</v>
      </c>
      <c r="P35" s="50">
        <f t="shared" si="28"/>
        <v>0.1111111111111111</v>
      </c>
      <c r="S35" s="52" t="s">
        <v>2223</v>
      </c>
      <c r="T35" s="65">
        <f t="shared" si="21"/>
        <v>7.6400679117147707E-2</v>
      </c>
      <c r="U35" s="65">
        <f t="shared" si="22"/>
        <v>0.10746268656716418</v>
      </c>
      <c r="V35" s="65">
        <f t="shared" si="23"/>
        <v>2.0594965675057208E-2</v>
      </c>
      <c r="X35" s="53">
        <f>($G35*('Scoring Format'!$B$4))+($I35*'Scoring Format'!$B$7)+($M35*('Scoring Format'!$B$3))+($O35*('Scoring Format'!$B$6))</f>
        <v>50.2</v>
      </c>
      <c r="Y35" s="53">
        <f>(F35*1)+(($G35*('Scoring Format'!$B$4))+($I35*'Scoring Format'!$B$7)+($M35*('Scoring Format'!$B$3))+($O35*('Scoring Format'!$B$6)))</f>
        <v>70.2</v>
      </c>
      <c r="Z35" s="53">
        <f>(F35*0.5)+(($G35*('Scoring Format'!$B$4))+($I35*'Scoring Format'!$B$7)+($M35*('Scoring Format'!$B$3))+($O35*('Scoring Format'!$B$6)))</f>
        <v>60.2</v>
      </c>
      <c r="AA35" s="55"/>
      <c r="AD35" s="52" t="s">
        <v>29</v>
      </c>
      <c r="AE35" s="52"/>
      <c r="AF35" s="50">
        <f t="shared" si="29"/>
        <v>0.66206896551724137</v>
      </c>
      <c r="AG35" s="53">
        <v>145</v>
      </c>
      <c r="AH35" s="53">
        <v>96</v>
      </c>
      <c r="AI35" s="53">
        <v>1098</v>
      </c>
      <c r="AJ35" s="53">
        <f t="shared" si="24"/>
        <v>11.4375</v>
      </c>
      <c r="AK35" s="53">
        <v>7</v>
      </c>
      <c r="AL35" s="50">
        <f t="shared" si="30"/>
        <v>7.2916666666666671E-2</v>
      </c>
      <c r="AN35" s="53">
        <v>0</v>
      </c>
      <c r="AO35" s="53">
        <v>0</v>
      </c>
      <c r="AP35" s="64" t="e">
        <f t="shared" si="25"/>
        <v>#DIV/0!</v>
      </c>
      <c r="AQ35" s="53">
        <v>0</v>
      </c>
      <c r="AR35" s="50" t="e">
        <f t="shared" si="31"/>
        <v>#DIV/0!</v>
      </c>
      <c r="AV35" s="65" t="e">
        <f>(#REF!+AK35)/(#REF!+AK38)</f>
        <v>#REF!</v>
      </c>
      <c r="AW35" s="65" t="e">
        <f>#REF!/(AK35+#REF!)</f>
        <v>#REF!</v>
      </c>
      <c r="AX35" s="65" t="e">
        <f>AK35/(#REF!+AK35)</f>
        <v>#REF!</v>
      </c>
      <c r="AZ35" s="53">
        <f>(AI35*0.1)+(AK35*6)+(AO35*0.1)+(AQ35*6)</f>
        <v>151.80000000000001</v>
      </c>
      <c r="BA35" s="53">
        <f>(AH35*1)+(AI35*0.1)+(AK35*6)+(AO35*0.1)+(AQ35*6)</f>
        <v>247.8</v>
      </c>
    </row>
    <row r="36" spans="1:53" x14ac:dyDescent="0.15">
      <c r="A36" s="52" t="s">
        <v>1715</v>
      </c>
      <c r="B36" s="53">
        <v>27</v>
      </c>
      <c r="C36" s="53">
        <v>17</v>
      </c>
      <c r="D36" s="50">
        <f t="shared" si="26"/>
        <v>0.68807339449541283</v>
      </c>
      <c r="E36" s="53">
        <v>109</v>
      </c>
      <c r="F36" s="53">
        <v>75</v>
      </c>
      <c r="G36" s="53">
        <v>960</v>
      </c>
      <c r="H36" s="53">
        <f t="shared" si="19"/>
        <v>12.8</v>
      </c>
      <c r="I36" s="53">
        <v>8</v>
      </c>
      <c r="J36" s="50">
        <f t="shared" si="27"/>
        <v>0.10666666666666667</v>
      </c>
      <c r="L36" s="53">
        <v>0</v>
      </c>
      <c r="M36" s="53">
        <v>0</v>
      </c>
      <c r="N36" s="64" t="e">
        <f t="shared" si="20"/>
        <v>#DIV/0!</v>
      </c>
      <c r="O36" s="53">
        <v>0</v>
      </c>
      <c r="P36" s="50" t="e">
        <f t="shared" si="28"/>
        <v>#DIV/0!</v>
      </c>
      <c r="S36" s="52" t="s">
        <v>1716</v>
      </c>
      <c r="T36" s="65">
        <f t="shared" si="21"/>
        <v>0.18505942275042445</v>
      </c>
      <c r="U36" s="65">
        <f t="shared" si="22"/>
        <v>0.32537313432835818</v>
      </c>
      <c r="V36" s="65">
        <f t="shared" si="23"/>
        <v>0</v>
      </c>
      <c r="X36" s="53">
        <f>($G36*('Scoring Format'!$B$4))+($I36*'Scoring Format'!$B$7)+($M36*('Scoring Format'!$B$3))+($O36*('Scoring Format'!$B$6))</f>
        <v>144</v>
      </c>
      <c r="Y36" s="53">
        <f>(F36*1)+(($G36*('Scoring Format'!$B$4))+($I36*'Scoring Format'!$B$7)+($M36*('Scoring Format'!$B$3))+($O36*('Scoring Format'!$B$6)))</f>
        <v>219</v>
      </c>
      <c r="Z36" s="53">
        <f>(F36*0.5)+(($G36*('Scoring Format'!$B$4))+($I36*'Scoring Format'!$B$7)+($M36*('Scoring Format'!$B$3))+($O36*('Scoring Format'!$B$6)))</f>
        <v>181.5</v>
      </c>
      <c r="AA36" s="55"/>
      <c r="AD36" s="52" t="s">
        <v>30</v>
      </c>
      <c r="AE36" s="52"/>
      <c r="AF36" s="50">
        <f t="shared" si="29"/>
        <v>0.6</v>
      </c>
      <c r="AG36" s="53">
        <v>10</v>
      </c>
      <c r="AH36" s="53">
        <v>6</v>
      </c>
      <c r="AI36" s="53">
        <v>100</v>
      </c>
      <c r="AJ36" s="53">
        <f t="shared" si="24"/>
        <v>16.666666666666668</v>
      </c>
      <c r="AK36" s="53">
        <v>0</v>
      </c>
      <c r="AL36" s="50">
        <f t="shared" si="30"/>
        <v>0</v>
      </c>
      <c r="AN36" s="53">
        <v>0</v>
      </c>
      <c r="AO36" s="53">
        <v>0</v>
      </c>
      <c r="AP36" s="64" t="e">
        <f t="shared" si="25"/>
        <v>#DIV/0!</v>
      </c>
      <c r="AQ36" s="53">
        <v>0</v>
      </c>
      <c r="AR36" s="50" t="e">
        <f t="shared" si="31"/>
        <v>#DIV/0!</v>
      </c>
      <c r="AV36" s="65" t="e">
        <f>(#REF!+AK36)/(#REF!+AK41)</f>
        <v>#REF!</v>
      </c>
      <c r="AW36" s="65" t="e">
        <f>#REF!/(AK36+#REF!)</f>
        <v>#REF!</v>
      </c>
      <c r="AX36" s="65" t="e">
        <f>AK36/(#REF!+AK36)</f>
        <v>#REF!</v>
      </c>
      <c r="AZ36" s="53">
        <f>(AI36*0.1)+(AK36*6)+(AO36*0.1)+(AQ36*6)</f>
        <v>10</v>
      </c>
      <c r="BA36" s="53">
        <f>(AH36*1)+(AI36*0.1)+(AK36*6)+(AO36*0.1)+(AQ36*6)</f>
        <v>16</v>
      </c>
    </row>
    <row r="37" spans="1:53" x14ac:dyDescent="0.15">
      <c r="A37" s="52" t="s">
        <v>1535</v>
      </c>
      <c r="B37" s="249">
        <v>31</v>
      </c>
      <c r="C37" s="53"/>
      <c r="D37" s="50">
        <f t="shared" si="26"/>
        <v>0.33333333333333331</v>
      </c>
      <c r="E37" s="53">
        <v>3</v>
      </c>
      <c r="F37" s="53">
        <v>1</v>
      </c>
      <c r="G37" s="53">
        <v>12</v>
      </c>
      <c r="H37" s="53">
        <f t="shared" si="19"/>
        <v>12</v>
      </c>
      <c r="I37" s="53">
        <v>0</v>
      </c>
      <c r="J37" s="50">
        <f t="shared" si="27"/>
        <v>0</v>
      </c>
      <c r="L37" s="53">
        <v>0</v>
      </c>
      <c r="M37" s="53">
        <v>0</v>
      </c>
      <c r="N37" s="64" t="e">
        <f t="shared" si="20"/>
        <v>#DIV/0!</v>
      </c>
      <c r="O37" s="53">
        <v>0</v>
      </c>
      <c r="P37" s="50" t="e">
        <f t="shared" si="28"/>
        <v>#DIV/0!</v>
      </c>
      <c r="S37" s="52" t="s">
        <v>1536</v>
      </c>
      <c r="T37" s="65">
        <f t="shared" si="21"/>
        <v>5.0933786078098476E-3</v>
      </c>
      <c r="U37" s="65">
        <f t="shared" si="22"/>
        <v>8.9552238805970154E-3</v>
      </c>
      <c r="V37" s="65">
        <f t="shared" si="23"/>
        <v>0</v>
      </c>
      <c r="X37" s="53">
        <f>($G37*('Scoring Format'!$B$4))+($I37*'Scoring Format'!$B$7)+($M37*('Scoring Format'!$B$3))+($O37*('Scoring Format'!$B$6))</f>
        <v>1.2000000000000002</v>
      </c>
      <c r="Y37" s="53">
        <f>(F37*1)+(($G37*('Scoring Format'!$B$4))+($I37*'Scoring Format'!$B$7)+($M37*('Scoring Format'!$B$3))+($O37*('Scoring Format'!$B$6)))</f>
        <v>2.2000000000000002</v>
      </c>
      <c r="Z37" s="53">
        <f>(F37*0.5)+(($G37*('Scoring Format'!$B$4))+($I37*'Scoring Format'!$B$7)+($M37*('Scoring Format'!$B$3))+($O37*('Scoring Format'!$B$6)))</f>
        <v>1.7000000000000002</v>
      </c>
      <c r="AA37" s="55"/>
      <c r="AD37" s="52" t="s">
        <v>72</v>
      </c>
      <c r="AE37" s="52"/>
      <c r="AF37" s="50" t="e">
        <f t="shared" si="29"/>
        <v>#DIV/0!</v>
      </c>
      <c r="AG37" s="53"/>
      <c r="AH37" s="53"/>
      <c r="AI37" s="53"/>
      <c r="AJ37" s="53"/>
      <c r="AK37" s="53"/>
      <c r="AL37" s="50" t="e">
        <f t="shared" si="30"/>
        <v>#DIV/0!</v>
      </c>
      <c r="AN37" s="53"/>
      <c r="AO37" s="53"/>
      <c r="AP37" s="64" t="e">
        <f t="shared" si="25"/>
        <v>#DIV/0!</v>
      </c>
      <c r="AQ37" s="53"/>
      <c r="AR37" s="50" t="e">
        <f t="shared" si="31"/>
        <v>#DIV/0!</v>
      </c>
      <c r="AV37" s="65" t="e">
        <f>(#REF!+AK37)/(#REF!+AK42)</f>
        <v>#REF!</v>
      </c>
      <c r="AW37" s="65" t="e">
        <f>#REF!/(AK37+#REF!)</f>
        <v>#REF!</v>
      </c>
      <c r="AX37" s="65" t="e">
        <f>AK37/(#REF!+AK37)</f>
        <v>#REF!</v>
      </c>
      <c r="AZ37" s="53"/>
      <c r="BA37" s="53"/>
    </row>
    <row r="38" spans="1:53" x14ac:dyDescent="0.15">
      <c r="A38" s="51" t="s">
        <v>44</v>
      </c>
      <c r="B38" s="51"/>
      <c r="C38" s="51"/>
      <c r="D38" s="58"/>
      <c r="E38" s="51">
        <f>SUM(E32:E37)</f>
        <v>327</v>
      </c>
      <c r="F38" s="51">
        <f t="shared" ref="F38:I38" si="32">SUM(F32:F37)</f>
        <v>203</v>
      </c>
      <c r="G38" s="51">
        <f t="shared" si="32"/>
        <v>2534</v>
      </c>
      <c r="H38" s="51"/>
      <c r="I38" s="51">
        <f t="shared" si="32"/>
        <v>18</v>
      </c>
      <c r="J38" s="51"/>
      <c r="K38" s="51"/>
      <c r="L38" s="51">
        <f>SUM(L32:L37)</f>
        <v>9</v>
      </c>
      <c r="M38" s="51">
        <f t="shared" ref="M38:O38" si="33">SUM(M32:M37)</f>
        <v>81</v>
      </c>
      <c r="N38" s="51"/>
      <c r="O38" s="51">
        <f t="shared" si="33"/>
        <v>1</v>
      </c>
      <c r="P38" s="51"/>
      <c r="AD38" s="51" t="s">
        <v>44</v>
      </c>
      <c r="AE38" s="51"/>
      <c r="AF38" s="58"/>
      <c r="AG38" s="51">
        <f>SUM(AG32:AG37)</f>
        <v>422</v>
      </c>
      <c r="AH38" s="51">
        <f t="shared" ref="AH38:AI38" si="34">SUM(AH32:AH37)</f>
        <v>265</v>
      </c>
      <c r="AI38" s="51">
        <f t="shared" si="34"/>
        <v>3125</v>
      </c>
      <c r="AJ38" s="51"/>
      <c r="AK38" s="51">
        <f t="shared" ref="AK38" si="35">SUM(AK32:AK37)</f>
        <v>20</v>
      </c>
      <c r="AL38" s="51"/>
      <c r="AM38" s="51"/>
      <c r="AN38" s="51">
        <f>SUM(AN32:AN37)</f>
        <v>17</v>
      </c>
      <c r="AO38" s="51">
        <f t="shared" ref="AO38" si="36">SUM(AO32:AO37)</f>
        <v>128</v>
      </c>
      <c r="AP38" s="51"/>
      <c r="AQ38" s="51">
        <f t="shared" ref="AQ38" si="37">SUM(AQ32:AQ37)</f>
        <v>0</v>
      </c>
      <c r="AR38" s="51"/>
    </row>
    <row r="39" spans="1:53" x14ac:dyDescent="0.15">
      <c r="A39" s="51"/>
      <c r="C39" s="55"/>
      <c r="D39" s="55"/>
      <c r="E39" s="55"/>
      <c r="F39" s="55"/>
      <c r="G39" s="55"/>
      <c r="H39" s="55"/>
      <c r="I39" s="55"/>
      <c r="J39" s="55"/>
      <c r="K39" s="55"/>
      <c r="L39" s="55"/>
      <c r="AC39" s="51"/>
      <c r="AE39" s="55"/>
      <c r="AF39" s="55"/>
      <c r="AG39" s="55"/>
      <c r="AH39" s="55"/>
      <c r="AI39" s="55"/>
      <c r="AJ39" s="55"/>
      <c r="AK39" s="55"/>
      <c r="AL39" s="55"/>
      <c r="AM39" s="55"/>
      <c r="AN39" s="55"/>
    </row>
    <row r="40" spans="1:53" x14ac:dyDescent="0.15">
      <c r="A40" s="51"/>
      <c r="C40" s="55"/>
      <c r="D40" s="55"/>
      <c r="E40" s="55"/>
      <c r="F40" s="55"/>
      <c r="G40" s="55"/>
      <c r="H40" s="55"/>
      <c r="I40" s="55"/>
      <c r="J40" s="55"/>
      <c r="K40" s="55"/>
      <c r="L40" s="55"/>
      <c r="AC40" s="51"/>
      <c r="AE40" s="55"/>
      <c r="AF40" s="55"/>
      <c r="AG40" s="55"/>
      <c r="AH40" s="55"/>
      <c r="AI40" s="55"/>
      <c r="AJ40" s="55"/>
      <c r="AK40" s="55"/>
      <c r="AL40" s="55"/>
      <c r="AM40" s="55"/>
      <c r="AN40" s="55"/>
    </row>
    <row r="41" spans="1:53" x14ac:dyDescent="0.15">
      <c r="A41" s="524" t="s">
        <v>52</v>
      </c>
      <c r="B41" s="524"/>
      <c r="C41" s="524"/>
      <c r="D41" s="524"/>
      <c r="E41" s="524"/>
      <c r="F41" s="524"/>
      <c r="G41" s="524"/>
      <c r="H41" s="55"/>
      <c r="I41" s="55"/>
      <c r="J41" s="55"/>
      <c r="K41" s="55"/>
      <c r="L41" s="524" t="s">
        <v>49</v>
      </c>
      <c r="M41" s="524"/>
      <c r="N41" s="524"/>
      <c r="O41" s="524"/>
      <c r="P41" s="524"/>
      <c r="T41" s="524" t="s">
        <v>50</v>
      </c>
      <c r="U41" s="524"/>
      <c r="V41" s="524"/>
      <c r="X41" s="524"/>
      <c r="Y41" s="523"/>
      <c r="AE41" s="524" t="s">
        <v>52</v>
      </c>
      <c r="AF41" s="524"/>
      <c r="AG41" s="524"/>
      <c r="AH41" s="524"/>
      <c r="AI41" s="524"/>
      <c r="AJ41" s="524"/>
      <c r="AK41" s="524"/>
      <c r="AL41" s="55"/>
      <c r="AM41" s="55"/>
      <c r="AN41" s="524" t="s">
        <v>49</v>
      </c>
      <c r="AO41" s="524"/>
      <c r="AP41" s="524"/>
      <c r="AQ41" s="524"/>
      <c r="AR41" s="524"/>
      <c r="AV41" s="524" t="s">
        <v>50</v>
      </c>
      <c r="AW41" s="524"/>
      <c r="AX41" s="524"/>
      <c r="AZ41" s="524" t="s">
        <v>51</v>
      </c>
      <c r="BA41" s="523"/>
    </row>
    <row r="42" spans="1:53" x14ac:dyDescent="0.15">
      <c r="A42" s="51" t="s">
        <v>31</v>
      </c>
      <c r="B42" s="51" t="s">
        <v>1517</v>
      </c>
      <c r="C42" s="51" t="s">
        <v>66</v>
      </c>
      <c r="D42" s="51" t="s">
        <v>34</v>
      </c>
      <c r="E42" s="51" t="s">
        <v>17</v>
      </c>
      <c r="F42" s="51" t="s">
        <v>18</v>
      </c>
      <c r="G42" s="51" t="s">
        <v>19</v>
      </c>
      <c r="H42" s="51" t="s">
        <v>20</v>
      </c>
      <c r="I42" s="51" t="s">
        <v>6</v>
      </c>
      <c r="J42" s="51" t="s">
        <v>53</v>
      </c>
      <c r="L42" s="51" t="s">
        <v>10</v>
      </c>
      <c r="M42" s="51" t="s">
        <v>11</v>
      </c>
      <c r="N42" s="51" t="s">
        <v>12</v>
      </c>
      <c r="O42" s="51" t="s">
        <v>54</v>
      </c>
      <c r="P42" s="51" t="s">
        <v>7</v>
      </c>
      <c r="S42" s="51" t="s">
        <v>31</v>
      </c>
      <c r="T42" s="51" t="s">
        <v>47</v>
      </c>
      <c r="U42" s="51" t="s">
        <v>45</v>
      </c>
      <c r="V42" s="51" t="s">
        <v>46</v>
      </c>
      <c r="X42" s="51" t="s">
        <v>14</v>
      </c>
      <c r="Y42" s="51" t="s">
        <v>21</v>
      </c>
      <c r="Z42" s="51" t="s">
        <v>1004</v>
      </c>
      <c r="AA42" s="51"/>
      <c r="AD42" s="51" t="s">
        <v>31</v>
      </c>
      <c r="AE42" s="51" t="s">
        <v>66</v>
      </c>
      <c r="AF42" s="51" t="s">
        <v>34</v>
      </c>
      <c r="AG42" s="51" t="s">
        <v>17</v>
      </c>
      <c r="AH42" s="51" t="s">
        <v>18</v>
      </c>
      <c r="AI42" s="51" t="s">
        <v>19</v>
      </c>
      <c r="AJ42" s="51" t="s">
        <v>20</v>
      </c>
      <c r="AK42" s="51" t="s">
        <v>6</v>
      </c>
      <c r="AL42" s="51" t="s">
        <v>53</v>
      </c>
      <c r="AN42" s="51" t="s">
        <v>10</v>
      </c>
      <c r="AO42" s="51" t="s">
        <v>11</v>
      </c>
      <c r="AP42" s="51" t="s">
        <v>12</v>
      </c>
      <c r="AQ42" s="51" t="s">
        <v>54</v>
      </c>
      <c r="AR42" s="51" t="s">
        <v>7</v>
      </c>
      <c r="AV42" s="51" t="s">
        <v>47</v>
      </c>
      <c r="AW42" s="51" t="s">
        <v>45</v>
      </c>
      <c r="AX42" s="51" t="s">
        <v>46</v>
      </c>
      <c r="AZ42" s="51" t="s">
        <v>14</v>
      </c>
      <c r="BA42" s="51" t="s">
        <v>21</v>
      </c>
    </row>
    <row r="43" spans="1:53" x14ac:dyDescent="0.15">
      <c r="A43" s="52" t="s">
        <v>1537</v>
      </c>
      <c r="B43" s="53">
        <v>23</v>
      </c>
      <c r="C43" s="53">
        <v>17</v>
      </c>
      <c r="D43" s="50">
        <f>F43/E43</f>
        <v>0.65714285714285714</v>
      </c>
      <c r="E43" s="53">
        <v>35</v>
      </c>
      <c r="F43" s="53">
        <v>23</v>
      </c>
      <c r="G43" s="53">
        <v>211</v>
      </c>
      <c r="H43" s="53">
        <f>G43/F43</f>
        <v>9.1739130434782616</v>
      </c>
      <c r="I43" s="53">
        <v>1</v>
      </c>
      <c r="J43" s="50">
        <f>I43/F43</f>
        <v>4.3478260869565216E-2</v>
      </c>
      <c r="L43" s="53"/>
      <c r="M43" s="53"/>
      <c r="N43" s="53" t="e">
        <f>M43/L43</f>
        <v>#DIV/0!</v>
      </c>
      <c r="O43" s="53"/>
      <c r="P43" s="50" t="e">
        <f>O43/L43</f>
        <v>#DIV/0!</v>
      </c>
      <c r="S43" s="52" t="s">
        <v>1538</v>
      </c>
      <c r="T43" s="65">
        <f>(E43+L43)/($E$47+$L$47+$E$38+$L$38+$K$27+$D$27+$N$17)</f>
        <v>3.699788583509514E-2</v>
      </c>
      <c r="U43" s="65">
        <f>E43/($E$47+$E$38+$K$27)</f>
        <v>6.8762278978389005E-2</v>
      </c>
      <c r="V43" s="65">
        <f>L43/($L$47+$L$38+$D$27+$N$17)</f>
        <v>0</v>
      </c>
      <c r="X43" s="53">
        <f>($G43*('Scoring Format'!$B$4))+($I43*'Scoring Format'!$B$7)+($M43*('Scoring Format'!$B$3))+($O43*('Scoring Format'!$B$6))</f>
        <v>27.1</v>
      </c>
      <c r="Y43" s="53">
        <f>(F43*1)+(($G43*('Scoring Format'!$B$4))+($I43*'Scoring Format'!$B$7)+($M43*('Scoring Format'!$B$3))+($O43*('Scoring Format'!$B$6)))</f>
        <v>50.1</v>
      </c>
      <c r="Z43" s="53">
        <f>(F43*0.5)+(($G43*('Scoring Format'!$B$4))+($I43*'Scoring Format'!$B$7)+($M43*('Scoring Format'!$B$3))+($O43*('Scoring Format'!$B$6)))</f>
        <v>38.6</v>
      </c>
      <c r="AA43" s="55"/>
      <c r="AD43" s="52" t="s">
        <v>32</v>
      </c>
      <c r="AE43" s="52"/>
      <c r="AF43" s="50">
        <f>AH43/AG43</f>
        <v>0.5625</v>
      </c>
      <c r="AG43" s="53">
        <v>16</v>
      </c>
      <c r="AH43" s="53">
        <v>9</v>
      </c>
      <c r="AI43" s="53">
        <v>108</v>
      </c>
      <c r="AJ43" s="53">
        <f>AI43/AH43</f>
        <v>12</v>
      </c>
      <c r="AK43" s="53">
        <v>1</v>
      </c>
      <c r="AL43" s="50">
        <f>AK43/AH43</f>
        <v>0.1111111111111111</v>
      </c>
      <c r="AN43" s="53">
        <v>0</v>
      </c>
      <c r="AO43" s="53">
        <v>0</v>
      </c>
      <c r="AP43" s="53">
        <v>0</v>
      </c>
      <c r="AQ43" s="53">
        <v>0</v>
      </c>
      <c r="AR43" s="50" t="e">
        <f>AQ43/AN43</f>
        <v>#DIV/0!</v>
      </c>
      <c r="AV43" s="65" t="e">
        <f>(#REF!+AK43)/(#REF!+AK46)</f>
        <v>#REF!</v>
      </c>
      <c r="AW43" s="65" t="e">
        <f>#REF!/(AK43+#REF!)</f>
        <v>#REF!</v>
      </c>
      <c r="AX43" s="65" t="e">
        <f>AK43/(#REF!+AK43)</f>
        <v>#REF!</v>
      </c>
      <c r="AZ43" s="53">
        <f>(AI43*0.1)+(AK43*6)+(AO43*0.1)+(AQ43*6)</f>
        <v>16.8</v>
      </c>
      <c r="BA43" s="53">
        <f>(AH43*1)+(AI43*0.1)+(AK43*6)+(AO43*0.1)+(AQ43*6)</f>
        <v>25.8</v>
      </c>
    </row>
    <row r="44" spans="1:53" x14ac:dyDescent="0.15">
      <c r="A44" s="52" t="s">
        <v>1755</v>
      </c>
      <c r="B44" s="53">
        <v>23</v>
      </c>
      <c r="C44" s="53">
        <v>17</v>
      </c>
      <c r="D44" s="50">
        <f t="shared" ref="D44:D46" si="38">F44/E44</f>
        <v>0.69230769230769229</v>
      </c>
      <c r="E44" s="53">
        <v>26</v>
      </c>
      <c r="F44" s="53">
        <v>18</v>
      </c>
      <c r="G44" s="53">
        <v>160</v>
      </c>
      <c r="H44" s="53">
        <f>G44/F44</f>
        <v>8.8888888888888893</v>
      </c>
      <c r="I44" s="53">
        <v>1</v>
      </c>
      <c r="J44" s="50">
        <f t="shared" ref="J44:J46" si="39">I44/F44</f>
        <v>5.5555555555555552E-2</v>
      </c>
      <c r="L44" s="53"/>
      <c r="M44" s="53"/>
      <c r="N44" s="53" t="e">
        <f t="shared" ref="N44:N46" si="40">M44/L44</f>
        <v>#DIV/0!</v>
      </c>
      <c r="O44" s="53"/>
      <c r="P44" s="50" t="e">
        <f t="shared" ref="P44:P46" si="41">O44/L44</f>
        <v>#DIV/0!</v>
      </c>
      <c r="S44" s="52" t="s">
        <v>1756</v>
      </c>
      <c r="T44" s="65">
        <f>(E44+L44)/($E$47+$L$47+$E$38+$L$38+$K$27+$D$27+$N$17)</f>
        <v>2.748414376321353E-2</v>
      </c>
      <c r="U44" s="65">
        <f>E44/($E$47+$E$38+$K$27)</f>
        <v>5.1080550098231828E-2</v>
      </c>
      <c r="V44" s="65">
        <f>L44/($L$47+$L$38+$D$27+$N$17)</f>
        <v>0</v>
      </c>
      <c r="X44" s="53">
        <f>($G44*('Scoring Format'!$B$4))+($I44*'Scoring Format'!$B$7)+($M44*('Scoring Format'!$B$3))+($O44*('Scoring Format'!$B$6))</f>
        <v>22</v>
      </c>
      <c r="Y44" s="53">
        <f>(F44*1)+(($G44*('Scoring Format'!$B$4))+($I44*'Scoring Format'!$B$7)+($M44*('Scoring Format'!$B$3))+($O44*('Scoring Format'!$B$6)))</f>
        <v>40</v>
      </c>
      <c r="Z44" s="53">
        <f>(F44*0.5)+(($G44*('Scoring Format'!$B$4))+($I44*'Scoring Format'!$B$7)+($M44*('Scoring Format'!$B$3))+($O44*('Scoring Format'!$B$6)))</f>
        <v>31</v>
      </c>
      <c r="AA44" s="55"/>
      <c r="AD44" s="52" t="s">
        <v>73</v>
      </c>
      <c r="AE44" s="52"/>
      <c r="AF44" s="50">
        <f t="shared" ref="AF44:AF46" si="42">AH44/AG44</f>
        <v>0.74285714285714288</v>
      </c>
      <c r="AG44" s="53">
        <v>35</v>
      </c>
      <c r="AH44" s="53">
        <v>26</v>
      </c>
      <c r="AI44" s="53">
        <v>283</v>
      </c>
      <c r="AJ44" s="53">
        <f>AI44/AH44</f>
        <v>10.884615384615385</v>
      </c>
      <c r="AK44" s="53">
        <v>2</v>
      </c>
      <c r="AL44" s="50">
        <f t="shared" ref="AL44:AL46" si="43">AK44/AH44</f>
        <v>7.6923076923076927E-2</v>
      </c>
      <c r="AN44" s="53">
        <v>0</v>
      </c>
      <c r="AO44" s="53">
        <v>0</v>
      </c>
      <c r="AP44" s="53">
        <v>0</v>
      </c>
      <c r="AQ44" s="53">
        <v>0</v>
      </c>
      <c r="AR44" s="50" t="e">
        <f t="shared" ref="AR44:AR46" si="44">AQ44/AN44</f>
        <v>#DIV/0!</v>
      </c>
      <c r="AV44" s="65" t="e">
        <f>(#REF!+AK44)/(#REF!+AK47)</f>
        <v>#REF!</v>
      </c>
      <c r="AW44" s="65" t="e">
        <f>#REF!/(AK44+#REF!)</f>
        <v>#REF!</v>
      </c>
      <c r="AX44" s="65" t="e">
        <f>AK44/(#REF!+AK44)</f>
        <v>#REF!</v>
      </c>
      <c r="AZ44" s="53">
        <f>(AI44*0.1)+(AK44*6)+(AO44*0.1)+(AQ44*6)</f>
        <v>40.299999999999997</v>
      </c>
      <c r="BA44" s="53">
        <f>(AH44*1)+(AI44*0.1)+(AK44*6)+(AO44*0.1)+(AQ44*6)</f>
        <v>66.3</v>
      </c>
    </row>
    <row r="45" spans="1:53" x14ac:dyDescent="0.15">
      <c r="A45" s="52" t="s">
        <v>562</v>
      </c>
      <c r="B45" s="53">
        <v>26</v>
      </c>
      <c r="C45" s="53">
        <v>17</v>
      </c>
      <c r="D45" s="50">
        <f t="shared" si="38"/>
        <v>0.7</v>
      </c>
      <c r="E45" s="53">
        <v>30</v>
      </c>
      <c r="F45" s="53">
        <v>21</v>
      </c>
      <c r="G45" s="53">
        <v>201</v>
      </c>
      <c r="H45" s="53">
        <f>G45/F45</f>
        <v>9.5714285714285712</v>
      </c>
      <c r="I45" s="53">
        <v>2</v>
      </c>
      <c r="J45" s="50">
        <f t="shared" si="39"/>
        <v>9.5238095238095233E-2</v>
      </c>
      <c r="L45" s="53"/>
      <c r="M45" s="53"/>
      <c r="N45" s="53" t="e">
        <f t="shared" si="40"/>
        <v>#DIV/0!</v>
      </c>
      <c r="O45" s="53"/>
      <c r="P45" s="50" t="e">
        <f t="shared" si="41"/>
        <v>#DIV/0!</v>
      </c>
      <c r="S45" s="52" t="s">
        <v>133</v>
      </c>
      <c r="T45" s="65">
        <f>(E45+L45)/($E$47+$L$47+$E$38+$L$38+$K$27+$D$27+$N$17)</f>
        <v>3.1712473572938688E-2</v>
      </c>
      <c r="U45" s="65">
        <f>E45/($E$47+$E$38+$K$27)</f>
        <v>5.8939096267190572E-2</v>
      </c>
      <c r="V45" s="65">
        <f>L45/($L$47+$L$38+$D$27+$N$17)</f>
        <v>0</v>
      </c>
      <c r="X45" s="53">
        <f>($G45*('Scoring Format'!$B$4))+($I45*'Scoring Format'!$B$7)+($M45*('Scoring Format'!$B$3))+($O45*('Scoring Format'!$B$6))</f>
        <v>32.1</v>
      </c>
      <c r="Y45" s="53">
        <f>(F45*1)+(($G45*('Scoring Format'!$B$4))+($I45*'Scoring Format'!$B$7)+($M45*('Scoring Format'!$B$3))+($O45*('Scoring Format'!$B$6)))</f>
        <v>53.1</v>
      </c>
      <c r="Z45" s="53">
        <f>(F45*0.5)+(($G45*('Scoring Format'!$B$4))+($I45*'Scoring Format'!$B$7)+($M45*('Scoring Format'!$B$3))+($O45*('Scoring Format'!$B$6)))</f>
        <v>42.6</v>
      </c>
      <c r="AA45" s="55"/>
      <c r="AD45" s="52" t="s">
        <v>74</v>
      </c>
      <c r="AE45" s="52"/>
      <c r="AF45" s="50">
        <f t="shared" si="42"/>
        <v>0.5</v>
      </c>
      <c r="AG45" s="53">
        <v>12</v>
      </c>
      <c r="AH45" s="53">
        <v>6</v>
      </c>
      <c r="AI45" s="53">
        <v>65</v>
      </c>
      <c r="AJ45" s="53">
        <f>AI45/AH45</f>
        <v>10.833333333333334</v>
      </c>
      <c r="AK45" s="53">
        <v>0</v>
      </c>
      <c r="AL45" s="50">
        <f t="shared" si="43"/>
        <v>0</v>
      </c>
      <c r="AN45" s="53">
        <v>0</v>
      </c>
      <c r="AO45" s="53">
        <v>0</v>
      </c>
      <c r="AP45" s="53">
        <v>0</v>
      </c>
      <c r="AQ45" s="53">
        <v>0</v>
      </c>
      <c r="AR45" s="50" t="e">
        <f t="shared" si="44"/>
        <v>#DIV/0!</v>
      </c>
      <c r="AV45" s="65" t="e">
        <f>(#REF!+AK45)/(#REF!+AI49)</f>
        <v>#REF!</v>
      </c>
      <c r="AW45" s="65" t="e">
        <f>#REF!/(AK45+#REF!)</f>
        <v>#REF!</v>
      </c>
      <c r="AX45" s="65" t="e">
        <f>AK45/(#REF!+AK45)</f>
        <v>#REF!</v>
      </c>
      <c r="AZ45" s="53">
        <f>(AI45*0.1)+(AK45*6)+(AO45*0.1)+(AQ45*6)</f>
        <v>6.5</v>
      </c>
      <c r="BA45" s="53">
        <f>(AH45*1)+(AI45*0.1)+(AK45*6)+(AO45*0.1)+(AQ45*6)</f>
        <v>12.5</v>
      </c>
    </row>
    <row r="46" spans="1:53" x14ac:dyDescent="0.15">
      <c r="A46" s="52" t="s">
        <v>1753</v>
      </c>
      <c r="B46" s="53">
        <v>26</v>
      </c>
      <c r="C46" s="53">
        <v>17</v>
      </c>
      <c r="D46" s="50">
        <f t="shared" si="38"/>
        <v>1</v>
      </c>
      <c r="E46" s="53">
        <v>1</v>
      </c>
      <c r="F46" s="53">
        <v>1</v>
      </c>
      <c r="G46" s="53">
        <v>8</v>
      </c>
      <c r="H46" s="53">
        <f>G46/F46</f>
        <v>8</v>
      </c>
      <c r="I46" s="53">
        <v>0</v>
      </c>
      <c r="J46" s="50">
        <f t="shared" si="39"/>
        <v>0</v>
      </c>
      <c r="L46" s="53"/>
      <c r="M46" s="53"/>
      <c r="N46" s="53" t="e">
        <f t="shared" si="40"/>
        <v>#DIV/0!</v>
      </c>
      <c r="O46" s="53"/>
      <c r="P46" s="50" t="e">
        <f t="shared" si="41"/>
        <v>#DIV/0!</v>
      </c>
      <c r="S46" s="52" t="s">
        <v>1754</v>
      </c>
      <c r="T46" s="65">
        <f>(E46+L46)/($E$47+$L$47+$E$38+$L$38+$K$27+$D$27+$N$17)</f>
        <v>1.0570824524312897E-3</v>
      </c>
      <c r="U46" s="65">
        <f>E46/($E$47+$E$38+$K$27)</f>
        <v>1.9646365422396855E-3</v>
      </c>
      <c r="V46" s="65">
        <f>L46/($L$47+$L$38+$D$27+$N$17)</f>
        <v>0</v>
      </c>
      <c r="X46" s="53">
        <f>($G46*('Scoring Format'!$B$4))+($I46*'Scoring Format'!$B$7)+($M46*('Scoring Format'!$B$3))+($O46*('Scoring Format'!$B$6))</f>
        <v>0.8</v>
      </c>
      <c r="Y46" s="53">
        <f>(F46*1)+(($G46*('Scoring Format'!$B$4))+($I46*'Scoring Format'!$B$7)+($M46*('Scoring Format'!$B$3))+($O46*('Scoring Format'!$B$6)))</f>
        <v>1.8</v>
      </c>
      <c r="Z46" s="53">
        <f>(F46*0.5)+(($G46*('Scoring Format'!$B$4))+($I46*'Scoring Format'!$B$7)+($M46*('Scoring Format'!$B$3))+($O46*('Scoring Format'!$B$6)))</f>
        <v>1.3</v>
      </c>
      <c r="AA46" s="55"/>
      <c r="AD46" s="52"/>
      <c r="AE46" s="52"/>
      <c r="AF46" s="50" t="e">
        <f t="shared" si="42"/>
        <v>#DIV/0!</v>
      </c>
      <c r="AG46" s="53"/>
      <c r="AH46" s="53"/>
      <c r="AI46" s="53"/>
      <c r="AJ46" s="53" t="e">
        <f>AI46/AH46</f>
        <v>#DIV/0!</v>
      </c>
      <c r="AK46" s="53"/>
      <c r="AL46" s="50" t="e">
        <f t="shared" si="43"/>
        <v>#DIV/0!</v>
      </c>
      <c r="AN46" s="53"/>
      <c r="AO46" s="53"/>
      <c r="AP46" s="53"/>
      <c r="AQ46" s="53">
        <v>0</v>
      </c>
      <c r="AR46" s="50" t="e">
        <f t="shared" si="44"/>
        <v>#DIV/0!</v>
      </c>
      <c r="AV46" s="65" t="e">
        <f>(#REF!+AK46)/(#REF!+AI50)</f>
        <v>#REF!</v>
      </c>
      <c r="AW46" s="65" t="e">
        <f>#REF!/(AK46+#REF!)</f>
        <v>#REF!</v>
      </c>
      <c r="AX46" s="65" t="e">
        <f>AK46/(#REF!+AK46)</f>
        <v>#REF!</v>
      </c>
      <c r="AZ46" s="53">
        <f>(AI46*0.1)+(AK46*6)+(AO46*0.1)+(AQ46*6)</f>
        <v>0</v>
      </c>
      <c r="BA46" s="53">
        <f>(AH46*1)+(AI46*0.1)+(AK46*6)+(AO46*0.1)+(AQ46*6)</f>
        <v>0</v>
      </c>
    </row>
    <row r="47" spans="1:53" x14ac:dyDescent="0.15">
      <c r="A47" s="51" t="s">
        <v>44</v>
      </c>
      <c r="B47" s="51"/>
      <c r="C47" s="51"/>
      <c r="D47" s="58"/>
      <c r="E47" s="51">
        <f>SUM(E43:E46)</f>
        <v>92</v>
      </c>
      <c r="F47" s="51">
        <f t="shared" ref="F47:I47" si="45">SUM(F43:F46)</f>
        <v>63</v>
      </c>
      <c r="G47" s="51">
        <f t="shared" si="45"/>
        <v>580</v>
      </c>
      <c r="H47" s="51"/>
      <c r="I47" s="51">
        <f t="shared" si="45"/>
        <v>4</v>
      </c>
      <c r="J47" s="51"/>
      <c r="K47" s="51"/>
      <c r="L47" s="51">
        <f>SUM(L43:L46)</f>
        <v>0</v>
      </c>
      <c r="M47" s="51">
        <f t="shared" ref="M47:O47" si="46">SUM(M43:M46)</f>
        <v>0</v>
      </c>
      <c r="N47" s="51"/>
      <c r="O47" s="51">
        <f t="shared" si="46"/>
        <v>0</v>
      </c>
      <c r="P47" s="58"/>
      <c r="R47" s="56"/>
      <c r="T47" s="56"/>
      <c r="V47" s="55"/>
      <c r="W47" s="55"/>
      <c r="AD47" s="51" t="s">
        <v>44</v>
      </c>
      <c r="AE47" s="51"/>
      <c r="AF47" s="58"/>
      <c r="AG47" s="51">
        <f>SUM(AG43:AG46)</f>
        <v>63</v>
      </c>
      <c r="AH47" s="51">
        <f t="shared" ref="AH47:AI47" si="47">SUM(AH43:AH46)</f>
        <v>41</v>
      </c>
      <c r="AI47" s="51">
        <f t="shared" si="47"/>
        <v>456</v>
      </c>
      <c r="AJ47" s="51"/>
      <c r="AK47" s="51">
        <f t="shared" ref="AK47" si="48">SUM(AK43:AK46)</f>
        <v>3</v>
      </c>
      <c r="AL47" s="51"/>
      <c r="AM47" s="51"/>
      <c r="AN47" s="51">
        <f>SUM(AN43:AN46)</f>
        <v>0</v>
      </c>
      <c r="AO47" s="51">
        <f t="shared" ref="AO47" si="49">SUM(AO43:AO46)</f>
        <v>0</v>
      </c>
      <c r="AP47" s="51"/>
      <c r="AQ47" s="51">
        <f t="shared" ref="AQ47" si="50">SUM(AQ43:AQ46)</f>
        <v>0</v>
      </c>
      <c r="AR47" s="58"/>
      <c r="AT47" s="56"/>
      <c r="AU47" s="56"/>
      <c r="AV47" s="56"/>
      <c r="AX47" s="55"/>
      <c r="AY47" s="55"/>
    </row>
    <row r="48" spans="1:53" x14ac:dyDescent="0.15">
      <c r="H48" s="61"/>
      <c r="I48" s="55"/>
      <c r="J48" s="55"/>
      <c r="P48" s="56"/>
      <c r="Q48" s="56"/>
      <c r="R48" s="56"/>
      <c r="T48" s="55"/>
      <c r="U48" s="55"/>
      <c r="AJ48" s="61"/>
      <c r="AK48" s="55"/>
      <c r="AL48" s="55"/>
      <c r="AR48" s="56"/>
      <c r="AS48" s="56"/>
      <c r="AT48" s="56"/>
      <c r="AV48" s="55"/>
      <c r="AW48" s="55"/>
    </row>
    <row r="49" spans="1:50" x14ac:dyDescent="0.15">
      <c r="H49" s="61"/>
      <c r="I49" s="55"/>
      <c r="J49" s="55"/>
      <c r="P49" s="56"/>
      <c r="Q49" s="56"/>
      <c r="R49" s="56"/>
      <c r="T49" s="55"/>
      <c r="U49" s="55"/>
      <c r="AJ49" s="61"/>
      <c r="AK49" s="55"/>
      <c r="AL49" s="55"/>
      <c r="AR49" s="56"/>
      <c r="AS49" s="56"/>
      <c r="AT49" s="56"/>
      <c r="AV49" s="55"/>
      <c r="AW49" s="55"/>
    </row>
    <row r="50" spans="1:50" x14ac:dyDescent="0.15">
      <c r="A50" s="524" t="s">
        <v>57</v>
      </c>
      <c r="B50" s="524"/>
      <c r="C50" s="524"/>
      <c r="D50" s="524"/>
      <c r="E50" s="524"/>
      <c r="F50" s="524"/>
      <c r="G50" s="524"/>
      <c r="H50" s="61"/>
      <c r="I50" s="55"/>
      <c r="J50" s="524" t="s">
        <v>58</v>
      </c>
      <c r="K50" s="525"/>
      <c r="L50" s="525"/>
      <c r="M50" s="525"/>
      <c r="N50" s="525"/>
      <c r="P50" s="67"/>
      <c r="Q50" s="56"/>
      <c r="R50" s="524" t="s">
        <v>62</v>
      </c>
      <c r="S50" s="525"/>
      <c r="T50" s="525"/>
      <c r="U50" s="525"/>
      <c r="V50" s="525"/>
      <c r="AC50" s="524" t="s">
        <v>57</v>
      </c>
      <c r="AD50" s="524"/>
      <c r="AE50" s="524"/>
      <c r="AF50" s="524"/>
      <c r="AG50" s="524"/>
      <c r="AH50" s="524"/>
      <c r="AI50" s="524"/>
      <c r="AJ50" s="61"/>
      <c r="AK50" s="55"/>
      <c r="AL50" s="524" t="s">
        <v>58</v>
      </c>
      <c r="AM50" s="525"/>
      <c r="AN50" s="525"/>
      <c r="AO50" s="525"/>
      <c r="AP50" s="525"/>
      <c r="AR50" s="67"/>
      <c r="AS50" s="56"/>
      <c r="AT50" s="524" t="s">
        <v>62</v>
      </c>
      <c r="AU50" s="525"/>
      <c r="AV50" s="525"/>
      <c r="AW50" s="525"/>
      <c r="AX50" s="525"/>
    </row>
    <row r="51" spans="1:50" x14ac:dyDescent="0.15">
      <c r="A51" s="58"/>
      <c r="B51" s="51" t="s">
        <v>17</v>
      </c>
      <c r="C51" s="51" t="s">
        <v>42</v>
      </c>
      <c r="D51" s="51" t="s">
        <v>19</v>
      </c>
      <c r="E51" s="51" t="s">
        <v>6</v>
      </c>
      <c r="H51" s="55"/>
      <c r="I51" s="55"/>
      <c r="J51" s="526" t="s">
        <v>59</v>
      </c>
      <c r="K51" s="523"/>
      <c r="L51" s="523"/>
      <c r="M51" s="523"/>
      <c r="N51" s="58" t="s">
        <v>60</v>
      </c>
      <c r="R51" s="526" t="s">
        <v>59</v>
      </c>
      <c r="S51" s="523"/>
      <c r="T51" s="523"/>
      <c r="U51" s="523"/>
      <c r="V51" s="58" t="s">
        <v>60</v>
      </c>
      <c r="AC51" s="58"/>
      <c r="AD51" s="51" t="s">
        <v>17</v>
      </c>
      <c r="AE51" s="51" t="s">
        <v>42</v>
      </c>
      <c r="AF51" s="51" t="s">
        <v>19</v>
      </c>
      <c r="AG51" s="51" t="s">
        <v>6</v>
      </c>
      <c r="AJ51" s="55"/>
      <c r="AK51" s="55"/>
      <c r="AL51" s="526" t="s">
        <v>59</v>
      </c>
      <c r="AM51" s="523"/>
      <c r="AN51" s="523"/>
      <c r="AO51" s="523"/>
      <c r="AP51" s="58" t="s">
        <v>60</v>
      </c>
      <c r="AT51" s="526" t="s">
        <v>59</v>
      </c>
      <c r="AU51" s="523"/>
      <c r="AV51" s="523"/>
      <c r="AW51" s="523"/>
      <c r="AX51" s="58" t="s">
        <v>60</v>
      </c>
    </row>
    <row r="52" spans="1:50" x14ac:dyDescent="0.15">
      <c r="A52" s="66" t="s">
        <v>346</v>
      </c>
      <c r="B52" s="53">
        <f>SUM(K22:K26,E32:E37,E43:E46)</f>
        <v>509</v>
      </c>
      <c r="C52" s="53">
        <f>SUM(F43:F46,F32:F37,L22:L26)</f>
        <v>335</v>
      </c>
      <c r="D52" s="53">
        <f>SUM(G43:G46,G32:G37,M22:M26)</f>
        <v>3541</v>
      </c>
      <c r="E52" s="53">
        <f>SUM(O22:O26,I32:I37,I43:I46)</f>
        <v>27</v>
      </c>
      <c r="H52" s="55"/>
      <c r="I52" s="55"/>
      <c r="J52" s="527" t="s">
        <v>2311</v>
      </c>
      <c r="K52" s="527"/>
      <c r="L52" s="527"/>
      <c r="M52" s="527"/>
      <c r="N52" s="52" t="s">
        <v>0</v>
      </c>
      <c r="R52" s="528" t="s">
        <v>4023</v>
      </c>
      <c r="S52" s="527"/>
      <c r="T52" s="527"/>
      <c r="U52" s="527"/>
      <c r="V52" s="52" t="s">
        <v>285</v>
      </c>
      <c r="AC52" s="66" t="s">
        <v>33</v>
      </c>
      <c r="AD52" s="53">
        <f>SUM(AM22:AM26,AG32:AG37,AG43:AG46)</f>
        <v>583</v>
      </c>
      <c r="AE52" s="53">
        <f>SUM(AH43:AH46,AH32:AH37,AM22:AM26)</f>
        <v>404</v>
      </c>
      <c r="AF52" s="53">
        <f>SUM(AI43:AI46,AI32:AI37,AN22:AN26)</f>
        <v>3653</v>
      </c>
      <c r="AG52" s="53">
        <f>SUM(AQ22:AQ26,AK32:AK37,AK43:AK46)</f>
        <v>27</v>
      </c>
      <c r="AJ52" s="55"/>
      <c r="AK52" s="55"/>
      <c r="AL52" s="528"/>
      <c r="AM52" s="527"/>
      <c r="AN52" s="527"/>
      <c r="AO52" s="527"/>
      <c r="AP52" s="52"/>
      <c r="AT52" s="528"/>
      <c r="AU52" s="527"/>
      <c r="AV52" s="527"/>
      <c r="AW52" s="527"/>
      <c r="AX52" s="52"/>
    </row>
    <row r="53" spans="1:50" x14ac:dyDescent="0.15">
      <c r="A53" s="66" t="s">
        <v>43</v>
      </c>
      <c r="B53" s="53">
        <f>SUM(D17)</f>
        <v>509</v>
      </c>
      <c r="C53" s="53">
        <f>SUM(E17)</f>
        <v>335</v>
      </c>
      <c r="D53" s="53">
        <f>SUM(G17)</f>
        <v>3541</v>
      </c>
      <c r="E53" s="53">
        <f>SUM(I17)</f>
        <v>27</v>
      </c>
      <c r="F53" s="51"/>
      <c r="J53" s="527" t="s">
        <v>1801</v>
      </c>
      <c r="K53" s="527"/>
      <c r="L53" s="527"/>
      <c r="M53" s="527"/>
      <c r="N53" s="52" t="s">
        <v>16</v>
      </c>
      <c r="R53" s="528"/>
      <c r="S53" s="527"/>
      <c r="T53" s="527"/>
      <c r="U53" s="527"/>
      <c r="V53" s="52"/>
      <c r="AC53" s="66" t="s">
        <v>43</v>
      </c>
      <c r="AD53" s="53">
        <f>SUM(AF17)</f>
        <v>583</v>
      </c>
      <c r="AE53" s="53">
        <f>SUM(AG17)</f>
        <v>378</v>
      </c>
      <c r="AF53" s="53">
        <f>SUM(AI17)</f>
        <v>4072</v>
      </c>
      <c r="AG53" s="53">
        <f>SUM(AK17)</f>
        <v>27</v>
      </c>
      <c r="AH53" s="51"/>
      <c r="AL53" s="528"/>
      <c r="AM53" s="527"/>
      <c r="AN53" s="527"/>
      <c r="AO53" s="527"/>
      <c r="AP53" s="52"/>
      <c r="AT53" s="528"/>
      <c r="AU53" s="527"/>
      <c r="AV53" s="527"/>
      <c r="AW53" s="527"/>
      <c r="AX53" s="52"/>
    </row>
    <row r="54" spans="1:50" x14ac:dyDescent="0.15">
      <c r="A54" s="66" t="s">
        <v>65</v>
      </c>
      <c r="B54" s="53"/>
      <c r="F54" s="51"/>
      <c r="J54" s="527" t="s">
        <v>2316</v>
      </c>
      <c r="K54" s="527"/>
      <c r="L54" s="527"/>
      <c r="M54" s="527"/>
      <c r="N54" s="52" t="s">
        <v>16</v>
      </c>
      <c r="R54" s="528"/>
      <c r="S54" s="527"/>
      <c r="T54" s="527"/>
      <c r="U54" s="527"/>
      <c r="V54" s="52"/>
      <c r="AC54" s="66" t="s">
        <v>65</v>
      </c>
      <c r="AD54" s="52"/>
      <c r="AH54" s="51"/>
      <c r="AL54" s="528"/>
      <c r="AM54" s="527"/>
      <c r="AN54" s="527"/>
      <c r="AO54" s="527"/>
      <c r="AP54" s="52"/>
      <c r="AT54" s="528"/>
      <c r="AU54" s="527"/>
      <c r="AV54" s="527"/>
      <c r="AW54" s="527"/>
      <c r="AX54" s="52"/>
    </row>
    <row r="55" spans="1:50" x14ac:dyDescent="0.15">
      <c r="J55" s="527" t="s">
        <v>1822</v>
      </c>
      <c r="K55" s="527"/>
      <c r="L55" s="527"/>
      <c r="M55" s="527"/>
      <c r="N55" s="52" t="s">
        <v>285</v>
      </c>
      <c r="R55" s="528"/>
      <c r="S55" s="527"/>
      <c r="T55" s="527"/>
      <c r="U55" s="527"/>
      <c r="V55" s="52"/>
      <c r="AL55" s="528"/>
      <c r="AM55" s="527"/>
      <c r="AN55" s="527"/>
      <c r="AO55" s="527"/>
      <c r="AP55" s="52"/>
      <c r="AT55" s="528"/>
      <c r="AU55" s="527"/>
      <c r="AV55" s="527"/>
      <c r="AW55" s="527"/>
      <c r="AX55" s="52"/>
    </row>
    <row r="56" spans="1:50" x14ac:dyDescent="0.15">
      <c r="A56" s="58"/>
      <c r="B56" s="51" t="s">
        <v>1</v>
      </c>
      <c r="C56" s="51" t="s">
        <v>4</v>
      </c>
      <c r="D56" s="51" t="s">
        <v>6</v>
      </c>
      <c r="J56" s="527" t="s">
        <v>2318</v>
      </c>
      <c r="K56" s="527"/>
      <c r="L56" s="527"/>
      <c r="M56" s="527"/>
      <c r="N56" s="52" t="s">
        <v>285</v>
      </c>
      <c r="R56" s="528"/>
      <c r="S56" s="527"/>
      <c r="T56" s="527"/>
      <c r="U56" s="527"/>
      <c r="V56" s="52"/>
      <c r="AC56" s="58"/>
      <c r="AD56" s="51" t="s">
        <v>1</v>
      </c>
      <c r="AE56" s="51" t="s">
        <v>4</v>
      </c>
      <c r="AF56" s="51" t="s">
        <v>6</v>
      </c>
      <c r="AL56" s="528"/>
      <c r="AM56" s="527"/>
      <c r="AN56" s="527"/>
      <c r="AO56" s="527"/>
      <c r="AP56" s="52"/>
      <c r="AT56" s="528"/>
      <c r="AU56" s="527"/>
      <c r="AV56" s="527"/>
      <c r="AW56" s="527"/>
      <c r="AX56" s="52"/>
    </row>
    <row r="57" spans="1:50" x14ac:dyDescent="0.15">
      <c r="A57" s="66" t="s">
        <v>56</v>
      </c>
      <c r="B57" s="53">
        <f>SUM(N14:N16,D22:D26,L32:L37,L43:L46)</f>
        <v>437</v>
      </c>
      <c r="C57" s="53">
        <f>SUM(O14:O16,E22:E26,M32:M37,M43:M46)</f>
        <v>1827</v>
      </c>
      <c r="D57" s="53">
        <f>SUM(Q14:Q16,G22:G26,O32:O37,O43:O46)</f>
        <v>10</v>
      </c>
      <c r="J57" s="527" t="s">
        <v>1752</v>
      </c>
      <c r="K57" s="527"/>
      <c r="L57" s="527"/>
      <c r="M57" s="527"/>
      <c r="N57" s="52" t="s">
        <v>285</v>
      </c>
      <c r="R57" s="528"/>
      <c r="S57" s="527"/>
      <c r="T57" s="527"/>
      <c r="U57" s="527"/>
      <c r="V57" s="52"/>
      <c r="AC57" s="66" t="s">
        <v>56</v>
      </c>
      <c r="AD57" s="53">
        <f>SUM(AP14:AP16,AF22:AF26,AN32:AN37,AN43:AN46)</f>
        <v>421</v>
      </c>
      <c r="AE57" s="53">
        <f>SUM(AQ14:AQ16,AG22:AG26,AO32:AO37,AO43:AO46)</f>
        <v>2231</v>
      </c>
      <c r="AF57" s="53">
        <f>SUM(AS14:AS16,AI22:AI26,AQ32:AQ37,AQ43:AQ46)</f>
        <v>18</v>
      </c>
      <c r="AL57" s="528"/>
      <c r="AM57" s="527"/>
      <c r="AN57" s="527"/>
      <c r="AO57" s="527"/>
      <c r="AP57" s="52"/>
      <c r="AT57" s="528"/>
      <c r="AU57" s="527"/>
      <c r="AV57" s="527"/>
      <c r="AW57" s="527"/>
      <c r="AX57" s="52"/>
    </row>
    <row r="58" spans="1:50" x14ac:dyDescent="0.15">
      <c r="A58" s="66" t="s">
        <v>65</v>
      </c>
      <c r="B58" s="53"/>
      <c r="J58" s="527"/>
      <c r="K58" s="527"/>
      <c r="L58" s="527"/>
      <c r="M58" s="527"/>
      <c r="N58" s="52"/>
      <c r="R58" s="528"/>
      <c r="S58" s="527"/>
      <c r="T58" s="527"/>
      <c r="U58" s="527"/>
      <c r="V58" s="52"/>
      <c r="AC58" s="66" t="s">
        <v>65</v>
      </c>
      <c r="AD58" s="52"/>
      <c r="AL58" s="528"/>
      <c r="AM58" s="527"/>
      <c r="AN58" s="527"/>
      <c r="AO58" s="527"/>
      <c r="AP58" s="52"/>
      <c r="AT58" s="528"/>
      <c r="AU58" s="527"/>
      <c r="AV58" s="527"/>
      <c r="AW58" s="527"/>
      <c r="AX58" s="52"/>
    </row>
    <row r="59" spans="1:50" x14ac:dyDescent="0.15">
      <c r="J59" s="527" t="s">
        <v>2319</v>
      </c>
      <c r="K59" s="527"/>
      <c r="L59" s="527"/>
      <c r="M59" s="527"/>
      <c r="N59" s="52" t="s">
        <v>285</v>
      </c>
      <c r="R59" s="528"/>
      <c r="S59" s="527"/>
      <c r="T59" s="527"/>
      <c r="U59" s="527"/>
      <c r="V59" s="52"/>
      <c r="AL59" s="528"/>
      <c r="AM59" s="527"/>
      <c r="AN59" s="527"/>
      <c r="AO59" s="527"/>
      <c r="AP59" s="52"/>
      <c r="AT59" s="528"/>
      <c r="AU59" s="527"/>
      <c r="AV59" s="527"/>
      <c r="AW59" s="527"/>
      <c r="AX59" s="52"/>
    </row>
    <row r="60" spans="1:50" x14ac:dyDescent="0.15">
      <c r="B60" s="51" t="s">
        <v>40</v>
      </c>
      <c r="C60" s="51" t="s">
        <v>41</v>
      </c>
      <c r="J60" s="49" t="s">
        <v>2320</v>
      </c>
      <c r="N60" s="49" t="s">
        <v>285</v>
      </c>
      <c r="AD60" s="51" t="s">
        <v>40</v>
      </c>
      <c r="AE60" s="51" t="s">
        <v>41</v>
      </c>
    </row>
    <row r="61" spans="1:50" x14ac:dyDescent="0.15">
      <c r="A61" s="66" t="s">
        <v>39</v>
      </c>
      <c r="B61" s="50">
        <f>B57/(B53+B57)</f>
        <v>0.46194503171247359</v>
      </c>
      <c r="C61" s="50">
        <f>B53/(B53+B57)</f>
        <v>0.53805496828752641</v>
      </c>
      <c r="J61" s="49" t="s">
        <v>2321</v>
      </c>
      <c r="N61" s="49" t="s">
        <v>286</v>
      </c>
      <c r="AC61" s="66" t="s">
        <v>39</v>
      </c>
      <c r="AD61" s="50">
        <f>AD57/(AD53+AD57)</f>
        <v>0.41932270916334663</v>
      </c>
      <c r="AE61" s="50">
        <f>AD53/(AD53+AD57)</f>
        <v>0.58067729083665343</v>
      </c>
      <c r="AL61" s="49" t="s">
        <v>61</v>
      </c>
    </row>
    <row r="62" spans="1:50" x14ac:dyDescent="0.15">
      <c r="A62" s="66" t="s">
        <v>64</v>
      </c>
      <c r="B62" s="53"/>
      <c r="C62" s="52"/>
      <c r="J62" s="49" t="s">
        <v>2322</v>
      </c>
      <c r="N62" s="49" t="s">
        <v>286</v>
      </c>
      <c r="AC62" s="66" t="s">
        <v>64</v>
      </c>
      <c r="AD62" s="52"/>
      <c r="AE62" s="52"/>
    </row>
    <row r="65" spans="1:23" x14ac:dyDescent="0.15">
      <c r="J65" s="49" t="s">
        <v>61</v>
      </c>
    </row>
    <row r="73" spans="1:23" x14ac:dyDescent="0.15">
      <c r="A73" s="524" t="s">
        <v>55</v>
      </c>
      <c r="B73" s="524"/>
      <c r="C73" s="524"/>
      <c r="D73" s="524"/>
      <c r="E73" s="524"/>
      <c r="F73" s="524"/>
      <c r="G73" s="524"/>
      <c r="H73" s="524"/>
      <c r="I73" s="524"/>
      <c r="J73" s="524"/>
      <c r="K73" s="524"/>
      <c r="L73" s="524"/>
      <c r="M73" s="524"/>
      <c r="N73" s="524"/>
      <c r="O73" s="524"/>
      <c r="P73" s="524"/>
      <c r="Q73" s="524"/>
      <c r="R73" s="524"/>
      <c r="S73" s="524"/>
      <c r="T73" s="524"/>
      <c r="U73" s="524"/>
      <c r="V73" s="524"/>
      <c r="W73" s="524"/>
    </row>
    <row r="74" spans="1:23" x14ac:dyDescent="0.15">
      <c r="A74" s="97"/>
      <c r="B74" s="97"/>
      <c r="C74" s="97"/>
      <c r="D74" s="97"/>
      <c r="E74" s="97"/>
      <c r="F74" s="97"/>
      <c r="G74" s="97"/>
      <c r="H74" s="97"/>
      <c r="I74" s="97"/>
      <c r="J74" s="97"/>
      <c r="K74" s="97"/>
      <c r="L74" s="97"/>
      <c r="M74" s="97"/>
      <c r="N74" s="97"/>
      <c r="O74" s="97"/>
      <c r="P74" s="97"/>
      <c r="Q74" s="97"/>
      <c r="R74" s="97"/>
      <c r="S74" s="97"/>
      <c r="T74" s="97"/>
      <c r="U74" s="97"/>
      <c r="V74" s="97"/>
      <c r="W74" s="97"/>
    </row>
    <row r="75" spans="1:23" x14ac:dyDescent="0.15">
      <c r="H75" s="522" t="s">
        <v>36</v>
      </c>
      <c r="I75" s="522"/>
      <c r="J75" s="522"/>
      <c r="M75" s="522" t="s">
        <v>37</v>
      </c>
      <c r="N75" s="522"/>
      <c r="O75" s="522"/>
      <c r="S75" s="58" t="s">
        <v>94</v>
      </c>
    </row>
    <row r="76" spans="1:23" x14ac:dyDescent="0.15">
      <c r="H76" s="522" t="s">
        <v>38</v>
      </c>
      <c r="I76" s="522"/>
      <c r="J76" s="522"/>
      <c r="M76" s="248" t="s">
        <v>75</v>
      </c>
      <c r="S76" s="249" t="s">
        <v>40</v>
      </c>
      <c r="T76" s="249" t="s">
        <v>41</v>
      </c>
    </row>
    <row r="77" spans="1:23" x14ac:dyDescent="0.15">
      <c r="H77" s="522"/>
      <c r="I77" s="522"/>
      <c r="J77" s="522"/>
      <c r="S77" s="50">
        <f>(M87+C97+K108+K117)/(M87+C97+K108+C87)</f>
        <v>0.46660482374768086</v>
      </c>
      <c r="T77" s="50">
        <f>C87/(C87+M87+C97+K108+K117)</f>
        <v>0.53339517625231914</v>
      </c>
    </row>
    <row r="80" spans="1:23" x14ac:dyDescent="0.15">
      <c r="A80" s="524" t="s">
        <v>38</v>
      </c>
      <c r="B80" s="524"/>
      <c r="C80" s="524"/>
      <c r="D80" s="524"/>
      <c r="E80" s="524"/>
      <c r="F80" s="524"/>
      <c r="G80" s="524"/>
      <c r="H80" s="524"/>
      <c r="I80" s="524"/>
      <c r="J80" s="524"/>
      <c r="K80" s="524"/>
      <c r="L80" s="524"/>
      <c r="M80" s="524"/>
      <c r="N80" s="524"/>
      <c r="O80" s="524"/>
      <c r="P80" s="524"/>
      <c r="Q80" s="524"/>
      <c r="R80" s="524"/>
      <c r="S80" s="524"/>
      <c r="T80" s="524"/>
      <c r="U80" s="524"/>
      <c r="V80" s="524"/>
      <c r="W80" s="524"/>
    </row>
    <row r="82" spans="1:27" x14ac:dyDescent="0.15">
      <c r="C82" s="524" t="s">
        <v>48</v>
      </c>
      <c r="D82" s="524"/>
      <c r="E82" s="524"/>
      <c r="F82" s="524"/>
      <c r="G82" s="524"/>
      <c r="H82" s="524"/>
      <c r="I82" s="524"/>
      <c r="L82" s="524" t="s">
        <v>49</v>
      </c>
      <c r="M82" s="525"/>
      <c r="N82" s="525"/>
      <c r="O82" s="525"/>
      <c r="P82" s="525"/>
      <c r="R82" s="524" t="s">
        <v>50</v>
      </c>
      <c r="S82" s="524"/>
      <c r="T82" s="524"/>
      <c r="V82" s="524" t="s">
        <v>51</v>
      </c>
      <c r="W82" s="524"/>
    </row>
    <row r="83" spans="1:27" x14ac:dyDescent="0.15">
      <c r="A83" s="51" t="s">
        <v>0</v>
      </c>
      <c r="B83" s="51" t="s">
        <v>66</v>
      </c>
      <c r="C83" s="51" t="s">
        <v>1</v>
      </c>
      <c r="D83" s="51" t="s">
        <v>2</v>
      </c>
      <c r="E83" s="51" t="s">
        <v>3</v>
      </c>
      <c r="F83" s="51" t="s">
        <v>4</v>
      </c>
      <c r="G83" s="51" t="s">
        <v>5</v>
      </c>
      <c r="H83" s="51" t="s">
        <v>6</v>
      </c>
      <c r="I83" s="51" t="s">
        <v>7</v>
      </c>
      <c r="J83" s="51" t="s">
        <v>8</v>
      </c>
      <c r="K83" s="51" t="s">
        <v>9</v>
      </c>
      <c r="M83" s="51" t="s">
        <v>10</v>
      </c>
      <c r="N83" s="51" t="s">
        <v>11</v>
      </c>
      <c r="O83" s="51" t="s">
        <v>12</v>
      </c>
      <c r="P83" s="51" t="s">
        <v>6</v>
      </c>
      <c r="Q83" s="51" t="s">
        <v>13</v>
      </c>
      <c r="R83" s="51"/>
      <c r="S83" s="51" t="s">
        <v>47</v>
      </c>
      <c r="T83" s="51" t="s">
        <v>45</v>
      </c>
      <c r="U83" s="51" t="s">
        <v>46</v>
      </c>
      <c r="V83" s="51"/>
      <c r="W83" s="51" t="s">
        <v>14</v>
      </c>
      <c r="X83" s="51" t="s">
        <v>63</v>
      </c>
      <c r="Y83" s="51"/>
      <c r="Z83" s="51"/>
    </row>
    <row r="84" spans="1:27" x14ac:dyDescent="0.15">
      <c r="A84" s="52" t="s">
        <v>846</v>
      </c>
      <c r="B84" s="53">
        <v>17</v>
      </c>
      <c r="C84" s="53">
        <v>575</v>
      </c>
      <c r="D84" s="53">
        <v>367</v>
      </c>
      <c r="E84" s="50">
        <f>D84/C84</f>
        <v>0.63826086956521744</v>
      </c>
      <c r="F84" s="53">
        <v>3517</v>
      </c>
      <c r="G84" s="54">
        <f>F84/C84</f>
        <v>6.1165217391304347</v>
      </c>
      <c r="H84" s="53">
        <v>22</v>
      </c>
      <c r="I84" s="50">
        <f>H84/C84</f>
        <v>3.826086956521739E-2</v>
      </c>
      <c r="J84" s="53">
        <v>9</v>
      </c>
      <c r="K84" s="50">
        <f>J84/C84</f>
        <v>1.5652173913043479E-2</v>
      </c>
      <c r="M84" s="53">
        <v>75</v>
      </c>
      <c r="N84" s="53">
        <v>331</v>
      </c>
      <c r="O84" s="53">
        <f>N84/M84</f>
        <v>4.4133333333333331</v>
      </c>
      <c r="P84" s="53">
        <v>4</v>
      </c>
      <c r="Q84" s="50">
        <f>P84/M84</f>
        <v>5.3333333333333337E-2</v>
      </c>
      <c r="R84" s="55"/>
      <c r="S84" s="50">
        <f>(C84+M84)/($D$17+$N$17)</f>
        <v>1.1443661971830985</v>
      </c>
      <c r="T84" s="50">
        <f>C84/($D$17)</f>
        <v>1.1296660117878192</v>
      </c>
      <c r="U84" s="50">
        <f>M84/($N$17)</f>
        <v>1.271186440677966</v>
      </c>
      <c r="V84" s="56"/>
      <c r="W84" s="53">
        <f>(F84*0.05)+(H84*4)+(J84*-1)+(N84*0.1)+(P84*6)</f>
        <v>311.95000000000005</v>
      </c>
      <c r="X84" s="57">
        <f>((F84*0.05)+(H84*4)+(J84*-1)+(N84*0.1)+(P84*6))*0.4</f>
        <v>124.78000000000003</v>
      </c>
      <c r="Y84" s="55"/>
      <c r="Z84" s="55"/>
    </row>
    <row r="85" spans="1:27" x14ac:dyDescent="0.15">
      <c r="A85" s="52"/>
      <c r="B85" s="53"/>
      <c r="C85" s="53"/>
      <c r="D85" s="53"/>
      <c r="E85" s="50" t="e">
        <f t="shared" ref="E85:E86" si="51">D85/C85</f>
        <v>#DIV/0!</v>
      </c>
      <c r="F85" s="53"/>
      <c r="G85" s="54" t="e">
        <f>F85/C85</f>
        <v>#DIV/0!</v>
      </c>
      <c r="H85" s="53"/>
      <c r="I85" s="50" t="e">
        <f>H85/C85</f>
        <v>#DIV/0!</v>
      </c>
      <c r="J85" s="53"/>
      <c r="K85" s="50" t="e">
        <f t="shared" ref="K85:K86" si="52">J85/C85</f>
        <v>#DIV/0!</v>
      </c>
      <c r="M85" s="53"/>
      <c r="N85" s="53"/>
      <c r="O85" s="53" t="e">
        <f>N85/M85</f>
        <v>#DIV/0!</v>
      </c>
      <c r="P85" s="53"/>
      <c r="Q85" s="50" t="e">
        <f t="shared" ref="Q85:Q86" si="53">P85/M85</f>
        <v>#DIV/0!</v>
      </c>
      <c r="R85" s="55"/>
      <c r="S85" s="50">
        <f>(C85+M85)/($D$17+$N$17)</f>
        <v>0</v>
      </c>
      <c r="T85" s="50">
        <f>C85/($D$17)</f>
        <v>0</v>
      </c>
      <c r="U85" s="50">
        <f>M85/($N$17)</f>
        <v>0</v>
      </c>
      <c r="V85" s="56"/>
      <c r="W85" s="53">
        <f t="shared" ref="W85:W86" si="54">(F85*0.05)+(H85*4)+(J85*-1)+(N85*0.1)+(P85*6)</f>
        <v>0</v>
      </c>
      <c r="X85" s="57">
        <f t="shared" ref="X85:X86" si="55">((F85*0.05)+(H85*4)+(J85*-1)+(N85*0.1)+(P85*6))*0.4</f>
        <v>0</v>
      </c>
      <c r="Y85" s="55"/>
      <c r="Z85" s="55"/>
    </row>
    <row r="86" spans="1:27" x14ac:dyDescent="0.15">
      <c r="A86" s="52" t="s">
        <v>750</v>
      </c>
      <c r="B86" s="53"/>
      <c r="C86" s="53"/>
      <c r="D86" s="53"/>
      <c r="E86" s="50" t="e">
        <f t="shared" si="51"/>
        <v>#DIV/0!</v>
      </c>
      <c r="F86" s="53"/>
      <c r="G86" s="54" t="e">
        <f>F86/C86</f>
        <v>#DIV/0!</v>
      </c>
      <c r="H86" s="53"/>
      <c r="I86" s="50" t="e">
        <f>H86/C86</f>
        <v>#DIV/0!</v>
      </c>
      <c r="J86" s="53"/>
      <c r="K86" s="50" t="e">
        <f t="shared" si="52"/>
        <v>#DIV/0!</v>
      </c>
      <c r="M86" s="53"/>
      <c r="N86" s="53"/>
      <c r="O86" s="53" t="e">
        <f>N86/M86</f>
        <v>#DIV/0!</v>
      </c>
      <c r="P86" s="53">
        <v>0</v>
      </c>
      <c r="Q86" s="50" t="e">
        <f t="shared" si="53"/>
        <v>#DIV/0!</v>
      </c>
      <c r="R86" s="55"/>
      <c r="S86" s="50">
        <f>(C86+M86)/($D$17+$N$17)</f>
        <v>0</v>
      </c>
      <c r="T86" s="50">
        <f>C86/($D$17)</f>
        <v>0</v>
      </c>
      <c r="U86" s="50">
        <f>M86/($N$17)</f>
        <v>0</v>
      </c>
      <c r="V86" s="56"/>
      <c r="W86" s="53">
        <f t="shared" si="54"/>
        <v>0</v>
      </c>
      <c r="X86" s="57">
        <f t="shared" si="55"/>
        <v>0</v>
      </c>
      <c r="Y86" s="55"/>
      <c r="Z86" s="55"/>
    </row>
    <row r="87" spans="1:27" x14ac:dyDescent="0.15">
      <c r="A87" s="51" t="s">
        <v>44</v>
      </c>
      <c r="B87" s="51"/>
      <c r="C87" s="51">
        <f>SUM(C84:C86)</f>
        <v>575</v>
      </c>
      <c r="D87" s="51">
        <f>SUM(D84:D86)</f>
        <v>367</v>
      </c>
      <c r="E87" s="51"/>
      <c r="F87" s="51">
        <f t="shared" ref="F87" si="56">SUM(F84:F86)</f>
        <v>3517</v>
      </c>
      <c r="G87" s="51"/>
      <c r="H87" s="51">
        <f t="shared" ref="H87" si="57">SUM(H84:H86)</f>
        <v>22</v>
      </c>
      <c r="I87" s="51"/>
      <c r="J87" s="51">
        <f t="shared" ref="J87" si="58">SUM(J84:J86)</f>
        <v>9</v>
      </c>
      <c r="K87" s="51"/>
      <c r="L87" s="58"/>
      <c r="M87" s="51">
        <f>SUM(M84:M86)</f>
        <v>75</v>
      </c>
      <c r="N87" s="51">
        <f>SUM(N84:N86)</f>
        <v>331</v>
      </c>
      <c r="O87" s="51"/>
      <c r="P87" s="51">
        <f>SUM(P84:P86)</f>
        <v>4</v>
      </c>
      <c r="Q87" s="51"/>
      <c r="R87" s="51"/>
      <c r="S87" s="59">
        <f>S84+S85+S86</f>
        <v>1.1443661971830985</v>
      </c>
      <c r="T87" s="60">
        <f>C87/(C87+M87)</f>
        <v>0.88461538461538458</v>
      </c>
      <c r="U87" s="60">
        <f>M87/(M87+C87)</f>
        <v>0.11538461538461539</v>
      </c>
      <c r="V87" s="56"/>
      <c r="W87" s="55"/>
      <c r="X87" s="55"/>
      <c r="Y87" s="55"/>
      <c r="Z87" s="55"/>
    </row>
    <row r="88" spans="1:27" x14ac:dyDescent="0.15">
      <c r="A88" s="58"/>
      <c r="C88" s="55"/>
      <c r="D88" s="61"/>
      <c r="E88" s="55"/>
      <c r="F88" s="62"/>
      <c r="G88" s="55"/>
      <c r="H88" s="63"/>
      <c r="I88" s="55"/>
      <c r="J88" s="63"/>
      <c r="K88" s="55"/>
      <c r="L88" s="55"/>
      <c r="M88" s="55"/>
      <c r="N88" s="55"/>
      <c r="O88" s="55"/>
      <c r="P88" s="55"/>
      <c r="Q88" s="55"/>
      <c r="R88" s="55"/>
    </row>
    <row r="89" spans="1:27" x14ac:dyDescent="0.15">
      <c r="C89" s="55"/>
      <c r="D89" s="61"/>
      <c r="E89" s="55"/>
      <c r="F89" s="62"/>
      <c r="G89" s="55"/>
      <c r="H89" s="63"/>
      <c r="I89" s="55"/>
      <c r="J89" s="63"/>
      <c r="K89" s="55"/>
      <c r="L89" s="55"/>
      <c r="M89" s="55"/>
      <c r="N89" s="55"/>
      <c r="O89" s="55"/>
      <c r="P89" s="55"/>
      <c r="Q89" s="55"/>
      <c r="R89" s="55"/>
    </row>
    <row r="90" spans="1:27" x14ac:dyDescent="0.15">
      <c r="A90" s="524" t="s">
        <v>49</v>
      </c>
      <c r="B90" s="524"/>
      <c r="C90" s="524"/>
      <c r="D90" s="524"/>
      <c r="E90" s="524"/>
      <c r="F90" s="524"/>
      <c r="G90" s="524"/>
      <c r="H90" s="524" t="s">
        <v>52</v>
      </c>
      <c r="I90" s="525"/>
      <c r="J90" s="525"/>
      <c r="K90" s="525"/>
      <c r="L90" s="525"/>
      <c r="M90" s="525"/>
      <c r="N90" s="55"/>
      <c r="O90" s="55"/>
      <c r="R90" s="524" t="s">
        <v>50</v>
      </c>
      <c r="S90" s="524"/>
      <c r="T90" s="524"/>
      <c r="V90" s="524" t="s">
        <v>51</v>
      </c>
      <c r="W90" s="524"/>
      <c r="X90" s="97"/>
      <c r="Y90" s="97"/>
      <c r="Z90" s="97"/>
      <c r="AA90" s="97"/>
    </row>
    <row r="91" spans="1:27" x14ac:dyDescent="0.15">
      <c r="A91" s="51" t="s">
        <v>16</v>
      </c>
      <c r="B91" s="51" t="s">
        <v>66</v>
      </c>
      <c r="C91" s="51" t="s">
        <v>1</v>
      </c>
      <c r="D91" s="51" t="s">
        <v>4</v>
      </c>
      <c r="E91" s="51" t="s">
        <v>5</v>
      </c>
      <c r="F91" s="51" t="s">
        <v>6</v>
      </c>
      <c r="G91" s="51" t="s">
        <v>7</v>
      </c>
      <c r="I91" s="51" t="s">
        <v>34</v>
      </c>
      <c r="J91" s="51" t="s">
        <v>17</v>
      </c>
      <c r="K91" s="51" t="s">
        <v>18</v>
      </c>
      <c r="L91" s="51" t="s">
        <v>19</v>
      </c>
      <c r="M91" s="51" t="s">
        <v>20</v>
      </c>
      <c r="N91" s="51" t="s">
        <v>6</v>
      </c>
      <c r="O91" s="51" t="s">
        <v>53</v>
      </c>
      <c r="R91" s="51" t="s">
        <v>16</v>
      </c>
      <c r="S91" s="51" t="s">
        <v>47</v>
      </c>
      <c r="T91" s="51" t="s">
        <v>45</v>
      </c>
      <c r="U91" s="51" t="s">
        <v>46</v>
      </c>
      <c r="W91" s="51" t="s">
        <v>14</v>
      </c>
      <c r="X91" s="51" t="s">
        <v>21</v>
      </c>
      <c r="Y91" s="51" t="s">
        <v>1002</v>
      </c>
      <c r="Z91" s="51"/>
      <c r="AA91" s="51"/>
    </row>
    <row r="92" spans="1:27" x14ac:dyDescent="0.15">
      <c r="A92" s="52" t="s">
        <v>1487</v>
      </c>
      <c r="B92" s="250">
        <v>10</v>
      </c>
      <c r="C92" s="53">
        <v>30</v>
      </c>
      <c r="D92" s="53">
        <v>105</v>
      </c>
      <c r="E92" s="53">
        <f>D92/C92</f>
        <v>3.5</v>
      </c>
      <c r="F92" s="53">
        <v>1</v>
      </c>
      <c r="G92" s="50">
        <f>F92/C92</f>
        <v>3.3333333333333333E-2</v>
      </c>
      <c r="I92" s="50">
        <f>K92/J92</f>
        <v>0.73333333333333328</v>
      </c>
      <c r="J92" s="53">
        <v>15</v>
      </c>
      <c r="K92" s="53">
        <v>11</v>
      </c>
      <c r="L92" s="53">
        <v>83</v>
      </c>
      <c r="M92" s="53">
        <f>L92/K92</f>
        <v>7.5454545454545459</v>
      </c>
      <c r="N92" s="53">
        <v>0</v>
      </c>
      <c r="O92" s="50">
        <f>N92/K92</f>
        <v>0</v>
      </c>
      <c r="R92" s="52"/>
      <c r="S92" s="50">
        <f>(C92+J92)/($D$27+$K$27+$N$17+$E$17+$L$38+$L$47)</f>
        <v>5.2204176334106726E-2</v>
      </c>
      <c r="T92" s="50">
        <f>J92/($K$27+$F$38+$F$47)</f>
        <v>4.2134831460674156E-2</v>
      </c>
      <c r="U92" s="50">
        <f>C92/($D$27+$N$17+$L$38+$L$47)</f>
        <v>6.8649885583524028E-2</v>
      </c>
      <c r="W92" s="53">
        <f>(D92*0.1)+(F92*6)+(L92*0.1)+(N92*6)</f>
        <v>24.8</v>
      </c>
      <c r="X92" s="53">
        <f>(D92*0.1)+(F92*6)+(K92*1)+(L92*0.1)+(N92*6)</f>
        <v>35.799999999999997</v>
      </c>
      <c r="Y92" s="53">
        <f>(D92*0.1)+(F92*6)+(K92*0.5)+(L92*0.1)+(N92*6)</f>
        <v>30.3</v>
      </c>
      <c r="Z92" s="55"/>
      <c r="AA92" s="55"/>
    </row>
    <row r="93" spans="1:27" x14ac:dyDescent="0.15">
      <c r="A93" s="52" t="s">
        <v>560</v>
      </c>
      <c r="B93" s="250">
        <v>16</v>
      </c>
      <c r="C93" s="53">
        <v>205</v>
      </c>
      <c r="D93" s="53">
        <v>999</v>
      </c>
      <c r="E93" s="53">
        <f>D93/C93</f>
        <v>4.873170731707317</v>
      </c>
      <c r="F93" s="53">
        <v>7</v>
      </c>
      <c r="G93" s="50">
        <f>F93/C93</f>
        <v>3.4146341463414637E-2</v>
      </c>
      <c r="I93" s="50">
        <f t="shared" ref="I93:I96" si="59">K93/J93</f>
        <v>0.7</v>
      </c>
      <c r="J93" s="53">
        <v>40</v>
      </c>
      <c r="K93" s="53">
        <v>28</v>
      </c>
      <c r="L93" s="53">
        <v>176</v>
      </c>
      <c r="M93" s="53">
        <f>L93/K93</f>
        <v>6.2857142857142856</v>
      </c>
      <c r="N93" s="53">
        <v>0</v>
      </c>
      <c r="O93" s="50">
        <f t="shared" ref="O93:O96" si="60">N93/K93</f>
        <v>0</v>
      </c>
      <c r="R93" s="52" t="s">
        <v>130</v>
      </c>
      <c r="S93" s="50">
        <f>(C93+J93)/($D$27+$K$27+$N$17+$E$17+$L$38+$L$47)</f>
        <v>0.28422273781902552</v>
      </c>
      <c r="T93" s="50">
        <f>J93/($K$27+$F$38+$F$47)</f>
        <v>0.11235955056179775</v>
      </c>
      <c r="U93" s="50">
        <f>C93/($D$27+$N$17+$L$38+$L$47)</f>
        <v>0.46910755148741418</v>
      </c>
      <c r="W93" s="53">
        <f t="shared" ref="W93:W96" si="61">(D93*0.1)+(F93*6)+(L93*0.1)+(N93*6)</f>
        <v>159.5</v>
      </c>
      <c r="X93" s="53">
        <f t="shared" ref="X93:X96" si="62">(D93*0.1)+(F93*6)+(K93*1)+(L93*0.1)+(N93*6)</f>
        <v>187.5</v>
      </c>
      <c r="Y93" s="53">
        <f t="shared" ref="Y93:Y96" si="63">(D93*0.1)+(F93*6)+(K93*0.5)+(L93*0.1)+(N93*6)</f>
        <v>173.5</v>
      </c>
      <c r="Z93" s="55"/>
      <c r="AA93" s="55"/>
    </row>
    <row r="94" spans="1:27" x14ac:dyDescent="0.15">
      <c r="A94" s="52" t="s">
        <v>751</v>
      </c>
      <c r="B94" s="250">
        <v>12</v>
      </c>
      <c r="C94" s="53">
        <v>170</v>
      </c>
      <c r="D94" s="53">
        <v>740</v>
      </c>
      <c r="E94" s="53">
        <f>D94/C94</f>
        <v>4.3529411764705879</v>
      </c>
      <c r="F94" s="53">
        <v>2</v>
      </c>
      <c r="G94" s="50">
        <f>F94/C94</f>
        <v>1.1764705882352941E-2</v>
      </c>
      <c r="I94" s="50">
        <f t="shared" si="59"/>
        <v>0.74358974358974361</v>
      </c>
      <c r="J94" s="53">
        <v>39</v>
      </c>
      <c r="K94" s="53">
        <v>29</v>
      </c>
      <c r="L94" s="53">
        <v>175</v>
      </c>
      <c r="M94" s="53">
        <f>L94/K94</f>
        <v>6.0344827586206895</v>
      </c>
      <c r="N94" s="53">
        <v>1</v>
      </c>
      <c r="O94" s="50">
        <f t="shared" si="60"/>
        <v>3.4482758620689655E-2</v>
      </c>
      <c r="R94" s="52" t="s">
        <v>847</v>
      </c>
      <c r="S94" s="50">
        <f>(C94+J94)/($D$27+$K$27+$N$17+$E$17+$L$38+$L$47)</f>
        <v>0.24245939675174014</v>
      </c>
      <c r="T94" s="50">
        <f>J94/($K$27+$F$38+$F$47)</f>
        <v>0.10955056179775281</v>
      </c>
      <c r="U94" s="50">
        <f>C94/($D$27+$N$17+$L$38+$L$47)</f>
        <v>0.38901601830663618</v>
      </c>
      <c r="W94" s="53">
        <f t="shared" si="61"/>
        <v>109.5</v>
      </c>
      <c r="X94" s="53">
        <f t="shared" si="62"/>
        <v>138.5</v>
      </c>
      <c r="Y94" s="53">
        <f t="shared" si="63"/>
        <v>124</v>
      </c>
      <c r="Z94" s="55"/>
      <c r="AA94" s="55"/>
    </row>
    <row r="95" spans="1:27" x14ac:dyDescent="0.15">
      <c r="A95" s="52"/>
      <c r="B95" s="250">
        <v>4</v>
      </c>
      <c r="C95" s="53">
        <v>10</v>
      </c>
      <c r="D95" s="53">
        <v>40</v>
      </c>
      <c r="E95" s="53">
        <f>D95/C95</f>
        <v>4</v>
      </c>
      <c r="F95" s="53">
        <v>0</v>
      </c>
      <c r="G95" s="50">
        <f>F95/C95</f>
        <v>0</v>
      </c>
      <c r="I95" s="50">
        <f t="shared" si="59"/>
        <v>0.2857142857142857</v>
      </c>
      <c r="J95" s="53">
        <v>7</v>
      </c>
      <c r="K95" s="53">
        <v>2</v>
      </c>
      <c r="L95" s="53">
        <v>8</v>
      </c>
      <c r="M95" s="53">
        <f>L95/K95</f>
        <v>4</v>
      </c>
      <c r="N95" s="53">
        <v>0</v>
      </c>
      <c r="O95" s="50">
        <f t="shared" si="60"/>
        <v>0</v>
      </c>
      <c r="R95" s="52" t="s">
        <v>355</v>
      </c>
      <c r="S95" s="50">
        <f>(C95+J95)/($D$27+$K$27+$N$17+$E$17+$L$38+$L$47)</f>
        <v>1.9721577726218097E-2</v>
      </c>
      <c r="T95" s="50">
        <f>J95/($K$27+$F$38+$F$47)</f>
        <v>1.9662921348314606E-2</v>
      </c>
      <c r="U95" s="50">
        <f>C95/($D$27+$N$17+$L$38+$L$47)</f>
        <v>2.2883295194508008E-2</v>
      </c>
      <c r="W95" s="53">
        <f t="shared" si="61"/>
        <v>4.8</v>
      </c>
      <c r="X95" s="53">
        <f t="shared" si="62"/>
        <v>6.8</v>
      </c>
      <c r="Y95" s="53">
        <f t="shared" si="63"/>
        <v>5.8</v>
      </c>
      <c r="Z95" s="55"/>
      <c r="AA95" s="55"/>
    </row>
    <row r="96" spans="1:27" x14ac:dyDescent="0.15">
      <c r="A96" s="52"/>
      <c r="B96" s="250"/>
      <c r="C96" s="53"/>
      <c r="D96" s="53"/>
      <c r="E96" s="53" t="e">
        <f>D96/C96</f>
        <v>#DIV/0!</v>
      </c>
      <c r="F96" s="53">
        <v>0</v>
      </c>
      <c r="G96" s="50" t="e">
        <f>F96/C96</f>
        <v>#DIV/0!</v>
      </c>
      <c r="I96" s="50" t="e">
        <f t="shared" si="59"/>
        <v>#DIV/0!</v>
      </c>
      <c r="J96" s="53"/>
      <c r="K96" s="53">
        <v>0</v>
      </c>
      <c r="L96" s="53">
        <v>0</v>
      </c>
      <c r="M96" s="53" t="e">
        <f>L96/K96</f>
        <v>#DIV/0!</v>
      </c>
      <c r="N96" s="53">
        <v>0</v>
      </c>
      <c r="O96" s="50" t="e">
        <f t="shared" si="60"/>
        <v>#DIV/0!</v>
      </c>
      <c r="R96" s="52" t="s">
        <v>848</v>
      </c>
      <c r="S96" s="50">
        <f>(C96+J96)/($D$27+$K$27+$N$17+$E$17+$L$38+$L$47)</f>
        <v>0</v>
      </c>
      <c r="T96" s="50">
        <f>J96/($K$27+$F$38+$F$47)</f>
        <v>0</v>
      </c>
      <c r="U96" s="50">
        <f>C96/($D$27+$N$17+$L$38+$L$47)</f>
        <v>0</v>
      </c>
      <c r="W96" s="53">
        <f t="shared" si="61"/>
        <v>0</v>
      </c>
      <c r="X96" s="53">
        <f t="shared" si="62"/>
        <v>0</v>
      </c>
      <c r="Y96" s="53">
        <f t="shared" si="63"/>
        <v>0</v>
      </c>
      <c r="Z96" s="55"/>
      <c r="AA96" s="55"/>
    </row>
    <row r="97" spans="1:26" x14ac:dyDescent="0.15">
      <c r="A97" s="51" t="s">
        <v>44</v>
      </c>
      <c r="B97" s="51"/>
      <c r="C97" s="51">
        <f>SUM(C92:C96)</f>
        <v>415</v>
      </c>
      <c r="D97" s="51">
        <f t="shared" ref="D97" si="64">SUM(D92:D96)</f>
        <v>1884</v>
      </c>
      <c r="E97" s="51"/>
      <c r="F97" s="51">
        <f t="shared" ref="F97" si="65">SUM(F92:F96)</f>
        <v>10</v>
      </c>
      <c r="G97" s="51"/>
      <c r="H97" s="51"/>
      <c r="I97" s="51"/>
      <c r="J97" s="51">
        <f>SUM(J92:J96)</f>
        <v>101</v>
      </c>
      <c r="K97" s="51">
        <f t="shared" ref="K97:L97" si="66">SUM(K92:K96)</f>
        <v>70</v>
      </c>
      <c r="L97" s="51">
        <f t="shared" si="66"/>
        <v>442</v>
      </c>
      <c r="M97" s="51"/>
      <c r="N97" s="51">
        <f t="shared" ref="N97" si="67">SUM(N92:N96)</f>
        <v>1</v>
      </c>
      <c r="O97" s="51"/>
    </row>
    <row r="98" spans="1:26" x14ac:dyDescent="0.15">
      <c r="A98" s="51"/>
      <c r="C98" s="55"/>
      <c r="D98" s="55"/>
      <c r="E98" s="55"/>
      <c r="F98" s="55"/>
      <c r="G98" s="55"/>
      <c r="H98" s="51"/>
      <c r="I98" s="55"/>
      <c r="J98" s="55"/>
      <c r="K98" s="55"/>
      <c r="L98" s="55"/>
      <c r="M98" s="55"/>
      <c r="N98" s="55"/>
    </row>
    <row r="99" spans="1:26" x14ac:dyDescent="0.15">
      <c r="C99" s="55"/>
      <c r="D99" s="55"/>
      <c r="E99" s="55"/>
      <c r="F99" s="55"/>
      <c r="G99" s="55"/>
      <c r="H99" s="55"/>
      <c r="I99" s="55"/>
      <c r="J99" s="55"/>
      <c r="K99" s="55"/>
      <c r="L99" s="55"/>
      <c r="M99" s="55"/>
    </row>
    <row r="100" spans="1:26" x14ac:dyDescent="0.15">
      <c r="A100" s="524" t="s">
        <v>52</v>
      </c>
      <c r="B100" s="524"/>
      <c r="C100" s="524"/>
      <c r="D100" s="524"/>
      <c r="E100" s="524"/>
      <c r="F100" s="524"/>
      <c r="G100" s="524"/>
      <c r="H100" s="55"/>
      <c r="I100" s="55"/>
      <c r="J100" s="524" t="s">
        <v>49</v>
      </c>
      <c r="K100" s="524"/>
      <c r="L100" s="524"/>
      <c r="M100" s="524"/>
      <c r="N100" s="524"/>
      <c r="R100" s="524" t="s">
        <v>50</v>
      </c>
      <c r="S100" s="524"/>
      <c r="T100" s="524"/>
      <c r="V100" s="524" t="s">
        <v>51</v>
      </c>
      <c r="W100" s="523"/>
    </row>
    <row r="101" spans="1:26" x14ac:dyDescent="0.15">
      <c r="A101" s="51" t="s">
        <v>25</v>
      </c>
      <c r="B101" s="51" t="s">
        <v>66</v>
      </c>
      <c r="C101" s="51" t="s">
        <v>34</v>
      </c>
      <c r="D101" s="51" t="s">
        <v>17</v>
      </c>
      <c r="E101" s="51" t="s">
        <v>18</v>
      </c>
      <c r="F101" s="51" t="s">
        <v>19</v>
      </c>
      <c r="G101" s="51" t="s">
        <v>20</v>
      </c>
      <c r="H101" s="51" t="s">
        <v>6</v>
      </c>
      <c r="I101" s="51" t="s">
        <v>53</v>
      </c>
      <c r="K101" s="51" t="s">
        <v>10</v>
      </c>
      <c r="L101" s="51" t="s">
        <v>11</v>
      </c>
      <c r="M101" s="51" t="s">
        <v>12</v>
      </c>
      <c r="N101" s="51" t="s">
        <v>26</v>
      </c>
      <c r="O101" s="51" t="s">
        <v>7</v>
      </c>
      <c r="R101" s="51" t="s">
        <v>25</v>
      </c>
      <c r="S101" s="51" t="s">
        <v>47</v>
      </c>
      <c r="T101" s="51" t="s">
        <v>45</v>
      </c>
      <c r="U101" s="51" t="s">
        <v>46</v>
      </c>
      <c r="W101" s="51" t="s">
        <v>14</v>
      </c>
      <c r="X101" s="51" t="s">
        <v>21</v>
      </c>
      <c r="Y101" s="51" t="s">
        <v>1003</v>
      </c>
      <c r="Z101" s="51"/>
    </row>
    <row r="102" spans="1:26" x14ac:dyDescent="0.15">
      <c r="A102" s="52" t="s">
        <v>752</v>
      </c>
      <c r="B102" s="53">
        <v>16</v>
      </c>
      <c r="C102" s="50">
        <f>E102/D102</f>
        <v>0.67</v>
      </c>
      <c r="D102" s="53">
        <v>100</v>
      </c>
      <c r="E102" s="53">
        <v>67</v>
      </c>
      <c r="F102" s="53">
        <v>716</v>
      </c>
      <c r="G102" s="53">
        <f t="shared" ref="G102:G107" si="68">F102/E102</f>
        <v>10.686567164179104</v>
      </c>
      <c r="H102" s="53">
        <v>7</v>
      </c>
      <c r="I102" s="50">
        <f>H102/E102</f>
        <v>0.1044776119402985</v>
      </c>
      <c r="K102" s="53">
        <v>1</v>
      </c>
      <c r="L102" s="53">
        <v>8</v>
      </c>
      <c r="M102" s="64">
        <f t="shared" ref="M102:M107" si="69">L102/K102</f>
        <v>8</v>
      </c>
      <c r="N102" s="53">
        <v>0</v>
      </c>
      <c r="O102" s="50">
        <f>N102/K102</f>
        <v>0</v>
      </c>
      <c r="R102" s="52" t="s">
        <v>753</v>
      </c>
      <c r="S102" s="65">
        <f t="shared" ref="S102:S107" si="70">(D102+K102)/($D$27+$L$27+$N$17+$E$47+$L$47)</f>
        <v>0.17147707979626486</v>
      </c>
      <c r="T102" s="65">
        <f t="shared" ref="T102:T107" si="71">D102/($E$17)</f>
        <v>0.29850746268656714</v>
      </c>
      <c r="U102" s="65">
        <f t="shared" ref="U102:U107" si="72">K102/($N$17+$D$27+$L$38+$L$47)</f>
        <v>2.2883295194508009E-3</v>
      </c>
      <c r="W102" s="53">
        <f>(F102*0.1)+(H102*6)+(L102*0.1)+(N102*6)</f>
        <v>114.4</v>
      </c>
      <c r="X102" s="53">
        <f>(E102*1)+(F102*0.1)+(H102*6)+(L102*0.1)+(N102*6)</f>
        <v>181.40000000000003</v>
      </c>
      <c r="Y102" s="53">
        <f>(E102*0.5)+(F102*0.1)+(H102*6)+(L102*0.1)+(N102*6)</f>
        <v>147.90000000000003</v>
      </c>
      <c r="Z102" s="55"/>
    </row>
    <row r="103" spans="1:26" x14ac:dyDescent="0.15">
      <c r="A103" s="52" t="s">
        <v>1493</v>
      </c>
      <c r="B103" s="53">
        <v>15</v>
      </c>
      <c r="C103" s="50">
        <f t="shared" ref="C103:C107" si="73">E103/D103</f>
        <v>0.58333333333333337</v>
      </c>
      <c r="D103" s="53">
        <v>60</v>
      </c>
      <c r="E103" s="53">
        <v>35</v>
      </c>
      <c r="F103" s="53">
        <v>422</v>
      </c>
      <c r="G103" s="53">
        <f t="shared" si="68"/>
        <v>12.057142857142857</v>
      </c>
      <c r="H103" s="53">
        <v>2</v>
      </c>
      <c r="I103" s="50">
        <f t="shared" ref="I103:I107" si="74">H103/E103</f>
        <v>5.7142857142857141E-2</v>
      </c>
      <c r="K103" s="53">
        <v>6</v>
      </c>
      <c r="L103" s="53">
        <v>43</v>
      </c>
      <c r="M103" s="64">
        <f t="shared" si="69"/>
        <v>7.166666666666667</v>
      </c>
      <c r="N103" s="53">
        <v>0</v>
      </c>
      <c r="O103" s="50">
        <f t="shared" ref="O103:O107" si="75">N103/K103</f>
        <v>0</v>
      </c>
      <c r="R103" s="52"/>
      <c r="S103" s="65">
        <f t="shared" si="70"/>
        <v>0.11205432937181664</v>
      </c>
      <c r="T103" s="65">
        <f t="shared" si="71"/>
        <v>0.17910447761194029</v>
      </c>
      <c r="U103" s="65">
        <f t="shared" si="72"/>
        <v>1.3729977116704805E-2</v>
      </c>
      <c r="W103" s="53">
        <f t="shared" ref="W103:W107" si="76">(F103*0.1)+(H103*6)+(L103*0.1)+(N103*6)</f>
        <v>58.5</v>
      </c>
      <c r="X103" s="53">
        <f t="shared" ref="X103:X107" si="77">(E103*1)+(F103*0.1)+(H103*6)+(L103*0.1)+(N103*6)</f>
        <v>93.5</v>
      </c>
      <c r="Y103" s="53">
        <f t="shared" ref="Y103:Y107" si="78">(E103*0.5)+(F103*0.1)+(H103*6)+(L103*0.1)+(N103*6)</f>
        <v>76</v>
      </c>
      <c r="Z103" s="55"/>
    </row>
    <row r="104" spans="1:26" x14ac:dyDescent="0.15">
      <c r="A104" s="66" t="s">
        <v>1493</v>
      </c>
      <c r="B104" s="53">
        <v>14</v>
      </c>
      <c r="C104" s="50">
        <f t="shared" si="73"/>
        <v>0.46341463414634149</v>
      </c>
      <c r="D104" s="53">
        <v>82</v>
      </c>
      <c r="E104" s="53">
        <v>38</v>
      </c>
      <c r="F104" s="53">
        <v>585</v>
      </c>
      <c r="G104" s="53">
        <f t="shared" si="68"/>
        <v>15.394736842105264</v>
      </c>
      <c r="H104" s="53">
        <v>3</v>
      </c>
      <c r="I104" s="50">
        <f t="shared" si="74"/>
        <v>7.8947368421052627E-2</v>
      </c>
      <c r="K104" s="53">
        <v>0</v>
      </c>
      <c r="L104" s="53">
        <v>0</v>
      </c>
      <c r="M104" s="64" t="e">
        <f t="shared" si="69"/>
        <v>#DIV/0!</v>
      </c>
      <c r="N104" s="53">
        <v>0</v>
      </c>
      <c r="O104" s="50" t="e">
        <f t="shared" si="75"/>
        <v>#DIV/0!</v>
      </c>
      <c r="R104" s="52" t="s">
        <v>131</v>
      </c>
      <c r="S104" s="65">
        <f t="shared" si="70"/>
        <v>0.13921901528013583</v>
      </c>
      <c r="T104" s="65">
        <f t="shared" si="71"/>
        <v>0.24477611940298508</v>
      </c>
      <c r="U104" s="65">
        <f t="shared" si="72"/>
        <v>0</v>
      </c>
      <c r="W104" s="53">
        <f t="shared" si="76"/>
        <v>76.5</v>
      </c>
      <c r="X104" s="53">
        <f t="shared" si="77"/>
        <v>114.5</v>
      </c>
      <c r="Y104" s="53">
        <f t="shared" si="78"/>
        <v>95.5</v>
      </c>
      <c r="Z104" s="55"/>
    </row>
    <row r="105" spans="1:26" x14ac:dyDescent="0.15">
      <c r="A105" s="52"/>
      <c r="B105" s="53">
        <v>10</v>
      </c>
      <c r="C105" s="50" t="e">
        <f t="shared" si="73"/>
        <v>#DIV/0!</v>
      </c>
      <c r="D105" s="53"/>
      <c r="E105" s="53"/>
      <c r="F105" s="53"/>
      <c r="G105" s="53" t="e">
        <f t="shared" si="68"/>
        <v>#DIV/0!</v>
      </c>
      <c r="H105" s="53"/>
      <c r="I105" s="50" t="e">
        <f t="shared" si="74"/>
        <v>#DIV/0!</v>
      </c>
      <c r="K105" s="53"/>
      <c r="L105" s="53"/>
      <c r="M105" s="64" t="e">
        <f t="shared" si="69"/>
        <v>#DIV/0!</v>
      </c>
      <c r="N105" s="53"/>
      <c r="O105" s="50" t="e">
        <f t="shared" si="75"/>
        <v>#DIV/0!</v>
      </c>
      <c r="R105" s="52"/>
      <c r="S105" s="65">
        <f t="shared" si="70"/>
        <v>0</v>
      </c>
      <c r="T105" s="65">
        <f t="shared" si="71"/>
        <v>0</v>
      </c>
      <c r="U105" s="65">
        <f t="shared" si="72"/>
        <v>0</v>
      </c>
      <c r="W105" s="53">
        <f t="shared" si="76"/>
        <v>0</v>
      </c>
      <c r="X105" s="53">
        <f t="shared" si="77"/>
        <v>0</v>
      </c>
      <c r="Y105" s="53">
        <f t="shared" si="78"/>
        <v>0</v>
      </c>
      <c r="Z105" s="55"/>
    </row>
    <row r="106" spans="1:26" x14ac:dyDescent="0.15">
      <c r="A106" s="52" t="s">
        <v>849</v>
      </c>
      <c r="B106" s="53">
        <v>16</v>
      </c>
      <c r="C106" s="50">
        <f t="shared" si="73"/>
        <v>0.6741573033707865</v>
      </c>
      <c r="D106" s="53">
        <v>89</v>
      </c>
      <c r="E106" s="53">
        <v>60</v>
      </c>
      <c r="F106" s="53">
        <v>860</v>
      </c>
      <c r="G106" s="53">
        <f t="shared" si="68"/>
        <v>14.333333333333334</v>
      </c>
      <c r="H106" s="53">
        <v>5</v>
      </c>
      <c r="I106" s="50">
        <f t="shared" si="74"/>
        <v>8.3333333333333329E-2</v>
      </c>
      <c r="K106" s="53">
        <v>6</v>
      </c>
      <c r="L106" s="53">
        <v>45</v>
      </c>
      <c r="M106" s="64">
        <f t="shared" si="69"/>
        <v>7.5</v>
      </c>
      <c r="N106" s="53">
        <v>1</v>
      </c>
      <c r="O106" s="50">
        <f t="shared" si="75"/>
        <v>0.16666666666666666</v>
      </c>
      <c r="R106" s="52" t="s">
        <v>850</v>
      </c>
      <c r="S106" s="65">
        <f t="shared" si="70"/>
        <v>0.16129032258064516</v>
      </c>
      <c r="T106" s="65">
        <f t="shared" si="71"/>
        <v>0.2656716417910448</v>
      </c>
      <c r="U106" s="65">
        <f t="shared" si="72"/>
        <v>1.3729977116704805E-2</v>
      </c>
      <c r="W106" s="53">
        <f t="shared" si="76"/>
        <v>126.5</v>
      </c>
      <c r="X106" s="53">
        <f t="shared" si="77"/>
        <v>186.5</v>
      </c>
      <c r="Y106" s="53">
        <f t="shared" si="78"/>
        <v>156.5</v>
      </c>
      <c r="Z106" s="55"/>
    </row>
    <row r="107" spans="1:26" x14ac:dyDescent="0.15">
      <c r="A107" s="66"/>
      <c r="B107" s="53"/>
      <c r="C107" s="50" t="e">
        <f t="shared" si="73"/>
        <v>#DIV/0!</v>
      </c>
      <c r="D107" s="53"/>
      <c r="E107" s="53"/>
      <c r="F107" s="53"/>
      <c r="G107" s="53" t="e">
        <f t="shared" si="68"/>
        <v>#DIV/0!</v>
      </c>
      <c r="H107" s="53"/>
      <c r="I107" s="50" t="e">
        <f t="shared" si="74"/>
        <v>#DIV/0!</v>
      </c>
      <c r="K107" s="53"/>
      <c r="L107" s="53"/>
      <c r="M107" s="64" t="e">
        <f t="shared" si="69"/>
        <v>#DIV/0!</v>
      </c>
      <c r="N107" s="53">
        <v>0</v>
      </c>
      <c r="O107" s="50" t="e">
        <f t="shared" si="75"/>
        <v>#DIV/0!</v>
      </c>
      <c r="R107" s="52"/>
      <c r="S107" s="65">
        <f t="shared" si="70"/>
        <v>0</v>
      </c>
      <c r="T107" s="65">
        <f t="shared" si="71"/>
        <v>0</v>
      </c>
      <c r="U107" s="65">
        <f t="shared" si="72"/>
        <v>0</v>
      </c>
      <c r="W107" s="53">
        <f t="shared" si="76"/>
        <v>0</v>
      </c>
      <c r="X107" s="53">
        <f t="shared" si="77"/>
        <v>0</v>
      </c>
      <c r="Y107" s="53">
        <f t="shared" si="78"/>
        <v>0</v>
      </c>
      <c r="Z107" s="55"/>
    </row>
    <row r="108" spans="1:26" x14ac:dyDescent="0.15">
      <c r="A108" s="51" t="s">
        <v>44</v>
      </c>
      <c r="B108" s="51"/>
      <c r="C108" s="58"/>
      <c r="D108" s="51">
        <f>SUM(D102:D107)</f>
        <v>331</v>
      </c>
      <c r="E108" s="51">
        <f t="shared" ref="E108:F108" si="79">SUM(E102:E107)</f>
        <v>200</v>
      </c>
      <c r="F108" s="51">
        <f t="shared" si="79"/>
        <v>2583</v>
      </c>
      <c r="G108" s="51"/>
      <c r="H108" s="51">
        <f t="shared" ref="H108" si="80">SUM(H102:H107)</f>
        <v>17</v>
      </c>
      <c r="I108" s="51"/>
      <c r="J108" s="51"/>
      <c r="K108" s="51">
        <f>SUM(K102:K107)</f>
        <v>13</v>
      </c>
      <c r="L108" s="51">
        <f t="shared" ref="L108" si="81">SUM(L102:L107)</f>
        <v>96</v>
      </c>
      <c r="M108" s="51"/>
      <c r="N108" s="51">
        <f t="shared" ref="N108" si="82">SUM(N102:N107)</f>
        <v>1</v>
      </c>
      <c r="O108" s="51"/>
    </row>
    <row r="109" spans="1:26" x14ac:dyDescent="0.15">
      <c r="A109" s="51"/>
      <c r="C109" s="55"/>
      <c r="D109" s="55"/>
      <c r="E109" s="55"/>
      <c r="F109" s="55"/>
      <c r="G109" s="55"/>
      <c r="H109" s="55"/>
      <c r="I109" s="55"/>
      <c r="J109" s="55"/>
      <c r="K109" s="55"/>
      <c r="L109" s="55"/>
    </row>
    <row r="110" spans="1:26" x14ac:dyDescent="0.15">
      <c r="A110" s="51"/>
      <c r="C110" s="55"/>
      <c r="D110" s="55"/>
      <c r="E110" s="55"/>
      <c r="F110" s="55"/>
      <c r="G110" s="55"/>
      <c r="H110" s="55"/>
      <c r="I110" s="55"/>
      <c r="J110" s="55"/>
      <c r="K110" s="55"/>
      <c r="L110" s="55"/>
    </row>
    <row r="111" spans="1:26" x14ac:dyDescent="0.15">
      <c r="A111" s="524" t="s">
        <v>52</v>
      </c>
      <c r="B111" s="524"/>
      <c r="C111" s="524"/>
      <c r="D111" s="524"/>
      <c r="E111" s="524"/>
      <c r="F111" s="524"/>
      <c r="G111" s="524"/>
      <c r="H111" s="55"/>
      <c r="I111" s="55"/>
      <c r="J111" s="524" t="s">
        <v>49</v>
      </c>
      <c r="K111" s="524"/>
      <c r="L111" s="524"/>
      <c r="M111" s="524"/>
      <c r="N111" s="524"/>
      <c r="R111" s="524" t="s">
        <v>50</v>
      </c>
      <c r="S111" s="524"/>
      <c r="T111" s="524"/>
      <c r="V111" s="524" t="s">
        <v>51</v>
      </c>
      <c r="W111" s="523"/>
    </row>
    <row r="112" spans="1:26" x14ac:dyDescent="0.15">
      <c r="A112" s="51" t="s">
        <v>31</v>
      </c>
      <c r="B112" s="51" t="s">
        <v>66</v>
      </c>
      <c r="C112" s="51" t="s">
        <v>34</v>
      </c>
      <c r="D112" s="51" t="s">
        <v>17</v>
      </c>
      <c r="E112" s="51" t="s">
        <v>18</v>
      </c>
      <c r="F112" s="51" t="s">
        <v>19</v>
      </c>
      <c r="G112" s="51" t="s">
        <v>20</v>
      </c>
      <c r="H112" s="51" t="s">
        <v>6</v>
      </c>
      <c r="I112" s="51" t="s">
        <v>53</v>
      </c>
      <c r="K112" s="51" t="s">
        <v>10</v>
      </c>
      <c r="L112" s="51" t="s">
        <v>11</v>
      </c>
      <c r="M112" s="51" t="s">
        <v>12</v>
      </c>
      <c r="N112" s="51" t="s">
        <v>54</v>
      </c>
      <c r="O112" s="51" t="s">
        <v>7</v>
      </c>
      <c r="R112" s="51" t="s">
        <v>31</v>
      </c>
      <c r="S112" s="51" t="s">
        <v>47</v>
      </c>
      <c r="T112" s="51" t="s">
        <v>45</v>
      </c>
      <c r="U112" s="51" t="s">
        <v>46</v>
      </c>
      <c r="W112" s="51" t="s">
        <v>14</v>
      </c>
      <c r="X112" s="51" t="s">
        <v>21</v>
      </c>
      <c r="Y112" s="51" t="s">
        <v>1004</v>
      </c>
      <c r="Z112" s="51"/>
    </row>
    <row r="113" spans="1:26" x14ac:dyDescent="0.15">
      <c r="A113" s="52" t="s">
        <v>754</v>
      </c>
      <c r="B113" s="53">
        <v>14</v>
      </c>
      <c r="C113" s="50">
        <f>E113/D113</f>
        <v>0.61403508771929827</v>
      </c>
      <c r="D113" s="53">
        <v>57</v>
      </c>
      <c r="E113" s="53">
        <v>35</v>
      </c>
      <c r="F113" s="53">
        <v>332</v>
      </c>
      <c r="G113" s="53">
        <f>F113/E113</f>
        <v>9.4857142857142858</v>
      </c>
      <c r="H113" s="53">
        <v>2</v>
      </c>
      <c r="I113" s="50">
        <f>H113/E113</f>
        <v>5.7142857142857141E-2</v>
      </c>
      <c r="K113" s="53"/>
      <c r="L113" s="53"/>
      <c r="M113" s="53" t="e">
        <f>L113/K113</f>
        <v>#DIV/0!</v>
      </c>
      <c r="N113" s="53"/>
      <c r="O113" s="50" t="e">
        <f>N113/K113</f>
        <v>#DIV/0!</v>
      </c>
      <c r="R113" s="52" t="s">
        <v>755</v>
      </c>
      <c r="S113" s="65">
        <f>(D113+K113)/($E$47+$L$47+$E$38+$L$38+$K$27+$D$27+$N$17)</f>
        <v>6.0253699788583512E-2</v>
      </c>
      <c r="T113" s="65">
        <f>D113/($E$47+$E$38+$K$27)</f>
        <v>0.11198428290766209</v>
      </c>
      <c r="U113" s="65">
        <f>K113/($L$47+$L$38+$D$27+$N$17)</f>
        <v>0</v>
      </c>
      <c r="W113" s="53">
        <f>(F113*0.1)+(H113*6)+(L113*0.1)+(N113*6)</f>
        <v>45.2</v>
      </c>
      <c r="X113" s="53">
        <f>(E113*1)+(F113*0.1)+(H113*6)+(L113*0.1)+(N113*6)</f>
        <v>80.2</v>
      </c>
      <c r="Y113" s="53">
        <f>(E113*0.5)+(F113*0.1)+(H113*6)+(L113*0.1)+(N113*6)</f>
        <v>62.7</v>
      </c>
      <c r="Z113" s="55"/>
    </row>
    <row r="114" spans="1:26" x14ac:dyDescent="0.15">
      <c r="A114" s="52" t="s">
        <v>561</v>
      </c>
      <c r="B114" s="53">
        <v>14</v>
      </c>
      <c r="C114" s="50">
        <f t="shared" ref="C114:C116" si="83">E114/D114</f>
        <v>0.5</v>
      </c>
      <c r="D114" s="53">
        <v>10</v>
      </c>
      <c r="E114" s="53">
        <v>5</v>
      </c>
      <c r="F114" s="53">
        <v>44</v>
      </c>
      <c r="G114" s="53">
        <f>F114/E114</f>
        <v>8.8000000000000007</v>
      </c>
      <c r="H114" s="53">
        <v>0</v>
      </c>
      <c r="I114" s="50">
        <f t="shared" ref="I114:I116" si="84">H114/E114</f>
        <v>0</v>
      </c>
      <c r="K114" s="53"/>
      <c r="L114" s="53"/>
      <c r="M114" s="53" t="e">
        <f t="shared" ref="M114:M116" si="85">L114/K114</f>
        <v>#DIV/0!</v>
      </c>
      <c r="N114" s="53"/>
      <c r="O114" s="50" t="e">
        <f t="shared" ref="O114:O116" si="86">N114/K114</f>
        <v>#DIV/0!</v>
      </c>
      <c r="R114" s="52" t="s">
        <v>132</v>
      </c>
      <c r="S114" s="65">
        <f>(D114+K114)/($E$47+$L$47+$E$38+$L$38+$K$27+$D$27+$N$17)</f>
        <v>1.0570824524312896E-2</v>
      </c>
      <c r="T114" s="65">
        <f>D114/($E$47+$E$38+$K$27)</f>
        <v>1.9646365422396856E-2</v>
      </c>
      <c r="U114" s="65">
        <f>K114/($L$47+$L$38+$D$27+$N$17)</f>
        <v>0</v>
      </c>
      <c r="W114" s="53">
        <f t="shared" ref="W114:W116" si="87">(F114*0.1)+(H114*6)+(L114*0.1)+(N114*6)</f>
        <v>4.4000000000000004</v>
      </c>
      <c r="X114" s="53">
        <f t="shared" ref="X114:X116" si="88">(E114*1)+(F114*0.1)+(H114*6)+(L114*0.1)+(N114*6)</f>
        <v>9.4</v>
      </c>
      <c r="Y114" s="53">
        <f t="shared" ref="Y114:Y116" si="89">(E114*0.5)+(F114*0.1)+(H114*6)+(L114*0.1)+(N114*6)</f>
        <v>6.9</v>
      </c>
      <c r="Z114" s="55"/>
    </row>
    <row r="115" spans="1:26" x14ac:dyDescent="0.15">
      <c r="A115" s="52" t="s">
        <v>562</v>
      </c>
      <c r="B115" s="53">
        <v>14</v>
      </c>
      <c r="C115" s="50">
        <f t="shared" si="83"/>
        <v>0.72</v>
      </c>
      <c r="D115" s="53">
        <v>25</v>
      </c>
      <c r="E115" s="53">
        <v>18</v>
      </c>
      <c r="F115" s="53">
        <v>140</v>
      </c>
      <c r="G115" s="53">
        <f>F115/E115</f>
        <v>7.7777777777777777</v>
      </c>
      <c r="H115" s="53">
        <v>2</v>
      </c>
      <c r="I115" s="50">
        <f t="shared" si="84"/>
        <v>0.1111111111111111</v>
      </c>
      <c r="K115" s="53"/>
      <c r="L115" s="53"/>
      <c r="M115" s="53" t="e">
        <f t="shared" si="85"/>
        <v>#DIV/0!</v>
      </c>
      <c r="N115" s="53"/>
      <c r="O115" s="50" t="e">
        <f t="shared" si="86"/>
        <v>#DIV/0!</v>
      </c>
      <c r="R115" s="52" t="s">
        <v>133</v>
      </c>
      <c r="S115" s="65">
        <f>(D115+K115)/($E$47+$L$47+$E$38+$L$38+$K$27+$D$27+$N$17)</f>
        <v>2.6427061310782242E-2</v>
      </c>
      <c r="T115" s="65">
        <f>D115/($E$47+$E$38+$K$27)</f>
        <v>4.9115913555992138E-2</v>
      </c>
      <c r="U115" s="65">
        <f>K115/($L$47+$L$38+$D$27+$N$17)</f>
        <v>0</v>
      </c>
      <c r="W115" s="53">
        <f t="shared" si="87"/>
        <v>26</v>
      </c>
      <c r="X115" s="53">
        <f t="shared" si="88"/>
        <v>44</v>
      </c>
      <c r="Y115" s="53">
        <f t="shared" si="89"/>
        <v>35</v>
      </c>
      <c r="Z115" s="55"/>
    </row>
    <row r="116" spans="1:26" x14ac:dyDescent="0.15">
      <c r="A116" s="52" t="s">
        <v>1482</v>
      </c>
      <c r="B116" s="53">
        <v>8</v>
      </c>
      <c r="C116" s="50">
        <f t="shared" si="83"/>
        <v>1</v>
      </c>
      <c r="D116" s="53">
        <v>8</v>
      </c>
      <c r="E116" s="53">
        <v>8</v>
      </c>
      <c r="F116" s="53">
        <v>76</v>
      </c>
      <c r="G116" s="53">
        <f>F116/E116</f>
        <v>9.5</v>
      </c>
      <c r="H116" s="53">
        <v>0</v>
      </c>
      <c r="I116" s="50">
        <f t="shared" si="84"/>
        <v>0</v>
      </c>
      <c r="K116" s="53"/>
      <c r="L116" s="53"/>
      <c r="M116" s="53" t="e">
        <f t="shared" si="85"/>
        <v>#DIV/0!</v>
      </c>
      <c r="N116" s="53"/>
      <c r="O116" s="50" t="e">
        <f t="shared" si="86"/>
        <v>#DIV/0!</v>
      </c>
      <c r="R116" s="52"/>
      <c r="S116" s="65">
        <f>(D116+K116)/($E$47+$L$47+$E$38+$L$38+$K$27+$D$27+$N$17)</f>
        <v>8.4566596194503175E-3</v>
      </c>
      <c r="T116" s="65">
        <f>D116/($E$47+$E$38+$K$27)</f>
        <v>1.5717092337917484E-2</v>
      </c>
      <c r="U116" s="65">
        <f>K116/($L$47+$L$38+$D$27+$N$17)</f>
        <v>0</v>
      </c>
      <c r="W116" s="53">
        <f t="shared" si="87"/>
        <v>7.6000000000000005</v>
      </c>
      <c r="X116" s="53">
        <f t="shared" si="88"/>
        <v>15.600000000000001</v>
      </c>
      <c r="Y116" s="53">
        <f t="shared" si="89"/>
        <v>11.600000000000001</v>
      </c>
      <c r="Z116" s="55"/>
    </row>
    <row r="117" spans="1:26" x14ac:dyDescent="0.15">
      <c r="A117" s="51" t="s">
        <v>44</v>
      </c>
      <c r="B117" s="51"/>
      <c r="C117" s="58"/>
      <c r="D117" s="51">
        <f>SUM(D113:D116)</f>
        <v>100</v>
      </c>
      <c r="E117" s="51">
        <f t="shared" ref="E117:F117" si="90">SUM(E113:E116)</f>
        <v>66</v>
      </c>
      <c r="F117" s="51">
        <f t="shared" si="90"/>
        <v>592</v>
      </c>
      <c r="G117" s="51"/>
      <c r="H117" s="51">
        <f t="shared" ref="H117" si="91">SUM(H113:H116)</f>
        <v>4</v>
      </c>
      <c r="I117" s="51"/>
      <c r="J117" s="51"/>
      <c r="K117" s="51">
        <f>SUM(K113:K116)</f>
        <v>0</v>
      </c>
      <c r="L117" s="51">
        <f t="shared" ref="L117" si="92">SUM(L113:L116)</f>
        <v>0</v>
      </c>
      <c r="M117" s="51"/>
      <c r="N117" s="51">
        <f t="shared" ref="N117" si="93">SUM(N113:N116)</f>
        <v>0</v>
      </c>
      <c r="O117" s="58"/>
      <c r="Q117" s="56"/>
      <c r="S117" s="56"/>
      <c r="U117" s="55"/>
      <c r="V117" s="55"/>
    </row>
    <row r="118" spans="1:26" x14ac:dyDescent="0.15">
      <c r="H118" s="61"/>
      <c r="I118" s="55"/>
      <c r="J118" s="55"/>
      <c r="P118" s="56"/>
      <c r="Q118" s="56"/>
      <c r="R118" s="56"/>
      <c r="T118" s="55"/>
      <c r="U118" s="55"/>
    </row>
    <row r="119" spans="1:26" x14ac:dyDescent="0.15">
      <c r="H119" s="61"/>
      <c r="I119" s="55"/>
      <c r="J119" s="55"/>
      <c r="P119" s="56"/>
      <c r="Q119" s="56"/>
      <c r="R119" s="56"/>
      <c r="T119" s="55"/>
      <c r="U119" s="55"/>
    </row>
    <row r="120" spans="1:26" x14ac:dyDescent="0.15">
      <c r="A120" s="524" t="s">
        <v>57</v>
      </c>
      <c r="B120" s="524"/>
      <c r="C120" s="524"/>
      <c r="D120" s="524"/>
      <c r="E120" s="524"/>
      <c r="F120" s="524"/>
      <c r="G120" s="524"/>
      <c r="H120" s="61"/>
      <c r="I120" s="55"/>
      <c r="J120" s="524" t="s">
        <v>58</v>
      </c>
      <c r="K120" s="525"/>
      <c r="L120" s="525"/>
      <c r="M120" s="525"/>
      <c r="N120" s="525"/>
      <c r="P120" s="67"/>
      <c r="Q120" s="56"/>
      <c r="R120" s="524" t="s">
        <v>62</v>
      </c>
      <c r="S120" s="525"/>
      <c r="T120" s="525"/>
      <c r="U120" s="525"/>
      <c r="V120" s="525"/>
    </row>
    <row r="121" spans="1:26" x14ac:dyDescent="0.15">
      <c r="A121" s="58"/>
      <c r="B121" s="51" t="s">
        <v>17</v>
      </c>
      <c r="C121" s="51" t="s">
        <v>42</v>
      </c>
      <c r="D121" s="51" t="s">
        <v>19</v>
      </c>
      <c r="E121" s="51" t="s">
        <v>6</v>
      </c>
      <c r="H121" s="55"/>
      <c r="I121" s="55"/>
      <c r="J121" s="526" t="s">
        <v>59</v>
      </c>
      <c r="K121" s="523"/>
      <c r="L121" s="523"/>
      <c r="M121" s="523"/>
      <c r="N121" s="58" t="s">
        <v>60</v>
      </c>
      <c r="R121" s="526" t="s">
        <v>59</v>
      </c>
      <c r="S121" s="523"/>
      <c r="T121" s="523"/>
      <c r="U121" s="523"/>
      <c r="V121" s="58" t="s">
        <v>60</v>
      </c>
    </row>
    <row r="122" spans="1:26" x14ac:dyDescent="0.15">
      <c r="A122" s="66" t="s">
        <v>346</v>
      </c>
      <c r="B122" s="53">
        <f>SUM(J92:J96,D102:D107,D113:D116)</f>
        <v>532</v>
      </c>
      <c r="C122" s="53">
        <f>SUM(E113:E116,E102:E107,K92:K96)</f>
        <v>336</v>
      </c>
      <c r="D122" s="53">
        <f>SUM(F113:F116,F102:F107,L92:L96)</f>
        <v>3617</v>
      </c>
      <c r="E122" s="53">
        <f>SUM(N92:N96,H102:H107,H113:H116)</f>
        <v>22</v>
      </c>
      <c r="H122" s="55"/>
      <c r="I122" s="55"/>
      <c r="J122" s="527" t="s">
        <v>1355</v>
      </c>
      <c r="K122" s="527"/>
      <c r="L122" s="527"/>
      <c r="M122" s="527"/>
      <c r="N122" s="52" t="s">
        <v>16</v>
      </c>
      <c r="R122" s="528"/>
      <c r="S122" s="527"/>
      <c r="T122" s="527"/>
      <c r="U122" s="527"/>
      <c r="V122" s="52"/>
    </row>
    <row r="123" spans="1:26" x14ac:dyDescent="0.15">
      <c r="A123" s="66" t="s">
        <v>43</v>
      </c>
      <c r="B123" s="53">
        <f>SUM(C87)</f>
        <v>575</v>
      </c>
      <c r="C123" s="53">
        <f>SUM(D87)</f>
        <v>367</v>
      </c>
      <c r="D123" s="53">
        <f>SUM(F87)</f>
        <v>3517</v>
      </c>
      <c r="E123" s="53">
        <f>SUM(H87)</f>
        <v>22</v>
      </c>
      <c r="F123" s="51"/>
      <c r="J123" s="527" t="s">
        <v>1453</v>
      </c>
      <c r="K123" s="527"/>
      <c r="L123" s="527"/>
      <c r="M123" s="527"/>
      <c r="N123" s="52" t="s">
        <v>285</v>
      </c>
      <c r="R123" s="528" t="s">
        <v>706</v>
      </c>
      <c r="S123" s="527"/>
      <c r="T123" s="527"/>
      <c r="U123" s="527"/>
      <c r="V123" s="52" t="s">
        <v>285</v>
      </c>
    </row>
    <row r="124" spans="1:26" x14ac:dyDescent="0.15">
      <c r="A124" s="66" t="s">
        <v>65</v>
      </c>
      <c r="B124" s="53"/>
      <c r="F124" s="51"/>
      <c r="J124" s="527" t="s">
        <v>647</v>
      </c>
      <c r="K124" s="527"/>
      <c r="L124" s="527"/>
      <c r="M124" s="527"/>
      <c r="N124" s="52" t="s">
        <v>16</v>
      </c>
      <c r="R124" s="528"/>
      <c r="S124" s="527"/>
      <c r="T124" s="527"/>
      <c r="U124" s="527"/>
      <c r="V124" s="52"/>
    </row>
    <row r="125" spans="1:26" x14ac:dyDescent="0.15">
      <c r="J125" s="527"/>
      <c r="K125" s="527"/>
      <c r="L125" s="527"/>
      <c r="M125" s="527"/>
      <c r="N125" s="52"/>
      <c r="R125" s="528"/>
      <c r="S125" s="527"/>
      <c r="T125" s="527"/>
      <c r="U125" s="527"/>
      <c r="V125" s="52"/>
    </row>
    <row r="126" spans="1:26" x14ac:dyDescent="0.15">
      <c r="A126" s="58"/>
      <c r="B126" s="51" t="s">
        <v>1</v>
      </c>
      <c r="C126" s="51" t="s">
        <v>4</v>
      </c>
      <c r="D126" s="51" t="s">
        <v>6</v>
      </c>
      <c r="J126" s="527"/>
      <c r="K126" s="527"/>
      <c r="L126" s="527"/>
      <c r="M126" s="527"/>
      <c r="N126" s="52"/>
      <c r="R126" s="528"/>
      <c r="S126" s="527"/>
      <c r="T126" s="527"/>
      <c r="U126" s="527"/>
      <c r="V126" s="52"/>
    </row>
    <row r="127" spans="1:26" x14ac:dyDescent="0.15">
      <c r="A127" s="66" t="s">
        <v>56</v>
      </c>
      <c r="B127" s="53">
        <f>SUM(M84:M86,C92:C96,K102:K107,K113:K116)</f>
        <v>503</v>
      </c>
      <c r="C127" s="53">
        <f>SUM(N84:N86,D92:D96,L102:L107,L113:L116)</f>
        <v>2311</v>
      </c>
      <c r="D127" s="53">
        <f>SUM(P84:P86,F92:F96,N102:N107,N113:N116)</f>
        <v>15</v>
      </c>
      <c r="J127" s="527"/>
      <c r="K127" s="527"/>
      <c r="L127" s="527"/>
      <c r="M127" s="527"/>
      <c r="N127" s="52"/>
      <c r="R127" s="528"/>
      <c r="S127" s="527"/>
      <c r="T127" s="527"/>
      <c r="U127" s="527"/>
      <c r="V127" s="52"/>
    </row>
    <row r="128" spans="1:26" x14ac:dyDescent="0.15">
      <c r="A128" s="66" t="s">
        <v>65</v>
      </c>
      <c r="B128" s="53"/>
      <c r="J128" s="527"/>
      <c r="K128" s="527"/>
      <c r="L128" s="527"/>
      <c r="M128" s="527"/>
      <c r="N128" s="52"/>
      <c r="R128" s="528"/>
      <c r="S128" s="527"/>
      <c r="T128" s="527"/>
      <c r="U128" s="527"/>
      <c r="V128" s="52"/>
    </row>
    <row r="129" spans="1:23" x14ac:dyDescent="0.15">
      <c r="J129" s="527"/>
      <c r="K129" s="527"/>
      <c r="L129" s="527"/>
      <c r="M129" s="527"/>
      <c r="N129" s="52"/>
      <c r="R129" s="528"/>
      <c r="S129" s="527"/>
      <c r="T129" s="527"/>
      <c r="U129" s="527"/>
      <c r="V129" s="52"/>
    </row>
    <row r="130" spans="1:23" x14ac:dyDescent="0.15">
      <c r="B130" s="51" t="s">
        <v>40</v>
      </c>
      <c r="C130" s="51" t="s">
        <v>41</v>
      </c>
    </row>
    <row r="131" spans="1:23" x14ac:dyDescent="0.15">
      <c r="A131" s="66" t="s">
        <v>39</v>
      </c>
      <c r="B131" s="50">
        <f>B127/(B123+B127)</f>
        <v>0.46660482374768086</v>
      </c>
      <c r="C131" s="50">
        <f>B123/(B123+B127)</f>
        <v>0.53339517625231914</v>
      </c>
    </row>
    <row r="132" spans="1:23" x14ac:dyDescent="0.15">
      <c r="A132" s="66" t="s">
        <v>64</v>
      </c>
      <c r="B132" s="53"/>
      <c r="C132" s="52"/>
      <c r="J132" s="49" t="s">
        <v>61</v>
      </c>
    </row>
    <row r="141" spans="1:23" x14ac:dyDescent="0.15">
      <c r="A141" s="524" t="s">
        <v>93</v>
      </c>
      <c r="B141" s="524"/>
      <c r="C141" s="524"/>
      <c r="D141" s="524"/>
      <c r="E141" s="524"/>
      <c r="F141" s="524"/>
      <c r="G141" s="524"/>
      <c r="H141" s="524"/>
      <c r="I141" s="524"/>
      <c r="J141" s="524"/>
      <c r="K141" s="524"/>
      <c r="L141" s="524"/>
      <c r="M141" s="524"/>
      <c r="N141" s="524"/>
      <c r="O141" s="524"/>
      <c r="P141" s="524"/>
      <c r="Q141" s="524"/>
      <c r="R141" s="524"/>
      <c r="S141" s="524"/>
      <c r="T141" s="524"/>
      <c r="U141" s="524"/>
      <c r="V141" s="524"/>
      <c r="W141" s="524"/>
    </row>
    <row r="142" spans="1:23" x14ac:dyDescent="0.15">
      <c r="A142" s="97"/>
      <c r="B142" s="97"/>
      <c r="C142" s="97"/>
      <c r="D142" s="97"/>
      <c r="E142" s="97"/>
      <c r="F142" s="97"/>
      <c r="G142" s="97"/>
      <c r="H142" s="97"/>
      <c r="I142" s="97"/>
      <c r="J142" s="97"/>
      <c r="K142" s="97"/>
      <c r="L142" s="97"/>
      <c r="M142" s="97"/>
      <c r="N142" s="97"/>
      <c r="O142" s="97"/>
      <c r="P142" s="97"/>
      <c r="Q142" s="97"/>
      <c r="R142" s="97"/>
      <c r="S142" s="97"/>
      <c r="T142" s="97"/>
      <c r="U142" s="97"/>
      <c r="V142" s="97"/>
      <c r="W142" s="97"/>
    </row>
    <row r="143" spans="1:23" x14ac:dyDescent="0.15">
      <c r="H143" s="522" t="s">
        <v>36</v>
      </c>
      <c r="I143" s="523"/>
      <c r="J143" s="523"/>
      <c r="M143" s="522" t="s">
        <v>37</v>
      </c>
      <c r="N143" s="522"/>
      <c r="O143" s="522"/>
    </row>
    <row r="144" spans="1:23" x14ac:dyDescent="0.15">
      <c r="H144" s="522" t="s">
        <v>38</v>
      </c>
      <c r="I144" s="522"/>
      <c r="J144" s="522"/>
    </row>
    <row r="145" spans="1:20" x14ac:dyDescent="0.15">
      <c r="H145" s="522"/>
      <c r="I145" s="523"/>
      <c r="J145" s="523"/>
    </row>
    <row r="146" spans="1:20" x14ac:dyDescent="0.15">
      <c r="H146" s="522"/>
      <c r="I146" s="523"/>
      <c r="J146" s="523"/>
    </row>
    <row r="147" spans="1:20" x14ac:dyDescent="0.15">
      <c r="D147" s="58" t="s">
        <v>83</v>
      </c>
      <c r="P147" s="58" t="s">
        <v>84</v>
      </c>
    </row>
    <row r="148" spans="1:20" x14ac:dyDescent="0.15">
      <c r="A148" s="51" t="s">
        <v>90</v>
      </c>
      <c r="P148" s="58" t="s">
        <v>90</v>
      </c>
      <c r="S148" s="51" t="s">
        <v>92</v>
      </c>
    </row>
    <row r="149" spans="1:20" x14ac:dyDescent="0.15">
      <c r="A149" s="66" t="s">
        <v>79</v>
      </c>
      <c r="B149" s="251" t="s">
        <v>89</v>
      </c>
      <c r="C149" s="251" t="s">
        <v>2</v>
      </c>
      <c r="D149" s="251" t="s">
        <v>3</v>
      </c>
      <c r="E149" s="251" t="s">
        <v>19</v>
      </c>
      <c r="F149" s="251" t="s">
        <v>6</v>
      </c>
      <c r="G149" s="251" t="s">
        <v>76</v>
      </c>
      <c r="H149" s="251" t="s">
        <v>10</v>
      </c>
      <c r="I149" s="251" t="s">
        <v>19</v>
      </c>
      <c r="J149" s="251" t="s">
        <v>77</v>
      </c>
      <c r="K149" s="251" t="s">
        <v>6</v>
      </c>
      <c r="L149" s="251" t="s">
        <v>14</v>
      </c>
      <c r="O149" s="251" t="s">
        <v>85</v>
      </c>
      <c r="P149" s="251" t="s">
        <v>86</v>
      </c>
      <c r="Q149" s="251" t="s">
        <v>87</v>
      </c>
      <c r="S149" s="249" t="s">
        <v>40</v>
      </c>
      <c r="T149" s="249" t="s">
        <v>41</v>
      </c>
    </row>
    <row r="150" spans="1:20" x14ac:dyDescent="0.15">
      <c r="A150" s="52" t="s">
        <v>44</v>
      </c>
      <c r="B150" s="250">
        <f>AVERAGE(B160,B170)</f>
        <v>530</v>
      </c>
      <c r="C150" s="250">
        <f>AVERAGE(C160,C170)</f>
        <v>335</v>
      </c>
      <c r="D150" s="252">
        <f>C150/B150</f>
        <v>0.63207547169811318</v>
      </c>
      <c r="E150" s="250">
        <f>AVERAGE(E160,E170)</f>
        <v>3360.5</v>
      </c>
      <c r="F150" s="250">
        <f t="shared" ref="F150:I150" si="94">AVERAGE(F160,F170)</f>
        <v>23</v>
      </c>
      <c r="G150" s="250">
        <f t="shared" si="94"/>
        <v>13.5</v>
      </c>
      <c r="H150" s="250">
        <f t="shared" si="94"/>
        <v>56.5</v>
      </c>
      <c r="I150" s="250">
        <f t="shared" si="94"/>
        <v>248.5</v>
      </c>
      <c r="J150" s="253">
        <f>I150/H150</f>
        <v>4.3982300884955752</v>
      </c>
      <c r="K150" s="250">
        <f>AVERAGE(K160,K170)</f>
        <v>4</v>
      </c>
      <c r="L150" s="53">
        <f>((E150*0.05)+(F150*4)+(G150*-1)+(I150*0.1)+(K150*6))</f>
        <v>295.375</v>
      </c>
      <c r="O150" s="252">
        <f>(B150+H150)/(B152+F152+B154+F154+B156+F156+B150+H150)</f>
        <v>0.40061475409836067</v>
      </c>
      <c r="P150" s="50">
        <f>B150/(B150+F152+F154+F156)</f>
        <v>0.51481301602719765</v>
      </c>
      <c r="Q150" s="50">
        <f>H150/(H150+B152+B154+B156)</f>
        <v>0.13003452243958574</v>
      </c>
      <c r="S150" s="50">
        <f>(H150+B152+B154+B156)/(H150+B152+B154+B156+B150)</f>
        <v>0.45049248315189216</v>
      </c>
      <c r="T150" s="50">
        <f>B150/(B150+H150+B152+B154+B156)</f>
        <v>0.54950751684810784</v>
      </c>
    </row>
    <row r="151" spans="1:20" x14ac:dyDescent="0.15">
      <c r="A151" s="66" t="s">
        <v>80</v>
      </c>
      <c r="B151" s="251" t="s">
        <v>10</v>
      </c>
      <c r="C151" s="251" t="s">
        <v>19</v>
      </c>
      <c r="D151" s="251" t="s">
        <v>77</v>
      </c>
      <c r="E151" s="251" t="s">
        <v>6</v>
      </c>
      <c r="F151" s="251" t="s">
        <v>17</v>
      </c>
      <c r="G151" s="251" t="s">
        <v>18</v>
      </c>
      <c r="H151" s="251" t="s">
        <v>19</v>
      </c>
      <c r="I151" s="251" t="s">
        <v>78</v>
      </c>
      <c r="J151" s="251" t="s">
        <v>6</v>
      </c>
      <c r="K151" s="251" t="s">
        <v>14</v>
      </c>
      <c r="L151" s="250" t="s">
        <v>91</v>
      </c>
      <c r="O151" s="249" t="s">
        <v>85</v>
      </c>
      <c r="P151" s="249" t="s">
        <v>87</v>
      </c>
      <c r="Q151" s="249" t="s">
        <v>88</v>
      </c>
    </row>
    <row r="152" spans="1:20" x14ac:dyDescent="0.15">
      <c r="A152" s="52" t="s">
        <v>44</v>
      </c>
      <c r="B152" s="250">
        <f>AVERAGE(B162,B172)</f>
        <v>366.5</v>
      </c>
      <c r="C152" s="250">
        <f>AVERAGE(C162,C172)</f>
        <v>1617</v>
      </c>
      <c r="D152" s="253">
        <f>C152/B152</f>
        <v>4.4120054570259208</v>
      </c>
      <c r="E152" s="250">
        <f>AVERAGE(E162,E172)</f>
        <v>9.5</v>
      </c>
      <c r="F152" s="250">
        <f t="shared" ref="F152:H152" si="95">AVERAGE(F162,F172)</f>
        <v>91</v>
      </c>
      <c r="G152" s="250">
        <f t="shared" si="95"/>
        <v>71.5</v>
      </c>
      <c r="H152" s="250">
        <f t="shared" si="95"/>
        <v>436.5</v>
      </c>
      <c r="I152" s="253">
        <f>H152/G152</f>
        <v>6.104895104895105</v>
      </c>
      <c r="J152" s="250">
        <f>AVERAGE(J172)</f>
        <v>4</v>
      </c>
      <c r="K152" s="53">
        <f>(C152*0.1)+(E152*6)+(H152*0.1)+(J152*6)</f>
        <v>286.35000000000002</v>
      </c>
      <c r="L152" s="53">
        <f>(C152*0.1)+(E152*6)+(G152*1)+(H152*0.1)+(J152*6)</f>
        <v>357.85</v>
      </c>
      <c r="O152" s="252">
        <f>(B152+F152)/(B152+F152+B154+F154+B156+F156+B150+H150)</f>
        <v>0.3125</v>
      </c>
      <c r="P152" s="50">
        <f>B152/(H150+B152+B154+B156)</f>
        <v>0.84349827387802068</v>
      </c>
      <c r="Q152" s="50">
        <f>F152/(F152+F154+F156)</f>
        <v>0.18218218218218218</v>
      </c>
    </row>
    <row r="153" spans="1:20" x14ac:dyDescent="0.15">
      <c r="A153" s="66" t="s">
        <v>81</v>
      </c>
      <c r="B153" s="251" t="s">
        <v>10</v>
      </c>
      <c r="C153" s="251" t="s">
        <v>19</v>
      </c>
      <c r="D153" s="251" t="s">
        <v>77</v>
      </c>
      <c r="E153" s="251" t="s">
        <v>6</v>
      </c>
      <c r="F153" s="251" t="s">
        <v>17</v>
      </c>
      <c r="G153" s="251" t="s">
        <v>18</v>
      </c>
      <c r="H153" s="251" t="s">
        <v>19</v>
      </c>
      <c r="I153" s="251" t="s">
        <v>78</v>
      </c>
      <c r="J153" s="251" t="s">
        <v>6</v>
      </c>
      <c r="K153" s="251" t="s">
        <v>14</v>
      </c>
      <c r="L153" s="250" t="s">
        <v>91</v>
      </c>
      <c r="O153" s="249" t="s">
        <v>85</v>
      </c>
      <c r="P153" s="249" t="s">
        <v>87</v>
      </c>
      <c r="Q153" s="249" t="s">
        <v>88</v>
      </c>
    </row>
    <row r="154" spans="1:20" x14ac:dyDescent="0.15">
      <c r="A154" s="52" t="s">
        <v>44</v>
      </c>
      <c r="B154" s="250">
        <f>AVERAGE(B164,B174)</f>
        <v>11.5</v>
      </c>
      <c r="C154" s="250">
        <f>AVERAGE(C164,C174)</f>
        <v>61.5</v>
      </c>
      <c r="D154" s="250">
        <f>C154/B154</f>
        <v>5.3478260869565215</v>
      </c>
      <c r="E154" s="250">
        <f>AVERAGE(E164,E174)</f>
        <v>0</v>
      </c>
      <c r="F154" s="250">
        <f t="shared" ref="F154:H154" si="96">AVERAGE(F164,F174)</f>
        <v>316</v>
      </c>
      <c r="G154" s="250">
        <f t="shared" si="96"/>
        <v>194.5</v>
      </c>
      <c r="H154" s="250">
        <f t="shared" si="96"/>
        <v>2302</v>
      </c>
      <c r="I154" s="253">
        <f>H154/G154</f>
        <v>11.83547557840617</v>
      </c>
      <c r="J154" s="250">
        <f>AVERAGE(J164,J174)</f>
        <v>16</v>
      </c>
      <c r="K154" s="53">
        <f>(C154*0.1)+(E154*6)+(H154*0.1)+(J154*6)</f>
        <v>332.35</v>
      </c>
      <c r="L154" s="53">
        <f>(C154*0.1)+(E154*6)+(G154*1)+(H154*0.1)+(J154*6)</f>
        <v>526.85</v>
      </c>
      <c r="O154" s="252">
        <f>(B154+F154)/(B152+F152+B154+F154+B156+F156+B150+H150)</f>
        <v>0.22370218579234974</v>
      </c>
      <c r="P154" s="50">
        <f>B154/(B152+H150+B154+B156)</f>
        <v>2.6467203682393557E-2</v>
      </c>
      <c r="Q154" s="50">
        <f>F154/(F154+F152+F156)</f>
        <v>0.63263263263263259</v>
      </c>
    </row>
    <row r="155" spans="1:20" x14ac:dyDescent="0.15">
      <c r="A155" s="66" t="s">
        <v>82</v>
      </c>
      <c r="B155" s="251" t="s">
        <v>10</v>
      </c>
      <c r="C155" s="251" t="s">
        <v>19</v>
      </c>
      <c r="D155" s="251" t="s">
        <v>77</v>
      </c>
      <c r="E155" s="251" t="s">
        <v>6</v>
      </c>
      <c r="F155" s="251" t="s">
        <v>17</v>
      </c>
      <c r="G155" s="251" t="s">
        <v>18</v>
      </c>
      <c r="H155" s="251" t="s">
        <v>19</v>
      </c>
      <c r="I155" s="251" t="s">
        <v>78</v>
      </c>
      <c r="J155" s="251" t="s">
        <v>6</v>
      </c>
      <c r="K155" s="251" t="s">
        <v>14</v>
      </c>
      <c r="L155" s="250" t="s">
        <v>91</v>
      </c>
      <c r="O155" s="249" t="s">
        <v>85</v>
      </c>
      <c r="P155" s="249" t="s">
        <v>87</v>
      </c>
      <c r="Q155" s="249" t="s">
        <v>88</v>
      </c>
    </row>
    <row r="156" spans="1:20" x14ac:dyDescent="0.15">
      <c r="A156" s="52" t="s">
        <v>44</v>
      </c>
      <c r="B156" s="250">
        <f>AVERAGE(B166,B176)</f>
        <v>0</v>
      </c>
      <c r="C156" s="250">
        <f>AVERAGE(C166,C176)</f>
        <v>0</v>
      </c>
      <c r="D156" s="250" t="e">
        <f>C156/B156</f>
        <v>#DIV/0!</v>
      </c>
      <c r="E156" s="250">
        <f>AVERAGE(E166,E176)</f>
        <v>0</v>
      </c>
      <c r="F156" s="250">
        <f>AVERAGE(F166,F176)</f>
        <v>92.5</v>
      </c>
      <c r="G156" s="250">
        <f t="shared" ref="G156:H156" si="97">AVERAGE(G166,G176)</f>
        <v>69</v>
      </c>
      <c r="H156" s="250">
        <f t="shared" si="97"/>
        <v>616.5</v>
      </c>
      <c r="I156" s="253">
        <f>H156/G156</f>
        <v>8.9347826086956523</v>
      </c>
      <c r="J156" s="250">
        <f>AVERAGE(J166,J176)</f>
        <v>4</v>
      </c>
      <c r="K156" s="53">
        <f>(C156*0.1)+(E156*6)+(H156*0.1)+(J156*6)</f>
        <v>85.65</v>
      </c>
      <c r="L156" s="53">
        <f>(C156*0.1)+(E156*6)+(G156*1)+(H156*0.1)+(J156*6)</f>
        <v>154.65</v>
      </c>
      <c r="O156" s="252">
        <f>(B156+F156)/(B152+F152+B154+F154+B156+F156+B150+H150)</f>
        <v>6.3183060109289618E-2</v>
      </c>
      <c r="P156" s="65">
        <f>B156/(B156+B154+B152+H150)</f>
        <v>0</v>
      </c>
      <c r="Q156" s="50">
        <f>F156/(F156+F154+F152)</f>
        <v>0.18518518518518517</v>
      </c>
    </row>
    <row r="157" spans="1:20" x14ac:dyDescent="0.15">
      <c r="B157" s="254"/>
      <c r="C157" s="254"/>
      <c r="D157" s="254"/>
      <c r="E157" s="254"/>
      <c r="F157" s="254"/>
      <c r="G157" s="254"/>
      <c r="H157" s="254"/>
      <c r="I157" s="254"/>
      <c r="J157" s="254"/>
      <c r="K157" s="254"/>
      <c r="L157" s="255"/>
      <c r="P157" s="58"/>
    </row>
    <row r="158" spans="1:20" x14ac:dyDescent="0.15">
      <c r="A158" s="51">
        <v>2024</v>
      </c>
      <c r="P158" s="58">
        <v>2024</v>
      </c>
      <c r="S158" s="51" t="s">
        <v>92</v>
      </c>
    </row>
    <row r="159" spans="1:20" x14ac:dyDescent="0.15">
      <c r="A159" s="66" t="s">
        <v>79</v>
      </c>
      <c r="B159" s="251" t="s">
        <v>89</v>
      </c>
      <c r="C159" s="251" t="s">
        <v>2</v>
      </c>
      <c r="D159" s="251" t="s">
        <v>3</v>
      </c>
      <c r="E159" s="251" t="s">
        <v>19</v>
      </c>
      <c r="F159" s="251" t="s">
        <v>6</v>
      </c>
      <c r="G159" s="251" t="s">
        <v>76</v>
      </c>
      <c r="H159" s="251" t="s">
        <v>10</v>
      </c>
      <c r="I159" s="251" t="s">
        <v>19</v>
      </c>
      <c r="J159" s="251" t="s">
        <v>77</v>
      </c>
      <c r="K159" s="251" t="s">
        <v>6</v>
      </c>
      <c r="L159" s="251" t="s">
        <v>14</v>
      </c>
      <c r="O159" s="251" t="s">
        <v>85</v>
      </c>
      <c r="P159" s="251" t="s">
        <v>86</v>
      </c>
      <c r="Q159" s="251" t="s">
        <v>87</v>
      </c>
      <c r="S159" s="249" t="s">
        <v>40</v>
      </c>
      <c r="T159" s="249" t="s">
        <v>41</v>
      </c>
    </row>
    <row r="160" spans="1:20" x14ac:dyDescent="0.15">
      <c r="A160" s="52" t="s">
        <v>44</v>
      </c>
      <c r="B160" s="250">
        <v>544</v>
      </c>
      <c r="C160" s="250">
        <v>340</v>
      </c>
      <c r="D160" s="252">
        <f>C160/B160</f>
        <v>0.625</v>
      </c>
      <c r="E160" s="250">
        <v>3392</v>
      </c>
      <c r="F160" s="250">
        <v>22</v>
      </c>
      <c r="G160" s="250">
        <v>15</v>
      </c>
      <c r="H160" s="250">
        <v>54</v>
      </c>
      <c r="I160" s="250">
        <v>283</v>
      </c>
      <c r="J160" s="253">
        <f>I160/H160</f>
        <v>5.2407407407407405</v>
      </c>
      <c r="K160" s="250">
        <v>6</v>
      </c>
      <c r="L160" s="53">
        <f>((E160*0.05)+(F160*4)+(G160*-1)+(I160*0.1)+(K160*6))</f>
        <v>306.90000000000003</v>
      </c>
      <c r="O160" s="252">
        <f>(B160+H160)/(B162+F162+B164+F164+B166+F166+B160+H160)</f>
        <v>0.40652617267165192</v>
      </c>
      <c r="P160" s="50">
        <f>B160/(B160+F162+F164+F166)</f>
        <v>0.51224105461393599</v>
      </c>
      <c r="Q160" s="50">
        <f>H160/(H160+B162+B164+B166)</f>
        <v>0.13202933985330073</v>
      </c>
      <c r="S160" s="50">
        <f>(H160+B162+B164+B166)/(H160+B162+B164+B166+B160)</f>
        <v>0.42917103882476393</v>
      </c>
      <c r="T160" s="50">
        <f>B160/(B160+H160+B162+B164+B166)</f>
        <v>0.57082896117523607</v>
      </c>
    </row>
    <row r="161" spans="1:20" x14ac:dyDescent="0.15">
      <c r="A161" s="66" t="s">
        <v>80</v>
      </c>
      <c r="B161" s="251" t="s">
        <v>10</v>
      </c>
      <c r="C161" s="251" t="s">
        <v>19</v>
      </c>
      <c r="D161" s="251" t="s">
        <v>77</v>
      </c>
      <c r="E161" s="251" t="s">
        <v>6</v>
      </c>
      <c r="F161" s="251" t="s">
        <v>17</v>
      </c>
      <c r="G161" s="251" t="s">
        <v>18</v>
      </c>
      <c r="H161" s="251" t="s">
        <v>19</v>
      </c>
      <c r="I161" s="251" t="s">
        <v>78</v>
      </c>
      <c r="J161" s="251" t="s">
        <v>6</v>
      </c>
      <c r="K161" s="251" t="s">
        <v>14</v>
      </c>
      <c r="L161" s="251" t="s">
        <v>91</v>
      </c>
      <c r="O161" s="249" t="s">
        <v>85</v>
      </c>
      <c r="P161" s="249" t="s">
        <v>87</v>
      </c>
      <c r="Q161" s="249" t="s">
        <v>88</v>
      </c>
    </row>
    <row r="162" spans="1:20" x14ac:dyDescent="0.15">
      <c r="A162" s="52" t="s">
        <v>44</v>
      </c>
      <c r="B162" s="250">
        <v>342</v>
      </c>
      <c r="C162" s="250">
        <v>1553</v>
      </c>
      <c r="D162" s="253">
        <f>C162/B162</f>
        <v>4.5409356725146202</v>
      </c>
      <c r="E162" s="250">
        <v>12</v>
      </c>
      <c r="F162" s="250">
        <v>90</v>
      </c>
      <c r="G162" s="250">
        <v>71</v>
      </c>
      <c r="H162" s="250">
        <v>340</v>
      </c>
      <c r="I162" s="253">
        <f>H162/G162</f>
        <v>4.788732394366197</v>
      </c>
      <c r="J162" s="250">
        <v>2</v>
      </c>
      <c r="K162" s="53">
        <f>(C162*0.1)+(E162*6)+(H162*0.1)+(J162*6)</f>
        <v>273.3</v>
      </c>
      <c r="L162" s="53">
        <f>(C162*0.1)+(E162*6)+(G162*1)+(H162*0.1)+(J162*6)</f>
        <v>344.3</v>
      </c>
      <c r="O162" s="252">
        <f>(B162+F162)/(B162+F162+B164+F164+B166+F166+B160+H160)</f>
        <v>0.29367777022433716</v>
      </c>
      <c r="P162" s="50">
        <f>B162/(H160+B162+B164+B166)</f>
        <v>0.83618581907090461</v>
      </c>
      <c r="Q162" s="50">
        <f>F162/(F162+F164+F166)</f>
        <v>0.17374517374517376</v>
      </c>
    </row>
    <row r="163" spans="1:20" x14ac:dyDescent="0.15">
      <c r="A163" s="66" t="s">
        <v>81</v>
      </c>
      <c r="B163" s="251" t="s">
        <v>10</v>
      </c>
      <c r="C163" s="251" t="s">
        <v>19</v>
      </c>
      <c r="D163" s="251" t="s">
        <v>77</v>
      </c>
      <c r="E163" s="251" t="s">
        <v>6</v>
      </c>
      <c r="F163" s="251" t="s">
        <v>17</v>
      </c>
      <c r="G163" s="251" t="s">
        <v>18</v>
      </c>
      <c r="H163" s="251" t="s">
        <v>19</v>
      </c>
      <c r="I163" s="251" t="s">
        <v>78</v>
      </c>
      <c r="J163" s="251" t="s">
        <v>6</v>
      </c>
      <c r="K163" s="251" t="s">
        <v>14</v>
      </c>
      <c r="L163" s="251" t="s">
        <v>91</v>
      </c>
      <c r="O163" s="249" t="s">
        <v>85</v>
      </c>
      <c r="P163" s="249" t="s">
        <v>87</v>
      </c>
      <c r="Q163" s="249" t="s">
        <v>88</v>
      </c>
    </row>
    <row r="164" spans="1:20" x14ac:dyDescent="0.15">
      <c r="A164" s="52" t="s">
        <v>44</v>
      </c>
      <c r="B164" s="250">
        <v>13</v>
      </c>
      <c r="C164" s="250">
        <v>42</v>
      </c>
      <c r="D164" s="250">
        <f>C164/B164</f>
        <v>3.2307692307692308</v>
      </c>
      <c r="E164" s="250">
        <v>0</v>
      </c>
      <c r="F164" s="250">
        <v>342</v>
      </c>
      <c r="G164" s="250">
        <v>210</v>
      </c>
      <c r="H164" s="250">
        <v>2476</v>
      </c>
      <c r="I164" s="253">
        <f>H164/G164</f>
        <v>11.790476190476191</v>
      </c>
      <c r="J164" s="250">
        <v>17</v>
      </c>
      <c r="K164" s="53">
        <f>(C164*0.1)+(E164*6)+(H164*0.1)+(J164*6)</f>
        <v>353.8</v>
      </c>
      <c r="L164" s="53">
        <f>(C164*0.1)+(E164*6)+(G164*1)+(H164*0.1)+(J164*6)</f>
        <v>563.79999999999995</v>
      </c>
      <c r="O164" s="252">
        <f>(B164+F164)/(B162+F162+B164+F164+B166+F166+B160+H160)</f>
        <v>0.24133242692046228</v>
      </c>
      <c r="P164" s="50">
        <f>B164/(B162+H160+B164+B166)</f>
        <v>3.1784841075794622E-2</v>
      </c>
      <c r="Q164" s="50">
        <f>F164/(F164+F162+F166)</f>
        <v>0.66023166023166024</v>
      </c>
    </row>
    <row r="165" spans="1:20" x14ac:dyDescent="0.15">
      <c r="A165" s="66" t="s">
        <v>82</v>
      </c>
      <c r="B165" s="251" t="s">
        <v>10</v>
      </c>
      <c r="C165" s="251" t="s">
        <v>19</v>
      </c>
      <c r="D165" s="251" t="s">
        <v>77</v>
      </c>
      <c r="E165" s="251" t="s">
        <v>6</v>
      </c>
      <c r="F165" s="251" t="s">
        <v>17</v>
      </c>
      <c r="G165" s="251" t="s">
        <v>18</v>
      </c>
      <c r="H165" s="251" t="s">
        <v>19</v>
      </c>
      <c r="I165" s="251" t="s">
        <v>78</v>
      </c>
      <c r="J165" s="251" t="s">
        <v>6</v>
      </c>
      <c r="K165" s="251" t="s">
        <v>14</v>
      </c>
      <c r="L165" s="251" t="s">
        <v>91</v>
      </c>
      <c r="O165" s="249" t="s">
        <v>85</v>
      </c>
      <c r="P165" s="249" t="s">
        <v>87</v>
      </c>
      <c r="Q165" s="249" t="s">
        <v>88</v>
      </c>
    </row>
    <row r="166" spans="1:20" x14ac:dyDescent="0.15">
      <c r="A166" s="52" t="s">
        <v>44</v>
      </c>
      <c r="B166" s="250">
        <v>0</v>
      </c>
      <c r="C166" s="250">
        <v>0</v>
      </c>
      <c r="D166" s="250" t="e">
        <f>C166/B166</f>
        <v>#DIV/0!</v>
      </c>
      <c r="E166" s="250">
        <v>0</v>
      </c>
      <c r="F166" s="250">
        <v>86</v>
      </c>
      <c r="G166" s="250">
        <v>60</v>
      </c>
      <c r="H166" s="250">
        <v>595</v>
      </c>
      <c r="I166" s="253">
        <f>H166/G166</f>
        <v>9.9166666666666661</v>
      </c>
      <c r="J166" s="250">
        <v>3</v>
      </c>
      <c r="K166" s="53">
        <f>(C166*0.1)+(E166*6)+(H166*0.1)+(J166*6)</f>
        <v>77.5</v>
      </c>
      <c r="L166" s="53">
        <f>(C166*0.1)+(E166*6)+(G166*1)+(H166*0.1)+(J166*6)</f>
        <v>137.5</v>
      </c>
      <c r="O166" s="252">
        <f>(B166+F166)/(B162+F162+B164+F164+B166+F166+B160+H160)</f>
        <v>5.8463630183548609E-2</v>
      </c>
      <c r="P166" s="65">
        <f>B166/(B166+B164+B162+H160)</f>
        <v>0</v>
      </c>
      <c r="Q166" s="50">
        <f>F166/(F166+F164+F162)</f>
        <v>0.16602316602316602</v>
      </c>
    </row>
    <row r="168" spans="1:20" x14ac:dyDescent="0.15">
      <c r="A168" s="51">
        <v>2025</v>
      </c>
      <c r="P168" s="58">
        <v>2025</v>
      </c>
      <c r="S168" s="51" t="s">
        <v>92</v>
      </c>
    </row>
    <row r="169" spans="1:20" x14ac:dyDescent="0.15">
      <c r="A169" s="66" t="s">
        <v>79</v>
      </c>
      <c r="B169" s="251" t="s">
        <v>89</v>
      </c>
      <c r="C169" s="251" t="s">
        <v>2</v>
      </c>
      <c r="D169" s="251" t="s">
        <v>3</v>
      </c>
      <c r="E169" s="251" t="s">
        <v>19</v>
      </c>
      <c r="F169" s="251" t="s">
        <v>6</v>
      </c>
      <c r="G169" s="251" t="s">
        <v>76</v>
      </c>
      <c r="H169" s="251" t="s">
        <v>10</v>
      </c>
      <c r="I169" s="251" t="s">
        <v>19</v>
      </c>
      <c r="J169" s="251" t="s">
        <v>77</v>
      </c>
      <c r="K169" s="251" t="s">
        <v>6</v>
      </c>
      <c r="L169" s="251" t="s">
        <v>14</v>
      </c>
      <c r="O169" s="251" t="s">
        <v>85</v>
      </c>
      <c r="P169" s="251" t="s">
        <v>86</v>
      </c>
      <c r="Q169" s="251" t="s">
        <v>87</v>
      </c>
      <c r="S169" s="249" t="s">
        <v>40</v>
      </c>
      <c r="T169" s="249" t="s">
        <v>41</v>
      </c>
    </row>
    <row r="170" spans="1:20" x14ac:dyDescent="0.15">
      <c r="A170" s="52" t="s">
        <v>44</v>
      </c>
      <c r="B170" s="250">
        <v>516</v>
      </c>
      <c r="C170" s="250">
        <v>330</v>
      </c>
      <c r="D170" s="252">
        <f>C170/B170</f>
        <v>0.63953488372093026</v>
      </c>
      <c r="E170" s="250">
        <v>3329</v>
      </c>
      <c r="F170" s="250">
        <v>24</v>
      </c>
      <c r="G170" s="250">
        <v>12</v>
      </c>
      <c r="H170" s="250">
        <v>59</v>
      </c>
      <c r="I170" s="250">
        <v>214</v>
      </c>
      <c r="J170" s="250">
        <f>I170/H170</f>
        <v>3.6271186440677967</v>
      </c>
      <c r="K170" s="250">
        <v>2</v>
      </c>
      <c r="L170" s="53">
        <f>((E170*0.05)+(F170*4)+(G170*-1)+(I170*0.1)+(K170*6))</f>
        <v>283.85000000000002</v>
      </c>
      <c r="O170" s="252">
        <f>(B170+H170)/(B172+F172+B174+F174+B176+F176+B170+H170)</f>
        <v>0.39464653397391902</v>
      </c>
      <c r="P170" s="50">
        <f>B170/(B170+F172+F174+F176)</f>
        <v>0.5175526579739218</v>
      </c>
      <c r="Q170" s="50">
        <f>H170/(H170+B172+B174+B176)</f>
        <v>0.1282608695652174</v>
      </c>
      <c r="S170" s="50">
        <f>(H170+B172+B174+B176)/(H170+B172+B174+B176+B170)</f>
        <v>0.47131147540983609</v>
      </c>
      <c r="T170" s="50">
        <f>B170/(B170+H170+B172+B174+B176)</f>
        <v>0.52868852459016391</v>
      </c>
    </row>
    <row r="171" spans="1:20" x14ac:dyDescent="0.15">
      <c r="A171" s="66" t="s">
        <v>80</v>
      </c>
      <c r="B171" s="251" t="s">
        <v>10</v>
      </c>
      <c r="C171" s="251" t="s">
        <v>19</v>
      </c>
      <c r="D171" s="251" t="s">
        <v>77</v>
      </c>
      <c r="E171" s="251" t="s">
        <v>6</v>
      </c>
      <c r="F171" s="251" t="s">
        <v>17</v>
      </c>
      <c r="G171" s="251" t="s">
        <v>18</v>
      </c>
      <c r="H171" s="251" t="s">
        <v>19</v>
      </c>
      <c r="I171" s="251" t="s">
        <v>78</v>
      </c>
      <c r="J171" s="251" t="s">
        <v>6</v>
      </c>
      <c r="K171" s="251" t="s">
        <v>14</v>
      </c>
      <c r="L171" s="251" t="s">
        <v>91</v>
      </c>
      <c r="O171" s="249" t="s">
        <v>85</v>
      </c>
      <c r="P171" s="249" t="s">
        <v>87</v>
      </c>
      <c r="Q171" s="249" t="s">
        <v>88</v>
      </c>
    </row>
    <row r="172" spans="1:20" x14ac:dyDescent="0.15">
      <c r="A172" s="52" t="s">
        <v>44</v>
      </c>
      <c r="B172" s="250">
        <v>391</v>
      </c>
      <c r="C172" s="250">
        <v>1681</v>
      </c>
      <c r="D172" s="253">
        <f>C172/B172</f>
        <v>4.2992327365728897</v>
      </c>
      <c r="E172" s="250">
        <v>7</v>
      </c>
      <c r="F172" s="250">
        <v>92</v>
      </c>
      <c r="G172" s="250">
        <v>72</v>
      </c>
      <c r="H172" s="250">
        <v>533</v>
      </c>
      <c r="I172" s="253">
        <f>H172/G172</f>
        <v>7.4027777777777777</v>
      </c>
      <c r="J172" s="250">
        <v>4</v>
      </c>
      <c r="K172" s="53">
        <f>(C172*0.1)+(E172*6)+(H172*0.1)+(J172*6)</f>
        <v>287.40000000000003</v>
      </c>
      <c r="L172" s="53">
        <f>(C172*0.1)+(E172*6)+(G172*1)+(H172*0.1)+(J172*6)</f>
        <v>359.40000000000003</v>
      </c>
      <c r="O172" s="252">
        <f>(B172+F172)/(B172+F172+B174+F174+B176+F176+B170+H170)</f>
        <v>0.33150308853809196</v>
      </c>
      <c r="P172" s="50">
        <f>B172/(H170+B172+B174+B176)</f>
        <v>0.85</v>
      </c>
      <c r="Q172" s="50">
        <f>F172/(F172+F174+F176)</f>
        <v>0.19126819126819128</v>
      </c>
    </row>
    <row r="173" spans="1:20" x14ac:dyDescent="0.15">
      <c r="A173" s="66" t="s">
        <v>81</v>
      </c>
      <c r="B173" s="251" t="s">
        <v>10</v>
      </c>
      <c r="C173" s="251" t="s">
        <v>19</v>
      </c>
      <c r="D173" s="251" t="s">
        <v>77</v>
      </c>
      <c r="E173" s="251" t="s">
        <v>6</v>
      </c>
      <c r="F173" s="251" t="s">
        <v>17</v>
      </c>
      <c r="G173" s="251" t="s">
        <v>18</v>
      </c>
      <c r="H173" s="251" t="s">
        <v>19</v>
      </c>
      <c r="I173" s="251" t="s">
        <v>78</v>
      </c>
      <c r="J173" s="251" t="s">
        <v>6</v>
      </c>
      <c r="K173" s="251" t="s">
        <v>14</v>
      </c>
      <c r="L173" s="251" t="s">
        <v>91</v>
      </c>
      <c r="O173" s="249" t="s">
        <v>85</v>
      </c>
      <c r="P173" s="249" t="s">
        <v>87</v>
      </c>
      <c r="Q173" s="249" t="s">
        <v>88</v>
      </c>
    </row>
    <row r="174" spans="1:20" x14ac:dyDescent="0.15">
      <c r="A174" s="52" t="s">
        <v>44</v>
      </c>
      <c r="B174" s="250">
        <v>10</v>
      </c>
      <c r="C174" s="250">
        <v>81</v>
      </c>
      <c r="D174" s="253">
        <f>C174/B174</f>
        <v>8.1</v>
      </c>
      <c r="E174" s="250">
        <v>0</v>
      </c>
      <c r="F174" s="250">
        <v>290</v>
      </c>
      <c r="G174" s="250">
        <v>179</v>
      </c>
      <c r="H174" s="250">
        <v>2128</v>
      </c>
      <c r="I174" s="253">
        <f>H174/G174</f>
        <v>11.888268156424582</v>
      </c>
      <c r="J174" s="250">
        <v>15</v>
      </c>
      <c r="K174" s="53">
        <f>(C174*0.1)+(E174*6)+(H174*0.1)+(J174*6)</f>
        <v>310.89999999999998</v>
      </c>
      <c r="L174" s="53">
        <f>(C174*0.1)+(E174*6)+(G174*1)+(H174*0.1)+(J174*6)</f>
        <v>489.9</v>
      </c>
      <c r="O174" s="252">
        <f>(B174+F174)/(B172+F172+B174+F174+B176+F176+B170+H170)</f>
        <v>0.20590253946465339</v>
      </c>
      <c r="P174" s="50">
        <f>B174/(B172+H170+B174+B176)</f>
        <v>2.1739130434782608E-2</v>
      </c>
      <c r="Q174" s="50">
        <f>F174/(F174+F172+F176)</f>
        <v>0.60291060291060294</v>
      </c>
    </row>
    <row r="175" spans="1:20" x14ac:dyDescent="0.15">
      <c r="A175" s="66" t="s">
        <v>82</v>
      </c>
      <c r="B175" s="251" t="s">
        <v>10</v>
      </c>
      <c r="C175" s="251" t="s">
        <v>19</v>
      </c>
      <c r="D175" s="251" t="s">
        <v>77</v>
      </c>
      <c r="E175" s="251" t="s">
        <v>6</v>
      </c>
      <c r="F175" s="251" t="s">
        <v>17</v>
      </c>
      <c r="G175" s="251" t="s">
        <v>18</v>
      </c>
      <c r="H175" s="251" t="s">
        <v>19</v>
      </c>
      <c r="I175" s="251" t="s">
        <v>78</v>
      </c>
      <c r="J175" s="251" t="s">
        <v>6</v>
      </c>
      <c r="K175" s="251" t="s">
        <v>14</v>
      </c>
      <c r="L175" s="251" t="s">
        <v>91</v>
      </c>
      <c r="O175" s="249" t="s">
        <v>85</v>
      </c>
      <c r="P175" s="249" t="s">
        <v>87</v>
      </c>
      <c r="Q175" s="249" t="s">
        <v>88</v>
      </c>
    </row>
    <row r="176" spans="1:20" x14ac:dyDescent="0.15">
      <c r="A176" s="52" t="s">
        <v>44</v>
      </c>
      <c r="B176" s="250">
        <v>0</v>
      </c>
      <c r="C176" s="250">
        <v>0</v>
      </c>
      <c r="D176" s="250" t="e">
        <f>C176/B176</f>
        <v>#DIV/0!</v>
      </c>
      <c r="E176" s="250">
        <v>0</v>
      </c>
      <c r="F176" s="250">
        <v>99</v>
      </c>
      <c r="G176" s="250">
        <v>78</v>
      </c>
      <c r="H176" s="250">
        <v>638</v>
      </c>
      <c r="I176" s="253">
        <f>H176/G176</f>
        <v>8.1794871794871788</v>
      </c>
      <c r="J176" s="250">
        <v>5</v>
      </c>
      <c r="K176" s="53">
        <f>(C176*0.1)+(E176*6)+(H176*0.1)+(J176*6)</f>
        <v>93.800000000000011</v>
      </c>
      <c r="L176" s="53">
        <f>(C176*0.1)+(E176*6)+(G176*1)+(H176*0.1)+(J176*6)</f>
        <v>171.8</v>
      </c>
      <c r="O176" s="252">
        <f>(B176+F176)/(B172+F172+B174+F174+B176+F176+B170+H170)</f>
        <v>6.7947838023335622E-2</v>
      </c>
      <c r="P176" s="65">
        <f>B176/(B176+B174+B172+H170)</f>
        <v>0</v>
      </c>
      <c r="Q176" s="50">
        <f>F176/(F176+F174+F172)</f>
        <v>0.20582120582120583</v>
      </c>
    </row>
  </sheetData>
  <mergeCells count="136">
    <mergeCell ref="A141:W141"/>
    <mergeCell ref="H143:J143"/>
    <mergeCell ref="M143:O143"/>
    <mergeCell ref="H144:J144"/>
    <mergeCell ref="H145:J145"/>
    <mergeCell ref="H146:J146"/>
    <mergeCell ref="J127:M127"/>
    <mergeCell ref="R127:U127"/>
    <mergeCell ref="J128:M128"/>
    <mergeCell ref="R128:U128"/>
    <mergeCell ref="J129:M129"/>
    <mergeCell ref="R129:U129"/>
    <mergeCell ref="J124:M124"/>
    <mergeCell ref="R124:U124"/>
    <mergeCell ref="J125:M125"/>
    <mergeCell ref="R125:U125"/>
    <mergeCell ref="J126:M126"/>
    <mergeCell ref="R126:U126"/>
    <mergeCell ref="J121:M121"/>
    <mergeCell ref="R121:U121"/>
    <mergeCell ref="J122:M122"/>
    <mergeCell ref="R122:U122"/>
    <mergeCell ref="J123:M123"/>
    <mergeCell ref="R123:U123"/>
    <mergeCell ref="A111:G111"/>
    <mergeCell ref="J111:N111"/>
    <mergeCell ref="R111:T111"/>
    <mergeCell ref="V111:W111"/>
    <mergeCell ref="A120:G120"/>
    <mergeCell ref="J120:N120"/>
    <mergeCell ref="R120:V120"/>
    <mergeCell ref="A90:G90"/>
    <mergeCell ref="H90:M90"/>
    <mergeCell ref="R90:T90"/>
    <mergeCell ref="V90:W90"/>
    <mergeCell ref="A100:G100"/>
    <mergeCell ref="J100:N100"/>
    <mergeCell ref="R100:T100"/>
    <mergeCell ref="V100:W100"/>
    <mergeCell ref="H76:J76"/>
    <mergeCell ref="H77:J77"/>
    <mergeCell ref="A80:W80"/>
    <mergeCell ref="C82:I82"/>
    <mergeCell ref="L82:P82"/>
    <mergeCell ref="R82:T82"/>
    <mergeCell ref="V82:W82"/>
    <mergeCell ref="J59:M59"/>
    <mergeCell ref="R59:U59"/>
    <mergeCell ref="AL59:AO59"/>
    <mergeCell ref="AT59:AW59"/>
    <mergeCell ref="A73:W73"/>
    <mergeCell ref="H75:J75"/>
    <mergeCell ref="M75:O75"/>
    <mergeCell ref="J57:M57"/>
    <mergeCell ref="R57:U57"/>
    <mergeCell ref="AL57:AO57"/>
    <mergeCell ref="AT57:AW57"/>
    <mergeCell ref="J58:M58"/>
    <mergeCell ref="R58:U58"/>
    <mergeCell ref="AL58:AO58"/>
    <mergeCell ref="AT58:AW58"/>
    <mergeCell ref="J55:M55"/>
    <mergeCell ref="R55:U55"/>
    <mergeCell ref="AL55:AO55"/>
    <mergeCell ref="AT55:AW55"/>
    <mergeCell ref="J56:M56"/>
    <mergeCell ref="R56:U56"/>
    <mergeCell ref="AL56:AO56"/>
    <mergeCell ref="AT56:AW56"/>
    <mergeCell ref="J53:M53"/>
    <mergeCell ref="R53:U53"/>
    <mergeCell ref="AL53:AO53"/>
    <mergeCell ref="AT53:AW53"/>
    <mergeCell ref="J54:M54"/>
    <mergeCell ref="R54:U54"/>
    <mergeCell ref="AL54:AO54"/>
    <mergeCell ref="AT54:AW54"/>
    <mergeCell ref="J51:M51"/>
    <mergeCell ref="R51:U51"/>
    <mergeCell ref="AL51:AO51"/>
    <mergeCell ref="AT51:AW51"/>
    <mergeCell ref="J52:M52"/>
    <mergeCell ref="R52:U52"/>
    <mergeCell ref="AL52:AO52"/>
    <mergeCell ref="AT52:AW52"/>
    <mergeCell ref="A50:G50"/>
    <mergeCell ref="J50:N50"/>
    <mergeCell ref="R50:V50"/>
    <mergeCell ref="AC50:AI50"/>
    <mergeCell ref="AL50:AP50"/>
    <mergeCell ref="AT50:AX50"/>
    <mergeCell ref="A41:G41"/>
    <mergeCell ref="L41:P41"/>
    <mergeCell ref="T41:V41"/>
    <mergeCell ref="X41:Y41"/>
    <mergeCell ref="AE41:AK41"/>
    <mergeCell ref="AN41:AR41"/>
    <mergeCell ref="AV41:AX41"/>
    <mergeCell ref="AZ41:BA41"/>
    <mergeCell ref="A30:G30"/>
    <mergeCell ref="L30:P30"/>
    <mergeCell ref="T30:V30"/>
    <mergeCell ref="X30:Y30"/>
    <mergeCell ref="AE30:AK30"/>
    <mergeCell ref="AN30:AR30"/>
    <mergeCell ref="AZ20:BA20"/>
    <mergeCell ref="C12:I12"/>
    <mergeCell ref="L12:P12"/>
    <mergeCell ref="R12:T12"/>
    <mergeCell ref="V12:W12"/>
    <mergeCell ref="AE12:AK12"/>
    <mergeCell ref="AN12:AR12"/>
    <mergeCell ref="AV30:AX30"/>
    <mergeCell ref="AZ30:BA30"/>
    <mergeCell ref="AT12:AV12"/>
    <mergeCell ref="AX12:AY12"/>
    <mergeCell ref="A20:G20"/>
    <mergeCell ref="H20:M20"/>
    <mergeCell ref="T20:V20"/>
    <mergeCell ref="X20:Y20"/>
    <mergeCell ref="AE20:AK20"/>
    <mergeCell ref="AL20:AQ20"/>
    <mergeCell ref="AV20:AX20"/>
    <mergeCell ref="H6:J6"/>
    <mergeCell ref="AJ6:AL6"/>
    <mergeCell ref="H7:J7"/>
    <mergeCell ref="AJ7:AL7"/>
    <mergeCell ref="A10:W10"/>
    <mergeCell ref="AC10:AY10"/>
    <mergeCell ref="A1:W1"/>
    <mergeCell ref="A3:W3"/>
    <mergeCell ref="AC3:AY3"/>
    <mergeCell ref="H5:J5"/>
    <mergeCell ref="M5:O5"/>
    <mergeCell ref="AJ5:AL5"/>
    <mergeCell ref="AO5:AQ5"/>
  </mergeCells>
  <hyperlinks>
    <hyperlink ref="H6" location="ARI!A90" display="RSP Projections: Year 2" xr:uid="{1FE082A8-C629-474C-BE32-ABFB2AF8FB0E}"/>
    <hyperlink ref="H6:J6" location="ARI!A110" display="RSP Projections: Year 2" xr:uid="{13518631-EF7D-4805-91F7-D6F58BA32D49}"/>
    <hyperlink ref="M5:O5" location="ARI!AX11" display="Adjustable Projections: Year 1" xr:uid="{1DF1B71D-72D9-47F7-AA87-1A31E26579DD}"/>
    <hyperlink ref="AJ5" location="ARI!C9" display="RSP Projections: Year 1" xr:uid="{013FF54B-3E3C-4FD8-BEC0-9B966D7EB970}"/>
    <hyperlink ref="AJ6" location="ARI!A90" display="RSP Projections: Year 2" xr:uid="{CB89F6FC-438D-4D2D-A9F4-5E1C3273E389}"/>
    <hyperlink ref="AJ6:AL6" location="ARI!A110" display="RSP Projections: Year 2" xr:uid="{CEEB7218-1E0A-4DDB-A69D-05A268B6AD97}"/>
    <hyperlink ref="AO5:AQ5" location="ARI!AX11" display="Adjustable Projections: Year 1" xr:uid="{5A1329D0-AA29-4EFB-977F-5D1F6E76A0E0}"/>
    <hyperlink ref="H5" location="ARI!C9" display="RSP Projections: Year 1" xr:uid="{F27FF0C7-77D9-4A5F-B882-470FCC956D5D}"/>
    <hyperlink ref="H76" location="ARI!A90" display="RSP Projections: Year 2" xr:uid="{240D9C0E-72C6-4D7C-AFD3-F23E9AC819A3}"/>
    <hyperlink ref="H76:J76" location="ARI!A110" display="RSP Projections: Year 2" xr:uid="{E689ED6F-509E-4E9D-A0BB-FC111726CB65}"/>
    <hyperlink ref="M75:O75" location="ARI!AX11" display="Adjustable Projections: Year 1" xr:uid="{CD984132-506A-4F39-8539-02CE964B6D29}"/>
    <hyperlink ref="H75" location="ARI!C9" display="RSP Projections: Year 1" xr:uid="{BF242B64-106A-48E0-AB08-0F3E8E71034B}"/>
    <hyperlink ref="M143:O143" location="ARI!AX11" display="Adjustable Projections: Year 1" xr:uid="{A97A8C49-6D7D-4154-B936-C98A2DE35E95}"/>
    <hyperlink ref="H144:J144" location="ARI!A110" display="RSP Projections: Year 2" xr:uid="{12851415-77B3-4483-BEAC-949BABBC8CB7}"/>
    <hyperlink ref="H144" location="ARI!A90" display="RSP Projections: Year 2" xr:uid="{F3096AC7-6DAA-438F-9ECC-44E6DB7EA615}"/>
    <hyperlink ref="H143" location="ARI!C9" display="RSP Projections: Year 1" xr:uid="{3465A9A0-01D0-4C56-B8B2-3507753568F8}"/>
    <hyperlink ref="M6" location="ARI!A170" display="Past Run/Pass Performances" xr:uid="{9C3B26BB-D8C2-4BDB-84B1-AAB9A0975862}"/>
    <hyperlink ref="M76" location="ARI!A170" display="Past Run/Pass Performances" xr:uid="{3D2B0890-859A-477D-9D1A-D15893DA5410}"/>
  </hyperlinks>
  <pageMargins left="0" right="0" top="0" bottom="0" header="0" footer="0"/>
  <pageSetup scale="54" orientation="landscape"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D370A-8CED-41DF-8C28-2B19B7EFCA28}">
  <dimension ref="A1:BB176"/>
  <sheetViews>
    <sheetView topLeftCell="A13" zoomScale="200" zoomScaleNormal="200" workbookViewId="0">
      <selection activeCell="M61" sqref="M61"/>
    </sheetView>
  </sheetViews>
  <sheetFormatPr defaultColWidth="3.85546875" defaultRowHeight="8.25" x14ac:dyDescent="0.15"/>
  <cols>
    <col min="1" max="1" width="14.85546875" style="257" customWidth="1"/>
    <col min="2" max="2" width="4.140625" style="266" bestFit="1" customWidth="1"/>
    <col min="3" max="3" width="4.42578125" style="257" bestFit="1" customWidth="1"/>
    <col min="4" max="4" width="4.28515625" style="257" bestFit="1" customWidth="1"/>
    <col min="5" max="5" width="4.42578125" style="257" bestFit="1" customWidth="1"/>
    <col min="6" max="6" width="4.28515625" style="257" bestFit="1" customWidth="1"/>
    <col min="7" max="7" width="4.42578125" style="257" bestFit="1" customWidth="1"/>
    <col min="8" max="8" width="4.28515625" style="257" bestFit="1" customWidth="1"/>
    <col min="9" max="9" width="4.42578125" style="257" bestFit="1" customWidth="1"/>
    <col min="10" max="10" width="4.28515625" style="257" bestFit="1" customWidth="1"/>
    <col min="11" max="11" width="4.42578125" style="257" bestFit="1" customWidth="1"/>
    <col min="12" max="12" width="4.28515625" style="257" bestFit="1" customWidth="1"/>
    <col min="13" max="13" width="4.42578125" style="257" bestFit="1" customWidth="1"/>
    <col min="14" max="14" width="4.28515625" style="257" bestFit="1" customWidth="1"/>
    <col min="15" max="15" width="4.42578125" style="257" bestFit="1" customWidth="1"/>
    <col min="16" max="16" width="4.28515625" style="257" bestFit="1" customWidth="1"/>
    <col min="17" max="17" width="4.42578125" style="257" bestFit="1" customWidth="1"/>
    <col min="18" max="18" width="12.5703125" style="257" customWidth="1"/>
    <col min="19" max="19" width="4.7109375" style="257" bestFit="1" customWidth="1"/>
    <col min="20" max="20" width="5.42578125" style="257" bestFit="1" customWidth="1"/>
    <col min="21" max="21" width="5" style="257" bestFit="1" customWidth="1"/>
    <col min="22" max="22" width="4.7109375" style="257" bestFit="1" customWidth="1"/>
    <col min="23" max="23" width="4" style="257" bestFit="1" customWidth="1"/>
    <col min="24" max="24" width="4.28515625" style="257" bestFit="1" customWidth="1"/>
    <col min="25" max="26" width="4.85546875" style="257" bestFit="1" customWidth="1"/>
    <col min="27" max="29" width="3.85546875" style="257"/>
    <col min="30" max="30" width="4.140625" style="257" bestFit="1" customWidth="1"/>
    <col min="31" max="31" width="4.42578125" style="257" bestFit="1" customWidth="1"/>
    <col min="32" max="33" width="4.28515625" style="257" bestFit="1" customWidth="1"/>
    <col min="34" max="34" width="4.85546875" style="257" bestFit="1" customWidth="1"/>
    <col min="35" max="35" width="4.5703125" style="257" bestFit="1" customWidth="1"/>
    <col min="36" max="36" width="4.42578125" style="257" bestFit="1" customWidth="1"/>
    <col min="37" max="37" width="4.5703125" style="257" bestFit="1" customWidth="1"/>
    <col min="38" max="38" width="4.42578125" style="257" bestFit="1" customWidth="1"/>
    <col min="39" max="39" width="4.140625" style="257" bestFit="1" customWidth="1"/>
    <col min="40" max="40" width="4.28515625" style="257" bestFit="1" customWidth="1"/>
    <col min="41" max="41" width="4.42578125" style="257" bestFit="1" customWidth="1"/>
    <col min="42" max="42" width="4" style="257" bestFit="1" customWidth="1"/>
    <col min="43" max="43" width="4.28515625" style="257" bestFit="1" customWidth="1"/>
    <col min="44" max="46" width="3.85546875" style="257"/>
    <col min="47" max="49" width="4" style="257" bestFit="1" customWidth="1"/>
    <col min="50" max="50" width="3.85546875" style="257"/>
    <col min="51" max="52" width="4" style="257" bestFit="1" customWidth="1"/>
    <col min="53" max="16384" width="3.85546875" style="257"/>
  </cols>
  <sheetData>
    <row r="1" spans="1:53" x14ac:dyDescent="0.15">
      <c r="A1" s="531" t="s">
        <v>100</v>
      </c>
      <c r="B1" s="531"/>
      <c r="C1" s="531"/>
      <c r="D1" s="531"/>
      <c r="E1" s="531"/>
      <c r="F1" s="531"/>
      <c r="G1" s="531"/>
      <c r="H1" s="531"/>
      <c r="I1" s="531"/>
      <c r="J1" s="531"/>
      <c r="K1" s="531"/>
      <c r="L1" s="531"/>
      <c r="M1" s="531"/>
      <c r="N1" s="531"/>
      <c r="O1" s="531"/>
      <c r="P1" s="531"/>
      <c r="Q1" s="531"/>
      <c r="R1" s="531"/>
      <c r="S1" s="531"/>
      <c r="T1" s="531"/>
      <c r="U1" s="531"/>
      <c r="V1" s="531"/>
      <c r="W1" s="531"/>
    </row>
    <row r="2" spans="1:53" x14ac:dyDescent="0.15">
      <c r="C2" s="258"/>
      <c r="D2" s="258"/>
      <c r="E2" s="258"/>
      <c r="F2" s="258"/>
      <c r="G2" s="258"/>
      <c r="H2" s="258"/>
      <c r="I2" s="258"/>
      <c r="J2" s="258"/>
      <c r="K2" s="258"/>
      <c r="L2" s="258"/>
      <c r="M2" s="258"/>
      <c r="N2" s="258"/>
    </row>
    <row r="3" spans="1:53" x14ac:dyDescent="0.15">
      <c r="A3" s="531" t="s">
        <v>55</v>
      </c>
      <c r="B3" s="531"/>
      <c r="C3" s="531"/>
      <c r="D3" s="531"/>
      <c r="E3" s="531"/>
      <c r="F3" s="531"/>
      <c r="G3" s="531"/>
      <c r="H3" s="531"/>
      <c r="I3" s="531"/>
      <c r="J3" s="531"/>
      <c r="K3" s="531"/>
      <c r="L3" s="531"/>
      <c r="M3" s="531"/>
      <c r="N3" s="531"/>
      <c r="O3" s="531"/>
      <c r="P3" s="531"/>
      <c r="Q3" s="531"/>
      <c r="R3" s="531"/>
      <c r="S3" s="531"/>
      <c r="T3" s="531"/>
      <c r="U3" s="531"/>
      <c r="V3" s="531"/>
      <c r="W3" s="531"/>
      <c r="AC3" s="531" t="s">
        <v>55</v>
      </c>
      <c r="AD3" s="531"/>
      <c r="AE3" s="531"/>
      <c r="AF3" s="531"/>
      <c r="AG3" s="531"/>
      <c r="AH3" s="531"/>
      <c r="AI3" s="531"/>
      <c r="AJ3" s="531"/>
      <c r="AK3" s="531"/>
      <c r="AL3" s="531"/>
      <c r="AM3" s="531"/>
      <c r="AN3" s="531"/>
      <c r="AO3" s="531"/>
      <c r="AP3" s="531"/>
      <c r="AQ3" s="531"/>
      <c r="AR3" s="531"/>
      <c r="AS3" s="531"/>
      <c r="AT3" s="531"/>
      <c r="AU3" s="531"/>
      <c r="AV3" s="531"/>
      <c r="AW3" s="531"/>
      <c r="AX3" s="531"/>
      <c r="AY3" s="531"/>
    </row>
    <row r="4" spans="1:53" x14ac:dyDescent="0.15">
      <c r="A4" s="258"/>
      <c r="B4" s="258"/>
      <c r="C4" s="258"/>
      <c r="D4" s="258"/>
      <c r="E4" s="258"/>
      <c r="F4" s="258"/>
      <c r="G4" s="258"/>
      <c r="H4" s="258"/>
      <c r="I4" s="258"/>
      <c r="J4" s="258"/>
      <c r="K4" s="258"/>
      <c r="L4" s="258"/>
      <c r="M4" s="258"/>
      <c r="N4" s="258"/>
      <c r="O4" s="258"/>
      <c r="P4" s="258"/>
      <c r="Q4" s="258"/>
      <c r="R4" s="258"/>
      <c r="S4" s="258"/>
      <c r="T4" s="258"/>
      <c r="U4" s="258"/>
      <c r="V4" s="258"/>
      <c r="W4" s="258"/>
      <c r="X4" s="258"/>
      <c r="Y4" s="258"/>
      <c r="Z4" s="258"/>
      <c r="AA4" s="258"/>
      <c r="AC4" s="258"/>
      <c r="AD4" s="258"/>
      <c r="AE4" s="258"/>
      <c r="AF4" s="258"/>
      <c r="AG4" s="258"/>
      <c r="AH4" s="258"/>
      <c r="AI4" s="258"/>
      <c r="AJ4" s="258"/>
      <c r="AK4" s="258"/>
      <c r="AL4" s="258"/>
      <c r="AM4" s="258"/>
      <c r="AN4" s="258"/>
      <c r="AO4" s="258"/>
      <c r="AP4" s="258"/>
      <c r="AQ4" s="258"/>
      <c r="AR4" s="258"/>
      <c r="AS4" s="258"/>
      <c r="AT4" s="258"/>
      <c r="AU4" s="258"/>
      <c r="AV4" s="258"/>
      <c r="AW4" s="258"/>
      <c r="AX4" s="258"/>
      <c r="AY4" s="258"/>
    </row>
    <row r="5" spans="1:53" x14ac:dyDescent="0.15">
      <c r="H5" s="529" t="s">
        <v>36</v>
      </c>
      <c r="I5" s="530"/>
      <c r="J5" s="530"/>
      <c r="M5" s="529" t="s">
        <v>37</v>
      </c>
      <c r="N5" s="529"/>
      <c r="O5" s="529"/>
      <c r="S5" s="259" t="s">
        <v>94</v>
      </c>
      <c r="AJ5" s="529" t="s">
        <v>36</v>
      </c>
      <c r="AK5" s="530"/>
      <c r="AL5" s="530"/>
      <c r="AO5" s="529" t="s">
        <v>37</v>
      </c>
      <c r="AP5" s="529"/>
      <c r="AQ5" s="529"/>
    </row>
    <row r="6" spans="1:53" x14ac:dyDescent="0.15">
      <c r="H6" s="529" t="s">
        <v>38</v>
      </c>
      <c r="I6" s="529"/>
      <c r="J6" s="529"/>
      <c r="M6" s="260" t="s">
        <v>75</v>
      </c>
      <c r="S6" s="261" t="s">
        <v>40</v>
      </c>
      <c r="T6" s="261" t="s">
        <v>41</v>
      </c>
      <c r="AJ6" s="529" t="s">
        <v>38</v>
      </c>
      <c r="AK6" s="529"/>
      <c r="AL6" s="529"/>
    </row>
    <row r="7" spans="1:53" x14ac:dyDescent="0.15">
      <c r="H7" s="529"/>
      <c r="I7" s="530"/>
      <c r="J7" s="530"/>
      <c r="S7" s="262">
        <f>(N17+D27+L38+L47)/(N17+D27+L38+D17)</f>
        <v>0.48054298642533938</v>
      </c>
      <c r="T7" s="262">
        <f>D17/(D17+N17+D27+L38+L47)</f>
        <v>0.51945701357466068</v>
      </c>
      <c r="AJ7" s="529"/>
      <c r="AK7" s="530"/>
      <c r="AL7" s="530"/>
    </row>
    <row r="10" spans="1:53" x14ac:dyDescent="0.15">
      <c r="A10" s="531" t="s">
        <v>36</v>
      </c>
      <c r="B10" s="531"/>
      <c r="C10" s="531"/>
      <c r="D10" s="531"/>
      <c r="E10" s="531"/>
      <c r="F10" s="531"/>
      <c r="G10" s="531"/>
      <c r="H10" s="531"/>
      <c r="I10" s="531"/>
      <c r="J10" s="531"/>
      <c r="K10" s="531"/>
      <c r="L10" s="531"/>
      <c r="M10" s="531"/>
      <c r="N10" s="531"/>
      <c r="O10" s="531"/>
      <c r="P10" s="531"/>
      <c r="Q10" s="531"/>
      <c r="R10" s="531"/>
      <c r="S10" s="531"/>
      <c r="T10" s="531"/>
      <c r="U10" s="531"/>
      <c r="V10" s="531"/>
      <c r="W10" s="531"/>
      <c r="AC10" s="531" t="s">
        <v>37</v>
      </c>
      <c r="AD10" s="531"/>
      <c r="AE10" s="531"/>
      <c r="AF10" s="531"/>
      <c r="AG10" s="531"/>
      <c r="AH10" s="531"/>
      <c r="AI10" s="531"/>
      <c r="AJ10" s="531"/>
      <c r="AK10" s="531"/>
      <c r="AL10" s="531"/>
      <c r="AM10" s="531"/>
      <c r="AN10" s="531"/>
      <c r="AO10" s="531"/>
      <c r="AP10" s="531"/>
      <c r="AQ10" s="531"/>
      <c r="AR10" s="531"/>
      <c r="AS10" s="531"/>
      <c r="AT10" s="531"/>
      <c r="AU10" s="531"/>
      <c r="AV10" s="531"/>
      <c r="AW10" s="531"/>
      <c r="AX10" s="531"/>
      <c r="AY10" s="531"/>
    </row>
    <row r="12" spans="1:53" x14ac:dyDescent="0.15">
      <c r="C12" s="531" t="s">
        <v>48</v>
      </c>
      <c r="D12" s="531"/>
      <c r="E12" s="531"/>
      <c r="F12" s="531"/>
      <c r="G12" s="531"/>
      <c r="H12" s="531"/>
      <c r="I12" s="531"/>
      <c r="J12" s="258"/>
      <c r="K12" s="258"/>
      <c r="N12" s="531" t="s">
        <v>49</v>
      </c>
      <c r="O12" s="532"/>
      <c r="P12" s="532"/>
      <c r="Q12" s="532"/>
      <c r="R12" s="532"/>
      <c r="T12" s="531" t="s">
        <v>50</v>
      </c>
      <c r="U12" s="531"/>
      <c r="V12" s="531"/>
      <c r="X12" s="531"/>
      <c r="Y12" s="531"/>
      <c r="AG12" s="531" t="s">
        <v>48</v>
      </c>
      <c r="AH12" s="531"/>
      <c r="AI12" s="531"/>
      <c r="AJ12" s="531"/>
      <c r="AK12" s="531"/>
      <c r="AL12" s="531"/>
      <c r="AM12" s="531"/>
      <c r="AP12" s="531" t="s">
        <v>49</v>
      </c>
      <c r="AQ12" s="532"/>
      <c r="AR12" s="532"/>
      <c r="AS12" s="532"/>
      <c r="AT12" s="532"/>
      <c r="AV12" s="531" t="s">
        <v>50</v>
      </c>
      <c r="AW12" s="531"/>
      <c r="AX12" s="531"/>
      <c r="AZ12" s="531" t="s">
        <v>51</v>
      </c>
      <c r="BA12" s="531"/>
    </row>
    <row r="13" spans="1:53" x14ac:dyDescent="0.15">
      <c r="A13" s="263" t="s">
        <v>0</v>
      </c>
      <c r="B13" s="263" t="s">
        <v>1517</v>
      </c>
      <c r="C13" s="263" t="s">
        <v>66</v>
      </c>
      <c r="D13" s="263" t="s">
        <v>1</v>
      </c>
      <c r="E13" s="263" t="s">
        <v>2</v>
      </c>
      <c r="F13" s="263" t="s">
        <v>3</v>
      </c>
      <c r="G13" s="263" t="s">
        <v>4</v>
      </c>
      <c r="H13" s="263" t="s">
        <v>5</v>
      </c>
      <c r="I13" s="263" t="s">
        <v>6</v>
      </c>
      <c r="J13" s="263" t="s">
        <v>7</v>
      </c>
      <c r="K13" s="263" t="s">
        <v>8</v>
      </c>
      <c r="L13" s="263" t="s">
        <v>9</v>
      </c>
      <c r="N13" s="263" t="s">
        <v>10</v>
      </c>
      <c r="O13" s="263" t="s">
        <v>11</v>
      </c>
      <c r="P13" s="263" t="s">
        <v>12</v>
      </c>
      <c r="Q13" s="263" t="s">
        <v>6</v>
      </c>
      <c r="R13" s="263" t="s">
        <v>13</v>
      </c>
      <c r="S13" s="263"/>
      <c r="T13" s="263" t="s">
        <v>47</v>
      </c>
      <c r="U13" s="263" t="s">
        <v>45</v>
      </c>
      <c r="V13" s="263" t="s">
        <v>46</v>
      </c>
      <c r="W13" s="263"/>
      <c r="X13" s="263" t="s">
        <v>14</v>
      </c>
      <c r="Y13" s="263" t="s">
        <v>63</v>
      </c>
      <c r="Z13" s="263"/>
      <c r="AA13" s="263"/>
      <c r="AD13" s="263" t="s">
        <v>0</v>
      </c>
      <c r="AE13" s="263" t="s">
        <v>66</v>
      </c>
      <c r="AF13" s="263" t="s">
        <v>1</v>
      </c>
      <c r="AG13" s="263" t="s">
        <v>2</v>
      </c>
      <c r="AH13" s="263" t="s">
        <v>3</v>
      </c>
      <c r="AI13" s="263" t="s">
        <v>4</v>
      </c>
      <c r="AJ13" s="263" t="s">
        <v>5</v>
      </c>
      <c r="AK13" s="263" t="s">
        <v>6</v>
      </c>
      <c r="AL13" s="263" t="s">
        <v>7</v>
      </c>
      <c r="AM13" s="263" t="s">
        <v>8</v>
      </c>
      <c r="AN13" s="263" t="s">
        <v>9</v>
      </c>
      <c r="AP13" s="263" t="s">
        <v>10</v>
      </c>
      <c r="AQ13" s="263" t="s">
        <v>11</v>
      </c>
      <c r="AR13" s="263" t="s">
        <v>12</v>
      </c>
      <c r="AS13" s="263" t="s">
        <v>6</v>
      </c>
      <c r="AT13" s="263" t="s">
        <v>13</v>
      </c>
      <c r="AU13" s="263"/>
      <c r="AV13" s="263" t="s">
        <v>47</v>
      </c>
      <c r="AW13" s="263" t="s">
        <v>45</v>
      </c>
      <c r="AX13" s="263" t="s">
        <v>46</v>
      </c>
      <c r="AY13" s="263"/>
      <c r="AZ13" s="263" t="s">
        <v>14</v>
      </c>
      <c r="BA13" s="263" t="s">
        <v>63</v>
      </c>
    </row>
    <row r="14" spans="1:53" x14ac:dyDescent="0.15">
      <c r="A14" s="256" t="s">
        <v>1539</v>
      </c>
      <c r="B14" s="264">
        <v>25</v>
      </c>
      <c r="C14" s="264">
        <v>17</v>
      </c>
      <c r="D14" s="264">
        <v>574</v>
      </c>
      <c r="E14" s="264">
        <v>349</v>
      </c>
      <c r="F14" s="262">
        <f>E14/D14</f>
        <v>0.60801393728222997</v>
      </c>
      <c r="G14" s="264">
        <v>4152</v>
      </c>
      <c r="H14" s="265">
        <f>G14/D14</f>
        <v>7.2334494773519165</v>
      </c>
      <c r="I14" s="264">
        <v>32</v>
      </c>
      <c r="J14" s="262">
        <f>I14/D14</f>
        <v>5.5749128919860627E-2</v>
      </c>
      <c r="K14" s="264">
        <v>5</v>
      </c>
      <c r="L14" s="262">
        <f>K14/D14</f>
        <v>8.7108013937282226E-3</v>
      </c>
      <c r="N14" s="264">
        <v>80</v>
      </c>
      <c r="O14" s="264">
        <v>433</v>
      </c>
      <c r="P14" s="264">
        <f>O14/N14</f>
        <v>5.4124999999999996</v>
      </c>
      <c r="Q14" s="264">
        <v>3</v>
      </c>
      <c r="R14" s="262">
        <f>Q14/N14</f>
        <v>3.7499999999999999E-2</v>
      </c>
      <c r="S14" s="266"/>
      <c r="T14" s="262">
        <f>(D14+N14)/($D$17+$N$17)</f>
        <v>1</v>
      </c>
      <c r="U14" s="262">
        <f>D14/($D$17)</f>
        <v>1</v>
      </c>
      <c r="V14" s="262">
        <f>N14/($N$17)</f>
        <v>1</v>
      </c>
      <c r="W14" s="267"/>
      <c r="X14" s="264">
        <f>($G14*('Scoring Format'!$B$2))+($I14*('Scoring Format'!$B$5))+($K14*('Scoring Format'!$B$8))+($O14*('Scoring Format'!$B$3))+($Q14*('Scoring Format'!$B$6))</f>
        <v>391.90000000000003</v>
      </c>
      <c r="Y14" s="268">
        <f>(($G14*('Scoring Format'!$B$2))+($I14*('Scoring Format'!$B$5))+($K14*('Scoring Format'!$B$8))+($O14*('Scoring Format'!$B$3))+($Q14*('Scoring Format'!$B$6)))*0.4</f>
        <v>156.76000000000002</v>
      </c>
      <c r="Z14" s="266"/>
      <c r="AA14" s="266"/>
      <c r="AD14" s="256" t="s">
        <v>15</v>
      </c>
      <c r="AE14" s="256"/>
      <c r="AF14" s="264">
        <v>583</v>
      </c>
      <c r="AG14" s="264">
        <v>378</v>
      </c>
      <c r="AH14" s="262">
        <f>AG14/AF14</f>
        <v>0.64837049742710118</v>
      </c>
      <c r="AI14" s="264">
        <v>4072</v>
      </c>
      <c r="AJ14" s="265">
        <f>AI14/AF14</f>
        <v>6.9845626072041167</v>
      </c>
      <c r="AK14" s="264">
        <v>27</v>
      </c>
      <c r="AL14" s="262">
        <f>AK14/AF14</f>
        <v>4.6312178387650088E-2</v>
      </c>
      <c r="AM14" s="264">
        <v>11</v>
      </c>
      <c r="AN14" s="262">
        <f>AM14/AF14</f>
        <v>1.8867924528301886E-2</v>
      </c>
      <c r="AP14" s="264">
        <v>100</v>
      </c>
      <c r="AQ14" s="264">
        <v>590</v>
      </c>
      <c r="AR14" s="264">
        <f>AQ14/AP14</f>
        <v>5.9</v>
      </c>
      <c r="AS14" s="264">
        <v>5</v>
      </c>
      <c r="AT14" s="262">
        <f>AS14/AP14</f>
        <v>0.05</v>
      </c>
      <c r="AU14" s="266"/>
      <c r="AV14" s="262">
        <f>(AF14+AP14)/(AF17+AP17)</f>
        <v>1</v>
      </c>
      <c r="AW14" s="262">
        <f>AF14/(AP14+AF14)</f>
        <v>0.85358711566617862</v>
      </c>
      <c r="AX14" s="262">
        <f>AP14/(AF14+AP14)</f>
        <v>0.14641288433382138</v>
      </c>
      <c r="AY14" s="267"/>
      <c r="AZ14" s="264">
        <f>((AI14*0.05)+(AK14*4)+(AM14*-1)+(AQ14*0.1)+(AS14*6))*0.55</f>
        <v>214.28000000000003</v>
      </c>
      <c r="BA14" s="268">
        <f>((AI14*0.05)+(AK14*4)+(AM14*-1)+(AQ14*0.1)+(AS14*6))*0.4</f>
        <v>155.84000000000003</v>
      </c>
    </row>
    <row r="15" spans="1:53" x14ac:dyDescent="0.15">
      <c r="A15" s="256" t="s">
        <v>851</v>
      </c>
      <c r="B15" s="264">
        <v>27</v>
      </c>
      <c r="C15" s="264">
        <v>17</v>
      </c>
      <c r="D15" s="264"/>
      <c r="E15" s="264"/>
      <c r="F15" s="262" t="e">
        <f>E15/D15</f>
        <v>#DIV/0!</v>
      </c>
      <c r="G15" s="264"/>
      <c r="H15" s="265" t="e">
        <f>G15/D15</f>
        <v>#DIV/0!</v>
      </c>
      <c r="I15" s="264"/>
      <c r="J15" s="262" t="e">
        <f>I15/D15</f>
        <v>#DIV/0!</v>
      </c>
      <c r="K15" s="264"/>
      <c r="L15" s="262" t="e">
        <f t="shared" ref="L15:L16" si="0">K15/D15</f>
        <v>#DIV/0!</v>
      </c>
      <c r="N15" s="264"/>
      <c r="O15" s="264"/>
      <c r="P15" s="264" t="e">
        <f>O15/N15</f>
        <v>#DIV/0!</v>
      </c>
      <c r="Q15" s="264"/>
      <c r="R15" s="262" t="e">
        <f t="shared" ref="R15:R16" si="1">Q15/N15</f>
        <v>#DIV/0!</v>
      </c>
      <c r="S15" s="266"/>
      <c r="T15" s="262">
        <f>(D15+N15)/($D$17+$N$17)</f>
        <v>0</v>
      </c>
      <c r="U15" s="262">
        <f>D15/($D$17)</f>
        <v>0</v>
      </c>
      <c r="V15" s="262">
        <f>N15/($N$17)</f>
        <v>0</v>
      </c>
      <c r="W15" s="267"/>
      <c r="X15" s="264">
        <f>($G15*('Scoring Format'!$B$2))+($I15*('Scoring Format'!$B$5))+($K15*('Scoring Format'!$B$8))+($O15*('Scoring Format'!$B$3))+($Q15*('Scoring Format'!$B$6))</f>
        <v>0</v>
      </c>
      <c r="Y15" s="268">
        <f>(($G15*('Scoring Format'!$B$2))+($I15*('Scoring Format'!$B$5))+($K15*('Scoring Format'!$B$8))+($O15*('Scoring Format'!$B$3))+($Q15*('Scoring Format'!$B$6)))*0.4</f>
        <v>0</v>
      </c>
      <c r="Z15" s="266"/>
      <c r="AA15" s="266"/>
      <c r="AD15" s="256" t="s">
        <v>67</v>
      </c>
      <c r="AE15" s="256"/>
      <c r="AF15" s="264">
        <v>0</v>
      </c>
      <c r="AG15" s="264">
        <v>0</v>
      </c>
      <c r="AH15" s="262">
        <v>0</v>
      </c>
      <c r="AI15" s="264">
        <v>0</v>
      </c>
      <c r="AJ15" s="265"/>
      <c r="AK15" s="264">
        <v>0</v>
      </c>
      <c r="AL15" s="262" t="e">
        <f>AK15/AF15</f>
        <v>#DIV/0!</v>
      </c>
      <c r="AM15" s="264">
        <v>0</v>
      </c>
      <c r="AN15" s="262" t="e">
        <f t="shared" ref="AN15:AN16" si="2">AM15/AF15</f>
        <v>#DIV/0!</v>
      </c>
      <c r="AP15" s="264">
        <v>0</v>
      </c>
      <c r="AQ15" s="264">
        <v>0</v>
      </c>
      <c r="AR15" s="264"/>
      <c r="AS15" s="264">
        <v>0</v>
      </c>
      <c r="AT15" s="262" t="e">
        <f t="shared" ref="AT15:AT16" si="3">AS15/AP15</f>
        <v>#DIV/0!</v>
      </c>
      <c r="AU15" s="266"/>
      <c r="AV15" s="262" t="e">
        <f>(AF15+AP15)/(AD18+AN18)</f>
        <v>#DIV/0!</v>
      </c>
      <c r="AW15" s="262" t="e">
        <f>AF15/(AP15+AF15)</f>
        <v>#DIV/0!</v>
      </c>
      <c r="AX15" s="262" t="e">
        <f>AP15/(AF15+AP15)</f>
        <v>#DIV/0!</v>
      </c>
      <c r="AY15" s="267"/>
      <c r="AZ15" s="264"/>
      <c r="BA15" s="268"/>
    </row>
    <row r="16" spans="1:53" x14ac:dyDescent="0.15">
      <c r="A16" s="256" t="s">
        <v>1757</v>
      </c>
      <c r="B16" s="264">
        <v>38</v>
      </c>
      <c r="C16" s="264">
        <v>17</v>
      </c>
      <c r="D16" s="264"/>
      <c r="E16" s="264"/>
      <c r="F16" s="262" t="e">
        <f>E16/D16</f>
        <v>#DIV/0!</v>
      </c>
      <c r="G16" s="264"/>
      <c r="H16" s="265" t="e">
        <f>G16/D16</f>
        <v>#DIV/0!</v>
      </c>
      <c r="I16" s="264"/>
      <c r="J16" s="262" t="e">
        <f>I16/D16</f>
        <v>#DIV/0!</v>
      </c>
      <c r="K16" s="264"/>
      <c r="L16" s="262" t="e">
        <f t="shared" si="0"/>
        <v>#DIV/0!</v>
      </c>
      <c r="N16" s="264"/>
      <c r="O16" s="264"/>
      <c r="P16" s="264"/>
      <c r="Q16" s="264"/>
      <c r="R16" s="262" t="e">
        <f t="shared" si="1"/>
        <v>#DIV/0!</v>
      </c>
      <c r="S16" s="266"/>
      <c r="T16" s="262">
        <f>(D16+N16)/($D$17+$N$17)</f>
        <v>0</v>
      </c>
      <c r="U16" s="262">
        <f>D16/($D$17)</f>
        <v>0</v>
      </c>
      <c r="V16" s="262">
        <f>N16/($N$17)</f>
        <v>0</v>
      </c>
      <c r="W16" s="267"/>
      <c r="X16" s="264">
        <f>($G16*('Scoring Format'!$B$2))+($I16*('Scoring Format'!$B$5))+($K16*('Scoring Format'!$B$8))+($O16*('Scoring Format'!$B$3))+($Q16*('Scoring Format'!$B$6))</f>
        <v>0</v>
      </c>
      <c r="Y16" s="268">
        <f>(($G16*('Scoring Format'!$B$2))+($I16*('Scoring Format'!$B$5))+($K16*('Scoring Format'!$B$8))+($O16*('Scoring Format'!$B$3))+($Q16*('Scoring Format'!$B$6)))*0.4</f>
        <v>0</v>
      </c>
      <c r="Z16" s="266"/>
      <c r="AA16" s="266"/>
      <c r="AD16" s="256" t="s">
        <v>68</v>
      </c>
      <c r="AE16" s="256"/>
      <c r="AF16" s="264"/>
      <c r="AG16" s="264"/>
      <c r="AH16" s="262" t="e">
        <f>AG16/AF16</f>
        <v>#DIV/0!</v>
      </c>
      <c r="AI16" s="264"/>
      <c r="AJ16" s="265" t="e">
        <f>AI16/AF16</f>
        <v>#DIV/0!</v>
      </c>
      <c r="AK16" s="264"/>
      <c r="AL16" s="262" t="e">
        <f>AK16/AF16</f>
        <v>#DIV/0!</v>
      </c>
      <c r="AM16" s="264"/>
      <c r="AN16" s="262" t="e">
        <f t="shared" si="2"/>
        <v>#DIV/0!</v>
      </c>
      <c r="AP16" s="264"/>
      <c r="AQ16" s="264"/>
      <c r="AR16" s="264" t="e">
        <f>AQ16/AP16</f>
        <v>#DIV/0!</v>
      </c>
      <c r="AS16" s="264"/>
      <c r="AT16" s="262" t="e">
        <f t="shared" si="3"/>
        <v>#DIV/0!</v>
      </c>
      <c r="AU16" s="266"/>
      <c r="AV16" s="262" t="e">
        <f>(AF16+AP16)/(AF20+AP20)</f>
        <v>#DIV/0!</v>
      </c>
      <c r="AW16" s="262" t="e">
        <f>AF16/(AP16+AF16)</f>
        <v>#DIV/0!</v>
      </c>
      <c r="AX16" s="262" t="e">
        <f>AP16/(AF16+AP16)</f>
        <v>#DIV/0!</v>
      </c>
      <c r="AY16" s="267"/>
      <c r="AZ16" s="264">
        <f>((AI16*0.05)+(AK16*4)+(AM16*-1)+(AQ16*0.1)+(AS16*6))*0.55</f>
        <v>0</v>
      </c>
      <c r="BA16" s="268">
        <f>((AI16*0.05)+(AK16*4)+(AM16*-1)+(AQ16*0.1)+(AS16*6))*0.4</f>
        <v>0</v>
      </c>
    </row>
    <row r="17" spans="1:54" x14ac:dyDescent="0.15">
      <c r="A17" s="263" t="s">
        <v>44</v>
      </c>
      <c r="B17" s="263"/>
      <c r="C17" s="263"/>
      <c r="D17" s="263">
        <f>SUM(D14:D16)</f>
        <v>574</v>
      </c>
      <c r="E17" s="263">
        <f>SUM(E14:E16)</f>
        <v>349</v>
      </c>
      <c r="F17" s="263"/>
      <c r="G17" s="263">
        <f t="shared" ref="G17:K17" si="4">SUM(G14:G16)</f>
        <v>4152</v>
      </c>
      <c r="H17" s="263"/>
      <c r="I17" s="263">
        <f t="shared" si="4"/>
        <v>32</v>
      </c>
      <c r="J17" s="263"/>
      <c r="K17" s="263">
        <f t="shared" si="4"/>
        <v>5</v>
      </c>
      <c r="L17" s="263"/>
      <c r="M17" s="259"/>
      <c r="N17" s="263">
        <f>SUM(N14:N16)</f>
        <v>80</v>
      </c>
      <c r="O17" s="263">
        <f>SUM(O14:O16)</f>
        <v>433</v>
      </c>
      <c r="P17" s="263"/>
      <c r="Q17" s="263">
        <f>SUM(Q14:Q16)</f>
        <v>3</v>
      </c>
      <c r="R17" s="263"/>
      <c r="S17" s="263"/>
      <c r="T17" s="270">
        <f>T14+T15+T16</f>
        <v>1</v>
      </c>
      <c r="U17" s="271">
        <f>D17/(D17+N17)</f>
        <v>0.8776758409785933</v>
      </c>
      <c r="V17" s="271">
        <f>N17/(N17+D17)</f>
        <v>0.12232415902140673</v>
      </c>
      <c r="W17" s="267"/>
      <c r="X17" s="266"/>
      <c r="Y17" s="266"/>
      <c r="Z17" s="266"/>
      <c r="AA17" s="266"/>
      <c r="AD17" s="263" t="s">
        <v>44</v>
      </c>
      <c r="AE17" s="263"/>
      <c r="AF17" s="263">
        <f>SUM(AF14:AF16)</f>
        <v>583</v>
      </c>
      <c r="AG17" s="263">
        <f>SUM(AG14:AG16)</f>
        <v>378</v>
      </c>
      <c r="AH17" s="263"/>
      <c r="AI17" s="263">
        <f t="shared" ref="AI17" si="5">SUM(AI14:AI16)</f>
        <v>4072</v>
      </c>
      <c r="AJ17" s="263"/>
      <c r="AK17" s="263">
        <f t="shared" ref="AK17" si="6">SUM(AK14:AK16)</f>
        <v>27</v>
      </c>
      <c r="AL17" s="263"/>
      <c r="AM17" s="263">
        <f t="shared" ref="AM17" si="7">SUM(AM14:AM16)</f>
        <v>11</v>
      </c>
      <c r="AN17" s="263"/>
      <c r="AO17" s="259"/>
      <c r="AP17" s="263">
        <f>SUM(AP14:AP16)</f>
        <v>100</v>
      </c>
      <c r="AQ17" s="263">
        <f>SUM(AQ14:AQ16)</f>
        <v>590</v>
      </c>
      <c r="AR17" s="263"/>
      <c r="AS17" s="263">
        <f>SUM(AS14:AS16)</f>
        <v>5</v>
      </c>
      <c r="AT17" s="263"/>
      <c r="AU17" s="263"/>
      <c r="AV17" s="270" t="e">
        <f>AV14+AV15+AV16</f>
        <v>#DIV/0!</v>
      </c>
      <c r="AW17" s="271">
        <f>AF17/(AF17+AP17)</f>
        <v>0.85358711566617862</v>
      </c>
      <c r="AX17" s="271">
        <f>AP17/(AP17+AF17)</f>
        <v>0.14641288433382138</v>
      </c>
      <c r="AY17" s="267"/>
      <c r="AZ17" s="266"/>
      <c r="BA17" s="266"/>
    </row>
    <row r="18" spans="1:54" x14ac:dyDescent="0.15">
      <c r="C18" s="266"/>
      <c r="D18" s="272"/>
      <c r="E18" s="266"/>
      <c r="F18" s="273"/>
      <c r="G18" s="266"/>
      <c r="H18" s="274"/>
      <c r="I18" s="266"/>
      <c r="J18" s="274"/>
      <c r="K18" s="266"/>
      <c r="L18" s="266"/>
      <c r="M18" s="266"/>
      <c r="N18" s="266"/>
      <c r="O18" s="266"/>
      <c r="P18" s="266"/>
      <c r="Q18" s="266"/>
      <c r="R18" s="266"/>
      <c r="AD18" s="266"/>
      <c r="AE18" s="266"/>
      <c r="AF18" s="272"/>
      <c r="AG18" s="266"/>
      <c r="AH18" s="273"/>
      <c r="AI18" s="266"/>
      <c r="AJ18" s="274"/>
      <c r="AK18" s="266"/>
      <c r="AL18" s="274"/>
      <c r="AM18" s="266"/>
      <c r="AN18" s="266"/>
      <c r="AO18" s="266"/>
      <c r="AP18" s="266"/>
      <c r="AQ18" s="266"/>
      <c r="AR18" s="266"/>
      <c r="AS18" s="266"/>
      <c r="AT18" s="266"/>
    </row>
    <row r="19" spans="1:54" x14ac:dyDescent="0.15">
      <c r="C19" s="266"/>
      <c r="D19" s="272"/>
      <c r="E19" s="266"/>
      <c r="F19" s="273"/>
      <c r="G19" s="266"/>
      <c r="H19" s="274"/>
      <c r="I19" s="266"/>
      <c r="J19" s="274"/>
      <c r="K19" s="266"/>
      <c r="L19" s="266"/>
      <c r="M19" s="266"/>
      <c r="N19" s="266"/>
      <c r="O19" s="266"/>
      <c r="P19" s="266"/>
      <c r="Q19" s="266"/>
      <c r="R19" s="266"/>
      <c r="AD19" s="266"/>
      <c r="AE19" s="266"/>
      <c r="AF19" s="272"/>
      <c r="AG19" s="266"/>
      <c r="AH19" s="273"/>
      <c r="AI19" s="266"/>
      <c r="AJ19" s="274"/>
      <c r="AK19" s="266"/>
      <c r="AL19" s="274"/>
      <c r="AM19" s="266"/>
      <c r="AN19" s="266"/>
      <c r="AO19" s="266"/>
      <c r="AP19" s="266"/>
      <c r="AQ19" s="266"/>
      <c r="AR19" s="266"/>
      <c r="AS19" s="266"/>
      <c r="AT19" s="266"/>
    </row>
    <row r="20" spans="1:54" x14ac:dyDescent="0.15">
      <c r="A20" s="531" t="s">
        <v>49</v>
      </c>
      <c r="B20" s="531"/>
      <c r="C20" s="531"/>
      <c r="D20" s="531"/>
      <c r="E20" s="531"/>
      <c r="F20" s="531"/>
      <c r="G20" s="531"/>
      <c r="H20" s="531" t="s">
        <v>52</v>
      </c>
      <c r="I20" s="532"/>
      <c r="J20" s="532"/>
      <c r="K20" s="532"/>
      <c r="L20" s="532"/>
      <c r="M20" s="532"/>
      <c r="N20" s="266"/>
      <c r="O20" s="266"/>
      <c r="P20" s="266"/>
      <c r="Q20" s="266"/>
      <c r="T20" s="531" t="s">
        <v>50</v>
      </c>
      <c r="U20" s="531"/>
      <c r="V20" s="531"/>
      <c r="X20" s="531"/>
      <c r="Y20" s="531"/>
      <c r="Z20" s="258"/>
      <c r="AA20" s="258"/>
      <c r="AB20" s="258"/>
      <c r="AC20" s="258"/>
      <c r="AE20" s="531" t="s">
        <v>49</v>
      </c>
      <c r="AF20" s="531"/>
      <c r="AG20" s="531"/>
      <c r="AH20" s="531"/>
      <c r="AI20" s="531"/>
      <c r="AJ20" s="531"/>
      <c r="AK20" s="531"/>
      <c r="AL20" s="531" t="s">
        <v>52</v>
      </c>
      <c r="AM20" s="532"/>
      <c r="AN20" s="532"/>
      <c r="AO20" s="532"/>
      <c r="AP20" s="532"/>
      <c r="AQ20" s="532"/>
      <c r="AR20" s="266"/>
      <c r="AS20" s="266"/>
      <c r="AV20" s="531" t="s">
        <v>50</v>
      </c>
      <c r="AW20" s="531"/>
      <c r="AX20" s="531"/>
      <c r="AZ20" s="531" t="s">
        <v>51</v>
      </c>
      <c r="BA20" s="531"/>
      <c r="BB20" s="258"/>
    </row>
    <row r="21" spans="1:54" x14ac:dyDescent="0.15">
      <c r="A21" s="263" t="s">
        <v>16</v>
      </c>
      <c r="B21" s="263" t="s">
        <v>1517</v>
      </c>
      <c r="C21" s="263" t="s">
        <v>66</v>
      </c>
      <c r="D21" s="263" t="s">
        <v>1</v>
      </c>
      <c r="E21" s="263" t="s">
        <v>4</v>
      </c>
      <c r="F21" s="263" t="s">
        <v>5</v>
      </c>
      <c r="G21" s="263" t="s">
        <v>6</v>
      </c>
      <c r="H21" s="263" t="s">
        <v>7</v>
      </c>
      <c r="J21" s="263" t="s">
        <v>34</v>
      </c>
      <c r="K21" s="263" t="s">
        <v>17</v>
      </c>
      <c r="L21" s="263" t="s">
        <v>18</v>
      </c>
      <c r="M21" s="263" t="s">
        <v>19</v>
      </c>
      <c r="N21" s="263" t="s">
        <v>20</v>
      </c>
      <c r="O21" s="263" t="s">
        <v>6</v>
      </c>
      <c r="P21" s="263" t="s">
        <v>53</v>
      </c>
      <c r="S21" s="263" t="s">
        <v>16</v>
      </c>
      <c r="T21" s="263" t="s">
        <v>47</v>
      </c>
      <c r="U21" s="263" t="s">
        <v>45</v>
      </c>
      <c r="V21" s="263" t="s">
        <v>46</v>
      </c>
      <c r="X21" s="263" t="s">
        <v>14</v>
      </c>
      <c r="Y21" s="263" t="s">
        <v>21</v>
      </c>
      <c r="Z21" s="263" t="s">
        <v>1002</v>
      </c>
      <c r="AA21" s="263"/>
      <c r="AB21" s="263"/>
      <c r="AC21" s="263"/>
      <c r="AD21" s="263" t="s">
        <v>16</v>
      </c>
      <c r="AE21" s="263" t="s">
        <v>66</v>
      </c>
      <c r="AF21" s="263" t="s">
        <v>1</v>
      </c>
      <c r="AG21" s="263" t="s">
        <v>4</v>
      </c>
      <c r="AH21" s="263" t="s">
        <v>5</v>
      </c>
      <c r="AI21" s="263" t="s">
        <v>6</v>
      </c>
      <c r="AJ21" s="263" t="s">
        <v>7</v>
      </c>
      <c r="AL21" s="263" t="s">
        <v>34</v>
      </c>
      <c r="AM21" s="263" t="s">
        <v>17</v>
      </c>
      <c r="AN21" s="263" t="s">
        <v>18</v>
      </c>
      <c r="AO21" s="263" t="s">
        <v>19</v>
      </c>
      <c r="AP21" s="263" t="s">
        <v>20</v>
      </c>
      <c r="AQ21" s="263" t="s">
        <v>6</v>
      </c>
      <c r="AR21" s="263" t="s">
        <v>53</v>
      </c>
      <c r="AV21" s="263" t="s">
        <v>47</v>
      </c>
      <c r="AW21" s="263" t="s">
        <v>45</v>
      </c>
      <c r="AX21" s="263" t="s">
        <v>46</v>
      </c>
      <c r="AZ21" s="263" t="s">
        <v>14</v>
      </c>
      <c r="BA21" s="263" t="s">
        <v>21</v>
      </c>
    </row>
    <row r="22" spans="1:54" x14ac:dyDescent="0.15">
      <c r="A22" s="256" t="s">
        <v>1540</v>
      </c>
      <c r="B22" s="264">
        <v>27</v>
      </c>
      <c r="C22" s="275">
        <v>16</v>
      </c>
      <c r="D22" s="264">
        <v>220</v>
      </c>
      <c r="E22" s="264">
        <v>1050</v>
      </c>
      <c r="F22" s="264">
        <f>E22/D22</f>
        <v>4.7727272727272725</v>
      </c>
      <c r="G22" s="264">
        <v>7</v>
      </c>
      <c r="H22" s="262">
        <f>G22/D22</f>
        <v>3.1818181818181815E-2</v>
      </c>
      <c r="J22" s="262">
        <f>L22/K22</f>
        <v>0.68888888888888888</v>
      </c>
      <c r="K22" s="264">
        <v>45</v>
      </c>
      <c r="L22" s="264">
        <v>31</v>
      </c>
      <c r="M22" s="264">
        <v>255</v>
      </c>
      <c r="N22" s="264">
        <f>M22/L22</f>
        <v>8.2258064516129039</v>
      </c>
      <c r="O22" s="264">
        <v>1</v>
      </c>
      <c r="P22" s="262">
        <f>O22/L22</f>
        <v>3.2258064516129031E-2</v>
      </c>
      <c r="S22" s="256" t="s">
        <v>1541</v>
      </c>
      <c r="T22" s="262">
        <f>(D22+K22)/($D$27+$K$27+$N$17+$E$17+$L$38+$L$47)</f>
        <v>0.27604166666666669</v>
      </c>
      <c r="U22" s="262">
        <f>K22/($K$27+$F$38+$F$47)</f>
        <v>0.12032085561497326</v>
      </c>
      <c r="V22" s="262">
        <f>D22/($D$27+$N$17+$L$38+$L$47)</f>
        <v>0.4143126177024482</v>
      </c>
      <c r="X22" s="264">
        <f>($E22*('Scoring Format'!$B$3))+($G22*('Scoring Format'!$B$6))+($M22*('Scoring Format'!$B$4))+($O22*('Scoring Format'!$B$7))</f>
        <v>178.5</v>
      </c>
      <c r="Y22" s="264">
        <f>($E22*('Scoring Format'!$B$3))+($G22*('Scoring Format'!$B$6))+(L22*1)+($M22*('Scoring Format'!$B$4))+($O22*('Scoring Format'!$B$7))</f>
        <v>209.5</v>
      </c>
      <c r="Z22" s="264">
        <f>($E22*('Scoring Format'!$B$3))+($G22*('Scoring Format'!$B$6))+(L22*0.5)+($M22*('Scoring Format'!$B$4))+($O22*('Scoring Format'!$B$7))</f>
        <v>194</v>
      </c>
      <c r="AA22" s="266"/>
      <c r="AB22" s="266"/>
      <c r="AC22" s="266"/>
      <c r="AD22" s="256" t="s">
        <v>69</v>
      </c>
      <c r="AE22" s="256"/>
      <c r="AF22" s="264">
        <v>200</v>
      </c>
      <c r="AG22" s="264">
        <v>1040</v>
      </c>
      <c r="AH22" s="264">
        <f>AG22/AF22</f>
        <v>5.2</v>
      </c>
      <c r="AI22" s="264">
        <v>7</v>
      </c>
      <c r="AJ22" s="262">
        <f>AI22/AF22</f>
        <v>3.5000000000000003E-2</v>
      </c>
      <c r="AL22" s="262">
        <f>AN22/AM22</f>
        <v>0.8</v>
      </c>
      <c r="AM22" s="264">
        <v>70</v>
      </c>
      <c r="AN22" s="264">
        <v>56</v>
      </c>
      <c r="AO22" s="264">
        <v>364</v>
      </c>
      <c r="AP22" s="264">
        <f>AO22/AN22</f>
        <v>6.5</v>
      </c>
      <c r="AQ22" s="264">
        <v>2</v>
      </c>
      <c r="AR22" s="262">
        <f>AQ22/AN22</f>
        <v>3.5714285714285712E-2</v>
      </c>
      <c r="AV22" s="262" t="e">
        <f>(#REF!+AM22)/(#REF!+AM25)</f>
        <v>#REF!</v>
      </c>
      <c r="AW22" s="262" t="e">
        <f>#REF!/(AM22+#REF!)</f>
        <v>#REF!</v>
      </c>
      <c r="AX22" s="262" t="e">
        <f>AM22/(#REF!+AM22)</f>
        <v>#REF!</v>
      </c>
      <c r="AZ22" s="264" t="e">
        <f>(#REF!*0.1)+(AF22*6)+(AL22*0.1)+(AN22*6)</f>
        <v>#REF!</v>
      </c>
      <c r="BA22" s="264" t="e">
        <f>(#REF!*0.1)+(AF22*6)+(AK22*1)+(AL22*0.1)+(AN22*6)</f>
        <v>#REF!</v>
      </c>
    </row>
    <row r="23" spans="1:54" x14ac:dyDescent="0.15">
      <c r="A23" s="256" t="s">
        <v>1758</v>
      </c>
      <c r="B23" s="264">
        <v>24</v>
      </c>
      <c r="C23" s="275">
        <v>17</v>
      </c>
      <c r="D23" s="264">
        <v>198</v>
      </c>
      <c r="E23" s="264">
        <v>950</v>
      </c>
      <c r="F23" s="264">
        <f>E23/D23</f>
        <v>4.7979797979797976</v>
      </c>
      <c r="G23" s="264">
        <v>7</v>
      </c>
      <c r="H23" s="262">
        <f>G23/D23</f>
        <v>3.5353535353535352E-2</v>
      </c>
      <c r="J23" s="262">
        <f t="shared" ref="J23:J26" si="8">L23/K23</f>
        <v>0.68571428571428572</v>
      </c>
      <c r="K23" s="264">
        <v>35</v>
      </c>
      <c r="L23" s="264">
        <v>24</v>
      </c>
      <c r="M23" s="264">
        <v>228</v>
      </c>
      <c r="N23" s="264">
        <f>M23/L23</f>
        <v>9.5</v>
      </c>
      <c r="O23" s="264">
        <v>1</v>
      </c>
      <c r="P23" s="262">
        <f t="shared" ref="P23:P26" si="9">O23/L23</f>
        <v>4.1666666666666664E-2</v>
      </c>
      <c r="S23" s="256" t="s">
        <v>1759</v>
      </c>
      <c r="T23" s="262">
        <f>(D23+K23)/($D$27+$K$27+$N$17+$E$17+$L$38+$L$47)</f>
        <v>0.24270833333333333</v>
      </c>
      <c r="U23" s="262">
        <f>K23/($K$27+$F$38+$F$47)</f>
        <v>9.3582887700534759E-2</v>
      </c>
      <c r="V23" s="262">
        <f>D23/($D$27+$N$17+$L$38+$L$47)</f>
        <v>0.3728813559322034</v>
      </c>
      <c r="X23" s="264">
        <f>($E23*('Scoring Format'!$B$3))+($G23*('Scoring Format'!$B$6))+($M23*('Scoring Format'!$B$4))+($O23*('Scoring Format'!$B$7))</f>
        <v>165.8</v>
      </c>
      <c r="Y23" s="264">
        <f>($E23*('Scoring Format'!$B$3))+($G23*('Scoring Format'!$B$6))+(L23*1)+($M23*('Scoring Format'!$B$4))+($O23*('Scoring Format'!$B$7))</f>
        <v>189.8</v>
      </c>
      <c r="Z23" s="264">
        <f>($E23*('Scoring Format'!$B$3))+($G23*('Scoring Format'!$B$6))+(L23*0.5)+($M23*('Scoring Format'!$B$4))+($O23*('Scoring Format'!$B$7))</f>
        <v>177.8</v>
      </c>
      <c r="AA23" s="266"/>
      <c r="AB23" s="266"/>
      <c r="AC23" s="266"/>
      <c r="AD23" s="256" t="s">
        <v>22</v>
      </c>
      <c r="AE23" s="256"/>
      <c r="AF23" s="264">
        <v>96</v>
      </c>
      <c r="AG23" s="264">
        <v>445</v>
      </c>
      <c r="AH23" s="264">
        <f>AG23/AF23</f>
        <v>4.635416666666667</v>
      </c>
      <c r="AI23" s="264">
        <v>6</v>
      </c>
      <c r="AJ23" s="262">
        <f>AI23/AF23</f>
        <v>6.25E-2</v>
      </c>
      <c r="AL23" s="262">
        <f t="shared" ref="AL23:AL26" si="10">AN23/AM23</f>
        <v>0.58333333333333337</v>
      </c>
      <c r="AM23" s="264">
        <v>24</v>
      </c>
      <c r="AN23" s="264">
        <v>14</v>
      </c>
      <c r="AO23" s="264">
        <v>110</v>
      </c>
      <c r="AP23" s="264">
        <f>AO23/AN23</f>
        <v>7.8571428571428568</v>
      </c>
      <c r="AQ23" s="264">
        <v>2</v>
      </c>
      <c r="AR23" s="262">
        <f t="shared" ref="AR23:AR26" si="11">AQ23/AN23</f>
        <v>0.14285714285714285</v>
      </c>
      <c r="AV23" s="262" t="e">
        <f>(#REF!+AM23)/(#REF!+AM26)</f>
        <v>#REF!</v>
      </c>
      <c r="AW23" s="262" t="e">
        <f>#REF!/(AM23+#REF!)</f>
        <v>#REF!</v>
      </c>
      <c r="AX23" s="262" t="e">
        <f>AM23/(#REF!+AM23)</f>
        <v>#REF!</v>
      </c>
      <c r="AZ23" s="264" t="e">
        <f>(#REF!*0.1)+(AF23*6)+(AL23*0.1)+(AN23*6)</f>
        <v>#REF!</v>
      </c>
      <c r="BA23" s="264" t="e">
        <f>(#REF!*0.1)+(AF23*6)+(AK23*1)+(AL23*0.1)+(AN23*6)</f>
        <v>#REF!</v>
      </c>
    </row>
    <row r="24" spans="1:54" x14ac:dyDescent="0.15">
      <c r="A24" s="256" t="s">
        <v>852</v>
      </c>
      <c r="B24" s="264">
        <v>25</v>
      </c>
      <c r="C24" s="275">
        <v>10</v>
      </c>
      <c r="D24" s="264">
        <v>5</v>
      </c>
      <c r="E24" s="264">
        <v>23</v>
      </c>
      <c r="F24" s="264">
        <f>E24/D24</f>
        <v>4.5999999999999996</v>
      </c>
      <c r="G24" s="264">
        <v>0</v>
      </c>
      <c r="H24" s="262">
        <f>G24/D24</f>
        <v>0</v>
      </c>
      <c r="J24" s="262" t="e">
        <f t="shared" si="8"/>
        <v>#DIV/0!</v>
      </c>
      <c r="K24" s="264">
        <v>0</v>
      </c>
      <c r="L24" s="264">
        <v>0</v>
      </c>
      <c r="M24" s="264">
        <v>0</v>
      </c>
      <c r="N24" s="264" t="e">
        <f>M24/L24</f>
        <v>#DIV/0!</v>
      </c>
      <c r="O24" s="264">
        <v>0</v>
      </c>
      <c r="P24" s="262" t="e">
        <f t="shared" si="9"/>
        <v>#DIV/0!</v>
      </c>
      <c r="S24" s="256" t="s">
        <v>853</v>
      </c>
      <c r="T24" s="262">
        <f>(D24+K24)/($D$27+$K$27+$N$17+$E$17+$L$38+$L$47)</f>
        <v>5.208333333333333E-3</v>
      </c>
      <c r="U24" s="262">
        <f>K24/($K$27+$F$38+$F$47)</f>
        <v>0</v>
      </c>
      <c r="V24" s="262">
        <f>D24/($D$27+$N$17+$L$38+$L$47)</f>
        <v>9.4161958568738224E-3</v>
      </c>
      <c r="X24" s="264">
        <f>($E24*('Scoring Format'!$B$3))+($G24*('Scoring Format'!$B$6))+($M24*('Scoring Format'!$B$4))+($O24*('Scoring Format'!$B$7))</f>
        <v>2.3000000000000003</v>
      </c>
      <c r="Y24" s="264">
        <f>($E24*('Scoring Format'!$B$3))+($G24*('Scoring Format'!$B$6))+(L24*1)+($M24*('Scoring Format'!$B$4))+($O24*('Scoring Format'!$B$7))</f>
        <v>2.3000000000000003</v>
      </c>
      <c r="Z24" s="264">
        <f>($E24*('Scoring Format'!$B$3))+($G24*('Scoring Format'!$B$6))+(L24*0.5)+($M24*('Scoring Format'!$B$4))+($O24*('Scoring Format'!$B$7))</f>
        <v>2.3000000000000003</v>
      </c>
      <c r="AA24" s="266"/>
      <c r="AB24" s="266"/>
      <c r="AC24" s="266"/>
      <c r="AD24" s="256" t="s">
        <v>23</v>
      </c>
      <c r="AE24" s="256"/>
      <c r="AF24" s="264">
        <v>8</v>
      </c>
      <c r="AG24" s="264">
        <v>28</v>
      </c>
      <c r="AH24" s="264">
        <f>AG24/AF24</f>
        <v>3.5</v>
      </c>
      <c r="AI24" s="264">
        <v>0</v>
      </c>
      <c r="AJ24" s="262">
        <f>AI24/AF24</f>
        <v>0</v>
      </c>
      <c r="AL24" s="262">
        <f t="shared" si="10"/>
        <v>0.5</v>
      </c>
      <c r="AM24" s="264">
        <v>4</v>
      </c>
      <c r="AN24" s="264">
        <v>2</v>
      </c>
      <c r="AO24" s="264">
        <v>17</v>
      </c>
      <c r="AP24" s="264">
        <f>AO24/AN24</f>
        <v>8.5</v>
      </c>
      <c r="AQ24" s="264">
        <v>0</v>
      </c>
      <c r="AR24" s="262">
        <f t="shared" si="11"/>
        <v>0</v>
      </c>
      <c r="AV24" s="262" t="e">
        <f>(#REF!+AM24)/(#REF!+AM30)</f>
        <v>#REF!</v>
      </c>
      <c r="AW24" s="262" t="e">
        <f>#REF!/(AM24+#REF!)</f>
        <v>#REF!</v>
      </c>
      <c r="AX24" s="262" t="e">
        <f>AM24/(#REF!+AM24)</f>
        <v>#REF!</v>
      </c>
      <c r="AZ24" s="264" t="e">
        <f>(#REF!*0.1)+(AF24*6)+(AL24*0.1)+(AN24*6)</f>
        <v>#REF!</v>
      </c>
      <c r="BA24" s="264" t="e">
        <f>(#REF!*0.1)+(AF24*6)+(AK24*1)+(AL24*0.1)+(AN24*6)</f>
        <v>#REF!</v>
      </c>
    </row>
    <row r="25" spans="1:54" x14ac:dyDescent="0.15">
      <c r="A25" s="256" t="s">
        <v>2323</v>
      </c>
      <c r="B25" s="264">
        <v>28</v>
      </c>
      <c r="C25" s="275">
        <v>10</v>
      </c>
      <c r="D25" s="264">
        <v>2</v>
      </c>
      <c r="E25" s="264">
        <v>12</v>
      </c>
      <c r="F25" s="264">
        <f>E25/D25</f>
        <v>6</v>
      </c>
      <c r="G25" s="264">
        <v>0</v>
      </c>
      <c r="H25" s="262">
        <f>G25/D25</f>
        <v>0</v>
      </c>
      <c r="J25" s="262" t="e">
        <f t="shared" si="8"/>
        <v>#DIV/0!</v>
      </c>
      <c r="K25" s="264">
        <v>0</v>
      </c>
      <c r="L25" s="264">
        <v>0</v>
      </c>
      <c r="M25" s="264">
        <v>0</v>
      </c>
      <c r="N25" s="264" t="e">
        <f>M25/L25</f>
        <v>#DIV/0!</v>
      </c>
      <c r="O25" s="264">
        <v>0</v>
      </c>
      <c r="P25" s="262" t="e">
        <f t="shared" si="9"/>
        <v>#DIV/0!</v>
      </c>
      <c r="S25" s="256" t="s">
        <v>2326</v>
      </c>
      <c r="T25" s="262">
        <f>(D25+K25)/($D$27+$K$27+$N$17+$E$17+$L$38+$L$47)</f>
        <v>2.0833333333333333E-3</v>
      </c>
      <c r="U25" s="262">
        <f>K25/($K$27+$F$38+$F$47)</f>
        <v>0</v>
      </c>
      <c r="V25" s="262">
        <f>D25/($D$27+$N$17+$L$38+$L$47)</f>
        <v>3.766478342749529E-3</v>
      </c>
      <c r="X25" s="264">
        <f>($E25*('Scoring Format'!$B$3))+($G25*('Scoring Format'!$B$6))+($M25*('Scoring Format'!$B$4))+($O25*('Scoring Format'!$B$7))</f>
        <v>1.2000000000000002</v>
      </c>
      <c r="Y25" s="264">
        <f>($E25*('Scoring Format'!$B$3))+($G25*('Scoring Format'!$B$6))+(L25*1)+($M25*('Scoring Format'!$B$4))+($O25*('Scoring Format'!$B$7))</f>
        <v>1.2000000000000002</v>
      </c>
      <c r="Z25" s="264">
        <f>($E25*('Scoring Format'!$B$3))+($G25*('Scoring Format'!$B$6))+(L25*0.5)+($M25*('Scoring Format'!$B$4))+($O25*('Scoring Format'!$B$7))</f>
        <v>1.2000000000000002</v>
      </c>
      <c r="AA25" s="266"/>
      <c r="AB25" s="266"/>
      <c r="AC25" s="266"/>
      <c r="AD25" s="256" t="s">
        <v>24</v>
      </c>
      <c r="AE25" s="256"/>
      <c r="AF25" s="264"/>
      <c r="AG25" s="264"/>
      <c r="AH25" s="264" t="e">
        <f>AG25/AF25</f>
        <v>#DIV/0!</v>
      </c>
      <c r="AI25" s="264">
        <v>0</v>
      </c>
      <c r="AJ25" s="262" t="e">
        <f>AI25/AF25</f>
        <v>#DIV/0!</v>
      </c>
      <c r="AL25" s="262" t="e">
        <f t="shared" si="10"/>
        <v>#DIV/0!</v>
      </c>
      <c r="AM25" s="264"/>
      <c r="AN25" s="264"/>
      <c r="AO25" s="264"/>
      <c r="AP25" s="264" t="e">
        <f>AO25/AN25</f>
        <v>#DIV/0!</v>
      </c>
      <c r="AQ25" s="264">
        <v>0</v>
      </c>
      <c r="AR25" s="262" t="e">
        <f t="shared" si="11"/>
        <v>#DIV/0!</v>
      </c>
      <c r="AV25" s="262" t="e">
        <f>(#REF!+AM25)/(#REF!+AM31)</f>
        <v>#REF!</v>
      </c>
      <c r="AW25" s="262" t="e">
        <f>#REF!/(AM25+#REF!)</f>
        <v>#REF!</v>
      </c>
      <c r="AX25" s="262" t="e">
        <f>AM25/(#REF!+AM25)</f>
        <v>#REF!</v>
      </c>
      <c r="AZ25" s="264" t="e">
        <f>(#REF!*0.1)+(AF25*6)+(AL25*0.1)+(AN25*6)</f>
        <v>#REF!</v>
      </c>
      <c r="BA25" s="264" t="e">
        <f>(#REF!*0.1)+(AF25*6)+(AK25*1)+(AL25*0.1)+(AN25*6)</f>
        <v>#REF!</v>
      </c>
    </row>
    <row r="26" spans="1:54" x14ac:dyDescent="0.15">
      <c r="A26" s="256" t="s">
        <v>2325</v>
      </c>
      <c r="B26" s="264">
        <v>23</v>
      </c>
      <c r="C26" s="275">
        <v>10</v>
      </c>
      <c r="D26" s="264">
        <v>1</v>
      </c>
      <c r="E26" s="264">
        <v>3</v>
      </c>
      <c r="F26" s="264">
        <f>E26/D26</f>
        <v>3</v>
      </c>
      <c r="G26" s="264">
        <v>0</v>
      </c>
      <c r="H26" s="262">
        <f>G26/D26</f>
        <v>0</v>
      </c>
      <c r="J26" s="262" t="e">
        <f t="shared" si="8"/>
        <v>#DIV/0!</v>
      </c>
      <c r="K26" s="264">
        <v>0</v>
      </c>
      <c r="L26" s="264">
        <v>0</v>
      </c>
      <c r="M26" s="264">
        <v>0</v>
      </c>
      <c r="N26" s="264" t="e">
        <f>M26/L26</f>
        <v>#DIV/0!</v>
      </c>
      <c r="O26" s="264">
        <v>0</v>
      </c>
      <c r="P26" s="262" t="e">
        <f t="shared" si="9"/>
        <v>#DIV/0!</v>
      </c>
      <c r="S26" s="256" t="s">
        <v>2327</v>
      </c>
      <c r="T26" s="262">
        <f>(D26+K26)/($D$27+$K$27+$N$17+$E$17+$L$38+$L$47)</f>
        <v>1.0416666666666667E-3</v>
      </c>
      <c r="U26" s="262">
        <f>K26/($K$27+$F$38+$F$47)</f>
        <v>0</v>
      </c>
      <c r="V26" s="262">
        <f>D26/($D$27+$N$17+$L$38+$L$47)</f>
        <v>1.8832391713747645E-3</v>
      </c>
      <c r="X26" s="264">
        <f>($E26*('Scoring Format'!$B$3))+($G26*('Scoring Format'!$B$6))+($M26*('Scoring Format'!$B$4))+($O26*('Scoring Format'!$B$7))</f>
        <v>0.30000000000000004</v>
      </c>
      <c r="Y26" s="264">
        <f>($E26*('Scoring Format'!$B$3))+($G26*('Scoring Format'!$B$6))+(L26*1)+($M26*('Scoring Format'!$B$4))+($O26*('Scoring Format'!$B$7))</f>
        <v>0.30000000000000004</v>
      </c>
      <c r="Z26" s="264">
        <f>($E26*('Scoring Format'!$B$3))+($G26*('Scoring Format'!$B$6))+(L26*0.5)+($M26*('Scoring Format'!$B$4))+($O26*('Scoring Format'!$B$7))</f>
        <v>0.30000000000000004</v>
      </c>
      <c r="AA26" s="266"/>
      <c r="AB26" s="266"/>
      <c r="AC26" s="266"/>
      <c r="AD26" s="256" t="s">
        <v>70</v>
      </c>
      <c r="AE26" s="256"/>
      <c r="AF26" s="264"/>
      <c r="AG26" s="264"/>
      <c r="AH26" s="264" t="e">
        <f>AG26/AF26</f>
        <v>#DIV/0!</v>
      </c>
      <c r="AI26" s="264"/>
      <c r="AJ26" s="262" t="e">
        <f>AI26/AF26</f>
        <v>#DIV/0!</v>
      </c>
      <c r="AL26" s="262" t="e">
        <f t="shared" si="10"/>
        <v>#DIV/0!</v>
      </c>
      <c r="AM26" s="264"/>
      <c r="AN26" s="264"/>
      <c r="AO26" s="264"/>
      <c r="AP26" s="264"/>
      <c r="AQ26" s="264">
        <f>(AG26*0.1)+(AI26*6)+(AN26*0.1)+(AP26*6)</f>
        <v>0</v>
      </c>
      <c r="AR26" s="262" t="e">
        <f t="shared" si="11"/>
        <v>#DIV/0!</v>
      </c>
      <c r="AV26" s="262" t="e">
        <f>(#REF!+AM26)/(#REF!+AM32)</f>
        <v>#REF!</v>
      </c>
      <c r="AW26" s="262" t="e">
        <f>#REF!/(AM26+#REF!)</f>
        <v>#REF!</v>
      </c>
      <c r="AX26" s="262" t="e">
        <f>AM26/(#REF!+AM26)</f>
        <v>#REF!</v>
      </c>
      <c r="AZ26" s="264" t="e">
        <f>(#REF!*0.1)+(AF26*6)+(AJ26*1)+(AK26*0.1)+(AM26*6)</f>
        <v>#REF!</v>
      </c>
      <c r="BA26" s="264" t="e">
        <f>(#REF!*0.1)+(AF26*6)+(AK26*1)+(AL26*0.1)+(AN26*6)</f>
        <v>#REF!</v>
      </c>
    </row>
    <row r="27" spans="1:54" x14ac:dyDescent="0.15">
      <c r="A27" s="263" t="s">
        <v>2324</v>
      </c>
      <c r="B27" s="263"/>
      <c r="C27" s="263"/>
      <c r="D27" s="263">
        <f>SUM(D22:D26)</f>
        <v>426</v>
      </c>
      <c r="E27" s="263">
        <f t="shared" ref="E27:G27" si="12">SUM(E22:E26)</f>
        <v>2038</v>
      </c>
      <c r="F27" s="263"/>
      <c r="G27" s="263">
        <f t="shared" si="12"/>
        <v>14</v>
      </c>
      <c r="H27" s="263"/>
      <c r="I27" s="263"/>
      <c r="J27" s="263"/>
      <c r="K27" s="263">
        <f>SUM(K22:K26)</f>
        <v>80</v>
      </c>
      <c r="L27" s="263">
        <f t="shared" ref="L27:O27" si="13">SUM(L22:L26)</f>
        <v>55</v>
      </c>
      <c r="M27" s="263">
        <f t="shared" si="13"/>
        <v>483</v>
      </c>
      <c r="N27" s="263"/>
      <c r="O27" s="263">
        <f t="shared" si="13"/>
        <v>2</v>
      </c>
      <c r="P27" s="263"/>
      <c r="AD27" s="263" t="s">
        <v>44</v>
      </c>
      <c r="AE27" s="263"/>
      <c r="AF27" s="263">
        <f>SUM(AF22:AF26)</f>
        <v>304</v>
      </c>
      <c r="AG27" s="263">
        <f t="shared" ref="AG27" si="14">SUM(AG22:AG26)</f>
        <v>1513</v>
      </c>
      <c r="AH27" s="263"/>
      <c r="AI27" s="263">
        <f t="shared" ref="AI27" si="15">SUM(AI22:AI26)</f>
        <v>13</v>
      </c>
      <c r="AJ27" s="263"/>
      <c r="AK27" s="263"/>
      <c r="AL27" s="263"/>
      <c r="AM27" s="263">
        <f>SUM(AM22:AM26)</f>
        <v>98</v>
      </c>
      <c r="AN27" s="263">
        <f t="shared" ref="AN27:AO27" si="16">SUM(AN22:AN26)</f>
        <v>72</v>
      </c>
      <c r="AO27" s="263">
        <f t="shared" si="16"/>
        <v>491</v>
      </c>
      <c r="AP27" s="263"/>
      <c r="AQ27" s="263">
        <f t="shared" ref="AQ27" si="17">SUM(AQ22:AQ26)</f>
        <v>4</v>
      </c>
      <c r="AR27" s="263"/>
    </row>
    <row r="28" spans="1:54" x14ac:dyDescent="0.15">
      <c r="A28" s="263"/>
      <c r="C28" s="266"/>
      <c r="D28" s="266"/>
      <c r="E28" s="266"/>
      <c r="F28" s="266"/>
      <c r="G28" s="266"/>
      <c r="H28" s="263"/>
      <c r="I28" s="266"/>
      <c r="J28" s="266"/>
      <c r="K28" s="266"/>
      <c r="L28" s="266"/>
      <c r="M28" s="266"/>
      <c r="N28" s="266"/>
      <c r="AC28" s="263"/>
      <c r="AD28" s="266"/>
      <c r="AE28" s="266"/>
      <c r="AF28" s="266"/>
      <c r="AG28" s="266"/>
      <c r="AH28" s="266"/>
      <c r="AI28" s="266"/>
      <c r="AJ28" s="263"/>
      <c r="AK28" s="266"/>
      <c r="AL28" s="266"/>
      <c r="AM28" s="266"/>
      <c r="AN28" s="266"/>
      <c r="AO28" s="266"/>
      <c r="AP28" s="266"/>
    </row>
    <row r="29" spans="1:54" x14ac:dyDescent="0.15">
      <c r="C29" s="266"/>
      <c r="D29" s="266"/>
      <c r="E29" s="266"/>
      <c r="F29" s="266"/>
      <c r="G29" s="266"/>
      <c r="H29" s="266"/>
      <c r="I29" s="266"/>
      <c r="J29" s="266"/>
      <c r="K29" s="266"/>
      <c r="L29" s="266"/>
      <c r="M29" s="266"/>
      <c r="AD29" s="266"/>
      <c r="AE29" s="266"/>
      <c r="AF29" s="266"/>
      <c r="AG29" s="266"/>
      <c r="AH29" s="266"/>
      <c r="AI29" s="266"/>
      <c r="AJ29" s="266"/>
      <c r="AK29" s="266"/>
      <c r="AL29" s="266"/>
      <c r="AM29" s="266"/>
      <c r="AN29" s="266"/>
      <c r="AO29" s="266"/>
    </row>
    <row r="30" spans="1:54" x14ac:dyDescent="0.15">
      <c r="A30" s="531" t="s">
        <v>52</v>
      </c>
      <c r="B30" s="531"/>
      <c r="C30" s="531"/>
      <c r="D30" s="531"/>
      <c r="E30" s="531"/>
      <c r="F30" s="531"/>
      <c r="G30" s="531"/>
      <c r="H30" s="258"/>
      <c r="I30" s="258"/>
      <c r="J30" s="266"/>
      <c r="K30" s="266"/>
      <c r="L30" s="531" t="s">
        <v>49</v>
      </c>
      <c r="M30" s="531"/>
      <c r="N30" s="531"/>
      <c r="O30" s="531"/>
      <c r="P30" s="531"/>
      <c r="T30" s="531" t="s">
        <v>50</v>
      </c>
      <c r="U30" s="531"/>
      <c r="V30" s="531"/>
      <c r="X30" s="531"/>
      <c r="Y30" s="530"/>
      <c r="AE30" s="531" t="s">
        <v>52</v>
      </c>
      <c r="AF30" s="531"/>
      <c r="AG30" s="531"/>
      <c r="AH30" s="531"/>
      <c r="AI30" s="531"/>
      <c r="AJ30" s="531"/>
      <c r="AK30" s="531"/>
      <c r="AL30" s="266"/>
      <c r="AM30" s="266"/>
      <c r="AN30" s="531" t="s">
        <v>49</v>
      </c>
      <c r="AO30" s="531"/>
      <c r="AP30" s="531"/>
      <c r="AQ30" s="531"/>
      <c r="AR30" s="531"/>
      <c r="AV30" s="531" t="s">
        <v>50</v>
      </c>
      <c r="AW30" s="531"/>
      <c r="AX30" s="531"/>
      <c r="AZ30" s="531" t="s">
        <v>51</v>
      </c>
      <c r="BA30" s="530"/>
    </row>
    <row r="31" spans="1:54" x14ac:dyDescent="0.15">
      <c r="A31" s="263" t="s">
        <v>25</v>
      </c>
      <c r="B31" s="263" t="s">
        <v>1517</v>
      </c>
      <c r="C31" s="263" t="s">
        <v>66</v>
      </c>
      <c r="D31" s="263" t="s">
        <v>34</v>
      </c>
      <c r="E31" s="263" t="s">
        <v>17</v>
      </c>
      <c r="F31" s="263" t="s">
        <v>18</v>
      </c>
      <c r="G31" s="263" t="s">
        <v>19</v>
      </c>
      <c r="H31" s="263" t="s">
        <v>20</v>
      </c>
      <c r="I31" s="263" t="s">
        <v>6</v>
      </c>
      <c r="J31" s="263" t="s">
        <v>53</v>
      </c>
      <c r="L31" s="263" t="s">
        <v>10</v>
      </c>
      <c r="M31" s="263" t="s">
        <v>11</v>
      </c>
      <c r="N31" s="263" t="s">
        <v>12</v>
      </c>
      <c r="O31" s="263" t="s">
        <v>26</v>
      </c>
      <c r="P31" s="263" t="s">
        <v>7</v>
      </c>
      <c r="S31" s="263" t="s">
        <v>25</v>
      </c>
      <c r="T31" s="263" t="s">
        <v>47</v>
      </c>
      <c r="U31" s="263" t="s">
        <v>45</v>
      </c>
      <c r="V31" s="263" t="s">
        <v>46</v>
      </c>
      <c r="X31" s="263" t="s">
        <v>14</v>
      </c>
      <c r="Y31" s="263" t="s">
        <v>21</v>
      </c>
      <c r="Z31" s="263" t="s">
        <v>1003</v>
      </c>
      <c r="AA31" s="263"/>
      <c r="AD31" s="263" t="s">
        <v>25</v>
      </c>
      <c r="AE31" s="263" t="s">
        <v>66</v>
      </c>
      <c r="AF31" s="263" t="s">
        <v>34</v>
      </c>
      <c r="AG31" s="263" t="s">
        <v>17</v>
      </c>
      <c r="AH31" s="263" t="s">
        <v>18</v>
      </c>
      <c r="AI31" s="263" t="s">
        <v>19</v>
      </c>
      <c r="AJ31" s="263" t="s">
        <v>20</v>
      </c>
      <c r="AK31" s="263" t="s">
        <v>6</v>
      </c>
      <c r="AL31" s="263" t="s">
        <v>53</v>
      </c>
      <c r="AN31" s="263" t="s">
        <v>10</v>
      </c>
      <c r="AO31" s="263" t="s">
        <v>11</v>
      </c>
      <c r="AP31" s="263" t="s">
        <v>12</v>
      </c>
      <c r="AQ31" s="263" t="s">
        <v>26</v>
      </c>
      <c r="AR31" s="263" t="s">
        <v>7</v>
      </c>
      <c r="AV31" s="263" t="s">
        <v>47</v>
      </c>
      <c r="AW31" s="263" t="s">
        <v>45</v>
      </c>
      <c r="AX31" s="263" t="s">
        <v>46</v>
      </c>
      <c r="AZ31" s="263" t="s">
        <v>14</v>
      </c>
      <c r="BA31" s="263" t="s">
        <v>21</v>
      </c>
    </row>
    <row r="32" spans="1:54" x14ac:dyDescent="0.15">
      <c r="A32" s="256" t="s">
        <v>1760</v>
      </c>
      <c r="B32" s="264">
        <v>22</v>
      </c>
      <c r="C32" s="264">
        <v>17</v>
      </c>
      <c r="D32" s="262">
        <f>F32/E32</f>
        <v>0.57894736842105265</v>
      </c>
      <c r="E32" s="264">
        <v>133</v>
      </c>
      <c r="F32" s="264">
        <v>77</v>
      </c>
      <c r="G32" s="264">
        <v>1042</v>
      </c>
      <c r="H32" s="264">
        <f t="shared" ref="H32:H37" si="18">G32/F32</f>
        <v>13.532467532467532</v>
      </c>
      <c r="I32" s="264">
        <v>7</v>
      </c>
      <c r="J32" s="262">
        <f>I32/F32</f>
        <v>9.0909090909090912E-2</v>
      </c>
      <c r="L32" s="264">
        <v>8</v>
      </c>
      <c r="M32" s="264">
        <v>65</v>
      </c>
      <c r="N32" s="276">
        <f t="shared" ref="N32:N37" si="19">M32/L32</f>
        <v>8.125</v>
      </c>
      <c r="O32" s="264">
        <v>0</v>
      </c>
      <c r="P32" s="262">
        <f>O32/L32</f>
        <v>0</v>
      </c>
      <c r="S32" s="256" t="s">
        <v>1761</v>
      </c>
      <c r="T32" s="277">
        <f t="shared" ref="T32:T37" si="20">(E32+L32)/($D$27+$L$27+$N$17+$E$47+$L$47)</f>
        <v>0.19262295081967212</v>
      </c>
      <c r="U32" s="277">
        <f t="shared" ref="U32:U37" si="21">E32/($E$17)</f>
        <v>0.38108882521489973</v>
      </c>
      <c r="V32" s="277">
        <f t="shared" ref="V32:V37" si="22">L32/($N$17+$D$27+$L$38+$L$47)</f>
        <v>1.5065913370998116E-2</v>
      </c>
      <c r="X32" s="264">
        <f>($G32*('Scoring Format'!$B$4))+($I32*'Scoring Format'!$B$7)+($M32*('Scoring Format'!$B$3))+($O32*('Scoring Format'!$B$6))</f>
        <v>152.69999999999999</v>
      </c>
      <c r="Y32" s="264">
        <f>(F32*1)+(($G32*('Scoring Format'!$B$4))+($I32*'Scoring Format'!$B$7)+($M32*('Scoring Format'!$B$3))+($O32*('Scoring Format'!$B$6)))</f>
        <v>229.7</v>
      </c>
      <c r="Z32" s="264">
        <f>(F32*0.5)+(($G32*('Scoring Format'!$B$4))+($I32*'Scoring Format'!$B$7)+($M32*('Scoring Format'!$B$3))+($O32*('Scoring Format'!$B$6)))</f>
        <v>191.2</v>
      </c>
      <c r="AA32" s="266"/>
      <c r="AD32" s="256" t="s">
        <v>71</v>
      </c>
      <c r="AE32" s="256"/>
      <c r="AF32" s="262">
        <f>AH32/AG32</f>
        <v>0.60747663551401865</v>
      </c>
      <c r="AG32" s="264">
        <v>107</v>
      </c>
      <c r="AH32" s="264">
        <v>65</v>
      </c>
      <c r="AI32" s="264">
        <v>710</v>
      </c>
      <c r="AJ32" s="264">
        <f t="shared" ref="AJ32:AJ36" si="23">AI32/AH32</f>
        <v>10.923076923076923</v>
      </c>
      <c r="AK32" s="264">
        <v>6</v>
      </c>
      <c r="AL32" s="262">
        <f>AK32/AH32</f>
        <v>9.2307692307692313E-2</v>
      </c>
      <c r="AN32" s="264">
        <v>0</v>
      </c>
      <c r="AO32" s="264">
        <v>0</v>
      </c>
      <c r="AP32" s="276" t="e">
        <f t="shared" ref="AP32:AP37" si="24">AO32/AN32</f>
        <v>#DIV/0!</v>
      </c>
      <c r="AQ32" s="264">
        <v>0</v>
      </c>
      <c r="AR32" s="262" t="e">
        <f>AQ32/AN32</f>
        <v>#DIV/0!</v>
      </c>
      <c r="AV32" s="277" t="e">
        <f>(#REF!+AK32)/(#REF!+AK35)</f>
        <v>#REF!</v>
      </c>
      <c r="AW32" s="277" t="e">
        <f>#REF!/(AK32+#REF!)</f>
        <v>#REF!</v>
      </c>
      <c r="AX32" s="277" t="e">
        <f>AK32/(#REF!+AK32)</f>
        <v>#REF!</v>
      </c>
      <c r="AZ32" s="264">
        <f>(AI32*0.1)+(AK32*6)+(AO32*0.1)+(AQ32*6)</f>
        <v>107</v>
      </c>
      <c r="BA32" s="264">
        <f>(AH32*1)+(AI32*0.1)+(AK32*6)+(AO32*0.1)+(AQ32*6)</f>
        <v>172</v>
      </c>
    </row>
    <row r="33" spans="1:53" x14ac:dyDescent="0.15">
      <c r="A33" s="256" t="s">
        <v>2334</v>
      </c>
      <c r="B33" s="264">
        <v>31</v>
      </c>
      <c r="C33" s="264">
        <v>17</v>
      </c>
      <c r="D33" s="262">
        <f t="shared" ref="D33:D37" si="25">F33/E33</f>
        <v>0.72972972972972971</v>
      </c>
      <c r="E33" s="264">
        <v>37</v>
      </c>
      <c r="F33" s="264">
        <v>27</v>
      </c>
      <c r="G33" s="264">
        <v>325</v>
      </c>
      <c r="H33" s="264">
        <f t="shared" si="18"/>
        <v>12.037037037037036</v>
      </c>
      <c r="I33" s="264">
        <v>1</v>
      </c>
      <c r="J33" s="262">
        <f t="shared" ref="J33:J37" si="26">I33/F33</f>
        <v>3.7037037037037035E-2</v>
      </c>
      <c r="L33" s="264">
        <v>7</v>
      </c>
      <c r="M33" s="264">
        <v>42</v>
      </c>
      <c r="N33" s="276">
        <f t="shared" si="19"/>
        <v>6</v>
      </c>
      <c r="O33" s="264">
        <v>0</v>
      </c>
      <c r="P33" s="262">
        <f t="shared" ref="P33:P37" si="27">O33/L33</f>
        <v>0</v>
      </c>
      <c r="S33" s="256" t="s">
        <v>2333</v>
      </c>
      <c r="T33" s="277">
        <f t="shared" si="20"/>
        <v>6.0109289617486336E-2</v>
      </c>
      <c r="U33" s="277">
        <f t="shared" si="21"/>
        <v>0.10601719197707736</v>
      </c>
      <c r="V33" s="277">
        <f t="shared" si="22"/>
        <v>1.3182674199623353E-2</v>
      </c>
      <c r="X33" s="264">
        <f>($G33*('Scoring Format'!$B$4))+($I33*'Scoring Format'!$B$7)+($M33*('Scoring Format'!$B$3))+($O33*('Scoring Format'!$B$6))</f>
        <v>42.7</v>
      </c>
      <c r="Y33" s="264">
        <f>(F33*1)+(($G33*('Scoring Format'!$B$4))+($I33*'Scoring Format'!$B$7)+($M33*('Scoring Format'!$B$3))+($O33*('Scoring Format'!$B$6)))</f>
        <v>69.7</v>
      </c>
      <c r="Z33" s="264">
        <f>(F33*0.5)+(($G33*('Scoring Format'!$B$4))+($I33*'Scoring Format'!$B$7)+($M33*('Scoring Format'!$B$3))+($O33*('Scoring Format'!$B$6)))</f>
        <v>56.2</v>
      </c>
      <c r="AA33" s="266"/>
      <c r="AD33" s="256" t="s">
        <v>27</v>
      </c>
      <c r="AE33" s="256"/>
      <c r="AF33" s="262">
        <f t="shared" ref="AF33:AF37" si="28">AH33/AG33</f>
        <v>0.6333333333333333</v>
      </c>
      <c r="AG33" s="264">
        <v>120</v>
      </c>
      <c r="AH33" s="264">
        <v>76</v>
      </c>
      <c r="AI33" s="264">
        <v>892</v>
      </c>
      <c r="AJ33" s="264">
        <f t="shared" si="23"/>
        <v>11.736842105263158</v>
      </c>
      <c r="AK33" s="264">
        <v>5</v>
      </c>
      <c r="AL33" s="262">
        <f t="shared" ref="AL33:AL37" si="29">AK33/AH33</f>
        <v>6.5789473684210523E-2</v>
      </c>
      <c r="AN33" s="264">
        <v>12</v>
      </c>
      <c r="AO33" s="264">
        <v>108</v>
      </c>
      <c r="AP33" s="276">
        <f t="shared" si="24"/>
        <v>9</v>
      </c>
      <c r="AQ33" s="264">
        <v>0</v>
      </c>
      <c r="AR33" s="262">
        <f t="shared" ref="AR33:AR37" si="30">AQ33/AN33</f>
        <v>0</v>
      </c>
      <c r="AV33" s="277" t="e">
        <f>(#REF!+AK33)/(#REF!+AK36)</f>
        <v>#REF!</v>
      </c>
      <c r="AW33" s="277" t="e">
        <f>#REF!/(AK33+#REF!)</f>
        <v>#REF!</v>
      </c>
      <c r="AX33" s="277" t="e">
        <f>AK33/(#REF!+AK33)</f>
        <v>#REF!</v>
      </c>
      <c r="AZ33" s="264">
        <f>(AI33*0.1)+(AK33*6)+(AO33*0.1)+(AQ33*6)</f>
        <v>130</v>
      </c>
      <c r="BA33" s="264">
        <f>(AH33*1)+(AI33*0.1)+(AK33*6)+(AO33*0.1)+(AQ33*6)</f>
        <v>206</v>
      </c>
    </row>
    <row r="34" spans="1:53" x14ac:dyDescent="0.15">
      <c r="A34" s="256" t="s">
        <v>1542</v>
      </c>
      <c r="B34" s="264">
        <v>24</v>
      </c>
      <c r="C34" s="264">
        <v>17</v>
      </c>
      <c r="D34" s="262">
        <f t="shared" si="25"/>
        <v>0.5423728813559322</v>
      </c>
      <c r="E34" s="264">
        <v>118</v>
      </c>
      <c r="F34" s="264">
        <v>64</v>
      </c>
      <c r="G34" s="264">
        <v>928</v>
      </c>
      <c r="H34" s="264">
        <f t="shared" si="18"/>
        <v>14.5</v>
      </c>
      <c r="I34" s="264">
        <v>8</v>
      </c>
      <c r="J34" s="262">
        <f t="shared" si="26"/>
        <v>0.125</v>
      </c>
      <c r="L34" s="264"/>
      <c r="M34" s="264"/>
      <c r="N34" s="276" t="e">
        <f t="shared" si="19"/>
        <v>#DIV/0!</v>
      </c>
      <c r="O34" s="264"/>
      <c r="P34" s="262" t="e">
        <f t="shared" si="27"/>
        <v>#DIV/0!</v>
      </c>
      <c r="S34" s="256" t="s">
        <v>1543</v>
      </c>
      <c r="T34" s="277">
        <f t="shared" si="20"/>
        <v>0.16120218579234974</v>
      </c>
      <c r="U34" s="277">
        <f t="shared" si="21"/>
        <v>0.33810888252148996</v>
      </c>
      <c r="V34" s="277">
        <f t="shared" si="22"/>
        <v>0</v>
      </c>
      <c r="X34" s="264">
        <f>($G34*('Scoring Format'!$B$4))+($I34*'Scoring Format'!$B$7)+($M34*('Scoring Format'!$B$3))+($O34*('Scoring Format'!$B$6))</f>
        <v>140.80000000000001</v>
      </c>
      <c r="Y34" s="264">
        <f>(F34*1)+(($G34*('Scoring Format'!$B$4))+($I34*'Scoring Format'!$B$7)+($M34*('Scoring Format'!$B$3))+($O34*('Scoring Format'!$B$6)))</f>
        <v>204.8</v>
      </c>
      <c r="Z34" s="264">
        <f>(F34*0.5)+(($G34*('Scoring Format'!$B$4))+($I34*'Scoring Format'!$B$7)+($M34*('Scoring Format'!$B$3))+($O34*('Scoring Format'!$B$6)))</f>
        <v>172.8</v>
      </c>
      <c r="AA34" s="266"/>
      <c r="AD34" s="256" t="s">
        <v>28</v>
      </c>
      <c r="AE34" s="256"/>
      <c r="AF34" s="262">
        <f t="shared" si="28"/>
        <v>0.55000000000000004</v>
      </c>
      <c r="AG34" s="264">
        <v>40</v>
      </c>
      <c r="AH34" s="264">
        <v>22</v>
      </c>
      <c r="AI34" s="264">
        <v>325</v>
      </c>
      <c r="AJ34" s="264">
        <f t="shared" si="23"/>
        <v>14.772727272727273</v>
      </c>
      <c r="AK34" s="264">
        <v>2</v>
      </c>
      <c r="AL34" s="262">
        <f t="shared" si="29"/>
        <v>9.0909090909090912E-2</v>
      </c>
      <c r="AN34" s="264">
        <v>5</v>
      </c>
      <c r="AO34" s="264">
        <v>20</v>
      </c>
      <c r="AP34" s="276">
        <f t="shared" si="24"/>
        <v>4</v>
      </c>
      <c r="AQ34" s="264">
        <v>0</v>
      </c>
      <c r="AR34" s="262">
        <f t="shared" si="30"/>
        <v>0</v>
      </c>
      <c r="AV34" s="277" t="e">
        <f>(#REF!+AK34)/(#REF!+AK37)</f>
        <v>#REF!</v>
      </c>
      <c r="AW34" s="277" t="e">
        <f>#REF!/(AK34+#REF!)</f>
        <v>#REF!</v>
      </c>
      <c r="AX34" s="277" t="e">
        <f>AK34/(#REF!+AK34)</f>
        <v>#REF!</v>
      </c>
      <c r="AZ34" s="264">
        <f>(AI34*0.1)+(AK34*6)+(AO34*0.1)+(AQ34*6)</f>
        <v>46.5</v>
      </c>
      <c r="BA34" s="264">
        <f>(AH34*1)+(AI34*0.1)+(AK34*6)+(AO34*0.1)+(AQ34*6)</f>
        <v>68.5</v>
      </c>
    </row>
    <row r="35" spans="1:53" x14ac:dyDescent="0.15">
      <c r="A35" s="256" t="s">
        <v>2330</v>
      </c>
      <c r="B35" s="264">
        <v>22</v>
      </c>
      <c r="C35" s="264">
        <v>17</v>
      </c>
      <c r="D35" s="262">
        <f t="shared" si="25"/>
        <v>0.48</v>
      </c>
      <c r="E35" s="264">
        <v>25</v>
      </c>
      <c r="F35" s="264">
        <v>12</v>
      </c>
      <c r="G35" s="264">
        <v>118</v>
      </c>
      <c r="H35" s="264">
        <f t="shared" si="18"/>
        <v>9.8333333333333339</v>
      </c>
      <c r="I35" s="264">
        <v>1</v>
      </c>
      <c r="J35" s="262">
        <f t="shared" si="26"/>
        <v>8.3333333333333329E-2</v>
      </c>
      <c r="L35" s="264">
        <v>10</v>
      </c>
      <c r="M35" s="264">
        <v>60</v>
      </c>
      <c r="N35" s="276">
        <f t="shared" si="19"/>
        <v>6</v>
      </c>
      <c r="O35" s="264">
        <v>0</v>
      </c>
      <c r="P35" s="262">
        <f t="shared" si="27"/>
        <v>0</v>
      </c>
      <c r="S35" s="256" t="s">
        <v>2335</v>
      </c>
      <c r="T35" s="277">
        <f t="shared" si="20"/>
        <v>4.7814207650273222E-2</v>
      </c>
      <c r="U35" s="277">
        <f t="shared" si="21"/>
        <v>7.1633237822349566E-2</v>
      </c>
      <c r="V35" s="277">
        <f t="shared" si="22"/>
        <v>1.8832391713747645E-2</v>
      </c>
      <c r="X35" s="264">
        <f>($G35*('Scoring Format'!$B$4))+($I35*'Scoring Format'!$B$7)+($M35*('Scoring Format'!$B$3))+($O35*('Scoring Format'!$B$6))</f>
        <v>23.8</v>
      </c>
      <c r="Y35" s="264">
        <f>(F35*1)+(($G35*('Scoring Format'!$B$4))+($I35*'Scoring Format'!$B$7)+($M35*('Scoring Format'!$B$3))+($O35*('Scoring Format'!$B$6)))</f>
        <v>35.799999999999997</v>
      </c>
      <c r="Z35" s="264">
        <f>(F35*0.5)+(($G35*('Scoring Format'!$B$4))+($I35*'Scoring Format'!$B$7)+($M35*('Scoring Format'!$B$3))+($O35*('Scoring Format'!$B$6)))</f>
        <v>29.8</v>
      </c>
      <c r="AA35" s="266"/>
      <c r="AD35" s="256" t="s">
        <v>29</v>
      </c>
      <c r="AE35" s="256"/>
      <c r="AF35" s="262">
        <f t="shared" si="28"/>
        <v>0.66206896551724137</v>
      </c>
      <c r="AG35" s="264">
        <v>145</v>
      </c>
      <c r="AH35" s="264">
        <v>96</v>
      </c>
      <c r="AI35" s="264">
        <v>1098</v>
      </c>
      <c r="AJ35" s="264">
        <f t="shared" si="23"/>
        <v>11.4375</v>
      </c>
      <c r="AK35" s="264">
        <v>7</v>
      </c>
      <c r="AL35" s="262">
        <f t="shared" si="29"/>
        <v>7.2916666666666671E-2</v>
      </c>
      <c r="AN35" s="264">
        <v>0</v>
      </c>
      <c r="AO35" s="264">
        <v>0</v>
      </c>
      <c r="AP35" s="276" t="e">
        <f t="shared" si="24"/>
        <v>#DIV/0!</v>
      </c>
      <c r="AQ35" s="264">
        <v>0</v>
      </c>
      <c r="AR35" s="262" t="e">
        <f t="shared" si="30"/>
        <v>#DIV/0!</v>
      </c>
      <c r="AV35" s="277" t="e">
        <f>(#REF!+AK35)/(#REF!+AK38)</f>
        <v>#REF!</v>
      </c>
      <c r="AW35" s="277" t="e">
        <f>#REF!/(AK35+#REF!)</f>
        <v>#REF!</v>
      </c>
      <c r="AX35" s="277" t="e">
        <f>AK35/(#REF!+AK35)</f>
        <v>#REF!</v>
      </c>
      <c r="AZ35" s="264">
        <f>(AI35*0.1)+(AK35*6)+(AO35*0.1)+(AQ35*6)</f>
        <v>151.80000000000001</v>
      </c>
      <c r="BA35" s="264">
        <f>(AH35*1)+(AI35*0.1)+(AK35*6)+(AO35*0.1)+(AQ35*6)</f>
        <v>247.8</v>
      </c>
    </row>
    <row r="36" spans="1:53" x14ac:dyDescent="0.15">
      <c r="A36" s="256" t="s">
        <v>2331</v>
      </c>
      <c r="B36" s="264">
        <v>23</v>
      </c>
      <c r="C36" s="264">
        <v>8</v>
      </c>
      <c r="D36" s="262">
        <f t="shared" si="25"/>
        <v>0.6</v>
      </c>
      <c r="E36" s="264">
        <v>5</v>
      </c>
      <c r="F36" s="264">
        <v>3</v>
      </c>
      <c r="G36" s="264">
        <v>33</v>
      </c>
      <c r="H36" s="264">
        <f t="shared" si="18"/>
        <v>11</v>
      </c>
      <c r="I36" s="264">
        <v>0</v>
      </c>
      <c r="J36" s="262">
        <f t="shared" si="26"/>
        <v>0</v>
      </c>
      <c r="L36" s="264"/>
      <c r="M36" s="264"/>
      <c r="N36" s="276" t="e">
        <f t="shared" si="19"/>
        <v>#DIV/0!</v>
      </c>
      <c r="O36" s="264"/>
      <c r="P36" s="262" t="e">
        <f t="shared" si="27"/>
        <v>#DIV/0!</v>
      </c>
      <c r="S36" s="256" t="s">
        <v>2336</v>
      </c>
      <c r="T36" s="277">
        <f t="shared" si="20"/>
        <v>6.8306010928961746E-3</v>
      </c>
      <c r="U36" s="277">
        <f t="shared" si="21"/>
        <v>1.4326647564469915E-2</v>
      </c>
      <c r="V36" s="277">
        <f t="shared" si="22"/>
        <v>0</v>
      </c>
      <c r="X36" s="264">
        <f>($G36*('Scoring Format'!$B$4))+($I36*'Scoring Format'!$B$7)+($M36*('Scoring Format'!$B$3))+($O36*('Scoring Format'!$B$6))</f>
        <v>3.3000000000000003</v>
      </c>
      <c r="Y36" s="264">
        <f>(F36*1)+(($G36*('Scoring Format'!$B$4))+($I36*'Scoring Format'!$B$7)+($M36*('Scoring Format'!$B$3))+($O36*('Scoring Format'!$B$6)))</f>
        <v>6.3000000000000007</v>
      </c>
      <c r="Z36" s="264">
        <f>(F36*0.5)+(($G36*('Scoring Format'!$B$4))+($I36*'Scoring Format'!$B$7)+($M36*('Scoring Format'!$B$3))+($O36*('Scoring Format'!$B$6)))</f>
        <v>4.8000000000000007</v>
      </c>
      <c r="AA36" s="266"/>
      <c r="AD36" s="256" t="s">
        <v>30</v>
      </c>
      <c r="AE36" s="256"/>
      <c r="AF36" s="262">
        <f t="shared" si="28"/>
        <v>0.6</v>
      </c>
      <c r="AG36" s="264">
        <v>10</v>
      </c>
      <c r="AH36" s="264">
        <v>6</v>
      </c>
      <c r="AI36" s="264">
        <v>100</v>
      </c>
      <c r="AJ36" s="264">
        <f t="shared" si="23"/>
        <v>16.666666666666668</v>
      </c>
      <c r="AK36" s="264">
        <v>0</v>
      </c>
      <c r="AL36" s="262">
        <f t="shared" si="29"/>
        <v>0</v>
      </c>
      <c r="AN36" s="264">
        <v>0</v>
      </c>
      <c r="AO36" s="264">
        <v>0</v>
      </c>
      <c r="AP36" s="276" t="e">
        <f t="shared" si="24"/>
        <v>#DIV/0!</v>
      </c>
      <c r="AQ36" s="264">
        <v>0</v>
      </c>
      <c r="AR36" s="262" t="e">
        <f t="shared" si="30"/>
        <v>#DIV/0!</v>
      </c>
      <c r="AV36" s="277" t="e">
        <f>(#REF!+AK36)/(#REF!+AK41)</f>
        <v>#REF!</v>
      </c>
      <c r="AW36" s="277" t="e">
        <f>#REF!/(AK36+#REF!)</f>
        <v>#REF!</v>
      </c>
      <c r="AX36" s="277" t="e">
        <f>AK36/(#REF!+AK36)</f>
        <v>#REF!</v>
      </c>
      <c r="AZ36" s="264">
        <f>(AI36*0.1)+(AK36*6)+(AO36*0.1)+(AQ36*6)</f>
        <v>10</v>
      </c>
      <c r="BA36" s="264">
        <f>(AH36*1)+(AI36*0.1)+(AK36*6)+(AO36*0.1)+(AQ36*6)</f>
        <v>16</v>
      </c>
    </row>
    <row r="37" spans="1:53" x14ac:dyDescent="0.15">
      <c r="A37" s="256" t="s">
        <v>2332</v>
      </c>
      <c r="B37" s="264">
        <v>28</v>
      </c>
      <c r="C37" s="264">
        <v>11</v>
      </c>
      <c r="D37" s="262">
        <f t="shared" si="25"/>
        <v>0.6</v>
      </c>
      <c r="E37" s="264">
        <v>5</v>
      </c>
      <c r="F37" s="264">
        <v>3</v>
      </c>
      <c r="G37" s="264">
        <v>22</v>
      </c>
      <c r="H37" s="264">
        <f t="shared" si="18"/>
        <v>7.333333333333333</v>
      </c>
      <c r="I37" s="264">
        <v>0</v>
      </c>
      <c r="J37" s="262">
        <f t="shared" si="26"/>
        <v>0</v>
      </c>
      <c r="L37" s="264"/>
      <c r="M37" s="264"/>
      <c r="N37" s="276" t="e">
        <f t="shared" si="19"/>
        <v>#DIV/0!</v>
      </c>
      <c r="O37" s="264"/>
      <c r="P37" s="262" t="e">
        <f t="shared" si="27"/>
        <v>#DIV/0!</v>
      </c>
      <c r="S37" s="256" t="s">
        <v>2337</v>
      </c>
      <c r="T37" s="277">
        <f t="shared" si="20"/>
        <v>6.8306010928961746E-3</v>
      </c>
      <c r="U37" s="277">
        <f t="shared" si="21"/>
        <v>1.4326647564469915E-2</v>
      </c>
      <c r="V37" s="277">
        <f t="shared" si="22"/>
        <v>0</v>
      </c>
      <c r="X37" s="264">
        <f>($G37*('Scoring Format'!$B$4))+($I37*'Scoring Format'!$B$7)+($M37*('Scoring Format'!$B$3))+($O37*('Scoring Format'!$B$6))</f>
        <v>2.2000000000000002</v>
      </c>
      <c r="Y37" s="264">
        <f>(F37*1)+(($G37*('Scoring Format'!$B$4))+($I37*'Scoring Format'!$B$7)+($M37*('Scoring Format'!$B$3))+($O37*('Scoring Format'!$B$6)))</f>
        <v>5.2</v>
      </c>
      <c r="Z37" s="264">
        <f>(F37*0.5)+(($G37*('Scoring Format'!$B$4))+($I37*'Scoring Format'!$B$7)+($M37*('Scoring Format'!$B$3))+($O37*('Scoring Format'!$B$6)))</f>
        <v>3.7</v>
      </c>
      <c r="AA37" s="266"/>
      <c r="AD37" s="256" t="s">
        <v>72</v>
      </c>
      <c r="AE37" s="256"/>
      <c r="AF37" s="262" t="e">
        <f t="shared" si="28"/>
        <v>#DIV/0!</v>
      </c>
      <c r="AG37" s="264"/>
      <c r="AH37" s="264"/>
      <c r="AI37" s="264"/>
      <c r="AJ37" s="264"/>
      <c r="AK37" s="264"/>
      <c r="AL37" s="262" t="e">
        <f t="shared" si="29"/>
        <v>#DIV/0!</v>
      </c>
      <c r="AN37" s="264"/>
      <c r="AO37" s="264"/>
      <c r="AP37" s="276" t="e">
        <f t="shared" si="24"/>
        <v>#DIV/0!</v>
      </c>
      <c r="AQ37" s="264"/>
      <c r="AR37" s="262" t="e">
        <f t="shared" si="30"/>
        <v>#DIV/0!</v>
      </c>
      <c r="AV37" s="277" t="e">
        <f>(#REF!+AK37)/(#REF!+AK42)</f>
        <v>#REF!</v>
      </c>
      <c r="AW37" s="277" t="e">
        <f>#REF!/(AK37+#REF!)</f>
        <v>#REF!</v>
      </c>
      <c r="AX37" s="277" t="e">
        <f>AK37/(#REF!+AK37)</f>
        <v>#REF!</v>
      </c>
      <c r="AZ37" s="264"/>
      <c r="BA37" s="264"/>
    </row>
    <row r="38" spans="1:53" x14ac:dyDescent="0.15">
      <c r="A38" s="263" t="s">
        <v>44</v>
      </c>
      <c r="B38" s="263"/>
      <c r="C38" s="263"/>
      <c r="D38" s="259"/>
      <c r="E38" s="263">
        <f>SUM(E32:E37)</f>
        <v>323</v>
      </c>
      <c r="F38" s="263">
        <f t="shared" ref="F38:I38" si="31">SUM(F32:F37)</f>
        <v>186</v>
      </c>
      <c r="G38" s="263">
        <f t="shared" si="31"/>
        <v>2468</v>
      </c>
      <c r="H38" s="263"/>
      <c r="I38" s="263">
        <f t="shared" si="31"/>
        <v>17</v>
      </c>
      <c r="J38" s="263"/>
      <c r="K38" s="263"/>
      <c r="L38" s="263">
        <f>SUM(L32:L37)</f>
        <v>25</v>
      </c>
      <c r="M38" s="263">
        <f t="shared" ref="M38:O38" si="32">SUM(M32:M37)</f>
        <v>167</v>
      </c>
      <c r="N38" s="263"/>
      <c r="O38" s="263">
        <f t="shared" si="32"/>
        <v>0</v>
      </c>
      <c r="P38" s="263"/>
      <c r="T38" s="277"/>
      <c r="U38" s="277"/>
      <c r="V38" s="277"/>
      <c r="AD38" s="263" t="s">
        <v>44</v>
      </c>
      <c r="AE38" s="263"/>
      <c r="AF38" s="259"/>
      <c r="AG38" s="263">
        <f>SUM(AG32:AG37)</f>
        <v>422</v>
      </c>
      <c r="AH38" s="263">
        <f t="shared" ref="AH38:AI38" si="33">SUM(AH32:AH37)</f>
        <v>265</v>
      </c>
      <c r="AI38" s="263">
        <f t="shared" si="33"/>
        <v>3125</v>
      </c>
      <c r="AJ38" s="263"/>
      <c r="AK38" s="263">
        <f t="shared" ref="AK38" si="34">SUM(AK32:AK37)</f>
        <v>20</v>
      </c>
      <c r="AL38" s="263"/>
      <c r="AM38" s="263"/>
      <c r="AN38" s="263">
        <f>SUM(AN32:AN37)</f>
        <v>17</v>
      </c>
      <c r="AO38" s="263">
        <f t="shared" ref="AO38" si="35">SUM(AO32:AO37)</f>
        <v>128</v>
      </c>
      <c r="AP38" s="263"/>
      <c r="AQ38" s="263">
        <f t="shared" ref="AQ38" si="36">SUM(AQ32:AQ37)</f>
        <v>0</v>
      </c>
      <c r="AR38" s="263"/>
    </row>
    <row r="39" spans="1:53" x14ac:dyDescent="0.15">
      <c r="A39" s="263"/>
      <c r="C39" s="266"/>
      <c r="D39" s="266"/>
      <c r="E39" s="266"/>
      <c r="F39" s="266"/>
      <c r="G39" s="266"/>
      <c r="H39" s="266"/>
      <c r="I39" s="266"/>
      <c r="J39" s="266"/>
      <c r="K39" s="266"/>
      <c r="L39" s="266"/>
      <c r="T39" s="277">
        <f>(D39+K39)/($D$27+$L$27+$N$17+$E$47+$L$47)</f>
        <v>0</v>
      </c>
      <c r="U39" s="277">
        <f>D39/($E$17)</f>
        <v>0</v>
      </c>
      <c r="V39" s="277">
        <f>K39/($N$17+$D$27+$L$38+$L$47)</f>
        <v>0</v>
      </c>
      <c r="AD39" s="263"/>
      <c r="AF39" s="266"/>
      <c r="AG39" s="266"/>
      <c r="AH39" s="266"/>
      <c r="AI39" s="266"/>
      <c r="AJ39" s="266"/>
      <c r="AK39" s="266"/>
      <c r="AL39" s="266"/>
      <c r="AM39" s="266"/>
      <c r="AN39" s="266"/>
      <c r="AO39" s="266"/>
    </row>
    <row r="40" spans="1:53" x14ac:dyDescent="0.15">
      <c r="A40" s="263"/>
      <c r="C40" s="266"/>
      <c r="D40" s="266"/>
      <c r="E40" s="266"/>
      <c r="F40" s="266"/>
      <c r="G40" s="266"/>
      <c r="H40" s="266"/>
      <c r="I40" s="266"/>
      <c r="J40" s="266"/>
      <c r="K40" s="266"/>
      <c r="L40" s="266"/>
      <c r="T40" s="277">
        <f>(D40+K40)/($D$27+$L$27+$N$17+$E$47+$L$47)</f>
        <v>0</v>
      </c>
      <c r="U40" s="277">
        <f>D40/($E$17)</f>
        <v>0</v>
      </c>
      <c r="V40" s="277">
        <f>K40/($N$17+$D$27+$L$38+$L$47)</f>
        <v>0</v>
      </c>
      <c r="AD40" s="263"/>
      <c r="AF40" s="266"/>
      <c r="AG40" s="266"/>
      <c r="AH40" s="266"/>
      <c r="AI40" s="266"/>
      <c r="AJ40" s="266"/>
      <c r="AK40" s="266"/>
      <c r="AL40" s="266"/>
      <c r="AM40" s="266"/>
      <c r="AN40" s="266"/>
      <c r="AO40" s="266"/>
    </row>
    <row r="41" spans="1:53" x14ac:dyDescent="0.15">
      <c r="A41" s="531" t="s">
        <v>52</v>
      </c>
      <c r="B41" s="531"/>
      <c r="C41" s="531"/>
      <c r="D41" s="531"/>
      <c r="E41" s="531"/>
      <c r="F41" s="531"/>
      <c r="G41" s="531"/>
      <c r="H41" s="258"/>
      <c r="I41" s="258"/>
      <c r="J41" s="266"/>
      <c r="K41" s="266"/>
      <c r="L41" s="531" t="s">
        <v>49</v>
      </c>
      <c r="M41" s="531"/>
      <c r="N41" s="531"/>
      <c r="O41" s="531"/>
      <c r="P41" s="531"/>
      <c r="T41" s="531" t="s">
        <v>50</v>
      </c>
      <c r="U41" s="531"/>
      <c r="V41" s="531"/>
      <c r="X41" s="531"/>
      <c r="Y41" s="530"/>
      <c r="AA41" s="126"/>
      <c r="AE41" s="531" t="s">
        <v>52</v>
      </c>
      <c r="AF41" s="531"/>
      <c r="AG41" s="531"/>
      <c r="AH41" s="531"/>
      <c r="AI41" s="531"/>
      <c r="AJ41" s="531"/>
      <c r="AK41" s="531"/>
      <c r="AL41" s="266"/>
      <c r="AM41" s="266"/>
      <c r="AN41" s="531" t="s">
        <v>49</v>
      </c>
      <c r="AO41" s="531"/>
      <c r="AP41" s="531"/>
      <c r="AQ41" s="531"/>
      <c r="AR41" s="531"/>
      <c r="AV41" s="531" t="s">
        <v>50</v>
      </c>
      <c r="AW41" s="531"/>
      <c r="AX41" s="531"/>
      <c r="AZ41" s="531" t="s">
        <v>51</v>
      </c>
      <c r="BA41" s="530"/>
    </row>
    <row r="42" spans="1:53" x14ac:dyDescent="0.15">
      <c r="A42" s="263" t="s">
        <v>31</v>
      </c>
      <c r="B42" s="263" t="s">
        <v>1517</v>
      </c>
      <c r="C42" s="263" t="s">
        <v>66</v>
      </c>
      <c r="D42" s="263" t="s">
        <v>34</v>
      </c>
      <c r="E42" s="263" t="s">
        <v>17</v>
      </c>
      <c r="F42" s="263" t="s">
        <v>18</v>
      </c>
      <c r="G42" s="263" t="s">
        <v>19</v>
      </c>
      <c r="H42" s="263" t="s">
        <v>20</v>
      </c>
      <c r="I42" s="263" t="s">
        <v>6</v>
      </c>
      <c r="J42" s="263" t="s">
        <v>53</v>
      </c>
      <c r="L42" s="263" t="s">
        <v>10</v>
      </c>
      <c r="M42" s="263" t="s">
        <v>11</v>
      </c>
      <c r="N42" s="263" t="s">
        <v>12</v>
      </c>
      <c r="O42" s="263" t="s">
        <v>54</v>
      </c>
      <c r="P42" s="263" t="s">
        <v>7</v>
      </c>
      <c r="S42" s="263" t="s">
        <v>31</v>
      </c>
      <c r="T42" s="263" t="s">
        <v>47</v>
      </c>
      <c r="U42" s="263" t="s">
        <v>45</v>
      </c>
      <c r="V42" s="263" t="s">
        <v>46</v>
      </c>
      <c r="X42" s="263" t="s">
        <v>14</v>
      </c>
      <c r="Y42" s="263" t="s">
        <v>21</v>
      </c>
      <c r="Z42" s="263" t="s">
        <v>1004</v>
      </c>
      <c r="AA42" s="263"/>
      <c r="AD42" s="263" t="s">
        <v>31</v>
      </c>
      <c r="AE42" s="263" t="s">
        <v>66</v>
      </c>
      <c r="AF42" s="263" t="s">
        <v>34</v>
      </c>
      <c r="AG42" s="263" t="s">
        <v>17</v>
      </c>
      <c r="AH42" s="263" t="s">
        <v>18</v>
      </c>
      <c r="AI42" s="263" t="s">
        <v>19</v>
      </c>
      <c r="AJ42" s="263" t="s">
        <v>20</v>
      </c>
      <c r="AK42" s="263" t="s">
        <v>6</v>
      </c>
      <c r="AL42" s="263" t="s">
        <v>53</v>
      </c>
      <c r="AN42" s="263" t="s">
        <v>10</v>
      </c>
      <c r="AO42" s="263" t="s">
        <v>11</v>
      </c>
      <c r="AP42" s="263" t="s">
        <v>12</v>
      </c>
      <c r="AQ42" s="263" t="s">
        <v>54</v>
      </c>
      <c r="AR42" s="263" t="s">
        <v>7</v>
      </c>
      <c r="AV42" s="263" t="s">
        <v>47</v>
      </c>
      <c r="AW42" s="263" t="s">
        <v>45</v>
      </c>
      <c r="AX42" s="263" t="s">
        <v>46</v>
      </c>
      <c r="AZ42" s="263" t="s">
        <v>14</v>
      </c>
      <c r="BA42" s="263" t="s">
        <v>21</v>
      </c>
    </row>
    <row r="43" spans="1:53" x14ac:dyDescent="0.15">
      <c r="A43" s="256" t="s">
        <v>559</v>
      </c>
      <c r="B43" s="264">
        <v>27</v>
      </c>
      <c r="C43" s="264">
        <v>16</v>
      </c>
      <c r="D43" s="262">
        <f>F43/E43</f>
        <v>0.6470588235294118</v>
      </c>
      <c r="E43" s="264">
        <v>17</v>
      </c>
      <c r="F43" s="264">
        <v>11</v>
      </c>
      <c r="G43" s="264">
        <v>110</v>
      </c>
      <c r="H43" s="264">
        <f>G43/F43</f>
        <v>10</v>
      </c>
      <c r="I43" s="264">
        <v>1</v>
      </c>
      <c r="J43" s="262">
        <f>I43/F43</f>
        <v>9.0909090909090912E-2</v>
      </c>
      <c r="L43" s="264"/>
      <c r="M43" s="264"/>
      <c r="N43" s="264" t="e">
        <f>M43/L43</f>
        <v>#DIV/0!</v>
      </c>
      <c r="O43" s="264">
        <v>0</v>
      </c>
      <c r="P43" s="262" t="e">
        <f>O43/L43</f>
        <v>#DIV/0!</v>
      </c>
      <c r="S43" s="256" t="s">
        <v>135</v>
      </c>
      <c r="T43" s="277">
        <f>(E43+L43)/($E$47+$L$47+$E$38+$L$38+$K$27+$D$27+$N$17)</f>
        <v>1.5384615384615385E-2</v>
      </c>
      <c r="U43" s="277">
        <f>E43/($E$47+$E$38+$K$27)</f>
        <v>2.9616724738675958E-2</v>
      </c>
      <c r="V43" s="277">
        <f>L43/($L$47+$L$38+$D$27+$N$17)</f>
        <v>0</v>
      </c>
      <c r="X43" s="264">
        <f>($G43*('Scoring Format'!$B$4))+($I43*'Scoring Format'!$B$7)+($M43*('Scoring Format'!$B$3))+($O43*('Scoring Format'!$B$6))</f>
        <v>17</v>
      </c>
      <c r="Y43" s="264">
        <f>(F43*1)+(($G43*('Scoring Format'!$B$4))+($I43*'Scoring Format'!$B$7)+($M43*('Scoring Format'!$B$3))+($O43*('Scoring Format'!$B$6)))</f>
        <v>28</v>
      </c>
      <c r="Z43" s="264">
        <f>(F43*0.5)+(($G43*('Scoring Format'!$B$4))+($I43*'Scoring Format'!$B$7)+($M43*('Scoring Format'!$B$3))+($O43*('Scoring Format'!$B$6)))</f>
        <v>22.5</v>
      </c>
      <c r="AA43" s="266"/>
      <c r="AD43" s="256" t="s">
        <v>32</v>
      </c>
      <c r="AE43" s="256"/>
      <c r="AF43" s="262">
        <f>AH43/AG43</f>
        <v>0.5625</v>
      </c>
      <c r="AG43" s="264">
        <v>16</v>
      </c>
      <c r="AH43" s="264">
        <v>9</v>
      </c>
      <c r="AI43" s="264">
        <v>108</v>
      </c>
      <c r="AJ43" s="264">
        <f>AI43/AH43</f>
        <v>12</v>
      </c>
      <c r="AK43" s="264">
        <v>1</v>
      </c>
      <c r="AL43" s="262">
        <f>AK43/AH43</f>
        <v>0.1111111111111111</v>
      </c>
      <c r="AN43" s="264">
        <v>0</v>
      </c>
      <c r="AO43" s="264">
        <v>0</v>
      </c>
      <c r="AP43" s="264">
        <v>0</v>
      </c>
      <c r="AQ43" s="264">
        <v>0</v>
      </c>
      <c r="AR43" s="262" t="e">
        <f>AQ43/AN43</f>
        <v>#DIV/0!</v>
      </c>
      <c r="AV43" s="277" t="e">
        <f>(#REF!+AK43)/(#REF!+AK46)</f>
        <v>#REF!</v>
      </c>
      <c r="AW43" s="277" t="e">
        <f>#REF!/(AK43+#REF!)</f>
        <v>#REF!</v>
      </c>
      <c r="AX43" s="277" t="e">
        <f>AK43/(#REF!+AK43)</f>
        <v>#REF!</v>
      </c>
      <c r="AZ43" s="264">
        <f>(AI43*0.1)+(AK43*6)+(AO43*0.1)+(AQ43*6)</f>
        <v>16.8</v>
      </c>
      <c r="BA43" s="264">
        <f>(AH43*1)+(AI43*0.1)+(AK43*6)+(AO43*0.1)+(AQ43*6)</f>
        <v>25.8</v>
      </c>
    </row>
    <row r="44" spans="1:53" x14ac:dyDescent="0.15">
      <c r="A44" s="256" t="s">
        <v>1762</v>
      </c>
      <c r="B44" s="264">
        <v>22</v>
      </c>
      <c r="C44" s="264">
        <v>17</v>
      </c>
      <c r="D44" s="262">
        <f t="shared" ref="D44:D46" si="37">F44/E44</f>
        <v>0.61599999999999999</v>
      </c>
      <c r="E44" s="264">
        <v>125</v>
      </c>
      <c r="F44" s="264">
        <v>77</v>
      </c>
      <c r="G44" s="264">
        <v>925</v>
      </c>
      <c r="H44" s="264">
        <f>G44/F44</f>
        <v>12.012987012987013</v>
      </c>
      <c r="I44" s="264">
        <v>10</v>
      </c>
      <c r="J44" s="262">
        <f t="shared" ref="J44:J46" si="38">I44/F44</f>
        <v>0.12987012987012986</v>
      </c>
      <c r="L44" s="264"/>
      <c r="M44" s="264"/>
      <c r="N44" s="264" t="e">
        <f t="shared" ref="N44:N46" si="39">M44/L44</f>
        <v>#DIV/0!</v>
      </c>
      <c r="O44" s="264">
        <v>0</v>
      </c>
      <c r="P44" s="262" t="e">
        <f t="shared" ref="P44:P46" si="40">O44/L44</f>
        <v>#DIV/0!</v>
      </c>
      <c r="S44" s="256" t="s">
        <v>1763</v>
      </c>
      <c r="T44" s="277">
        <f>(E44+L44)/($E$47+$L$47+$E$38+$L$38+$K$27+$D$27+$N$17)</f>
        <v>0.11312217194570136</v>
      </c>
      <c r="U44" s="277">
        <f>E44/($E$47+$E$38+$K$27)</f>
        <v>0.21777003484320556</v>
      </c>
      <c r="V44" s="277">
        <f>L44/($L$47+$L$38+$D$27+$N$17)</f>
        <v>0</v>
      </c>
      <c r="X44" s="264">
        <f>($G44*('Scoring Format'!$B$4))+($I44*'Scoring Format'!$B$7)+($M44*('Scoring Format'!$B$3))+($O44*('Scoring Format'!$B$6))</f>
        <v>152.5</v>
      </c>
      <c r="Y44" s="264">
        <f>(F44*1)+(($G44*('Scoring Format'!$B$4))+($I44*'Scoring Format'!$B$7)+($M44*('Scoring Format'!$B$3))+($O44*('Scoring Format'!$B$6)))</f>
        <v>229.5</v>
      </c>
      <c r="Z44" s="264">
        <f>(F44*0.5)+(($G44*('Scoring Format'!$B$4))+($I44*'Scoring Format'!$B$7)+($M44*('Scoring Format'!$B$3))+($O44*('Scoring Format'!$B$6)))</f>
        <v>191</v>
      </c>
      <c r="AA44" s="266"/>
      <c r="AD44" s="256" t="s">
        <v>73</v>
      </c>
      <c r="AE44" s="256"/>
      <c r="AF44" s="262">
        <f t="shared" ref="AF44:AF46" si="41">AH44/AG44</f>
        <v>0.74285714285714288</v>
      </c>
      <c r="AG44" s="264">
        <v>35</v>
      </c>
      <c r="AH44" s="264">
        <v>26</v>
      </c>
      <c r="AI44" s="264">
        <v>283</v>
      </c>
      <c r="AJ44" s="264">
        <f>AI44/AH44</f>
        <v>10.884615384615385</v>
      </c>
      <c r="AK44" s="264">
        <v>2</v>
      </c>
      <c r="AL44" s="262">
        <f t="shared" ref="AL44:AL46" si="42">AK44/AH44</f>
        <v>7.6923076923076927E-2</v>
      </c>
      <c r="AN44" s="264">
        <v>0</v>
      </c>
      <c r="AO44" s="264">
        <v>0</v>
      </c>
      <c r="AP44" s="264">
        <v>0</v>
      </c>
      <c r="AQ44" s="264">
        <v>0</v>
      </c>
      <c r="AR44" s="262" t="e">
        <f t="shared" ref="AR44:AR46" si="43">AQ44/AN44</f>
        <v>#DIV/0!</v>
      </c>
      <c r="AV44" s="277" t="e">
        <f>(#REF!+AK44)/(#REF!+AK47)</f>
        <v>#REF!</v>
      </c>
      <c r="AW44" s="277" t="e">
        <f>#REF!/(AK44+#REF!)</f>
        <v>#REF!</v>
      </c>
      <c r="AX44" s="277" t="e">
        <f>AK44/(#REF!+AK44)</f>
        <v>#REF!</v>
      </c>
      <c r="AZ44" s="264">
        <f>(AI44*0.1)+(AK44*6)+(AO44*0.1)+(AQ44*6)</f>
        <v>40.299999999999997</v>
      </c>
      <c r="BA44" s="264">
        <f>(AH44*1)+(AI44*0.1)+(AK44*6)+(AO44*0.1)+(AQ44*6)</f>
        <v>66.3</v>
      </c>
    </row>
    <row r="45" spans="1:53" x14ac:dyDescent="0.15">
      <c r="A45" s="256" t="s">
        <v>2338</v>
      </c>
      <c r="B45" s="264">
        <v>22</v>
      </c>
      <c r="C45" s="264">
        <v>17</v>
      </c>
      <c r="D45" s="262">
        <f t="shared" si="37"/>
        <v>0.68965517241379315</v>
      </c>
      <c r="E45" s="264">
        <v>29</v>
      </c>
      <c r="F45" s="264">
        <v>20</v>
      </c>
      <c r="G45" s="264">
        <v>166</v>
      </c>
      <c r="H45" s="264">
        <f>G45/F45</f>
        <v>8.3000000000000007</v>
      </c>
      <c r="I45" s="264">
        <v>2</v>
      </c>
      <c r="J45" s="262">
        <f t="shared" si="38"/>
        <v>0.1</v>
      </c>
      <c r="L45" s="264"/>
      <c r="M45" s="264"/>
      <c r="N45" s="264" t="e">
        <f t="shared" si="39"/>
        <v>#DIV/0!</v>
      </c>
      <c r="O45" s="264">
        <v>0</v>
      </c>
      <c r="P45" s="262" t="e">
        <f t="shared" si="40"/>
        <v>#DIV/0!</v>
      </c>
      <c r="S45" s="256" t="s">
        <v>2339</v>
      </c>
      <c r="T45" s="277">
        <f>(E45+L45)/($E$47+$L$47+$E$38+$L$38+$K$27+$D$27+$N$17)</f>
        <v>2.6244343891402715E-2</v>
      </c>
      <c r="U45" s="277">
        <f>E45/($E$47+$E$38+$K$27)</f>
        <v>5.0522648083623695E-2</v>
      </c>
      <c r="V45" s="277">
        <f>L45/($L$47+$L$38+$D$27+$N$17)</f>
        <v>0</v>
      </c>
      <c r="X45" s="264">
        <f>($G45*('Scoring Format'!$B$4))+($I45*'Scoring Format'!$B$7)+($M45*('Scoring Format'!$B$3))+($O45*('Scoring Format'!$B$6))</f>
        <v>28.6</v>
      </c>
      <c r="Y45" s="264">
        <f>(F45*1)+(($G45*('Scoring Format'!$B$4))+($I45*'Scoring Format'!$B$7)+($M45*('Scoring Format'!$B$3))+($O45*('Scoring Format'!$B$6)))</f>
        <v>48.6</v>
      </c>
      <c r="Z45" s="264">
        <f>(F45*0.5)+(($G45*('Scoring Format'!$B$4))+($I45*'Scoring Format'!$B$7)+($M45*('Scoring Format'!$B$3))+($O45*('Scoring Format'!$B$6)))</f>
        <v>38.6</v>
      </c>
      <c r="AA45" s="266"/>
      <c r="AD45" s="256" t="s">
        <v>74</v>
      </c>
      <c r="AE45" s="256"/>
      <c r="AF45" s="262">
        <f t="shared" si="41"/>
        <v>0.5</v>
      </c>
      <c r="AG45" s="264">
        <v>12</v>
      </c>
      <c r="AH45" s="264">
        <v>6</v>
      </c>
      <c r="AI45" s="264">
        <v>65</v>
      </c>
      <c r="AJ45" s="264">
        <f>AI45/AH45</f>
        <v>10.833333333333334</v>
      </c>
      <c r="AK45" s="264">
        <v>0</v>
      </c>
      <c r="AL45" s="262">
        <f t="shared" si="42"/>
        <v>0</v>
      </c>
      <c r="AN45" s="264">
        <v>0</v>
      </c>
      <c r="AO45" s="264">
        <v>0</v>
      </c>
      <c r="AP45" s="264">
        <v>0</v>
      </c>
      <c r="AQ45" s="264">
        <v>0</v>
      </c>
      <c r="AR45" s="262" t="e">
        <f t="shared" si="43"/>
        <v>#DIV/0!</v>
      </c>
      <c r="AV45" s="277" t="e">
        <f>(#REF!+AK45)/(#REF!+AI49)</f>
        <v>#REF!</v>
      </c>
      <c r="AW45" s="277" t="e">
        <f>#REF!/(AK45+#REF!)</f>
        <v>#REF!</v>
      </c>
      <c r="AX45" s="277" t="e">
        <f>AK45/(#REF!+AK45)</f>
        <v>#REF!</v>
      </c>
      <c r="AZ45" s="264">
        <f>(AI45*0.1)+(AK45*6)+(AO45*0.1)+(AQ45*6)</f>
        <v>6.5</v>
      </c>
      <c r="BA45" s="264">
        <f>(AH45*1)+(AI45*0.1)+(AK45*6)+(AO45*0.1)+(AQ45*6)</f>
        <v>12.5</v>
      </c>
    </row>
    <row r="46" spans="1:53" x14ac:dyDescent="0.15">
      <c r="A46" s="256" t="s">
        <v>1764</v>
      </c>
      <c r="B46" s="264">
        <v>29</v>
      </c>
      <c r="C46" s="264">
        <v>17</v>
      </c>
      <c r="D46" s="262" t="e">
        <f t="shared" si="37"/>
        <v>#DIV/0!</v>
      </c>
      <c r="E46" s="264"/>
      <c r="F46" s="264"/>
      <c r="G46" s="264"/>
      <c r="H46" s="264" t="e">
        <f>G46/F46</f>
        <v>#DIV/0!</v>
      </c>
      <c r="I46" s="264">
        <v>0</v>
      </c>
      <c r="J46" s="262" t="e">
        <f t="shared" si="38"/>
        <v>#DIV/0!</v>
      </c>
      <c r="L46" s="264"/>
      <c r="M46" s="264"/>
      <c r="N46" s="264" t="e">
        <f t="shared" si="39"/>
        <v>#DIV/0!</v>
      </c>
      <c r="O46" s="264">
        <v>1</v>
      </c>
      <c r="P46" s="262" t="e">
        <f t="shared" si="40"/>
        <v>#DIV/0!</v>
      </c>
      <c r="S46" s="256" t="s">
        <v>1765</v>
      </c>
      <c r="T46" s="277">
        <f>(E46+L46)/($E$47+$L$47+$E$38+$L$38+$K$27+$D$27+$N$17)</f>
        <v>0</v>
      </c>
      <c r="U46" s="277">
        <f>E46/($E$47+$E$38+$K$27)</f>
        <v>0</v>
      </c>
      <c r="V46" s="277">
        <f>L46/($L$47+$L$38+$D$27+$N$17)</f>
        <v>0</v>
      </c>
      <c r="X46" s="264">
        <f>($G46*('Scoring Format'!$B$4))+($I46*'Scoring Format'!$B$7)+($M46*('Scoring Format'!$B$3))+($O46*('Scoring Format'!$B$6))</f>
        <v>6</v>
      </c>
      <c r="Y46" s="264">
        <f>(F46*1)+(($G46*('Scoring Format'!$B$4))+($I46*'Scoring Format'!$B$7)+($M46*('Scoring Format'!$B$3))+($O46*('Scoring Format'!$B$6)))</f>
        <v>6</v>
      </c>
      <c r="Z46" s="264">
        <f>(F46*0.5)+(($G46*('Scoring Format'!$B$4))+($I46*'Scoring Format'!$B$7)+($M46*('Scoring Format'!$B$3))+($O46*('Scoring Format'!$B$6)))</f>
        <v>6</v>
      </c>
      <c r="AA46" s="266"/>
      <c r="AD46" s="256"/>
      <c r="AE46" s="256"/>
      <c r="AF46" s="262" t="e">
        <f t="shared" si="41"/>
        <v>#DIV/0!</v>
      </c>
      <c r="AG46" s="264"/>
      <c r="AH46" s="264"/>
      <c r="AI46" s="264"/>
      <c r="AJ46" s="264" t="e">
        <f>AI46/AH46</f>
        <v>#DIV/0!</v>
      </c>
      <c r="AK46" s="264"/>
      <c r="AL46" s="262" t="e">
        <f t="shared" si="42"/>
        <v>#DIV/0!</v>
      </c>
      <c r="AN46" s="264"/>
      <c r="AO46" s="264"/>
      <c r="AP46" s="264"/>
      <c r="AQ46" s="264">
        <v>0</v>
      </c>
      <c r="AR46" s="262" t="e">
        <f t="shared" si="43"/>
        <v>#DIV/0!</v>
      </c>
      <c r="AV46" s="277" t="e">
        <f>(#REF!+AK46)/(#REF!+AI50)</f>
        <v>#REF!</v>
      </c>
      <c r="AW46" s="277" t="e">
        <f>#REF!/(AK46+#REF!)</f>
        <v>#REF!</v>
      </c>
      <c r="AX46" s="277" t="e">
        <f>AK46/(#REF!+AK46)</f>
        <v>#REF!</v>
      </c>
      <c r="AZ46" s="264">
        <f>(AI46*0.1)+(AK46*6)+(AO46*0.1)+(AQ46*6)</f>
        <v>0</v>
      </c>
      <c r="BA46" s="264">
        <f>(AH46*1)+(AI46*0.1)+(AK46*6)+(AO46*0.1)+(AQ46*6)</f>
        <v>0</v>
      </c>
    </row>
    <row r="47" spans="1:53" x14ac:dyDescent="0.15">
      <c r="A47" s="263" t="s">
        <v>44</v>
      </c>
      <c r="B47" s="263"/>
      <c r="C47" s="263"/>
      <c r="D47" s="259"/>
      <c r="E47" s="263">
        <f>SUM(E43:E46)</f>
        <v>171</v>
      </c>
      <c r="F47" s="263">
        <f t="shared" ref="F47:I47" si="44">SUM(F43:F46)</f>
        <v>108</v>
      </c>
      <c r="G47" s="263">
        <f t="shared" si="44"/>
        <v>1201</v>
      </c>
      <c r="H47" s="263"/>
      <c r="I47" s="263">
        <f t="shared" si="44"/>
        <v>13</v>
      </c>
      <c r="J47" s="263"/>
      <c r="K47" s="263"/>
      <c r="L47" s="263">
        <f>SUM(L43:L46)</f>
        <v>0</v>
      </c>
      <c r="M47" s="263">
        <f t="shared" ref="M47:O47" si="45">SUM(M43:M46)</f>
        <v>0</v>
      </c>
      <c r="N47" s="263"/>
      <c r="O47" s="263">
        <f t="shared" si="45"/>
        <v>1</v>
      </c>
      <c r="P47" s="259"/>
      <c r="R47" s="267"/>
      <c r="T47" s="267"/>
      <c r="V47" s="266"/>
      <c r="W47" s="266"/>
      <c r="AD47" s="263" t="s">
        <v>44</v>
      </c>
      <c r="AE47" s="263"/>
      <c r="AF47" s="259"/>
      <c r="AG47" s="263">
        <f>SUM(AG43:AG46)</f>
        <v>63</v>
      </c>
      <c r="AH47" s="263">
        <f t="shared" ref="AH47:AI47" si="46">SUM(AH43:AH46)</f>
        <v>41</v>
      </c>
      <c r="AI47" s="263">
        <f t="shared" si="46"/>
        <v>456</v>
      </c>
      <c r="AJ47" s="263"/>
      <c r="AK47" s="263">
        <f t="shared" ref="AK47" si="47">SUM(AK43:AK46)</f>
        <v>3</v>
      </c>
      <c r="AL47" s="263"/>
      <c r="AM47" s="263"/>
      <c r="AN47" s="263">
        <f>SUM(AN43:AN46)</f>
        <v>0</v>
      </c>
      <c r="AO47" s="263">
        <f t="shared" ref="AO47" si="48">SUM(AO43:AO46)</f>
        <v>0</v>
      </c>
      <c r="AP47" s="263"/>
      <c r="AQ47" s="263">
        <f t="shared" ref="AQ47" si="49">SUM(AQ43:AQ46)</f>
        <v>0</v>
      </c>
      <c r="AR47" s="259"/>
      <c r="AT47" s="267"/>
      <c r="AU47" s="267"/>
      <c r="AV47" s="267"/>
      <c r="AX47" s="266"/>
      <c r="AY47" s="266"/>
    </row>
    <row r="48" spans="1:53" x14ac:dyDescent="0.15">
      <c r="H48" s="272"/>
      <c r="I48" s="266"/>
      <c r="J48" s="266"/>
      <c r="P48" s="267"/>
      <c r="Q48" s="267"/>
      <c r="R48" s="267"/>
      <c r="T48" s="266"/>
      <c r="U48" s="266"/>
      <c r="AJ48" s="272"/>
      <c r="AK48" s="266"/>
      <c r="AL48" s="266"/>
      <c r="AR48" s="267"/>
      <c r="AS48" s="267"/>
      <c r="AT48" s="267"/>
      <c r="AV48" s="266"/>
      <c r="AW48" s="266"/>
    </row>
    <row r="49" spans="1:50" x14ac:dyDescent="0.15">
      <c r="H49" s="272"/>
      <c r="I49" s="266"/>
      <c r="J49" s="266"/>
      <c r="P49" s="267"/>
      <c r="Q49" s="267"/>
      <c r="R49" s="267"/>
      <c r="T49" s="266"/>
      <c r="U49" s="266"/>
      <c r="AJ49" s="272"/>
      <c r="AK49" s="266"/>
      <c r="AL49" s="266"/>
      <c r="AR49" s="267"/>
      <c r="AS49" s="267"/>
      <c r="AT49" s="267"/>
      <c r="AV49" s="266"/>
      <c r="AW49" s="266"/>
    </row>
    <row r="50" spans="1:50" x14ac:dyDescent="0.15">
      <c r="A50" s="531" t="s">
        <v>57</v>
      </c>
      <c r="B50" s="531"/>
      <c r="C50" s="531"/>
      <c r="D50" s="531"/>
      <c r="E50" s="531"/>
      <c r="F50" s="531"/>
      <c r="G50" s="531"/>
      <c r="H50" s="272"/>
      <c r="I50" s="266"/>
      <c r="J50" s="531" t="s">
        <v>58</v>
      </c>
      <c r="K50" s="532"/>
      <c r="L50" s="532"/>
      <c r="M50" s="532"/>
      <c r="N50" s="532"/>
      <c r="P50" s="278"/>
      <c r="Q50" s="267"/>
      <c r="R50" s="531" t="s">
        <v>62</v>
      </c>
      <c r="S50" s="532"/>
      <c r="T50" s="532"/>
      <c r="U50" s="532"/>
      <c r="V50" s="532"/>
      <c r="AC50" s="531" t="s">
        <v>57</v>
      </c>
      <c r="AD50" s="531"/>
      <c r="AE50" s="531"/>
      <c r="AF50" s="531"/>
      <c r="AG50" s="531"/>
      <c r="AH50" s="531"/>
      <c r="AI50" s="531"/>
      <c r="AJ50" s="272"/>
      <c r="AK50" s="266"/>
      <c r="AL50" s="531" t="s">
        <v>58</v>
      </c>
      <c r="AM50" s="532"/>
      <c r="AN50" s="532"/>
      <c r="AO50" s="532"/>
      <c r="AP50" s="532"/>
      <c r="AR50" s="278"/>
      <c r="AS50" s="267"/>
      <c r="AT50" s="531" t="s">
        <v>62</v>
      </c>
      <c r="AU50" s="532"/>
      <c r="AV50" s="532"/>
      <c r="AW50" s="532"/>
      <c r="AX50" s="532"/>
    </row>
    <row r="51" spans="1:50" x14ac:dyDescent="0.15">
      <c r="A51" s="259"/>
      <c r="B51" s="263" t="s">
        <v>17</v>
      </c>
      <c r="C51" s="263" t="s">
        <v>42</v>
      </c>
      <c r="D51" s="263" t="s">
        <v>19</v>
      </c>
      <c r="E51" s="263" t="s">
        <v>6</v>
      </c>
      <c r="H51" s="266"/>
      <c r="I51" s="266"/>
      <c r="J51" s="533" t="s">
        <v>59</v>
      </c>
      <c r="K51" s="530"/>
      <c r="L51" s="530"/>
      <c r="M51" s="530"/>
      <c r="N51" s="259" t="s">
        <v>60</v>
      </c>
      <c r="R51" s="533" t="s">
        <v>59</v>
      </c>
      <c r="S51" s="530"/>
      <c r="T51" s="530"/>
      <c r="U51" s="530"/>
      <c r="V51" s="259" t="s">
        <v>60</v>
      </c>
      <c r="AC51" s="259"/>
      <c r="AD51" s="263" t="s">
        <v>17</v>
      </c>
      <c r="AE51" s="263" t="s">
        <v>42</v>
      </c>
      <c r="AF51" s="263" t="s">
        <v>19</v>
      </c>
      <c r="AG51" s="263" t="s">
        <v>6</v>
      </c>
      <c r="AJ51" s="266"/>
      <c r="AK51" s="266"/>
      <c r="AL51" s="533" t="s">
        <v>59</v>
      </c>
      <c r="AM51" s="530"/>
      <c r="AN51" s="530"/>
      <c r="AO51" s="530"/>
      <c r="AP51" s="259" t="s">
        <v>60</v>
      </c>
      <c r="AT51" s="533" t="s">
        <v>59</v>
      </c>
      <c r="AU51" s="530"/>
      <c r="AV51" s="530"/>
      <c r="AW51" s="530"/>
      <c r="AX51" s="259" t="s">
        <v>60</v>
      </c>
    </row>
    <row r="52" spans="1:50" x14ac:dyDescent="0.15">
      <c r="A52" s="269" t="s">
        <v>33</v>
      </c>
      <c r="B52" s="264">
        <f>SUM(K22:K26,E32:E37,E43:E46)</f>
        <v>574</v>
      </c>
      <c r="C52" s="264">
        <f>SUM(F43:F46,F32:F37,L22:L26)</f>
        <v>349</v>
      </c>
      <c r="D52" s="264">
        <f>SUM(G43:G46,G32:G37,M22:M26)</f>
        <v>4152</v>
      </c>
      <c r="E52" s="264">
        <f>SUM(O22:O26,I32:I37,I43:I46)</f>
        <v>32</v>
      </c>
      <c r="H52" s="266"/>
      <c r="I52" s="266"/>
      <c r="J52" s="534" t="s">
        <v>2328</v>
      </c>
      <c r="K52" s="534"/>
      <c r="L52" s="534"/>
      <c r="M52" s="534"/>
      <c r="N52" s="256" t="s">
        <v>16</v>
      </c>
      <c r="R52" s="535"/>
      <c r="S52" s="534"/>
      <c r="T52" s="534"/>
      <c r="U52" s="534"/>
      <c r="V52" s="256"/>
      <c r="AC52" s="269" t="s">
        <v>33</v>
      </c>
      <c r="AD52" s="264">
        <f>SUM(AM22:AM26,AG32:AG37,AG43:AG46)</f>
        <v>583</v>
      </c>
      <c r="AE52" s="264">
        <f>SUM(AH43:AH46,AH32:AH37,AM22:AM26)</f>
        <v>404</v>
      </c>
      <c r="AF52" s="264">
        <f>SUM(AI43:AI46,AI32:AI37,AN22:AN26)</f>
        <v>3653</v>
      </c>
      <c r="AG52" s="264">
        <f>SUM(AQ22:AQ26,AK32:AK37,AK43:AK46)</f>
        <v>27</v>
      </c>
      <c r="AJ52" s="266"/>
      <c r="AK52" s="266"/>
      <c r="AL52" s="535"/>
      <c r="AM52" s="534"/>
      <c r="AN52" s="534"/>
      <c r="AO52" s="534"/>
      <c r="AP52" s="256"/>
      <c r="AT52" s="535"/>
      <c r="AU52" s="534"/>
      <c r="AV52" s="534"/>
      <c r="AW52" s="534"/>
      <c r="AX52" s="256"/>
    </row>
    <row r="53" spans="1:50" x14ac:dyDescent="0.15">
      <c r="A53" s="269" t="s">
        <v>43</v>
      </c>
      <c r="B53" s="264">
        <f>SUM(D17)</f>
        <v>574</v>
      </c>
      <c r="C53" s="264">
        <f>SUM(E17)</f>
        <v>349</v>
      </c>
      <c r="D53" s="264">
        <f>SUM(G17)</f>
        <v>4152</v>
      </c>
      <c r="E53" s="264">
        <f>SUM(I17)</f>
        <v>32</v>
      </c>
      <c r="F53" s="263"/>
      <c r="J53" s="534" t="s">
        <v>2329</v>
      </c>
      <c r="K53" s="534"/>
      <c r="L53" s="534"/>
      <c r="M53" s="534"/>
      <c r="N53" s="256" t="s">
        <v>0</v>
      </c>
      <c r="R53" s="534"/>
      <c r="S53" s="534"/>
      <c r="T53" s="534"/>
      <c r="U53" s="534"/>
      <c r="V53" s="256"/>
      <c r="AC53" s="269" t="s">
        <v>43</v>
      </c>
      <c r="AD53" s="264">
        <f>SUM(AF17)</f>
        <v>583</v>
      </c>
      <c r="AE53" s="264">
        <f>SUM(AG17)</f>
        <v>378</v>
      </c>
      <c r="AF53" s="264">
        <f>SUM(AI17)</f>
        <v>4072</v>
      </c>
      <c r="AG53" s="264">
        <f>SUM(AK17)</f>
        <v>27</v>
      </c>
      <c r="AH53" s="263"/>
      <c r="AL53" s="535"/>
      <c r="AM53" s="534"/>
      <c r="AN53" s="534"/>
      <c r="AO53" s="534"/>
      <c r="AP53" s="256"/>
      <c r="AT53" s="535"/>
      <c r="AU53" s="534"/>
      <c r="AV53" s="534"/>
      <c r="AW53" s="534"/>
      <c r="AX53" s="256"/>
    </row>
    <row r="54" spans="1:50" x14ac:dyDescent="0.15">
      <c r="A54" s="269" t="s">
        <v>65</v>
      </c>
      <c r="B54" s="264"/>
      <c r="F54" s="263"/>
      <c r="J54" s="534" t="s">
        <v>625</v>
      </c>
      <c r="K54" s="534"/>
      <c r="L54" s="534"/>
      <c r="M54" s="534"/>
      <c r="N54" s="256" t="s">
        <v>285</v>
      </c>
      <c r="R54" s="534"/>
      <c r="S54" s="534"/>
      <c r="T54" s="534"/>
      <c r="U54" s="534"/>
      <c r="V54" s="256"/>
      <c r="AC54" s="269" t="s">
        <v>65</v>
      </c>
      <c r="AD54" s="256"/>
      <c r="AH54" s="263"/>
      <c r="AL54" s="535"/>
      <c r="AM54" s="534"/>
      <c r="AN54" s="534"/>
      <c r="AO54" s="534"/>
      <c r="AP54" s="256"/>
      <c r="AT54" s="535"/>
      <c r="AU54" s="534"/>
      <c r="AV54" s="534"/>
      <c r="AW54" s="534"/>
      <c r="AX54" s="256"/>
    </row>
    <row r="55" spans="1:50" x14ac:dyDescent="0.15">
      <c r="J55" s="534" t="s">
        <v>2340</v>
      </c>
      <c r="K55" s="534"/>
      <c r="L55" s="534"/>
      <c r="M55" s="534"/>
      <c r="N55" s="256" t="s">
        <v>285</v>
      </c>
      <c r="R55" s="535"/>
      <c r="S55" s="534"/>
      <c r="T55" s="534"/>
      <c r="U55" s="534"/>
      <c r="V55" s="256"/>
      <c r="AL55" s="535"/>
      <c r="AM55" s="534"/>
      <c r="AN55" s="534"/>
      <c r="AO55" s="534"/>
      <c r="AP55" s="256"/>
      <c r="AT55" s="535"/>
      <c r="AU55" s="534"/>
      <c r="AV55" s="534"/>
      <c r="AW55" s="534"/>
      <c r="AX55" s="256"/>
    </row>
    <row r="56" spans="1:50" x14ac:dyDescent="0.15">
      <c r="A56" s="259"/>
      <c r="B56" s="263" t="s">
        <v>1</v>
      </c>
      <c r="C56" s="263" t="s">
        <v>4</v>
      </c>
      <c r="D56" s="263" t="s">
        <v>6</v>
      </c>
      <c r="J56" s="534" t="s">
        <v>2341</v>
      </c>
      <c r="K56" s="534"/>
      <c r="L56" s="534"/>
      <c r="M56" s="534"/>
      <c r="N56" s="256" t="s">
        <v>285</v>
      </c>
      <c r="R56" s="535"/>
      <c r="S56" s="534"/>
      <c r="T56" s="534"/>
      <c r="U56" s="534"/>
      <c r="V56" s="256"/>
      <c r="AC56" s="259"/>
      <c r="AD56" s="263" t="s">
        <v>1</v>
      </c>
      <c r="AE56" s="263" t="s">
        <v>4</v>
      </c>
      <c r="AF56" s="263" t="s">
        <v>6</v>
      </c>
      <c r="AL56" s="535"/>
      <c r="AM56" s="534"/>
      <c r="AN56" s="534"/>
      <c r="AO56" s="534"/>
      <c r="AP56" s="256"/>
      <c r="AT56" s="535"/>
      <c r="AU56" s="534"/>
      <c r="AV56" s="534"/>
      <c r="AW56" s="534"/>
      <c r="AX56" s="256"/>
    </row>
    <row r="57" spans="1:50" x14ac:dyDescent="0.15">
      <c r="A57" s="269" t="s">
        <v>56</v>
      </c>
      <c r="B57" s="264">
        <f>SUM(N14:N16,D22:D26,L32:L37,L43:L46)</f>
        <v>531</v>
      </c>
      <c r="C57" s="264">
        <f>SUM(O14:O16,E22:E26,M32:M37,M43:M46)</f>
        <v>2638</v>
      </c>
      <c r="D57" s="264">
        <f>SUM(Q14:Q16,G22:G26,O32:O37,O43:O46)</f>
        <v>18</v>
      </c>
      <c r="J57" s="534" t="s">
        <v>2342</v>
      </c>
      <c r="K57" s="534"/>
      <c r="L57" s="534"/>
      <c r="M57" s="534"/>
      <c r="N57" s="256" t="s">
        <v>285</v>
      </c>
      <c r="R57" s="535"/>
      <c r="S57" s="534"/>
      <c r="T57" s="534"/>
      <c r="U57" s="534"/>
      <c r="V57" s="256"/>
      <c r="AC57" s="269" t="s">
        <v>56</v>
      </c>
      <c r="AD57" s="264">
        <f>SUM(AP14:AP16,AF22:AF26,AN32:AN37,AN43:AN46)</f>
        <v>421</v>
      </c>
      <c r="AE57" s="264">
        <f>SUM(AQ14:AQ16,AG22:AG26,AO32:AO37,AO43:AO46)</f>
        <v>2231</v>
      </c>
      <c r="AF57" s="264">
        <f>SUM(AS14:AS16,AI22:AI26,AQ32:AQ37,AQ43:AQ46)</f>
        <v>18</v>
      </c>
      <c r="AL57" s="535"/>
      <c r="AM57" s="534"/>
      <c r="AN57" s="534"/>
      <c r="AO57" s="534"/>
      <c r="AP57" s="256"/>
      <c r="AT57" s="535"/>
      <c r="AU57" s="534"/>
      <c r="AV57" s="534"/>
      <c r="AW57" s="534"/>
      <c r="AX57" s="256"/>
    </row>
    <row r="58" spans="1:50" x14ac:dyDescent="0.15">
      <c r="A58" s="269" t="s">
        <v>65</v>
      </c>
      <c r="B58" s="264"/>
      <c r="J58" s="534" t="s">
        <v>2343</v>
      </c>
      <c r="K58" s="534"/>
      <c r="L58" s="534"/>
      <c r="M58" s="534"/>
      <c r="N58" s="256" t="s">
        <v>286</v>
      </c>
      <c r="R58" s="535"/>
      <c r="S58" s="534"/>
      <c r="T58" s="534"/>
      <c r="U58" s="534"/>
      <c r="V58" s="256"/>
      <c r="AC58" s="269" t="s">
        <v>65</v>
      </c>
      <c r="AD58" s="256"/>
      <c r="AL58" s="535"/>
      <c r="AM58" s="534"/>
      <c r="AN58" s="534"/>
      <c r="AO58" s="534"/>
      <c r="AP58" s="256"/>
      <c r="AT58" s="535"/>
      <c r="AU58" s="534"/>
      <c r="AV58" s="534"/>
      <c r="AW58" s="534"/>
      <c r="AX58" s="256"/>
    </row>
    <row r="59" spans="1:50" x14ac:dyDescent="0.15">
      <c r="J59" s="534" t="s">
        <v>2344</v>
      </c>
      <c r="K59" s="534"/>
      <c r="L59" s="534"/>
      <c r="M59" s="534"/>
      <c r="N59" s="256" t="s">
        <v>286</v>
      </c>
      <c r="R59" s="535"/>
      <c r="S59" s="534"/>
      <c r="T59" s="534"/>
      <c r="U59" s="534"/>
      <c r="V59" s="256"/>
      <c r="AL59" s="535"/>
      <c r="AM59" s="534"/>
      <c r="AN59" s="534"/>
      <c r="AO59" s="534"/>
      <c r="AP59" s="256"/>
      <c r="AT59" s="535"/>
      <c r="AU59" s="534"/>
      <c r="AV59" s="534"/>
      <c r="AW59" s="534"/>
      <c r="AX59" s="256"/>
    </row>
    <row r="60" spans="1:50" x14ac:dyDescent="0.15">
      <c r="B60" s="263" t="s">
        <v>40</v>
      </c>
      <c r="C60" s="263" t="s">
        <v>41</v>
      </c>
      <c r="J60" s="257" t="s">
        <v>2345</v>
      </c>
      <c r="N60" s="257" t="s">
        <v>286</v>
      </c>
      <c r="AD60" s="263" t="s">
        <v>40</v>
      </c>
      <c r="AE60" s="263" t="s">
        <v>41</v>
      </c>
    </row>
    <row r="61" spans="1:50" x14ac:dyDescent="0.15">
      <c r="A61" s="269" t="s">
        <v>39</v>
      </c>
      <c r="B61" s="262">
        <f>B57/(B53+B57)</f>
        <v>0.48054298642533938</v>
      </c>
      <c r="C61" s="262">
        <f>B53/(B53+B57)</f>
        <v>0.51945701357466068</v>
      </c>
      <c r="J61" s="257" t="s">
        <v>4013</v>
      </c>
      <c r="N61" s="257" t="s">
        <v>285</v>
      </c>
      <c r="AC61" s="269" t="s">
        <v>39</v>
      </c>
      <c r="AD61" s="262">
        <f>AD57/(AD53+AD57)</f>
        <v>0.41932270916334663</v>
      </c>
      <c r="AE61" s="262">
        <f>AD53/(AD53+AD57)</f>
        <v>0.58067729083665343</v>
      </c>
      <c r="AL61" s="257" t="s">
        <v>61</v>
      </c>
    </row>
    <row r="62" spans="1:50" x14ac:dyDescent="0.15">
      <c r="A62" s="269" t="s">
        <v>64</v>
      </c>
      <c r="B62" s="264"/>
      <c r="C62" s="256"/>
      <c r="J62" s="257" t="s">
        <v>61</v>
      </c>
      <c r="AC62" s="269" t="s">
        <v>64</v>
      </c>
      <c r="AD62" s="256"/>
      <c r="AE62" s="256"/>
    </row>
    <row r="73" spans="1:23" x14ac:dyDescent="0.15">
      <c r="A73" s="531" t="s">
        <v>55</v>
      </c>
      <c r="B73" s="531"/>
      <c r="C73" s="531"/>
      <c r="D73" s="531"/>
      <c r="E73" s="531"/>
      <c r="F73" s="531"/>
      <c r="G73" s="531"/>
      <c r="H73" s="531"/>
      <c r="I73" s="531"/>
      <c r="J73" s="531"/>
      <c r="K73" s="531"/>
      <c r="L73" s="531"/>
      <c r="M73" s="531"/>
      <c r="N73" s="531"/>
      <c r="O73" s="531"/>
      <c r="P73" s="531"/>
      <c r="Q73" s="531"/>
      <c r="R73" s="531"/>
      <c r="S73" s="531"/>
      <c r="T73" s="531"/>
      <c r="U73" s="531"/>
      <c r="V73" s="531"/>
      <c r="W73" s="531"/>
    </row>
    <row r="74" spans="1:23" x14ac:dyDescent="0.15">
      <c r="A74" s="258"/>
      <c r="B74" s="258"/>
      <c r="C74" s="258"/>
      <c r="D74" s="258"/>
      <c r="E74" s="258"/>
      <c r="F74" s="258"/>
      <c r="G74" s="258"/>
      <c r="H74" s="258"/>
      <c r="I74" s="258"/>
      <c r="J74" s="258"/>
      <c r="K74" s="258"/>
      <c r="L74" s="258"/>
      <c r="M74" s="258"/>
      <c r="N74" s="258"/>
      <c r="O74" s="258"/>
      <c r="P74" s="258"/>
      <c r="Q74" s="258"/>
      <c r="R74" s="258"/>
      <c r="S74" s="258"/>
      <c r="T74" s="258"/>
      <c r="U74" s="258"/>
      <c r="V74" s="258"/>
      <c r="W74" s="258"/>
    </row>
    <row r="75" spans="1:23" x14ac:dyDescent="0.15">
      <c r="H75" s="529" t="s">
        <v>36</v>
      </c>
      <c r="I75" s="529"/>
      <c r="J75" s="529"/>
      <c r="M75" s="529" t="s">
        <v>37</v>
      </c>
      <c r="N75" s="529"/>
      <c r="O75" s="529"/>
      <c r="S75" s="259" t="s">
        <v>94</v>
      </c>
    </row>
    <row r="76" spans="1:23" x14ac:dyDescent="0.15">
      <c r="H76" s="529" t="s">
        <v>38</v>
      </c>
      <c r="I76" s="529"/>
      <c r="J76" s="529"/>
      <c r="M76" s="260" t="s">
        <v>75</v>
      </c>
      <c r="S76" s="261" t="s">
        <v>40</v>
      </c>
      <c r="T76" s="261" t="s">
        <v>41</v>
      </c>
    </row>
    <row r="77" spans="1:23" x14ac:dyDescent="0.15">
      <c r="H77" s="529"/>
      <c r="I77" s="529"/>
      <c r="J77" s="529"/>
      <c r="S77" s="262">
        <f>(M87+C97+K108+K117)/(M87+C97+K108+C87)</f>
        <v>0.5275958840037418</v>
      </c>
      <c r="T77" s="262">
        <f>C87/(C87+M87+C97+K108+K117)</f>
        <v>0.4724041159962582</v>
      </c>
    </row>
    <row r="80" spans="1:23" x14ac:dyDescent="0.15">
      <c r="A80" s="531" t="s">
        <v>38</v>
      </c>
      <c r="B80" s="531"/>
      <c r="C80" s="531"/>
      <c r="D80" s="531"/>
      <c r="E80" s="531"/>
      <c r="F80" s="531"/>
      <c r="G80" s="531"/>
      <c r="H80" s="531"/>
      <c r="I80" s="531"/>
      <c r="J80" s="531"/>
      <c r="K80" s="531"/>
      <c r="L80" s="531"/>
      <c r="M80" s="531"/>
      <c r="N80" s="531"/>
      <c r="O80" s="531"/>
      <c r="P80" s="531"/>
      <c r="Q80" s="531"/>
      <c r="R80" s="531"/>
      <c r="S80" s="531"/>
      <c r="T80" s="531"/>
      <c r="U80" s="531"/>
      <c r="V80" s="531"/>
      <c r="W80" s="531"/>
    </row>
    <row r="82" spans="1:27" x14ac:dyDescent="0.15">
      <c r="C82" s="531" t="s">
        <v>48</v>
      </c>
      <c r="D82" s="531"/>
      <c r="E82" s="531"/>
      <c r="F82" s="531"/>
      <c r="G82" s="531"/>
      <c r="H82" s="531"/>
      <c r="I82" s="531"/>
      <c r="L82" s="531" t="s">
        <v>49</v>
      </c>
      <c r="M82" s="532"/>
      <c r="N82" s="532"/>
      <c r="O82" s="532"/>
      <c r="P82" s="532"/>
      <c r="R82" s="531" t="s">
        <v>50</v>
      </c>
      <c r="S82" s="531"/>
      <c r="T82" s="531"/>
      <c r="V82" s="531" t="s">
        <v>51</v>
      </c>
      <c r="W82" s="531"/>
    </row>
    <row r="83" spans="1:27" x14ac:dyDescent="0.15">
      <c r="A83" s="263" t="s">
        <v>0</v>
      </c>
      <c r="B83" s="263" t="s">
        <v>66</v>
      </c>
      <c r="C83" s="263" t="s">
        <v>1</v>
      </c>
      <c r="D83" s="263" t="s">
        <v>2</v>
      </c>
      <c r="E83" s="263" t="s">
        <v>3</v>
      </c>
      <c r="F83" s="263" t="s">
        <v>4</v>
      </c>
      <c r="G83" s="263" t="s">
        <v>5</v>
      </c>
      <c r="H83" s="263" t="s">
        <v>6</v>
      </c>
      <c r="I83" s="263" t="s">
        <v>7</v>
      </c>
      <c r="J83" s="263" t="s">
        <v>8</v>
      </c>
      <c r="K83" s="263" t="s">
        <v>9</v>
      </c>
      <c r="M83" s="263" t="s">
        <v>10</v>
      </c>
      <c r="N83" s="263" t="s">
        <v>11</v>
      </c>
      <c r="O83" s="263" t="s">
        <v>12</v>
      </c>
      <c r="P83" s="263" t="s">
        <v>6</v>
      </c>
      <c r="Q83" s="263" t="s">
        <v>13</v>
      </c>
      <c r="R83" s="263"/>
      <c r="S83" s="263" t="s">
        <v>47</v>
      </c>
      <c r="T83" s="263" t="s">
        <v>45</v>
      </c>
      <c r="U83" s="263" t="s">
        <v>46</v>
      </c>
      <c r="V83" s="263"/>
      <c r="W83" s="263" t="s">
        <v>14</v>
      </c>
      <c r="X83" s="263" t="s">
        <v>63</v>
      </c>
      <c r="Y83" s="263"/>
      <c r="Z83" s="263"/>
    </row>
    <row r="84" spans="1:27" x14ac:dyDescent="0.15">
      <c r="A84" s="256" t="s">
        <v>557</v>
      </c>
      <c r="B84" s="264">
        <v>16</v>
      </c>
      <c r="C84" s="264">
        <v>480</v>
      </c>
      <c r="D84" s="264">
        <v>301</v>
      </c>
      <c r="E84" s="262">
        <f>D84/C84</f>
        <v>0.62708333333333333</v>
      </c>
      <c r="F84" s="264">
        <v>3473</v>
      </c>
      <c r="G84" s="265">
        <f>F84/C84</f>
        <v>7.2354166666666666</v>
      </c>
      <c r="H84" s="264">
        <v>24</v>
      </c>
      <c r="I84" s="262">
        <f>H84/C84</f>
        <v>0.05</v>
      </c>
      <c r="J84" s="264">
        <v>12</v>
      </c>
      <c r="K84" s="262">
        <f>J84/C84</f>
        <v>2.5000000000000001E-2</v>
      </c>
      <c r="M84" s="264">
        <v>140</v>
      </c>
      <c r="N84" s="264">
        <v>1010</v>
      </c>
      <c r="O84" s="264">
        <f>N84/M84</f>
        <v>7.2142857142857144</v>
      </c>
      <c r="P84" s="264">
        <v>9</v>
      </c>
      <c r="Q84" s="262">
        <f>P84/M84</f>
        <v>6.4285714285714279E-2</v>
      </c>
      <c r="R84" s="266"/>
      <c r="S84" s="262">
        <f>(C84+M84)/($D$17+$N$17)</f>
        <v>0.94801223241590216</v>
      </c>
      <c r="T84" s="262">
        <f>C84/($D$17)</f>
        <v>0.83623693379790942</v>
      </c>
      <c r="U84" s="262">
        <f>M84/($N$17)</f>
        <v>1.75</v>
      </c>
      <c r="V84" s="267"/>
      <c r="W84" s="264">
        <f>(F84*0.05)+(H84*4)+(J84*-1)+(N84*0.1)+(P84*6)</f>
        <v>412.65</v>
      </c>
      <c r="X84" s="268">
        <f>((F84*0.05)+(H84*4)+(J84*-1)+(N84*0.1)+(P84*6))*0.4</f>
        <v>165.06</v>
      </c>
      <c r="Y84" s="266"/>
      <c r="Z84" s="266"/>
    </row>
    <row r="85" spans="1:27" x14ac:dyDescent="0.15">
      <c r="A85" s="256" t="s">
        <v>851</v>
      </c>
      <c r="B85" s="264">
        <v>1</v>
      </c>
      <c r="C85" s="264">
        <v>25</v>
      </c>
      <c r="D85" s="264">
        <v>17</v>
      </c>
      <c r="E85" s="262">
        <f>D85/C85</f>
        <v>0.68</v>
      </c>
      <c r="F85" s="264">
        <v>180</v>
      </c>
      <c r="G85" s="265">
        <f>F85/C85</f>
        <v>7.2</v>
      </c>
      <c r="H85" s="264">
        <v>1</v>
      </c>
      <c r="I85" s="262">
        <f>H85/C85</f>
        <v>0.04</v>
      </c>
      <c r="J85" s="264">
        <v>1</v>
      </c>
      <c r="K85" s="262">
        <f t="shared" ref="K85:K86" si="50">J85/C85</f>
        <v>0.04</v>
      </c>
      <c r="M85" s="264">
        <v>2</v>
      </c>
      <c r="N85" s="264">
        <v>6</v>
      </c>
      <c r="O85" s="264">
        <f>N85/M85</f>
        <v>3</v>
      </c>
      <c r="P85" s="264">
        <v>0</v>
      </c>
      <c r="Q85" s="262">
        <f t="shared" ref="Q85:Q86" si="51">P85/M85</f>
        <v>0</v>
      </c>
      <c r="R85" s="266"/>
      <c r="S85" s="262">
        <f>(C85+M85)/($D$17+$N$17)</f>
        <v>4.1284403669724773E-2</v>
      </c>
      <c r="T85" s="262">
        <f>C85/($D$17)</f>
        <v>4.3554006968641118E-2</v>
      </c>
      <c r="U85" s="262">
        <f>M85/($N$17)</f>
        <v>2.5000000000000001E-2</v>
      </c>
      <c r="V85" s="267"/>
      <c r="W85" s="264">
        <f t="shared" ref="W85:W86" si="52">(F85*0.05)+(H85*4)+(J85*-1)+(N85*0.1)+(P85*6)</f>
        <v>12.6</v>
      </c>
      <c r="X85" s="268">
        <f t="shared" ref="X85:X86" si="53">((F85*0.05)+(H85*4)+(J85*-1)+(N85*0.1)+(P85*6))*0.4</f>
        <v>5.04</v>
      </c>
      <c r="Y85" s="266"/>
      <c r="Z85" s="266"/>
    </row>
    <row r="86" spans="1:27" x14ac:dyDescent="0.15">
      <c r="A86" s="256"/>
      <c r="B86" s="264"/>
      <c r="C86" s="264"/>
      <c r="D86" s="264"/>
      <c r="E86" s="262" t="e">
        <f>D86/C86</f>
        <v>#DIV/0!</v>
      </c>
      <c r="F86" s="264"/>
      <c r="G86" s="265" t="e">
        <f>F86/C86</f>
        <v>#DIV/0!</v>
      </c>
      <c r="H86" s="264"/>
      <c r="I86" s="262" t="e">
        <f>H86/C86</f>
        <v>#DIV/0!</v>
      </c>
      <c r="J86" s="264"/>
      <c r="K86" s="262" t="e">
        <f t="shared" si="50"/>
        <v>#DIV/0!</v>
      </c>
      <c r="M86" s="264"/>
      <c r="N86" s="264"/>
      <c r="O86" s="264" t="e">
        <f>N86/M86</f>
        <v>#DIV/0!</v>
      </c>
      <c r="P86" s="264"/>
      <c r="Q86" s="262" t="e">
        <f t="shared" si="51"/>
        <v>#DIV/0!</v>
      </c>
      <c r="R86" s="266"/>
      <c r="S86" s="262">
        <f>(C86+M86)/($D$17+$N$17)</f>
        <v>0</v>
      </c>
      <c r="T86" s="262">
        <f>C86/($D$17)</f>
        <v>0</v>
      </c>
      <c r="U86" s="262">
        <f>M86/($N$17)</f>
        <v>0</v>
      </c>
      <c r="V86" s="267"/>
      <c r="W86" s="264">
        <f t="shared" si="52"/>
        <v>0</v>
      </c>
      <c r="X86" s="268">
        <f t="shared" si="53"/>
        <v>0</v>
      </c>
      <c r="Y86" s="266"/>
      <c r="Z86" s="266"/>
    </row>
    <row r="87" spans="1:27" x14ac:dyDescent="0.15">
      <c r="A87" s="263" t="s">
        <v>44</v>
      </c>
      <c r="B87" s="263"/>
      <c r="C87" s="263">
        <f>SUM(C84:C86)</f>
        <v>505</v>
      </c>
      <c r="D87" s="263">
        <f>SUM(D84:D86)</f>
        <v>318</v>
      </c>
      <c r="E87" s="263"/>
      <c r="F87" s="263">
        <f t="shared" ref="F87" si="54">SUM(F84:F86)</f>
        <v>3653</v>
      </c>
      <c r="G87" s="263"/>
      <c r="H87" s="263">
        <f t="shared" ref="H87" si="55">SUM(H84:H86)</f>
        <v>25</v>
      </c>
      <c r="I87" s="263"/>
      <c r="J87" s="263">
        <f t="shared" ref="J87" si="56">SUM(J84:J86)</f>
        <v>13</v>
      </c>
      <c r="K87" s="263"/>
      <c r="L87" s="259"/>
      <c r="M87" s="263">
        <f>SUM(M84:M86)</f>
        <v>142</v>
      </c>
      <c r="N87" s="263">
        <f>SUM(N84:N86)</f>
        <v>1016</v>
      </c>
      <c r="O87" s="263"/>
      <c r="P87" s="263">
        <f>SUM(P84:P86)</f>
        <v>9</v>
      </c>
      <c r="Q87" s="263"/>
      <c r="R87" s="263"/>
      <c r="S87" s="270">
        <f>S84+S85+S86</f>
        <v>0.9892966360856269</v>
      </c>
      <c r="T87" s="271">
        <f>C87/(C87+M87)</f>
        <v>0.78052550231839257</v>
      </c>
      <c r="U87" s="271">
        <f>M87/(M87+C87)</f>
        <v>0.21947449768160743</v>
      </c>
      <c r="V87" s="267"/>
      <c r="W87" s="266"/>
      <c r="X87" s="266"/>
      <c r="Y87" s="266"/>
      <c r="Z87" s="266"/>
    </row>
    <row r="88" spans="1:27" x14ac:dyDescent="0.15">
      <c r="C88" s="266"/>
      <c r="D88" s="272"/>
      <c r="E88" s="266"/>
      <c r="F88" s="273"/>
      <c r="G88" s="266"/>
      <c r="H88" s="274"/>
      <c r="I88" s="266"/>
      <c r="J88" s="274"/>
      <c r="K88" s="266"/>
      <c r="L88" s="266"/>
      <c r="M88" s="266"/>
      <c r="N88" s="266"/>
      <c r="O88" s="266"/>
      <c r="P88" s="266"/>
      <c r="Q88" s="266"/>
      <c r="R88" s="266"/>
    </row>
    <row r="89" spans="1:27" x14ac:dyDescent="0.15">
      <c r="C89" s="266"/>
      <c r="D89" s="272"/>
      <c r="E89" s="266"/>
      <c r="F89" s="273"/>
      <c r="G89" s="266"/>
      <c r="H89" s="274"/>
      <c r="I89" s="266"/>
      <c r="J89" s="274"/>
      <c r="K89" s="266"/>
      <c r="L89" s="266"/>
      <c r="M89" s="266"/>
      <c r="N89" s="266"/>
      <c r="O89" s="266"/>
      <c r="P89" s="266"/>
      <c r="Q89" s="266"/>
      <c r="R89" s="266"/>
    </row>
    <row r="90" spans="1:27" x14ac:dyDescent="0.15">
      <c r="A90" s="531" t="s">
        <v>49</v>
      </c>
      <c r="B90" s="531"/>
      <c r="C90" s="531"/>
      <c r="D90" s="531"/>
      <c r="E90" s="531"/>
      <c r="F90" s="531"/>
      <c r="G90" s="531"/>
      <c r="H90" s="531" t="s">
        <v>52</v>
      </c>
      <c r="I90" s="532"/>
      <c r="J90" s="532"/>
      <c r="K90" s="532"/>
      <c r="L90" s="532"/>
      <c r="M90" s="532"/>
      <c r="N90" s="266"/>
      <c r="O90" s="266"/>
      <c r="R90" s="531" t="s">
        <v>50</v>
      </c>
      <c r="S90" s="531"/>
      <c r="T90" s="531"/>
      <c r="V90" s="531" t="s">
        <v>51</v>
      </c>
      <c r="W90" s="531"/>
      <c r="X90" s="258"/>
      <c r="Y90" s="258"/>
      <c r="Z90" s="258"/>
      <c r="AA90" s="258"/>
    </row>
    <row r="91" spans="1:27" x14ac:dyDescent="0.15">
      <c r="A91" s="263" t="s">
        <v>16</v>
      </c>
      <c r="B91" s="263" t="s">
        <v>66</v>
      </c>
      <c r="C91" s="263" t="s">
        <v>1</v>
      </c>
      <c r="D91" s="263" t="s">
        <v>4</v>
      </c>
      <c r="E91" s="263" t="s">
        <v>5</v>
      </c>
      <c r="F91" s="263" t="s">
        <v>6</v>
      </c>
      <c r="G91" s="263" t="s">
        <v>7</v>
      </c>
      <c r="I91" s="263" t="s">
        <v>34</v>
      </c>
      <c r="J91" s="263" t="s">
        <v>17</v>
      </c>
      <c r="K91" s="263" t="s">
        <v>18</v>
      </c>
      <c r="L91" s="263" t="s">
        <v>19</v>
      </c>
      <c r="M91" s="263" t="s">
        <v>20</v>
      </c>
      <c r="N91" s="263" t="s">
        <v>6</v>
      </c>
      <c r="O91" s="263" t="s">
        <v>53</v>
      </c>
      <c r="R91" s="263" t="s">
        <v>16</v>
      </c>
      <c r="S91" s="263" t="s">
        <v>47</v>
      </c>
      <c r="T91" s="263" t="s">
        <v>45</v>
      </c>
      <c r="U91" s="263" t="s">
        <v>46</v>
      </c>
      <c r="W91" s="263" t="s">
        <v>14</v>
      </c>
      <c r="X91" s="263" t="s">
        <v>21</v>
      </c>
      <c r="Y91" s="263" t="s">
        <v>1002</v>
      </c>
      <c r="Z91" s="263"/>
      <c r="AA91" s="263"/>
    </row>
    <row r="92" spans="1:27" x14ac:dyDescent="0.15">
      <c r="A92" s="269" t="s">
        <v>852</v>
      </c>
      <c r="B92" s="275">
        <v>16</v>
      </c>
      <c r="C92" s="264">
        <v>158</v>
      </c>
      <c r="D92" s="264">
        <v>810</v>
      </c>
      <c r="E92" s="264">
        <f>D92/C92</f>
        <v>5.1265822784810124</v>
      </c>
      <c r="F92" s="264">
        <v>5</v>
      </c>
      <c r="G92" s="262">
        <f>F92/C92</f>
        <v>3.1645569620253167E-2</v>
      </c>
      <c r="I92" s="262">
        <f>K92/J92</f>
        <v>0.60606060606060608</v>
      </c>
      <c r="J92" s="264">
        <v>33</v>
      </c>
      <c r="K92" s="264">
        <v>20</v>
      </c>
      <c r="L92" s="264">
        <v>120</v>
      </c>
      <c r="M92" s="264">
        <f>L92/K92</f>
        <v>6</v>
      </c>
      <c r="N92" s="264">
        <v>1</v>
      </c>
      <c r="O92" s="262">
        <f>N92/K92</f>
        <v>0.05</v>
      </c>
      <c r="R92" s="256" t="s">
        <v>853</v>
      </c>
      <c r="S92" s="262">
        <f>(C92+J92)/($D$27+$K$27+$N$17+$E$17+$L$38+$L$47)</f>
        <v>0.19895833333333332</v>
      </c>
      <c r="T92" s="262">
        <f>J92/($K$27+$F$38+$F$47)</f>
        <v>8.8235294117647065E-2</v>
      </c>
      <c r="U92" s="262">
        <f>C92/($D$27+$N$17+$L$38+$L$47)</f>
        <v>0.2975517890772128</v>
      </c>
      <c r="W92" s="264">
        <f>(D92*0.1)+(F92*6)+(L92*0.1)+(N92*6)</f>
        <v>129</v>
      </c>
      <c r="X92" s="264">
        <f>(D92*0.1)+(F92*6)+(K92*1)+(L92*0.1)+(N92*6)</f>
        <v>149</v>
      </c>
      <c r="Y92" s="264">
        <f>(D92*0.1)+(F92*6)+(K92*0.5)+(L92*0.1)+(N92*6)</f>
        <v>139</v>
      </c>
      <c r="Z92" s="266"/>
      <c r="AA92" s="266"/>
    </row>
    <row r="93" spans="1:27" x14ac:dyDescent="0.15">
      <c r="A93" s="269" t="s">
        <v>558</v>
      </c>
      <c r="B93" s="275">
        <v>16</v>
      </c>
      <c r="C93" s="264">
        <v>215</v>
      </c>
      <c r="D93" s="264">
        <v>1030</v>
      </c>
      <c r="E93" s="264">
        <f>D93/C93</f>
        <v>4.7906976744186043</v>
      </c>
      <c r="F93" s="264">
        <v>7</v>
      </c>
      <c r="G93" s="262">
        <f>F93/C93</f>
        <v>3.255813953488372E-2</v>
      </c>
      <c r="I93" s="262">
        <f t="shared" ref="I93:I96" si="57">K93/J93</f>
        <v>0.75</v>
      </c>
      <c r="J93" s="264">
        <v>20</v>
      </c>
      <c r="K93" s="264">
        <v>15</v>
      </c>
      <c r="L93" s="264">
        <v>90</v>
      </c>
      <c r="M93" s="264">
        <f>L93/K93</f>
        <v>6</v>
      </c>
      <c r="N93" s="264">
        <v>1</v>
      </c>
      <c r="O93" s="262">
        <f t="shared" ref="O93:O96" si="58">N93/K93</f>
        <v>6.6666666666666666E-2</v>
      </c>
      <c r="R93" s="256" t="s">
        <v>134</v>
      </c>
      <c r="S93" s="262">
        <f>(C93+J93)/($D$27+$K$27+$N$17+$E$17+$L$38+$L$47)</f>
        <v>0.24479166666666666</v>
      </c>
      <c r="T93" s="262">
        <f>J93/($K$27+$F$38+$F$47)</f>
        <v>5.3475935828877004E-2</v>
      </c>
      <c r="U93" s="262">
        <f>C93/($D$27+$N$17+$L$38+$L$47)</f>
        <v>0.40489642184557439</v>
      </c>
      <c r="W93" s="264">
        <f t="shared" ref="W93:W96" si="59">(D93*0.1)+(F93*6)+(L93*0.1)+(N93*6)</f>
        <v>160</v>
      </c>
      <c r="X93" s="264">
        <f t="shared" ref="X93:X96" si="60">(D93*0.1)+(F93*6)+(K93*1)+(L93*0.1)+(N93*6)</f>
        <v>175</v>
      </c>
      <c r="Y93" s="264">
        <f t="shared" ref="Y93:Y96" si="61">(D93*0.1)+(F93*6)+(K93*0.5)+(L93*0.1)+(N93*6)</f>
        <v>167.5</v>
      </c>
      <c r="Z93" s="266"/>
      <c r="AA93" s="266"/>
    </row>
    <row r="94" spans="1:27" x14ac:dyDescent="0.15">
      <c r="A94" s="256"/>
      <c r="B94" s="275"/>
      <c r="C94" s="264"/>
      <c r="D94" s="264"/>
      <c r="E94" s="264" t="e">
        <f>D94/C94</f>
        <v>#DIV/0!</v>
      </c>
      <c r="F94" s="264"/>
      <c r="G94" s="262" t="e">
        <f>F94/C94</f>
        <v>#DIV/0!</v>
      </c>
      <c r="I94" s="262" t="e">
        <f t="shared" si="57"/>
        <v>#DIV/0!</v>
      </c>
      <c r="J94" s="264"/>
      <c r="K94" s="264"/>
      <c r="L94" s="264"/>
      <c r="M94" s="264" t="e">
        <f>L94/K94</f>
        <v>#DIV/0!</v>
      </c>
      <c r="N94" s="264"/>
      <c r="O94" s="262" t="e">
        <f t="shared" si="58"/>
        <v>#DIV/0!</v>
      </c>
      <c r="R94" s="256"/>
      <c r="S94" s="262">
        <f>(C94+J94)/($D$27+$K$27+$N$17+$E$17+$L$38+$L$47)</f>
        <v>0</v>
      </c>
      <c r="T94" s="262">
        <f>J94/($K$27+$F$38+$F$47)</f>
        <v>0</v>
      </c>
      <c r="U94" s="262">
        <f>C94/($D$27+$N$17+$L$38+$L$47)</f>
        <v>0</v>
      </c>
      <c r="W94" s="264">
        <f t="shared" si="59"/>
        <v>0</v>
      </c>
      <c r="X94" s="264">
        <f t="shared" si="60"/>
        <v>0</v>
      </c>
      <c r="Y94" s="264">
        <f t="shared" si="61"/>
        <v>0</v>
      </c>
      <c r="Z94" s="266"/>
      <c r="AA94" s="266"/>
    </row>
    <row r="95" spans="1:27" x14ac:dyDescent="0.15">
      <c r="A95" s="256"/>
      <c r="B95" s="275"/>
      <c r="C95" s="264"/>
      <c r="D95" s="264"/>
      <c r="E95" s="264" t="e">
        <f>D95/C95</f>
        <v>#DIV/0!</v>
      </c>
      <c r="F95" s="264">
        <v>0</v>
      </c>
      <c r="G95" s="262" t="e">
        <f>F95/C95</f>
        <v>#DIV/0!</v>
      </c>
      <c r="I95" s="262" t="e">
        <f t="shared" si="57"/>
        <v>#DIV/0!</v>
      </c>
      <c r="J95" s="264"/>
      <c r="K95" s="264"/>
      <c r="L95" s="264"/>
      <c r="M95" s="264" t="e">
        <f>L95/K95</f>
        <v>#DIV/0!</v>
      </c>
      <c r="N95" s="264">
        <v>0</v>
      </c>
      <c r="O95" s="262" t="e">
        <f t="shared" si="58"/>
        <v>#DIV/0!</v>
      </c>
      <c r="R95" s="256"/>
      <c r="S95" s="262">
        <f>(C95+J95)/($D$27+$K$27+$N$17+$E$17+$L$38+$L$47)</f>
        <v>0</v>
      </c>
      <c r="T95" s="262">
        <f>J95/($K$27+$F$38+$F$47)</f>
        <v>0</v>
      </c>
      <c r="U95" s="262">
        <f>C95/($D$27+$N$17+$L$38+$L$47)</f>
        <v>0</v>
      </c>
      <c r="W95" s="264">
        <f t="shared" si="59"/>
        <v>0</v>
      </c>
      <c r="X95" s="264">
        <f t="shared" si="60"/>
        <v>0</v>
      </c>
      <c r="Y95" s="264">
        <f t="shared" si="61"/>
        <v>0</v>
      </c>
      <c r="Z95" s="266"/>
      <c r="AA95" s="266"/>
    </row>
    <row r="96" spans="1:27" x14ac:dyDescent="0.15">
      <c r="A96" s="256" t="s">
        <v>756</v>
      </c>
      <c r="B96" s="275">
        <v>7</v>
      </c>
      <c r="C96" s="264">
        <v>24</v>
      </c>
      <c r="D96" s="264">
        <v>84</v>
      </c>
      <c r="E96" s="264">
        <f>D96/C96</f>
        <v>3.5</v>
      </c>
      <c r="F96" s="264">
        <v>0</v>
      </c>
      <c r="G96" s="262">
        <f>F96/C96</f>
        <v>0</v>
      </c>
      <c r="I96" s="262">
        <f t="shared" si="57"/>
        <v>0.625</v>
      </c>
      <c r="J96" s="264">
        <v>8</v>
      </c>
      <c r="K96" s="264">
        <v>5</v>
      </c>
      <c r="L96" s="264">
        <v>44</v>
      </c>
      <c r="M96" s="264">
        <f>L96/K96</f>
        <v>8.8000000000000007</v>
      </c>
      <c r="N96" s="264">
        <v>0</v>
      </c>
      <c r="O96" s="262">
        <f t="shared" si="58"/>
        <v>0</v>
      </c>
      <c r="R96" s="256" t="s">
        <v>757</v>
      </c>
      <c r="S96" s="262">
        <f>(C96+J96)/($D$27+$K$27+$N$17+$E$17+$L$38+$L$47)</f>
        <v>3.3333333333333333E-2</v>
      </c>
      <c r="T96" s="262">
        <f>J96/($K$27+$F$38+$F$47)</f>
        <v>2.1390374331550801E-2</v>
      </c>
      <c r="U96" s="262">
        <f>C96/($D$27+$N$17+$L$38+$L$47)</f>
        <v>4.519774011299435E-2</v>
      </c>
      <c r="W96" s="264">
        <f t="shared" si="59"/>
        <v>12.8</v>
      </c>
      <c r="X96" s="264">
        <f t="shared" si="60"/>
        <v>17.8</v>
      </c>
      <c r="Y96" s="264">
        <f t="shared" si="61"/>
        <v>15.3</v>
      </c>
      <c r="Z96" s="266"/>
      <c r="AA96" s="266"/>
    </row>
    <row r="97" spans="1:26" x14ac:dyDescent="0.15">
      <c r="A97" s="263" t="s">
        <v>44</v>
      </c>
      <c r="B97" s="263"/>
      <c r="C97" s="263">
        <f>SUM(C92:C96)</f>
        <v>397</v>
      </c>
      <c r="D97" s="263">
        <f t="shared" ref="D97" si="62">SUM(D92:D96)</f>
        <v>1924</v>
      </c>
      <c r="E97" s="263"/>
      <c r="F97" s="263">
        <f t="shared" ref="F97" si="63">SUM(F92:F96)</f>
        <v>12</v>
      </c>
      <c r="G97" s="263"/>
      <c r="H97" s="263"/>
      <c r="I97" s="263"/>
      <c r="J97" s="263">
        <f>SUM(J92:J96)</f>
        <v>61</v>
      </c>
      <c r="K97" s="263">
        <f t="shared" ref="K97:L97" si="64">SUM(K92:K96)</f>
        <v>40</v>
      </c>
      <c r="L97" s="263">
        <f t="shared" si="64"/>
        <v>254</v>
      </c>
      <c r="M97" s="263"/>
      <c r="N97" s="263">
        <f t="shared" ref="N97" si="65">SUM(N92:N96)</f>
        <v>2</v>
      </c>
      <c r="O97" s="263"/>
    </row>
    <row r="98" spans="1:26" x14ac:dyDescent="0.15">
      <c r="A98" s="263"/>
      <c r="C98" s="266"/>
      <c r="D98" s="266"/>
      <c r="E98" s="266"/>
      <c r="F98" s="266"/>
      <c r="G98" s="266"/>
      <c r="H98" s="263"/>
      <c r="I98" s="266"/>
      <c r="J98" s="266"/>
      <c r="K98" s="266"/>
      <c r="L98" s="266"/>
      <c r="M98" s="266"/>
      <c r="N98" s="266"/>
    </row>
    <row r="99" spans="1:26" x14ac:dyDescent="0.15">
      <c r="C99" s="266"/>
      <c r="D99" s="266"/>
      <c r="E99" s="266"/>
      <c r="F99" s="266"/>
      <c r="G99" s="266"/>
      <c r="H99" s="266"/>
      <c r="I99" s="266"/>
      <c r="J99" s="266"/>
      <c r="K99" s="266"/>
      <c r="L99" s="266"/>
      <c r="M99" s="266"/>
    </row>
    <row r="100" spans="1:26" x14ac:dyDescent="0.15">
      <c r="A100" s="531" t="s">
        <v>52</v>
      </c>
      <c r="B100" s="531"/>
      <c r="C100" s="531"/>
      <c r="D100" s="531"/>
      <c r="E100" s="531"/>
      <c r="F100" s="531"/>
      <c r="G100" s="531"/>
      <c r="H100" s="266"/>
      <c r="I100" s="266"/>
      <c r="J100" s="531" t="s">
        <v>49</v>
      </c>
      <c r="K100" s="531"/>
      <c r="L100" s="531"/>
      <c r="M100" s="531"/>
      <c r="N100" s="531"/>
      <c r="R100" s="531" t="s">
        <v>50</v>
      </c>
      <c r="S100" s="531"/>
      <c r="T100" s="531"/>
      <c r="V100" s="531" t="s">
        <v>51</v>
      </c>
      <c r="W100" s="530"/>
    </row>
    <row r="101" spans="1:26" x14ac:dyDescent="0.15">
      <c r="A101" s="263" t="s">
        <v>25</v>
      </c>
      <c r="B101" s="263" t="s">
        <v>66</v>
      </c>
      <c r="C101" s="263" t="s">
        <v>34</v>
      </c>
      <c r="D101" s="263" t="s">
        <v>17</v>
      </c>
      <c r="E101" s="263" t="s">
        <v>18</v>
      </c>
      <c r="F101" s="263" t="s">
        <v>19</v>
      </c>
      <c r="G101" s="263" t="s">
        <v>20</v>
      </c>
      <c r="H101" s="263" t="s">
        <v>6</v>
      </c>
      <c r="I101" s="263" t="s">
        <v>53</v>
      </c>
      <c r="K101" s="263" t="s">
        <v>10</v>
      </c>
      <c r="L101" s="263" t="s">
        <v>11</v>
      </c>
      <c r="M101" s="263" t="s">
        <v>12</v>
      </c>
      <c r="N101" s="263" t="s">
        <v>26</v>
      </c>
      <c r="O101" s="263" t="s">
        <v>7</v>
      </c>
      <c r="R101" s="263" t="s">
        <v>25</v>
      </c>
      <c r="S101" s="263" t="s">
        <v>47</v>
      </c>
      <c r="T101" s="263" t="s">
        <v>45</v>
      </c>
      <c r="U101" s="263" t="s">
        <v>46</v>
      </c>
      <c r="W101" s="263" t="s">
        <v>14</v>
      </c>
      <c r="X101" s="263" t="s">
        <v>21</v>
      </c>
      <c r="Y101" s="263" t="s">
        <v>1003</v>
      </c>
      <c r="Z101" s="263"/>
    </row>
    <row r="102" spans="1:26" x14ac:dyDescent="0.15">
      <c r="A102" s="256"/>
      <c r="B102" s="264"/>
      <c r="C102" s="262" t="e">
        <f>E102/D102</f>
        <v>#DIV/0!</v>
      </c>
      <c r="D102" s="264"/>
      <c r="E102" s="264"/>
      <c r="F102" s="264"/>
      <c r="G102" s="264" t="e">
        <f t="shared" ref="G102:G107" si="66">F102/E102</f>
        <v>#DIV/0!</v>
      </c>
      <c r="H102" s="264"/>
      <c r="I102" s="262" t="e">
        <f>H102/E102</f>
        <v>#DIV/0!</v>
      </c>
      <c r="K102" s="264"/>
      <c r="L102" s="264"/>
      <c r="M102" s="276" t="e">
        <f t="shared" ref="M102:M107" si="67">L102/K102</f>
        <v>#DIV/0!</v>
      </c>
      <c r="N102" s="264">
        <v>0</v>
      </c>
      <c r="O102" s="262" t="e">
        <f>N102/K102</f>
        <v>#DIV/0!</v>
      </c>
      <c r="R102" s="256"/>
      <c r="S102" s="277">
        <f t="shared" ref="S102:S107" si="68">(D102+K102)/($D$27+$L$27+$N$17+$E$47+$L$47)</f>
        <v>0</v>
      </c>
      <c r="T102" s="277">
        <f t="shared" ref="T102:T107" si="69">D102/($E$17)</f>
        <v>0</v>
      </c>
      <c r="U102" s="277">
        <f t="shared" ref="U102:U107" si="70">K102/($N$17+$D$27+$L$38+$L$47)</f>
        <v>0</v>
      </c>
      <c r="W102" s="264">
        <f>(F102*0.1)+(H102*6)+(L102*0.1)+(N102*6)</f>
        <v>0</v>
      </c>
      <c r="X102" s="264">
        <f>(E102*1)+(F102*0.1)+(H102*6)+(L102*0.1)+(N102*6)</f>
        <v>0</v>
      </c>
      <c r="Y102" s="264">
        <f>(E102*0.5)+(F102*0.1)+(H102*6)+(L102*0.1)+(N102*6)</f>
        <v>0</v>
      </c>
      <c r="Z102" s="266"/>
    </row>
    <row r="103" spans="1:26" x14ac:dyDescent="0.15">
      <c r="A103" s="256" t="s">
        <v>856</v>
      </c>
      <c r="B103" s="264">
        <v>17</v>
      </c>
      <c r="C103" s="262">
        <f t="shared" ref="C103:C107" si="71">E103/D103</f>
        <v>0.6741573033707865</v>
      </c>
      <c r="D103" s="264">
        <v>89</v>
      </c>
      <c r="E103" s="264">
        <v>60</v>
      </c>
      <c r="F103" s="264">
        <v>704</v>
      </c>
      <c r="G103" s="264">
        <f t="shared" si="66"/>
        <v>11.733333333333333</v>
      </c>
      <c r="H103" s="264">
        <v>3</v>
      </c>
      <c r="I103" s="262">
        <f t="shared" ref="I103:I107" si="72">H103/E103</f>
        <v>0.05</v>
      </c>
      <c r="K103" s="264">
        <v>11</v>
      </c>
      <c r="L103" s="264">
        <v>108</v>
      </c>
      <c r="M103" s="276">
        <f t="shared" si="67"/>
        <v>9.8181818181818183</v>
      </c>
      <c r="N103" s="264">
        <v>1</v>
      </c>
      <c r="O103" s="262">
        <f t="shared" ref="O103:O107" si="73">N103/K103</f>
        <v>9.0909090909090912E-2</v>
      </c>
      <c r="R103" s="256" t="s">
        <v>857</v>
      </c>
      <c r="S103" s="277">
        <f t="shared" si="68"/>
        <v>0.13661202185792351</v>
      </c>
      <c r="T103" s="277">
        <f t="shared" si="69"/>
        <v>0.25501432664756446</v>
      </c>
      <c r="U103" s="277">
        <f t="shared" si="70"/>
        <v>2.0715630885122412E-2</v>
      </c>
      <c r="W103" s="264">
        <f t="shared" ref="W103:W107" si="74">(F103*0.1)+(H103*6)+(L103*0.1)+(N103*6)</f>
        <v>105.2</v>
      </c>
      <c r="X103" s="264">
        <f t="shared" ref="X103:X107" si="75">(E103*1)+(F103*0.1)+(H103*6)+(L103*0.1)+(N103*6)</f>
        <v>165.20000000000002</v>
      </c>
      <c r="Y103" s="264">
        <f t="shared" ref="Y103:Y107" si="76">(E103*0.5)+(F103*0.1)+(H103*6)+(L103*0.1)+(N103*6)</f>
        <v>135.20000000000002</v>
      </c>
      <c r="Z103" s="266"/>
    </row>
    <row r="104" spans="1:26" x14ac:dyDescent="0.15">
      <c r="A104" s="256" t="s">
        <v>1491</v>
      </c>
      <c r="B104" s="264">
        <v>17</v>
      </c>
      <c r="C104" s="262">
        <f t="shared" si="71"/>
        <v>0.48333333333333334</v>
      </c>
      <c r="D104" s="264">
        <v>60</v>
      </c>
      <c r="E104" s="264">
        <v>29</v>
      </c>
      <c r="F104" s="264">
        <v>350</v>
      </c>
      <c r="G104" s="264">
        <f t="shared" si="66"/>
        <v>12.068965517241379</v>
      </c>
      <c r="H104" s="264">
        <v>2</v>
      </c>
      <c r="I104" s="262">
        <f t="shared" si="72"/>
        <v>6.8965517241379309E-2</v>
      </c>
      <c r="K104" s="264">
        <v>2</v>
      </c>
      <c r="L104" s="264">
        <v>12</v>
      </c>
      <c r="M104" s="276">
        <f t="shared" si="67"/>
        <v>6</v>
      </c>
      <c r="N104" s="264">
        <v>0</v>
      </c>
      <c r="O104" s="262">
        <f t="shared" si="73"/>
        <v>0</v>
      </c>
      <c r="R104" s="256"/>
      <c r="S104" s="277">
        <f t="shared" si="68"/>
        <v>8.4699453551912565E-2</v>
      </c>
      <c r="T104" s="277">
        <f t="shared" si="69"/>
        <v>0.17191977077363896</v>
      </c>
      <c r="U104" s="277">
        <f t="shared" si="70"/>
        <v>3.766478342749529E-3</v>
      </c>
      <c r="W104" s="264">
        <f t="shared" si="74"/>
        <v>48.2</v>
      </c>
      <c r="X104" s="264">
        <f t="shared" si="75"/>
        <v>77.2</v>
      </c>
      <c r="Y104" s="264">
        <f t="shared" si="76"/>
        <v>62.7</v>
      </c>
      <c r="Z104" s="266"/>
    </row>
    <row r="105" spans="1:26" x14ac:dyDescent="0.15">
      <c r="A105" s="256" t="s">
        <v>758</v>
      </c>
      <c r="B105" s="264">
        <v>17</v>
      </c>
      <c r="C105" s="262">
        <f t="shared" si="71"/>
        <v>0.73333333333333328</v>
      </c>
      <c r="D105" s="264">
        <v>120</v>
      </c>
      <c r="E105" s="264">
        <v>88</v>
      </c>
      <c r="F105" s="264">
        <v>1393</v>
      </c>
      <c r="G105" s="264">
        <f t="shared" si="66"/>
        <v>15.829545454545455</v>
      </c>
      <c r="H105" s="264">
        <v>9</v>
      </c>
      <c r="I105" s="262">
        <f t="shared" si="72"/>
        <v>0.10227272727272728</v>
      </c>
      <c r="K105" s="264">
        <v>6</v>
      </c>
      <c r="L105" s="264">
        <v>40</v>
      </c>
      <c r="M105" s="276">
        <f t="shared" si="67"/>
        <v>6.666666666666667</v>
      </c>
      <c r="N105" s="264">
        <v>0</v>
      </c>
      <c r="O105" s="262">
        <f t="shared" si="73"/>
        <v>0</v>
      </c>
      <c r="R105" s="256" t="s">
        <v>759</v>
      </c>
      <c r="S105" s="277">
        <f t="shared" si="68"/>
        <v>0.1721311475409836</v>
      </c>
      <c r="T105" s="277">
        <f t="shared" si="69"/>
        <v>0.34383954154727792</v>
      </c>
      <c r="U105" s="277">
        <f t="shared" si="70"/>
        <v>1.1299435028248588E-2</v>
      </c>
      <c r="W105" s="264">
        <f t="shared" si="74"/>
        <v>197.3</v>
      </c>
      <c r="X105" s="264">
        <f t="shared" si="75"/>
        <v>285.3</v>
      </c>
      <c r="Y105" s="264">
        <f t="shared" si="76"/>
        <v>241.3</v>
      </c>
      <c r="Z105" s="266"/>
    </row>
    <row r="106" spans="1:26" x14ac:dyDescent="0.15">
      <c r="A106" s="256" t="s">
        <v>1491</v>
      </c>
      <c r="B106" s="264">
        <v>17</v>
      </c>
      <c r="C106" s="262">
        <f t="shared" si="71"/>
        <v>0.5714285714285714</v>
      </c>
      <c r="D106" s="264">
        <v>14</v>
      </c>
      <c r="E106" s="264">
        <v>8</v>
      </c>
      <c r="F106" s="264">
        <v>112</v>
      </c>
      <c r="G106" s="264">
        <f t="shared" si="66"/>
        <v>14</v>
      </c>
      <c r="H106" s="264">
        <v>0</v>
      </c>
      <c r="I106" s="262">
        <f t="shared" si="72"/>
        <v>0</v>
      </c>
      <c r="K106" s="264">
        <v>3</v>
      </c>
      <c r="L106" s="264">
        <v>34</v>
      </c>
      <c r="M106" s="276">
        <f t="shared" si="67"/>
        <v>11.333333333333334</v>
      </c>
      <c r="N106" s="264">
        <v>0</v>
      </c>
      <c r="O106" s="262">
        <f t="shared" si="73"/>
        <v>0</v>
      </c>
      <c r="R106" s="256"/>
      <c r="S106" s="277">
        <f t="shared" si="68"/>
        <v>2.3224043715846996E-2</v>
      </c>
      <c r="T106" s="277">
        <f t="shared" si="69"/>
        <v>4.0114613180515762E-2</v>
      </c>
      <c r="U106" s="277">
        <f t="shared" si="70"/>
        <v>5.6497175141242938E-3</v>
      </c>
      <c r="W106" s="264">
        <f t="shared" si="74"/>
        <v>14.600000000000001</v>
      </c>
      <c r="X106" s="264">
        <f t="shared" si="75"/>
        <v>22.6</v>
      </c>
      <c r="Y106" s="264">
        <f t="shared" si="76"/>
        <v>18.600000000000001</v>
      </c>
      <c r="Z106" s="266"/>
    </row>
    <row r="107" spans="1:26" x14ac:dyDescent="0.15">
      <c r="A107" s="256" t="s">
        <v>1462</v>
      </c>
      <c r="B107" s="264">
        <v>15</v>
      </c>
      <c r="C107" s="262">
        <f t="shared" si="71"/>
        <v>0.54545454545454541</v>
      </c>
      <c r="D107" s="264">
        <v>11</v>
      </c>
      <c r="E107" s="264">
        <v>6</v>
      </c>
      <c r="F107" s="264">
        <v>76</v>
      </c>
      <c r="G107" s="264">
        <f t="shared" si="66"/>
        <v>12.666666666666666</v>
      </c>
      <c r="H107" s="264">
        <v>1</v>
      </c>
      <c r="I107" s="262">
        <f t="shared" si="72"/>
        <v>0.16666666666666666</v>
      </c>
      <c r="K107" s="264">
        <v>3</v>
      </c>
      <c r="L107" s="264">
        <v>40</v>
      </c>
      <c r="M107" s="276">
        <f t="shared" si="67"/>
        <v>13.333333333333334</v>
      </c>
      <c r="N107" s="264">
        <v>0</v>
      </c>
      <c r="O107" s="262">
        <f t="shared" si="73"/>
        <v>0</v>
      </c>
      <c r="R107" s="256" t="s">
        <v>1463</v>
      </c>
      <c r="S107" s="277">
        <f t="shared" si="68"/>
        <v>1.912568306010929E-2</v>
      </c>
      <c r="T107" s="277">
        <f t="shared" si="69"/>
        <v>3.151862464183381E-2</v>
      </c>
      <c r="U107" s="277">
        <f t="shared" si="70"/>
        <v>5.6497175141242938E-3</v>
      </c>
      <c r="W107" s="264">
        <f t="shared" si="74"/>
        <v>17.600000000000001</v>
      </c>
      <c r="X107" s="264">
        <f t="shared" si="75"/>
        <v>23.6</v>
      </c>
      <c r="Y107" s="264">
        <f t="shared" si="76"/>
        <v>20.6</v>
      </c>
      <c r="Z107" s="266"/>
    </row>
    <row r="108" spans="1:26" x14ac:dyDescent="0.15">
      <c r="A108" s="263" t="s">
        <v>44</v>
      </c>
      <c r="B108" s="263"/>
      <c r="C108" s="259"/>
      <c r="D108" s="263">
        <f>SUM(D102:D107)</f>
        <v>294</v>
      </c>
      <c r="E108" s="263">
        <f t="shared" ref="E108:F108" si="77">SUM(E102:E107)</f>
        <v>191</v>
      </c>
      <c r="F108" s="263">
        <f t="shared" si="77"/>
        <v>2635</v>
      </c>
      <c r="G108" s="263"/>
      <c r="H108" s="263">
        <f t="shared" ref="H108" si="78">SUM(H102:H107)</f>
        <v>15</v>
      </c>
      <c r="I108" s="263"/>
      <c r="J108" s="263"/>
      <c r="K108" s="263">
        <f>SUM(K102:K107)</f>
        <v>25</v>
      </c>
      <c r="L108" s="263">
        <f t="shared" ref="L108" si="79">SUM(L102:L107)</f>
        <v>234</v>
      </c>
      <c r="M108" s="263"/>
      <c r="N108" s="263">
        <f t="shared" ref="N108" si="80">SUM(N102:N107)</f>
        <v>1</v>
      </c>
      <c r="O108" s="263"/>
      <c r="S108" s="277"/>
      <c r="T108" s="277"/>
      <c r="U108" s="277"/>
    </row>
    <row r="109" spans="1:26" x14ac:dyDescent="0.15">
      <c r="A109" s="263"/>
      <c r="C109" s="266"/>
      <c r="D109" s="266"/>
      <c r="E109" s="266"/>
      <c r="F109" s="266"/>
      <c r="G109" s="266"/>
      <c r="H109" s="266"/>
      <c r="I109" s="266"/>
      <c r="J109" s="266"/>
      <c r="K109" s="266"/>
      <c r="L109" s="266"/>
      <c r="S109" s="277">
        <f>(D109+K109)/($D$27+$L$27+$N$17+$E$47+$L$47)</f>
        <v>0</v>
      </c>
      <c r="T109" s="277">
        <f>D109/($E$17)</f>
        <v>0</v>
      </c>
      <c r="U109" s="277">
        <f>K109/($N$17+$D$27+$L$38+$L$47)</f>
        <v>0</v>
      </c>
    </row>
    <row r="110" spans="1:26" x14ac:dyDescent="0.15">
      <c r="A110" s="263"/>
      <c r="C110" s="266"/>
      <c r="D110" s="266"/>
      <c r="E110" s="266"/>
      <c r="F110" s="266"/>
      <c r="G110" s="266"/>
      <c r="H110" s="266"/>
      <c r="I110" s="266"/>
      <c r="J110" s="266"/>
      <c r="K110" s="266"/>
      <c r="L110" s="266"/>
      <c r="S110" s="277">
        <f>(D110+K110)/($D$27+$L$27+$N$17+$E$47+$L$47)</f>
        <v>0</v>
      </c>
      <c r="T110" s="277">
        <f>D110/($E$17)</f>
        <v>0</v>
      </c>
      <c r="U110" s="277">
        <f>K110/($N$17+$D$27+$L$38+$L$47)</f>
        <v>0</v>
      </c>
    </row>
    <row r="111" spans="1:26" x14ac:dyDescent="0.15">
      <c r="A111" s="531" t="s">
        <v>52</v>
      </c>
      <c r="B111" s="531"/>
      <c r="C111" s="531"/>
      <c r="D111" s="531"/>
      <c r="E111" s="531"/>
      <c r="F111" s="531"/>
      <c r="G111" s="531"/>
      <c r="H111" s="266"/>
      <c r="I111" s="266"/>
      <c r="J111" s="531" t="s">
        <v>49</v>
      </c>
      <c r="K111" s="531"/>
      <c r="L111" s="531"/>
      <c r="M111" s="531"/>
      <c r="N111" s="531"/>
      <c r="R111" s="531" t="s">
        <v>50</v>
      </c>
      <c r="S111" s="531"/>
      <c r="T111" s="531"/>
      <c r="V111" s="531" t="s">
        <v>51</v>
      </c>
      <c r="W111" s="530"/>
    </row>
    <row r="112" spans="1:26" x14ac:dyDescent="0.15">
      <c r="A112" s="263" t="s">
        <v>31</v>
      </c>
      <c r="B112" s="263" t="s">
        <v>66</v>
      </c>
      <c r="C112" s="263" t="s">
        <v>34</v>
      </c>
      <c r="D112" s="263" t="s">
        <v>17</v>
      </c>
      <c r="E112" s="263" t="s">
        <v>18</v>
      </c>
      <c r="F112" s="263" t="s">
        <v>19</v>
      </c>
      <c r="G112" s="263" t="s">
        <v>20</v>
      </c>
      <c r="H112" s="263" t="s">
        <v>6</v>
      </c>
      <c r="I112" s="263" t="s">
        <v>53</v>
      </c>
      <c r="K112" s="263" t="s">
        <v>10</v>
      </c>
      <c r="L112" s="263" t="s">
        <v>11</v>
      </c>
      <c r="M112" s="263" t="s">
        <v>12</v>
      </c>
      <c r="N112" s="263" t="s">
        <v>54</v>
      </c>
      <c r="O112" s="263" t="s">
        <v>7</v>
      </c>
      <c r="R112" s="263" t="s">
        <v>31</v>
      </c>
      <c r="S112" s="263" t="s">
        <v>47</v>
      </c>
      <c r="T112" s="263" t="s">
        <v>45</v>
      </c>
      <c r="U112" s="263" t="s">
        <v>46</v>
      </c>
      <c r="W112" s="263" t="s">
        <v>14</v>
      </c>
      <c r="X112" s="263" t="s">
        <v>21</v>
      </c>
      <c r="Y112" s="263" t="s">
        <v>1004</v>
      </c>
      <c r="Z112" s="263"/>
    </row>
    <row r="113" spans="1:26" x14ac:dyDescent="0.15">
      <c r="A113" s="256" t="s">
        <v>559</v>
      </c>
      <c r="B113" s="264">
        <v>17</v>
      </c>
      <c r="C113" s="262">
        <f>E113/D113</f>
        <v>0.73333333333333328</v>
      </c>
      <c r="D113" s="264">
        <v>75</v>
      </c>
      <c r="E113" s="264">
        <v>55</v>
      </c>
      <c r="F113" s="264">
        <v>634</v>
      </c>
      <c r="G113" s="264">
        <f>F113/E113</f>
        <v>11.527272727272727</v>
      </c>
      <c r="H113" s="264">
        <v>6</v>
      </c>
      <c r="I113" s="262">
        <f>H113/E113</f>
        <v>0.10909090909090909</v>
      </c>
      <c r="K113" s="264"/>
      <c r="L113" s="264"/>
      <c r="M113" s="264" t="e">
        <f>L113/K113</f>
        <v>#DIV/0!</v>
      </c>
      <c r="N113" s="264">
        <v>0</v>
      </c>
      <c r="O113" s="262" t="e">
        <f>N113/K113</f>
        <v>#DIV/0!</v>
      </c>
      <c r="R113" s="256" t="s">
        <v>135</v>
      </c>
      <c r="S113" s="277">
        <f>(D113+K113)/($E$47+$L$47+$E$38+$L$38+$K$27+$D$27+$N$17)</f>
        <v>6.7873303167420809E-2</v>
      </c>
      <c r="T113" s="277">
        <f>D113/($E$47+$E$38+$K$27)</f>
        <v>0.13066202090592335</v>
      </c>
      <c r="U113" s="277">
        <f>K113/($L$47+$L$38+$D$27+$N$17)</f>
        <v>0</v>
      </c>
      <c r="W113" s="264">
        <f>(F113*0.1)+(H113*6)+(L113*0.1)+(N113*6)</f>
        <v>99.4</v>
      </c>
      <c r="X113" s="264">
        <f>(E113*1)+(F113*0.1)+(H113*6)+(L113*0.1)+(N113*6)</f>
        <v>154.4</v>
      </c>
      <c r="Y113" s="264">
        <f>(E113*0.5)+(F113*0.1)+(H113*6)+(L113*0.1)+(N113*6)</f>
        <v>126.9</v>
      </c>
      <c r="Z113" s="266"/>
    </row>
    <row r="114" spans="1:26" x14ac:dyDescent="0.15">
      <c r="A114" s="256" t="s">
        <v>1492</v>
      </c>
      <c r="B114" s="264">
        <v>17</v>
      </c>
      <c r="C114" s="262">
        <f t="shared" ref="C114:C116" si="81">E114/D114</f>
        <v>0.7</v>
      </c>
      <c r="D114" s="264">
        <v>50</v>
      </c>
      <c r="E114" s="264">
        <v>35</v>
      </c>
      <c r="F114" s="264">
        <v>350</v>
      </c>
      <c r="G114" s="264">
        <f>F114/E114</f>
        <v>10</v>
      </c>
      <c r="H114" s="264">
        <v>2</v>
      </c>
      <c r="I114" s="262">
        <f t="shared" ref="I114:I116" si="82">H114/E114</f>
        <v>5.7142857142857141E-2</v>
      </c>
      <c r="K114" s="264"/>
      <c r="L114" s="264"/>
      <c r="M114" s="264" t="e">
        <f t="shared" ref="M114:M116" si="83">L114/K114</f>
        <v>#DIV/0!</v>
      </c>
      <c r="N114" s="264">
        <v>0</v>
      </c>
      <c r="O114" s="262" t="e">
        <f t="shared" ref="O114:O116" si="84">N114/K114</f>
        <v>#DIV/0!</v>
      </c>
      <c r="R114" s="256"/>
      <c r="S114" s="277">
        <f>(D114+K114)/($E$47+$L$47+$E$38+$L$38+$K$27+$D$27+$N$17)</f>
        <v>4.5248868778280542E-2</v>
      </c>
      <c r="T114" s="277">
        <f>D114/($E$47+$E$38+$K$27)</f>
        <v>8.7108013937282236E-2</v>
      </c>
      <c r="U114" s="277">
        <f>K114/($L$47+$L$38+$D$27+$N$17)</f>
        <v>0</v>
      </c>
      <c r="W114" s="264">
        <f t="shared" ref="W114:W116" si="85">(F114*0.1)+(H114*6)+(L114*0.1)+(N114*6)</f>
        <v>47</v>
      </c>
      <c r="X114" s="264">
        <f t="shared" ref="X114:X116" si="86">(E114*1)+(F114*0.1)+(H114*6)+(L114*0.1)+(N114*6)</f>
        <v>82</v>
      </c>
      <c r="Y114" s="264">
        <f t="shared" ref="Y114:Y116" si="87">(E114*0.5)+(F114*0.1)+(H114*6)+(L114*0.1)+(N114*6)</f>
        <v>64.5</v>
      </c>
      <c r="Z114" s="266"/>
    </row>
    <row r="115" spans="1:26" x14ac:dyDescent="0.15">
      <c r="A115" s="269"/>
      <c r="B115" s="264"/>
      <c r="C115" s="262" t="e">
        <f t="shared" si="81"/>
        <v>#DIV/0!</v>
      </c>
      <c r="D115" s="264"/>
      <c r="E115" s="264"/>
      <c r="F115" s="264"/>
      <c r="G115" s="264" t="e">
        <f>F115/E115</f>
        <v>#DIV/0!</v>
      </c>
      <c r="H115" s="264">
        <v>0</v>
      </c>
      <c r="I115" s="262" t="e">
        <f t="shared" si="82"/>
        <v>#DIV/0!</v>
      </c>
      <c r="K115" s="264"/>
      <c r="L115" s="264"/>
      <c r="M115" s="264" t="e">
        <f t="shared" si="83"/>
        <v>#DIV/0!</v>
      </c>
      <c r="N115" s="264">
        <v>0</v>
      </c>
      <c r="O115" s="262" t="e">
        <f t="shared" si="84"/>
        <v>#DIV/0!</v>
      </c>
      <c r="R115" s="256"/>
      <c r="S115" s="277">
        <f>(D115+K115)/($E$47+$L$47+$E$38+$L$38+$K$27+$D$27+$N$17)</f>
        <v>0</v>
      </c>
      <c r="T115" s="277">
        <f>D115/($E$47+$E$38+$K$27)</f>
        <v>0</v>
      </c>
      <c r="U115" s="277">
        <f>K115/($L$47+$L$38+$D$27+$N$17)</f>
        <v>0</v>
      </c>
      <c r="W115" s="264">
        <f t="shared" si="85"/>
        <v>0</v>
      </c>
      <c r="X115" s="264">
        <f t="shared" si="86"/>
        <v>0</v>
      </c>
      <c r="Y115" s="264">
        <f t="shared" si="87"/>
        <v>0</v>
      </c>
      <c r="Z115" s="266"/>
    </row>
    <row r="116" spans="1:26" x14ac:dyDescent="0.15">
      <c r="A116" s="256" t="s">
        <v>855</v>
      </c>
      <c r="B116" s="264"/>
      <c r="C116" s="262" t="e">
        <f t="shared" si="81"/>
        <v>#DIV/0!</v>
      </c>
      <c r="D116" s="264"/>
      <c r="E116" s="264"/>
      <c r="F116" s="264"/>
      <c r="G116" s="264" t="e">
        <f>F116/E116</f>
        <v>#DIV/0!</v>
      </c>
      <c r="H116" s="264"/>
      <c r="I116" s="262" t="e">
        <f t="shared" si="82"/>
        <v>#DIV/0!</v>
      </c>
      <c r="K116" s="264"/>
      <c r="L116" s="264"/>
      <c r="M116" s="264" t="e">
        <f t="shared" si="83"/>
        <v>#DIV/0!</v>
      </c>
      <c r="N116" s="264">
        <v>0</v>
      </c>
      <c r="O116" s="262" t="e">
        <f t="shared" si="84"/>
        <v>#DIV/0!</v>
      </c>
      <c r="R116" s="256" t="s">
        <v>854</v>
      </c>
      <c r="S116" s="277">
        <f>(D116+K116)/($E$47+$L$47+$E$38+$L$38+$K$27+$D$27+$N$17)</f>
        <v>0</v>
      </c>
      <c r="T116" s="277">
        <f>D116/($E$47+$E$38+$K$27)</f>
        <v>0</v>
      </c>
      <c r="U116" s="277">
        <f>K116/($L$47+$L$38+$D$27+$N$17)</f>
        <v>0</v>
      </c>
      <c r="W116" s="264">
        <f t="shared" si="85"/>
        <v>0</v>
      </c>
      <c r="X116" s="264">
        <f t="shared" si="86"/>
        <v>0</v>
      </c>
      <c r="Y116" s="264">
        <f t="shared" si="87"/>
        <v>0</v>
      </c>
      <c r="Z116" s="266"/>
    </row>
    <row r="117" spans="1:26" x14ac:dyDescent="0.15">
      <c r="A117" s="263" t="s">
        <v>44</v>
      </c>
      <c r="B117" s="263"/>
      <c r="C117" s="259"/>
      <c r="D117" s="263">
        <f>SUM(D113:D116)</f>
        <v>125</v>
      </c>
      <c r="E117" s="263">
        <f t="shared" ref="E117:F117" si="88">SUM(E113:E116)</f>
        <v>90</v>
      </c>
      <c r="F117" s="263">
        <f t="shared" si="88"/>
        <v>984</v>
      </c>
      <c r="G117" s="263"/>
      <c r="H117" s="263">
        <f t="shared" ref="H117" si="89">SUM(H113:H116)</f>
        <v>8</v>
      </c>
      <c r="I117" s="263"/>
      <c r="J117" s="263"/>
      <c r="K117" s="263">
        <f>SUM(K113:K116)</f>
        <v>0</v>
      </c>
      <c r="L117" s="263">
        <f t="shared" ref="L117" si="90">SUM(L113:L116)</f>
        <v>0</v>
      </c>
      <c r="M117" s="263"/>
      <c r="N117" s="263">
        <f t="shared" ref="N117" si="91">SUM(N113:N116)</f>
        <v>0</v>
      </c>
      <c r="O117" s="259"/>
      <c r="Q117" s="267"/>
      <c r="S117" s="267"/>
      <c r="U117" s="266"/>
      <c r="V117" s="266"/>
    </row>
    <row r="118" spans="1:26" x14ac:dyDescent="0.15">
      <c r="H118" s="272"/>
      <c r="I118" s="266"/>
      <c r="J118" s="266"/>
      <c r="P118" s="267"/>
      <c r="Q118" s="267"/>
      <c r="R118" s="267"/>
      <c r="T118" s="266"/>
      <c r="U118" s="266"/>
    </row>
    <row r="119" spans="1:26" x14ac:dyDescent="0.15">
      <c r="H119" s="272"/>
      <c r="I119" s="266"/>
      <c r="J119" s="266"/>
      <c r="P119" s="267"/>
      <c r="Q119" s="267"/>
      <c r="R119" s="267"/>
      <c r="T119" s="266"/>
      <c r="U119" s="266"/>
    </row>
    <row r="120" spans="1:26" x14ac:dyDescent="0.15">
      <c r="A120" s="531" t="s">
        <v>57</v>
      </c>
      <c r="B120" s="531"/>
      <c r="C120" s="531"/>
      <c r="D120" s="531"/>
      <c r="E120" s="531"/>
      <c r="F120" s="531"/>
      <c r="G120" s="531"/>
      <c r="H120" s="272"/>
      <c r="I120" s="266"/>
      <c r="J120" s="531" t="s">
        <v>58</v>
      </c>
      <c r="K120" s="532"/>
      <c r="L120" s="532"/>
      <c r="M120" s="532"/>
      <c r="N120" s="532"/>
      <c r="P120" s="278"/>
      <c r="Q120" s="267"/>
      <c r="R120" s="531" t="s">
        <v>62</v>
      </c>
      <c r="S120" s="532"/>
      <c r="T120" s="532"/>
      <c r="U120" s="532"/>
      <c r="V120" s="532"/>
    </row>
    <row r="121" spans="1:26" x14ac:dyDescent="0.15">
      <c r="A121" s="259"/>
      <c r="B121" s="263" t="s">
        <v>17</v>
      </c>
      <c r="C121" s="263" t="s">
        <v>42</v>
      </c>
      <c r="D121" s="263" t="s">
        <v>19</v>
      </c>
      <c r="E121" s="263" t="s">
        <v>6</v>
      </c>
      <c r="H121" s="266"/>
      <c r="I121" s="266"/>
      <c r="J121" s="533" t="s">
        <v>59</v>
      </c>
      <c r="K121" s="530"/>
      <c r="L121" s="530"/>
      <c r="M121" s="530"/>
      <c r="N121" s="259" t="s">
        <v>60</v>
      </c>
      <c r="R121" s="533" t="s">
        <v>59</v>
      </c>
      <c r="S121" s="530"/>
      <c r="T121" s="530"/>
      <c r="U121" s="530"/>
      <c r="V121" s="259" t="s">
        <v>60</v>
      </c>
    </row>
    <row r="122" spans="1:26" x14ac:dyDescent="0.15">
      <c r="A122" s="269" t="s">
        <v>33</v>
      </c>
      <c r="B122" s="264">
        <f>SUM(J92:J96,D102:D107,D113:D116)</f>
        <v>480</v>
      </c>
      <c r="C122" s="264">
        <f>SUM(E113:E116,E102:E107,K92:K96)</f>
        <v>321</v>
      </c>
      <c r="D122" s="264">
        <f>SUM(F113:F116,F102:F107,L92:L96)</f>
        <v>3873</v>
      </c>
      <c r="E122" s="264">
        <f>SUM(N92:N96,H102:H107,H113:H116)</f>
        <v>25</v>
      </c>
      <c r="H122" s="266"/>
      <c r="I122" s="266"/>
      <c r="J122" s="534" t="s">
        <v>1427</v>
      </c>
      <c r="K122" s="534"/>
      <c r="L122" s="534"/>
      <c r="M122" s="534"/>
      <c r="N122" s="256" t="s">
        <v>285</v>
      </c>
      <c r="R122" s="535"/>
      <c r="S122" s="534"/>
      <c r="T122" s="534"/>
      <c r="U122" s="534"/>
      <c r="V122" s="256"/>
    </row>
    <row r="123" spans="1:26" x14ac:dyDescent="0.15">
      <c r="A123" s="269" t="s">
        <v>43</v>
      </c>
      <c r="B123" s="264">
        <f>SUM(C87)</f>
        <v>505</v>
      </c>
      <c r="C123" s="264">
        <f>SUM(D87)</f>
        <v>318</v>
      </c>
      <c r="D123" s="264">
        <f>SUM(F87)</f>
        <v>3653</v>
      </c>
      <c r="E123" s="264">
        <f>SUM(H87)</f>
        <v>25</v>
      </c>
      <c r="F123" s="263"/>
      <c r="J123" s="534" t="s">
        <v>1438</v>
      </c>
      <c r="K123" s="534"/>
      <c r="L123" s="534"/>
      <c r="M123" s="534"/>
      <c r="N123" s="256" t="s">
        <v>286</v>
      </c>
      <c r="R123" s="534" t="s">
        <v>638</v>
      </c>
      <c r="S123" s="534"/>
      <c r="T123" s="534"/>
      <c r="U123" s="534"/>
      <c r="V123" s="256" t="s">
        <v>286</v>
      </c>
    </row>
    <row r="124" spans="1:26" x14ac:dyDescent="0.15">
      <c r="A124" s="269" t="s">
        <v>65</v>
      </c>
      <c r="B124" s="264"/>
      <c r="F124" s="263"/>
      <c r="J124" s="534" t="s">
        <v>1439</v>
      </c>
      <c r="K124" s="534"/>
      <c r="L124" s="534"/>
      <c r="M124" s="534"/>
      <c r="N124" s="256" t="s">
        <v>285</v>
      </c>
      <c r="R124" s="534"/>
      <c r="S124" s="534"/>
      <c r="T124" s="534"/>
      <c r="U124" s="534"/>
      <c r="V124" s="256"/>
    </row>
    <row r="125" spans="1:26" x14ac:dyDescent="0.15">
      <c r="J125" s="534"/>
      <c r="K125" s="534"/>
      <c r="L125" s="534"/>
      <c r="M125" s="534"/>
      <c r="N125" s="256"/>
      <c r="R125" s="535"/>
      <c r="S125" s="534"/>
      <c r="T125" s="534"/>
      <c r="U125" s="534"/>
      <c r="V125" s="256"/>
    </row>
    <row r="126" spans="1:26" x14ac:dyDescent="0.15">
      <c r="A126" s="259"/>
      <c r="B126" s="263" t="s">
        <v>1</v>
      </c>
      <c r="C126" s="263" t="s">
        <v>4</v>
      </c>
      <c r="D126" s="263" t="s">
        <v>6</v>
      </c>
      <c r="J126" s="534"/>
      <c r="K126" s="534"/>
      <c r="L126" s="534"/>
      <c r="M126" s="534"/>
      <c r="N126" s="256"/>
      <c r="R126" s="535"/>
      <c r="S126" s="534"/>
      <c r="T126" s="534"/>
      <c r="U126" s="534"/>
      <c r="V126" s="256"/>
    </row>
    <row r="127" spans="1:26" x14ac:dyDescent="0.15">
      <c r="A127" s="269" t="s">
        <v>56</v>
      </c>
      <c r="B127" s="264">
        <f>SUM(M84:M86,C92:C96,K102:K107,K113:K116)</f>
        <v>564</v>
      </c>
      <c r="C127" s="264">
        <f>SUM(N84:N86,D92:D96,L102:L107,L113:L116)</f>
        <v>3174</v>
      </c>
      <c r="D127" s="264">
        <f>SUM(P84:P86,F92:F96,N102:N107,N113:N116)</f>
        <v>22</v>
      </c>
      <c r="J127" s="534"/>
      <c r="K127" s="534"/>
      <c r="L127" s="534"/>
      <c r="M127" s="534"/>
      <c r="N127" s="256"/>
      <c r="R127" s="535"/>
      <c r="S127" s="534"/>
      <c r="T127" s="534"/>
      <c r="U127" s="534"/>
      <c r="V127" s="256"/>
    </row>
    <row r="128" spans="1:26" x14ac:dyDescent="0.15">
      <c r="A128" s="269" t="s">
        <v>65</v>
      </c>
      <c r="B128" s="264"/>
      <c r="J128" s="534"/>
      <c r="K128" s="534"/>
      <c r="L128" s="534"/>
      <c r="M128" s="534"/>
      <c r="N128" s="256"/>
      <c r="R128" s="535"/>
      <c r="S128" s="534"/>
      <c r="T128" s="534"/>
      <c r="U128" s="534"/>
      <c r="V128" s="256"/>
    </row>
    <row r="129" spans="1:23" x14ac:dyDescent="0.15">
      <c r="J129" s="534"/>
      <c r="K129" s="534"/>
      <c r="L129" s="534"/>
      <c r="M129" s="534"/>
      <c r="N129" s="256"/>
      <c r="R129" s="535"/>
      <c r="S129" s="534"/>
      <c r="T129" s="534"/>
      <c r="U129" s="534"/>
      <c r="V129" s="256"/>
    </row>
    <row r="130" spans="1:23" x14ac:dyDescent="0.15">
      <c r="B130" s="263" t="s">
        <v>40</v>
      </c>
      <c r="C130" s="263" t="s">
        <v>41</v>
      </c>
    </row>
    <row r="131" spans="1:23" x14ac:dyDescent="0.15">
      <c r="A131" s="269" t="s">
        <v>39</v>
      </c>
      <c r="B131" s="262">
        <f>B127/(B123+B127)</f>
        <v>0.5275958840037418</v>
      </c>
      <c r="C131" s="262">
        <f>B123/(B123+B127)</f>
        <v>0.4724041159962582</v>
      </c>
    </row>
    <row r="132" spans="1:23" x14ac:dyDescent="0.15">
      <c r="A132" s="269" t="s">
        <v>64</v>
      </c>
      <c r="B132" s="264"/>
      <c r="C132" s="256"/>
      <c r="J132" s="257" t="s">
        <v>61</v>
      </c>
    </row>
    <row r="141" spans="1:23" x14ac:dyDescent="0.15">
      <c r="A141" s="531" t="s">
        <v>93</v>
      </c>
      <c r="B141" s="531"/>
      <c r="C141" s="531"/>
      <c r="D141" s="531"/>
      <c r="E141" s="531"/>
      <c r="F141" s="531"/>
      <c r="G141" s="531"/>
      <c r="H141" s="531"/>
      <c r="I141" s="531"/>
      <c r="J141" s="531"/>
      <c r="K141" s="531"/>
      <c r="L141" s="531"/>
      <c r="M141" s="531"/>
      <c r="N141" s="531"/>
      <c r="O141" s="531"/>
      <c r="P141" s="531"/>
      <c r="Q141" s="531"/>
      <c r="R141" s="531"/>
      <c r="S141" s="531"/>
      <c r="T141" s="531"/>
      <c r="U141" s="531"/>
      <c r="V141" s="531"/>
      <c r="W141" s="531"/>
    </row>
    <row r="142" spans="1:23" x14ac:dyDescent="0.15">
      <c r="A142" s="258"/>
      <c r="B142" s="258"/>
      <c r="C142" s="258"/>
      <c r="D142" s="258"/>
      <c r="E142" s="258"/>
      <c r="F142" s="258"/>
      <c r="G142" s="258"/>
      <c r="H142" s="258"/>
      <c r="I142" s="258"/>
      <c r="J142" s="258"/>
      <c r="K142" s="258"/>
      <c r="L142" s="258"/>
      <c r="M142" s="258"/>
      <c r="N142" s="258"/>
      <c r="O142" s="258"/>
      <c r="P142" s="258"/>
      <c r="Q142" s="258"/>
      <c r="R142" s="258"/>
      <c r="S142" s="258"/>
      <c r="T142" s="258"/>
      <c r="U142" s="258"/>
      <c r="V142" s="258"/>
      <c r="W142" s="258"/>
    </row>
    <row r="143" spans="1:23" x14ac:dyDescent="0.15">
      <c r="H143" s="529" t="s">
        <v>36</v>
      </c>
      <c r="I143" s="530"/>
      <c r="J143" s="530"/>
      <c r="M143" s="529" t="s">
        <v>37</v>
      </c>
      <c r="N143" s="529"/>
      <c r="O143" s="529"/>
    </row>
    <row r="144" spans="1:23" x14ac:dyDescent="0.15">
      <c r="H144" s="529" t="s">
        <v>38</v>
      </c>
      <c r="I144" s="529"/>
      <c r="J144" s="529"/>
    </row>
    <row r="145" spans="1:20" x14ac:dyDescent="0.15">
      <c r="H145" s="529"/>
      <c r="I145" s="530"/>
      <c r="J145" s="530"/>
    </row>
    <row r="146" spans="1:20" x14ac:dyDescent="0.15">
      <c r="H146" s="529"/>
      <c r="I146" s="530"/>
      <c r="J146" s="530"/>
    </row>
    <row r="147" spans="1:20" x14ac:dyDescent="0.15">
      <c r="D147" s="259" t="s">
        <v>83</v>
      </c>
      <c r="P147" s="259" t="s">
        <v>84</v>
      </c>
    </row>
    <row r="148" spans="1:20" x14ac:dyDescent="0.15">
      <c r="A148" s="263" t="s">
        <v>90</v>
      </c>
      <c r="P148" s="259" t="s">
        <v>90</v>
      </c>
      <c r="S148" s="263" t="s">
        <v>92</v>
      </c>
    </row>
    <row r="149" spans="1:20" x14ac:dyDescent="0.15">
      <c r="A149" s="269" t="s">
        <v>79</v>
      </c>
      <c r="B149" s="279" t="s">
        <v>89</v>
      </c>
      <c r="C149" s="279" t="s">
        <v>2</v>
      </c>
      <c r="D149" s="279" t="s">
        <v>3</v>
      </c>
      <c r="E149" s="279" t="s">
        <v>19</v>
      </c>
      <c r="F149" s="279" t="s">
        <v>6</v>
      </c>
      <c r="G149" s="279" t="s">
        <v>76</v>
      </c>
      <c r="H149" s="279" t="s">
        <v>10</v>
      </c>
      <c r="I149" s="279" t="s">
        <v>19</v>
      </c>
      <c r="J149" s="279" t="s">
        <v>77</v>
      </c>
      <c r="K149" s="279" t="s">
        <v>6</v>
      </c>
      <c r="L149" s="279" t="s">
        <v>14</v>
      </c>
      <c r="O149" s="279" t="s">
        <v>85</v>
      </c>
      <c r="P149" s="279" t="s">
        <v>86</v>
      </c>
      <c r="Q149" s="279" t="s">
        <v>87</v>
      </c>
      <c r="S149" s="261" t="s">
        <v>40</v>
      </c>
      <c r="T149" s="261" t="s">
        <v>41</v>
      </c>
    </row>
    <row r="150" spans="1:20" x14ac:dyDescent="0.15">
      <c r="A150" s="256" t="s">
        <v>44</v>
      </c>
      <c r="B150" s="275">
        <f>AVERAGE(B160,B170)</f>
        <v>568</v>
      </c>
      <c r="C150" s="275">
        <f>AVERAGE(C160,C170)</f>
        <v>343</v>
      </c>
      <c r="D150" s="280">
        <f>C150/B150</f>
        <v>0.60387323943661975</v>
      </c>
      <c r="E150" s="275">
        <f>AVERAGE(E160,E170)</f>
        <v>3770.5</v>
      </c>
      <c r="F150" s="275">
        <f t="shared" ref="F150:I150" si="92">AVERAGE(F160,F170)</f>
        <v>23.5</v>
      </c>
      <c r="G150" s="275">
        <f t="shared" si="92"/>
        <v>6.5</v>
      </c>
      <c r="H150" s="275">
        <f t="shared" si="92"/>
        <v>58.5</v>
      </c>
      <c r="I150" s="275">
        <f t="shared" si="92"/>
        <v>433</v>
      </c>
      <c r="J150" s="281">
        <f>I150/H150</f>
        <v>7.4017094017094021</v>
      </c>
      <c r="K150" s="275">
        <f>AVERAGE(K160,K170)</f>
        <v>1.5</v>
      </c>
      <c r="L150" s="264">
        <f>((E150*0.05)+(F150*4)+(G150*-1)+(I150*0.1)+(K150*6))</f>
        <v>328.32499999999999</v>
      </c>
      <c r="O150" s="280">
        <f>(B150+H150)/(B152+F152+B154+F154+B156+F156+B150+H150)</f>
        <v>0.40668614086335603</v>
      </c>
      <c r="P150" s="262">
        <f>B150/(B150+F152+F154+F156)</f>
        <v>0.51753986332574031</v>
      </c>
      <c r="Q150" s="262">
        <f>H150/(H150+B152+B154+B156)</f>
        <v>0.13205417607223477</v>
      </c>
      <c r="S150" s="262">
        <f>(H150+B152+B154+B156)/(H150+B152+B154+B156+B150)</f>
        <v>0.43818001978239368</v>
      </c>
      <c r="T150" s="262">
        <f>B150/(B150+H150+B152+B154+B156)</f>
        <v>0.56181998021760637</v>
      </c>
    </row>
    <row r="151" spans="1:20" x14ac:dyDescent="0.15">
      <c r="A151" s="269" t="s">
        <v>80</v>
      </c>
      <c r="B151" s="279" t="s">
        <v>10</v>
      </c>
      <c r="C151" s="279" t="s">
        <v>19</v>
      </c>
      <c r="D151" s="279" t="s">
        <v>77</v>
      </c>
      <c r="E151" s="279" t="s">
        <v>6</v>
      </c>
      <c r="F151" s="279" t="s">
        <v>17</v>
      </c>
      <c r="G151" s="279" t="s">
        <v>18</v>
      </c>
      <c r="H151" s="279" t="s">
        <v>19</v>
      </c>
      <c r="I151" s="279" t="s">
        <v>78</v>
      </c>
      <c r="J151" s="279" t="s">
        <v>6</v>
      </c>
      <c r="K151" s="279" t="s">
        <v>14</v>
      </c>
      <c r="L151" s="275" t="s">
        <v>91</v>
      </c>
      <c r="O151" s="261" t="s">
        <v>85</v>
      </c>
      <c r="P151" s="261" t="s">
        <v>87</v>
      </c>
      <c r="Q151" s="261" t="s">
        <v>88</v>
      </c>
    </row>
    <row r="152" spans="1:20" x14ac:dyDescent="0.15">
      <c r="A152" s="256" t="s">
        <v>44</v>
      </c>
      <c r="B152" s="275">
        <f>AVERAGE(B162,B172)</f>
        <v>362.5</v>
      </c>
      <c r="C152" s="275">
        <f>AVERAGE(C162,C172)</f>
        <v>1536.5</v>
      </c>
      <c r="D152" s="281">
        <f>C152/B152</f>
        <v>4.2386206896551721</v>
      </c>
      <c r="E152" s="275">
        <f>AVERAGE(E162,E172)</f>
        <v>14</v>
      </c>
      <c r="F152" s="275">
        <f t="shared" ref="F152:H152" si="93">AVERAGE(F162,F172)</f>
        <v>78</v>
      </c>
      <c r="G152" s="275">
        <f t="shared" si="93"/>
        <v>57.5</v>
      </c>
      <c r="H152" s="275">
        <f t="shared" si="93"/>
        <v>484</v>
      </c>
      <c r="I152" s="281">
        <f>H152/G152</f>
        <v>8.4173913043478255</v>
      </c>
      <c r="J152" s="275">
        <f>AVERAGE(J162,J172)</f>
        <v>0.5</v>
      </c>
      <c r="K152" s="264">
        <f>(C152*0.1)+(E152*6)+(H152*0.1)+(J152*6)</f>
        <v>289.05</v>
      </c>
      <c r="L152" s="264">
        <f>(C152*0.1)+(E152*6)+(G152*1)+(H152*0.1)+(J152*6)</f>
        <v>346.54999999999995</v>
      </c>
      <c r="O152" s="280">
        <f>(B152+F152)/(B152+F152+B154+F154+B156+F156+B150+H150)</f>
        <v>0.28594612138915937</v>
      </c>
      <c r="P152" s="262">
        <f>B152/(H150+B152+B154+B156)</f>
        <v>0.81828442437923254</v>
      </c>
      <c r="Q152" s="262">
        <f>F152/(F152+F154+F156)</f>
        <v>0.14730878186968838</v>
      </c>
    </row>
    <row r="153" spans="1:20" x14ac:dyDescent="0.15">
      <c r="A153" s="269" t="s">
        <v>81</v>
      </c>
      <c r="B153" s="279" t="s">
        <v>10</v>
      </c>
      <c r="C153" s="279" t="s">
        <v>19</v>
      </c>
      <c r="D153" s="279" t="s">
        <v>77</v>
      </c>
      <c r="E153" s="279" t="s">
        <v>6</v>
      </c>
      <c r="F153" s="279" t="s">
        <v>17</v>
      </c>
      <c r="G153" s="279" t="s">
        <v>18</v>
      </c>
      <c r="H153" s="279" t="s">
        <v>19</v>
      </c>
      <c r="I153" s="279" t="s">
        <v>78</v>
      </c>
      <c r="J153" s="279" t="s">
        <v>6</v>
      </c>
      <c r="K153" s="279" t="s">
        <v>14</v>
      </c>
      <c r="L153" s="275" t="s">
        <v>91</v>
      </c>
      <c r="O153" s="261" t="s">
        <v>85</v>
      </c>
      <c r="P153" s="261" t="s">
        <v>87</v>
      </c>
      <c r="Q153" s="261" t="s">
        <v>88</v>
      </c>
    </row>
    <row r="154" spans="1:20" x14ac:dyDescent="0.15">
      <c r="A154" s="256" t="s">
        <v>44</v>
      </c>
      <c r="B154" s="275">
        <f>AVERAGE(B164,B174)</f>
        <v>22</v>
      </c>
      <c r="C154" s="275">
        <f>AVERAGE(C164,C174)</f>
        <v>121</v>
      </c>
      <c r="D154" s="275">
        <f>C154/B154</f>
        <v>5.5</v>
      </c>
      <c r="E154" s="275">
        <f>AVERAGE(E164,E174)</f>
        <v>0.5</v>
      </c>
      <c r="F154" s="275">
        <f t="shared" ref="F154:H154" si="94">AVERAGE(F164,F174)</f>
        <v>349</v>
      </c>
      <c r="G154" s="275">
        <f t="shared" si="94"/>
        <v>211</v>
      </c>
      <c r="H154" s="275">
        <f t="shared" si="94"/>
        <v>2478</v>
      </c>
      <c r="I154" s="281">
        <f>H154/G154</f>
        <v>11.744075829383887</v>
      </c>
      <c r="J154" s="275">
        <f>AVERAGE(J164,J174)</f>
        <v>17</v>
      </c>
      <c r="K154" s="264">
        <f>(C154*0.1)+(E154*6)+(H154*0.1)+(J154*6)</f>
        <v>364.90000000000003</v>
      </c>
      <c r="L154" s="264">
        <f>(C154*0.1)+(E154*6)+(G154*1)+(H154*0.1)+(J154*6)</f>
        <v>575.9</v>
      </c>
      <c r="O154" s="280">
        <f>(B154+F154)/(B152+F152+B154+F154+B156+F156+B150+H150)</f>
        <v>0.24083089905874716</v>
      </c>
      <c r="P154" s="262">
        <f>B154/(B152+H150+B154+B156)</f>
        <v>4.9661399548532728E-2</v>
      </c>
      <c r="Q154" s="262">
        <f>F154/(F154+F152+F156)</f>
        <v>0.65911237016052882</v>
      </c>
    </row>
    <row r="155" spans="1:20" x14ac:dyDescent="0.15">
      <c r="A155" s="269" t="s">
        <v>82</v>
      </c>
      <c r="B155" s="279" t="s">
        <v>10</v>
      </c>
      <c r="C155" s="279" t="s">
        <v>19</v>
      </c>
      <c r="D155" s="279" t="s">
        <v>77</v>
      </c>
      <c r="E155" s="279" t="s">
        <v>6</v>
      </c>
      <c r="F155" s="279" t="s">
        <v>17</v>
      </c>
      <c r="G155" s="279" t="s">
        <v>18</v>
      </c>
      <c r="H155" s="279" t="s">
        <v>19</v>
      </c>
      <c r="I155" s="279" t="s">
        <v>78</v>
      </c>
      <c r="J155" s="279" t="s">
        <v>6</v>
      </c>
      <c r="K155" s="279" t="s">
        <v>14</v>
      </c>
      <c r="L155" s="275" t="s">
        <v>91</v>
      </c>
      <c r="O155" s="261" t="s">
        <v>85</v>
      </c>
      <c r="P155" s="261" t="s">
        <v>87</v>
      </c>
      <c r="Q155" s="261" t="s">
        <v>88</v>
      </c>
    </row>
    <row r="156" spans="1:20" x14ac:dyDescent="0.15">
      <c r="A156" s="256" t="s">
        <v>44</v>
      </c>
      <c r="B156" s="275">
        <f>AVERAGE(B166,B176)</f>
        <v>0</v>
      </c>
      <c r="C156" s="275">
        <f>AVERAGE(C166,C176)</f>
        <v>0</v>
      </c>
      <c r="D156" s="275" t="e">
        <f>C156/B156</f>
        <v>#DIV/0!</v>
      </c>
      <c r="E156" s="275">
        <f>AVERAGE(E166,E176)</f>
        <v>0</v>
      </c>
      <c r="F156" s="275">
        <f>AVERAGE(F166,F176)</f>
        <v>102.5</v>
      </c>
      <c r="G156" s="275">
        <f t="shared" ref="G156:H156" si="95">AVERAGE(G166,G176)</f>
        <v>74</v>
      </c>
      <c r="H156" s="275">
        <f t="shared" si="95"/>
        <v>798.5</v>
      </c>
      <c r="I156" s="281">
        <f>H156/G156</f>
        <v>10.79054054054054</v>
      </c>
      <c r="J156" s="275">
        <f>AVERAGE(J166,J176)</f>
        <v>6</v>
      </c>
      <c r="K156" s="264">
        <f>(C156*0.1)+(E156*6)+(H156*0.1)+(J156*6)</f>
        <v>115.85000000000001</v>
      </c>
      <c r="L156" s="264">
        <f>(C156*0.1)+(E156*6)+(G156*1)+(H156*0.1)+(J156*6)</f>
        <v>189.85000000000002</v>
      </c>
      <c r="O156" s="280">
        <f>(B156+F156)/(B152+F152+B154+F154+B156+F156+B150+H150)</f>
        <v>6.6536838688737429E-2</v>
      </c>
      <c r="P156" s="277">
        <f>B156/(B156+B154+B152+H150)</f>
        <v>0</v>
      </c>
      <c r="Q156" s="262">
        <f>F156/(F156+F154+F152)</f>
        <v>0.19357884796978281</v>
      </c>
    </row>
    <row r="157" spans="1:20" x14ac:dyDescent="0.15">
      <c r="B157" s="282"/>
      <c r="C157" s="282"/>
      <c r="D157" s="282"/>
      <c r="E157" s="282"/>
      <c r="F157" s="282"/>
      <c r="G157" s="282"/>
      <c r="H157" s="282"/>
      <c r="I157" s="282"/>
      <c r="J157" s="282"/>
      <c r="K157" s="282"/>
      <c r="L157" s="283"/>
      <c r="P157" s="259"/>
    </row>
    <row r="158" spans="1:20" x14ac:dyDescent="0.15">
      <c r="A158" s="263">
        <v>2024</v>
      </c>
      <c r="P158" s="259">
        <v>2024</v>
      </c>
      <c r="S158" s="263" t="s">
        <v>92</v>
      </c>
    </row>
    <row r="159" spans="1:20" x14ac:dyDescent="0.15">
      <c r="A159" s="269" t="s">
        <v>79</v>
      </c>
      <c r="B159" s="279" t="s">
        <v>89</v>
      </c>
      <c r="C159" s="279" t="s">
        <v>2</v>
      </c>
      <c r="D159" s="279" t="s">
        <v>3</v>
      </c>
      <c r="E159" s="279" t="s">
        <v>19</v>
      </c>
      <c r="F159" s="279" t="s">
        <v>6</v>
      </c>
      <c r="G159" s="279" t="s">
        <v>76</v>
      </c>
      <c r="H159" s="279" t="s">
        <v>10</v>
      </c>
      <c r="I159" s="279" t="s">
        <v>19</v>
      </c>
      <c r="J159" s="279" t="s">
        <v>77</v>
      </c>
      <c r="K159" s="279" t="s">
        <v>6</v>
      </c>
      <c r="L159" s="279" t="s">
        <v>14</v>
      </c>
      <c r="O159" s="279" t="s">
        <v>85</v>
      </c>
      <c r="P159" s="279" t="s">
        <v>86</v>
      </c>
      <c r="Q159" s="279" t="s">
        <v>87</v>
      </c>
      <c r="S159" s="261" t="s">
        <v>40</v>
      </c>
      <c r="T159" s="261" t="s">
        <v>41</v>
      </c>
    </row>
    <row r="160" spans="1:20" x14ac:dyDescent="0.15">
      <c r="A160" s="256" t="s">
        <v>44</v>
      </c>
      <c r="B160" s="275">
        <v>564</v>
      </c>
      <c r="C160" s="275">
        <v>353</v>
      </c>
      <c r="D160" s="280">
        <f>C160/B160</f>
        <v>0.62588652482269502</v>
      </c>
      <c r="E160" s="275">
        <v>3552</v>
      </c>
      <c r="F160" s="275">
        <v>20</v>
      </c>
      <c r="G160" s="275">
        <v>6</v>
      </c>
      <c r="H160" s="275">
        <v>88</v>
      </c>
      <c r="I160" s="275">
        <v>476</v>
      </c>
      <c r="J160" s="281">
        <f>I160/H160</f>
        <v>5.4090909090909092</v>
      </c>
      <c r="K160" s="275">
        <v>0</v>
      </c>
      <c r="L160" s="264">
        <f>((E160*0.05)+(F160*4)+(G160*-1)+(I160*0.1)+(K160*6))</f>
        <v>299.20000000000005</v>
      </c>
      <c r="O160" s="280">
        <f>(B160+H160)/(B162+F162+B164+F164+B166+F166+B160+H160)</f>
        <v>0.42810242941562704</v>
      </c>
      <c r="P160" s="262">
        <f>B160/(B160+F162+F164+F166)</f>
        <v>0.5169569202566453</v>
      </c>
      <c r="Q160" s="262">
        <f>H160/(H160+B162+B164+B166)</f>
        <v>0.20370370370370369</v>
      </c>
      <c r="S160" s="262">
        <f>(H160+B162+B164+B166)/(H160+B162+B164+B166+B160)</f>
        <v>0.43373493975903615</v>
      </c>
      <c r="T160" s="262">
        <f>B160/(B160+H160+B162+B164+B166)</f>
        <v>0.5662650602409639</v>
      </c>
    </row>
    <row r="161" spans="1:20" x14ac:dyDescent="0.15">
      <c r="A161" s="269" t="s">
        <v>80</v>
      </c>
      <c r="B161" s="279" t="s">
        <v>10</v>
      </c>
      <c r="C161" s="279" t="s">
        <v>19</v>
      </c>
      <c r="D161" s="279" t="s">
        <v>77</v>
      </c>
      <c r="E161" s="279" t="s">
        <v>6</v>
      </c>
      <c r="F161" s="279" t="s">
        <v>17</v>
      </c>
      <c r="G161" s="279" t="s">
        <v>18</v>
      </c>
      <c r="H161" s="279" t="s">
        <v>19</v>
      </c>
      <c r="I161" s="279" t="s">
        <v>78</v>
      </c>
      <c r="J161" s="279" t="s">
        <v>6</v>
      </c>
      <c r="K161" s="279" t="s">
        <v>14</v>
      </c>
      <c r="L161" s="279" t="s">
        <v>91</v>
      </c>
      <c r="O161" s="261" t="s">
        <v>85</v>
      </c>
      <c r="P161" s="261" t="s">
        <v>87</v>
      </c>
      <c r="Q161" s="261" t="s">
        <v>88</v>
      </c>
    </row>
    <row r="162" spans="1:20" x14ac:dyDescent="0.15">
      <c r="A162" s="256" t="s">
        <v>44</v>
      </c>
      <c r="B162" s="275">
        <v>325</v>
      </c>
      <c r="C162" s="275">
        <v>1151</v>
      </c>
      <c r="D162" s="281">
        <f>C162/B162</f>
        <v>3.5415384615384617</v>
      </c>
      <c r="E162" s="275">
        <v>13</v>
      </c>
      <c r="F162" s="275">
        <v>77</v>
      </c>
      <c r="G162" s="275">
        <v>63</v>
      </c>
      <c r="H162" s="275">
        <v>505</v>
      </c>
      <c r="I162" s="281">
        <f>H162/G162</f>
        <v>8.0158730158730158</v>
      </c>
      <c r="J162" s="275">
        <v>0</v>
      </c>
      <c r="K162" s="264">
        <f>(C162*0.1)+(E162*6)+(H162*0.1)+(J162*6)</f>
        <v>243.60000000000002</v>
      </c>
      <c r="L162" s="264">
        <f>(C162*0.1)+(E162*6)+(G162*1)+(H162*0.1)+(J162*6)</f>
        <v>306.60000000000002</v>
      </c>
      <c r="O162" s="280">
        <f>(B162+F162)/(B162+F162+B164+F164+B166+F166+B160+H160)</f>
        <v>0.26395272488509519</v>
      </c>
      <c r="P162" s="262">
        <f>B162/(H160+B162+B164+B166)</f>
        <v>0.75231481481481477</v>
      </c>
      <c r="Q162" s="262">
        <f>F162/(F162+F164+F166)</f>
        <v>0.14611005692599621</v>
      </c>
    </row>
    <row r="163" spans="1:20" x14ac:dyDescent="0.15">
      <c r="A163" s="269" t="s">
        <v>81</v>
      </c>
      <c r="B163" s="279" t="s">
        <v>10</v>
      </c>
      <c r="C163" s="279" t="s">
        <v>19</v>
      </c>
      <c r="D163" s="279" t="s">
        <v>77</v>
      </c>
      <c r="E163" s="279" t="s">
        <v>6</v>
      </c>
      <c r="F163" s="279" t="s">
        <v>17</v>
      </c>
      <c r="G163" s="279" t="s">
        <v>18</v>
      </c>
      <c r="H163" s="279" t="s">
        <v>19</v>
      </c>
      <c r="I163" s="279" t="s">
        <v>78</v>
      </c>
      <c r="J163" s="279" t="s">
        <v>6</v>
      </c>
      <c r="K163" s="279" t="s">
        <v>14</v>
      </c>
      <c r="L163" s="279" t="s">
        <v>91</v>
      </c>
      <c r="O163" s="261" t="s">
        <v>85</v>
      </c>
      <c r="P163" s="261" t="s">
        <v>87</v>
      </c>
      <c r="Q163" s="261" t="s">
        <v>88</v>
      </c>
    </row>
    <row r="164" spans="1:20" x14ac:dyDescent="0.15">
      <c r="A164" s="256" t="s">
        <v>44</v>
      </c>
      <c r="B164" s="275">
        <v>19</v>
      </c>
      <c r="C164" s="275">
        <v>101</v>
      </c>
      <c r="D164" s="275">
        <f>C164/B164</f>
        <v>5.3157894736842106</v>
      </c>
      <c r="E164" s="275">
        <v>0</v>
      </c>
      <c r="F164" s="275">
        <v>380</v>
      </c>
      <c r="G164" s="275">
        <v>234</v>
      </c>
      <c r="H164" s="275">
        <v>2535</v>
      </c>
      <c r="I164" s="281">
        <f>H164/G164</f>
        <v>10.833333333333334</v>
      </c>
      <c r="J164" s="275">
        <v>16</v>
      </c>
      <c r="K164" s="264">
        <f>(C164*0.1)+(E164*6)+(H164*0.1)+(J164*6)</f>
        <v>359.6</v>
      </c>
      <c r="L164" s="264">
        <f>(C164*0.1)+(E164*6)+(G164*1)+(H164*0.1)+(J164*6)</f>
        <v>593.6</v>
      </c>
      <c r="O164" s="280">
        <f>(B164+F164)/(B162+F162+B164+F164+B166+F166+B160+H160)</f>
        <v>0.26198292843072885</v>
      </c>
      <c r="P164" s="262">
        <f>B164/(B162+H160+B164+B166)</f>
        <v>4.3981481481481483E-2</v>
      </c>
      <c r="Q164" s="262">
        <f>F164/(F164+F162+F166)</f>
        <v>0.72106261859582543</v>
      </c>
    </row>
    <row r="165" spans="1:20" x14ac:dyDescent="0.15">
      <c r="A165" s="269" t="s">
        <v>82</v>
      </c>
      <c r="B165" s="279" t="s">
        <v>10</v>
      </c>
      <c r="C165" s="279" t="s">
        <v>19</v>
      </c>
      <c r="D165" s="279" t="s">
        <v>77</v>
      </c>
      <c r="E165" s="279" t="s">
        <v>6</v>
      </c>
      <c r="F165" s="279" t="s">
        <v>17</v>
      </c>
      <c r="G165" s="279" t="s">
        <v>18</v>
      </c>
      <c r="H165" s="279" t="s">
        <v>19</v>
      </c>
      <c r="I165" s="279" t="s">
        <v>78</v>
      </c>
      <c r="J165" s="279" t="s">
        <v>6</v>
      </c>
      <c r="K165" s="279" t="s">
        <v>14</v>
      </c>
      <c r="L165" s="279" t="s">
        <v>91</v>
      </c>
      <c r="O165" s="261" t="s">
        <v>85</v>
      </c>
      <c r="P165" s="261" t="s">
        <v>87</v>
      </c>
      <c r="Q165" s="261" t="s">
        <v>88</v>
      </c>
    </row>
    <row r="166" spans="1:20" x14ac:dyDescent="0.15">
      <c r="A166" s="256" t="s">
        <v>44</v>
      </c>
      <c r="B166" s="275">
        <v>0</v>
      </c>
      <c r="C166" s="275">
        <v>0</v>
      </c>
      <c r="D166" s="275" t="e">
        <f>C166/B166</f>
        <v>#DIV/0!</v>
      </c>
      <c r="E166" s="275">
        <v>0</v>
      </c>
      <c r="F166" s="275">
        <v>70</v>
      </c>
      <c r="G166" s="275">
        <v>56</v>
      </c>
      <c r="H166" s="275">
        <v>512</v>
      </c>
      <c r="I166" s="281">
        <f>H166/G166</f>
        <v>9.1428571428571423</v>
      </c>
      <c r="J166" s="275">
        <v>4</v>
      </c>
      <c r="K166" s="264">
        <f>(C166*0.1)+(E166*6)+(H166*0.1)+(J166*6)</f>
        <v>75.2</v>
      </c>
      <c r="L166" s="264">
        <f>(C166*0.1)+(E166*6)+(G166*1)+(H166*0.1)+(J166*6)</f>
        <v>131.19999999999999</v>
      </c>
      <c r="O166" s="280">
        <f>(B166+F166)/(B162+F162+B164+F164+B166+F166+B160+H160)</f>
        <v>4.5961917268548917E-2</v>
      </c>
      <c r="P166" s="277">
        <f>B166/(B166+B164+B162+H160)</f>
        <v>0</v>
      </c>
      <c r="Q166" s="262">
        <f>F166/(F166+F164+F162)</f>
        <v>0.13282732447817835</v>
      </c>
    </row>
    <row r="168" spans="1:20" x14ac:dyDescent="0.15">
      <c r="A168" s="263">
        <v>2025</v>
      </c>
      <c r="P168" s="259">
        <v>2025</v>
      </c>
      <c r="S168" s="263" t="s">
        <v>92</v>
      </c>
    </row>
    <row r="169" spans="1:20" x14ac:dyDescent="0.15">
      <c r="A169" s="269" t="s">
        <v>79</v>
      </c>
      <c r="B169" s="279" t="s">
        <v>89</v>
      </c>
      <c r="C169" s="279" t="s">
        <v>2</v>
      </c>
      <c r="D169" s="279" t="s">
        <v>3</v>
      </c>
      <c r="E169" s="279" t="s">
        <v>19</v>
      </c>
      <c r="F169" s="279" t="s">
        <v>6</v>
      </c>
      <c r="G169" s="279" t="s">
        <v>76</v>
      </c>
      <c r="H169" s="279" t="s">
        <v>10</v>
      </c>
      <c r="I169" s="279" t="s">
        <v>19</v>
      </c>
      <c r="J169" s="279" t="s">
        <v>77</v>
      </c>
      <c r="K169" s="279" t="s">
        <v>6</v>
      </c>
      <c r="L169" s="279" t="s">
        <v>14</v>
      </c>
      <c r="O169" s="279" t="s">
        <v>85</v>
      </c>
      <c r="P169" s="279" t="s">
        <v>86</v>
      </c>
      <c r="Q169" s="279" t="s">
        <v>87</v>
      </c>
      <c r="S169" s="261" t="s">
        <v>40</v>
      </c>
      <c r="T169" s="261" t="s">
        <v>41</v>
      </c>
    </row>
    <row r="170" spans="1:20" x14ac:dyDescent="0.15">
      <c r="A170" s="256" t="s">
        <v>44</v>
      </c>
      <c r="B170" s="275">
        <v>572</v>
      </c>
      <c r="C170" s="275">
        <v>333</v>
      </c>
      <c r="D170" s="280">
        <f>C170/B170</f>
        <v>0.58216783216783219</v>
      </c>
      <c r="E170" s="275">
        <v>3989</v>
      </c>
      <c r="F170" s="275">
        <v>27</v>
      </c>
      <c r="G170" s="275">
        <v>7</v>
      </c>
      <c r="H170" s="275">
        <v>29</v>
      </c>
      <c r="I170" s="275">
        <v>390</v>
      </c>
      <c r="J170" s="275">
        <f>I170/H170</f>
        <v>13.448275862068966</v>
      </c>
      <c r="K170" s="275">
        <v>3</v>
      </c>
      <c r="L170" s="264">
        <f>((E170*0.05)+(F170*4)+(G170*-1)+(I170*0.1)+(K170*6))</f>
        <v>357.45000000000005</v>
      </c>
      <c r="O170" s="280">
        <f>(B170+H170)/(B172+F172+B174+F174+B176+F176+B170+H170)</f>
        <v>0.38575096277278564</v>
      </c>
      <c r="P170" s="262">
        <f>B170/(B170+F172+F174+F176)</f>
        <v>0.51811594202898548</v>
      </c>
      <c r="Q170" s="262">
        <f>H170/(H170+B172+B174+B176)</f>
        <v>6.3876651982378851E-2</v>
      </c>
      <c r="S170" s="262">
        <f>(H170+B172+B174+B176)/(H170+B172+B174+B176+B170)</f>
        <v>0.442495126705653</v>
      </c>
      <c r="T170" s="262">
        <f>B170/(B170+H170+B172+B174+B176)</f>
        <v>0.55750487329434695</v>
      </c>
    </row>
    <row r="171" spans="1:20" x14ac:dyDescent="0.15">
      <c r="A171" s="269" t="s">
        <v>80</v>
      </c>
      <c r="B171" s="279" t="s">
        <v>10</v>
      </c>
      <c r="C171" s="279" t="s">
        <v>19</v>
      </c>
      <c r="D171" s="279" t="s">
        <v>77</v>
      </c>
      <c r="E171" s="279" t="s">
        <v>6</v>
      </c>
      <c r="F171" s="279" t="s">
        <v>17</v>
      </c>
      <c r="G171" s="279" t="s">
        <v>18</v>
      </c>
      <c r="H171" s="279" t="s">
        <v>19</v>
      </c>
      <c r="I171" s="279" t="s">
        <v>78</v>
      </c>
      <c r="J171" s="279" t="s">
        <v>6</v>
      </c>
      <c r="K171" s="279" t="s">
        <v>14</v>
      </c>
      <c r="L171" s="279" t="s">
        <v>91</v>
      </c>
      <c r="O171" s="261" t="s">
        <v>85</v>
      </c>
      <c r="P171" s="261" t="s">
        <v>87</v>
      </c>
      <c r="Q171" s="261" t="s">
        <v>88</v>
      </c>
    </row>
    <row r="172" spans="1:20" x14ac:dyDescent="0.15">
      <c r="A172" s="256" t="s">
        <v>44</v>
      </c>
      <c r="B172" s="275">
        <v>400</v>
      </c>
      <c r="C172" s="275">
        <v>1922</v>
      </c>
      <c r="D172" s="281">
        <f>C172/B172</f>
        <v>4.8049999999999997</v>
      </c>
      <c r="E172" s="275">
        <v>15</v>
      </c>
      <c r="F172" s="275">
        <v>79</v>
      </c>
      <c r="G172" s="275">
        <v>52</v>
      </c>
      <c r="H172" s="275">
        <v>463</v>
      </c>
      <c r="I172" s="281">
        <f>H172/G172</f>
        <v>8.9038461538461533</v>
      </c>
      <c r="J172" s="275">
        <v>1</v>
      </c>
      <c r="K172" s="264">
        <f>(C172*0.1)+(E172*6)+(H172*0.1)+(J172*6)</f>
        <v>334.50000000000006</v>
      </c>
      <c r="L172" s="264">
        <f>(C172*0.1)+(E172*6)+(G172*1)+(H172*0.1)+(J172*6)</f>
        <v>386.50000000000006</v>
      </c>
      <c r="O172" s="280">
        <f>(B172+F172)/(B172+F172+B174+F174+B176+F176+B170+H170)</f>
        <v>0.30744544287548137</v>
      </c>
      <c r="P172" s="262">
        <f>B172/(H170+B172+B174+B176)</f>
        <v>0.88105726872246692</v>
      </c>
      <c r="Q172" s="262">
        <f>F172/(F172+F174+F176)</f>
        <v>0.14849624060150377</v>
      </c>
    </row>
    <row r="173" spans="1:20" x14ac:dyDescent="0.15">
      <c r="A173" s="269" t="s">
        <v>81</v>
      </c>
      <c r="B173" s="279" t="s">
        <v>10</v>
      </c>
      <c r="C173" s="279" t="s">
        <v>19</v>
      </c>
      <c r="D173" s="279" t="s">
        <v>77</v>
      </c>
      <c r="E173" s="279" t="s">
        <v>6</v>
      </c>
      <c r="F173" s="279" t="s">
        <v>17</v>
      </c>
      <c r="G173" s="279" t="s">
        <v>18</v>
      </c>
      <c r="H173" s="279" t="s">
        <v>19</v>
      </c>
      <c r="I173" s="279" t="s">
        <v>78</v>
      </c>
      <c r="J173" s="279" t="s">
        <v>6</v>
      </c>
      <c r="K173" s="279" t="s">
        <v>14</v>
      </c>
      <c r="L173" s="279" t="s">
        <v>91</v>
      </c>
      <c r="O173" s="261" t="s">
        <v>85</v>
      </c>
      <c r="P173" s="261" t="s">
        <v>87</v>
      </c>
      <c r="Q173" s="261" t="s">
        <v>88</v>
      </c>
    </row>
    <row r="174" spans="1:20" x14ac:dyDescent="0.15">
      <c r="A174" s="256" t="s">
        <v>44</v>
      </c>
      <c r="B174" s="275">
        <v>25</v>
      </c>
      <c r="C174" s="275">
        <v>141</v>
      </c>
      <c r="D174" s="281">
        <f>C174/B174</f>
        <v>5.64</v>
      </c>
      <c r="E174" s="275">
        <v>1</v>
      </c>
      <c r="F174" s="275">
        <v>318</v>
      </c>
      <c r="G174" s="275">
        <v>188</v>
      </c>
      <c r="H174" s="275">
        <v>2421</v>
      </c>
      <c r="I174" s="281">
        <f>H174/G174</f>
        <v>12.877659574468085</v>
      </c>
      <c r="J174" s="275">
        <v>18</v>
      </c>
      <c r="K174" s="264">
        <f>(C174*0.1)+(E174*6)+(H174*0.1)+(J174*6)</f>
        <v>370.20000000000005</v>
      </c>
      <c r="L174" s="264">
        <f>(C174*0.1)+(E174*6)+(G174*1)+(H174*0.1)+(J174*6)</f>
        <v>558.20000000000005</v>
      </c>
      <c r="O174" s="280">
        <f>(B174+F174)/(B172+F172+B174+F174+B176+F176+B170+H170)</f>
        <v>0.22015404364569963</v>
      </c>
      <c r="P174" s="262">
        <f>B174/(B172+H170+B174+B176)</f>
        <v>5.5066079295154183E-2</v>
      </c>
      <c r="Q174" s="262">
        <f>F174/(F174+F172+F176)</f>
        <v>0.59774436090225569</v>
      </c>
    </row>
    <row r="175" spans="1:20" x14ac:dyDescent="0.15">
      <c r="A175" s="269" t="s">
        <v>82</v>
      </c>
      <c r="B175" s="279" t="s">
        <v>10</v>
      </c>
      <c r="C175" s="279" t="s">
        <v>19</v>
      </c>
      <c r="D175" s="279" t="s">
        <v>77</v>
      </c>
      <c r="E175" s="279" t="s">
        <v>6</v>
      </c>
      <c r="F175" s="279" t="s">
        <v>17</v>
      </c>
      <c r="G175" s="279" t="s">
        <v>18</v>
      </c>
      <c r="H175" s="279" t="s">
        <v>19</v>
      </c>
      <c r="I175" s="279" t="s">
        <v>78</v>
      </c>
      <c r="J175" s="279" t="s">
        <v>6</v>
      </c>
      <c r="K175" s="279" t="s">
        <v>14</v>
      </c>
      <c r="L175" s="279" t="s">
        <v>91</v>
      </c>
      <c r="O175" s="261" t="s">
        <v>85</v>
      </c>
      <c r="P175" s="261" t="s">
        <v>87</v>
      </c>
      <c r="Q175" s="261" t="s">
        <v>88</v>
      </c>
    </row>
    <row r="176" spans="1:20" x14ac:dyDescent="0.15">
      <c r="A176" s="256" t="s">
        <v>44</v>
      </c>
      <c r="B176" s="275">
        <v>0</v>
      </c>
      <c r="C176" s="275">
        <v>0</v>
      </c>
      <c r="D176" s="275" t="e">
        <f>C176/B176</f>
        <v>#DIV/0!</v>
      </c>
      <c r="E176" s="275">
        <v>0</v>
      </c>
      <c r="F176" s="275">
        <v>135</v>
      </c>
      <c r="G176" s="275">
        <v>92</v>
      </c>
      <c r="H176" s="275">
        <v>1085</v>
      </c>
      <c r="I176" s="281">
        <f>H176/G176</f>
        <v>11.793478260869565</v>
      </c>
      <c r="J176" s="275">
        <v>8</v>
      </c>
      <c r="K176" s="264">
        <f>(C176*0.1)+(E176*6)+(H176*0.1)+(J176*6)</f>
        <v>156.5</v>
      </c>
      <c r="L176" s="264">
        <f>(C176*0.1)+(E176*6)+(G176*1)+(H176*0.1)+(J176*6)</f>
        <v>248.5</v>
      </c>
      <c r="O176" s="280">
        <f>(B176+F176)/(B172+F172+B174+F174+B176+F176+B170+H170)</f>
        <v>8.6649550706033376E-2</v>
      </c>
      <c r="P176" s="277">
        <f>B176/(B176+B174+B172+H170)</f>
        <v>0</v>
      </c>
      <c r="Q176" s="262">
        <f>F176/(F176+F174+F172)</f>
        <v>0.25375939849624063</v>
      </c>
    </row>
  </sheetData>
  <mergeCells count="136">
    <mergeCell ref="A141:W141"/>
    <mergeCell ref="H143:J143"/>
    <mergeCell ref="M143:O143"/>
    <mergeCell ref="H144:J144"/>
    <mergeCell ref="H145:J145"/>
    <mergeCell ref="H146:J146"/>
    <mergeCell ref="J127:M127"/>
    <mergeCell ref="R127:U127"/>
    <mergeCell ref="J128:M128"/>
    <mergeCell ref="R128:U128"/>
    <mergeCell ref="J129:M129"/>
    <mergeCell ref="R129:U129"/>
    <mergeCell ref="J124:M124"/>
    <mergeCell ref="R124:U124"/>
    <mergeCell ref="J125:M125"/>
    <mergeCell ref="R125:U125"/>
    <mergeCell ref="J126:M126"/>
    <mergeCell ref="R126:U126"/>
    <mergeCell ref="J121:M121"/>
    <mergeCell ref="R121:U121"/>
    <mergeCell ref="J122:M122"/>
    <mergeCell ref="R122:U122"/>
    <mergeCell ref="J123:M123"/>
    <mergeCell ref="R123:U123"/>
    <mergeCell ref="A111:G111"/>
    <mergeCell ref="J111:N111"/>
    <mergeCell ref="R111:T111"/>
    <mergeCell ref="V111:W111"/>
    <mergeCell ref="A120:G120"/>
    <mergeCell ref="J120:N120"/>
    <mergeCell ref="R120:V120"/>
    <mergeCell ref="A90:G90"/>
    <mergeCell ref="H90:M90"/>
    <mergeCell ref="R90:T90"/>
    <mergeCell ref="V90:W90"/>
    <mergeCell ref="A100:G100"/>
    <mergeCell ref="J100:N100"/>
    <mergeCell ref="R100:T100"/>
    <mergeCell ref="V100:W100"/>
    <mergeCell ref="H76:J76"/>
    <mergeCell ref="H77:J77"/>
    <mergeCell ref="A80:W80"/>
    <mergeCell ref="C82:I82"/>
    <mergeCell ref="L82:P82"/>
    <mergeCell ref="R82:T82"/>
    <mergeCell ref="V82:W82"/>
    <mergeCell ref="J59:M59"/>
    <mergeCell ref="R59:U59"/>
    <mergeCell ref="AL59:AO59"/>
    <mergeCell ref="AT59:AW59"/>
    <mergeCell ref="A73:W73"/>
    <mergeCell ref="H75:J75"/>
    <mergeCell ref="M75:O75"/>
    <mergeCell ref="J57:M57"/>
    <mergeCell ref="R57:U57"/>
    <mergeCell ref="AL57:AO57"/>
    <mergeCell ref="AT57:AW57"/>
    <mergeCell ref="J58:M58"/>
    <mergeCell ref="R58:U58"/>
    <mergeCell ref="AL58:AO58"/>
    <mergeCell ref="AT58:AW58"/>
    <mergeCell ref="J55:M55"/>
    <mergeCell ref="R55:U55"/>
    <mergeCell ref="AL55:AO55"/>
    <mergeCell ref="AT55:AW55"/>
    <mergeCell ref="J56:M56"/>
    <mergeCell ref="R56:U56"/>
    <mergeCell ref="AL56:AO56"/>
    <mergeCell ref="AT56:AW56"/>
    <mergeCell ref="J53:M53"/>
    <mergeCell ref="R53:U53"/>
    <mergeCell ref="AL53:AO53"/>
    <mergeCell ref="AT53:AW53"/>
    <mergeCell ref="J54:M54"/>
    <mergeCell ref="R54:U54"/>
    <mergeCell ref="AL54:AO54"/>
    <mergeCell ref="AT54:AW54"/>
    <mergeCell ref="J51:M51"/>
    <mergeCell ref="R51:U51"/>
    <mergeCell ref="AL51:AO51"/>
    <mergeCell ref="AT51:AW51"/>
    <mergeCell ref="J52:M52"/>
    <mergeCell ref="R52:U52"/>
    <mergeCell ref="AL52:AO52"/>
    <mergeCell ref="AT52:AW52"/>
    <mergeCell ref="A50:G50"/>
    <mergeCell ref="J50:N50"/>
    <mergeCell ref="R50:V50"/>
    <mergeCell ref="AC50:AI50"/>
    <mergeCell ref="AL50:AP50"/>
    <mergeCell ref="AT50:AX50"/>
    <mergeCell ref="AV30:AX30"/>
    <mergeCell ref="AZ30:BA30"/>
    <mergeCell ref="A41:G41"/>
    <mergeCell ref="L41:P41"/>
    <mergeCell ref="T41:V41"/>
    <mergeCell ref="X41:Y41"/>
    <mergeCell ref="AE41:AK41"/>
    <mergeCell ref="AN41:AR41"/>
    <mergeCell ref="AV41:AX41"/>
    <mergeCell ref="AZ41:BA41"/>
    <mergeCell ref="A30:G30"/>
    <mergeCell ref="L30:P30"/>
    <mergeCell ref="T30:V30"/>
    <mergeCell ref="X30:Y30"/>
    <mergeCell ref="AE30:AK30"/>
    <mergeCell ref="AN30:AR30"/>
    <mergeCell ref="AV12:AX12"/>
    <mergeCell ref="AZ12:BA12"/>
    <mergeCell ref="A20:G20"/>
    <mergeCell ref="H20:M20"/>
    <mergeCell ref="T20:V20"/>
    <mergeCell ref="X20:Y20"/>
    <mergeCell ref="AE20:AK20"/>
    <mergeCell ref="AL20:AQ20"/>
    <mergeCell ref="AV20:AX20"/>
    <mergeCell ref="AZ20:BA20"/>
    <mergeCell ref="C12:I12"/>
    <mergeCell ref="N12:R12"/>
    <mergeCell ref="T12:V12"/>
    <mergeCell ref="X12:Y12"/>
    <mergeCell ref="AG12:AM12"/>
    <mergeCell ref="AP12:AT12"/>
    <mergeCell ref="H6:J6"/>
    <mergeCell ref="AJ6:AL6"/>
    <mergeCell ref="H7:J7"/>
    <mergeCell ref="AJ7:AL7"/>
    <mergeCell ref="A10:W10"/>
    <mergeCell ref="AC10:AY10"/>
    <mergeCell ref="A1:W1"/>
    <mergeCell ref="A3:W3"/>
    <mergeCell ref="AC3:AY3"/>
    <mergeCell ref="H5:J5"/>
    <mergeCell ref="M5:O5"/>
    <mergeCell ref="AJ5:AL5"/>
    <mergeCell ref="AO5:AQ5"/>
  </mergeCells>
  <hyperlinks>
    <hyperlink ref="H6" location="ARI!A90" display="RSP Projections: Year 2" xr:uid="{3AF6D534-E780-4EF6-A78D-32DC37F3C1B0}"/>
    <hyperlink ref="H6:J6" location="ARI!A110" display="RSP Projections: Year 2" xr:uid="{448E34B4-77A7-4A54-A06F-0CE2BB7613F6}"/>
    <hyperlink ref="M5:O5" location="ARI!AX11" display="Adjustable Projections: Year 1" xr:uid="{41FCE78B-F046-48B8-9A48-F07A142AA950}"/>
    <hyperlink ref="AJ5" location="ARI!C9" display="RSP Projections: Year 1" xr:uid="{37111424-2C9E-40E0-9271-D00DB3A192B9}"/>
    <hyperlink ref="AJ6" location="ARI!A90" display="RSP Projections: Year 2" xr:uid="{D99AE04A-9307-47FB-8D98-B8AC4A87BE0D}"/>
    <hyperlink ref="AJ6:AL6" location="ARI!A110" display="RSP Projections: Year 2" xr:uid="{52477A35-0E29-45A1-B29C-AC1A55BA8F7C}"/>
    <hyperlink ref="AO5:AQ5" location="ARI!AX11" display="Adjustable Projections: Year 1" xr:uid="{B2B090DE-B3E5-43BB-AF44-49D785CB0F3C}"/>
    <hyperlink ref="H5" location="ARI!C9" display="RSP Projections: Year 1" xr:uid="{AD773134-CD9D-41D7-B300-4D073F1FA42B}"/>
    <hyperlink ref="H76" location="ARI!A90" display="RSP Projections: Year 2" xr:uid="{C3D86784-BBA8-4DF6-B8ED-6F6223C6A227}"/>
    <hyperlink ref="H76:J76" location="ARI!A110" display="RSP Projections: Year 2" xr:uid="{94713D54-343E-47C3-8524-22430AC1B2F6}"/>
    <hyperlink ref="M75:O75" location="ARI!AX11" display="Adjustable Projections: Year 1" xr:uid="{0FF6D684-D863-410E-92C1-9BDBED4759D3}"/>
    <hyperlink ref="H75" location="ARI!C9" display="RSP Projections: Year 1" xr:uid="{1B160884-DC35-4973-8F29-AE97211A9D22}"/>
    <hyperlink ref="M143:O143" location="ARI!AX11" display="Adjustable Projections: Year 1" xr:uid="{65B9C136-33AC-454E-9412-2772041FBB8E}"/>
    <hyperlink ref="H144:J144" location="ARI!A110" display="RSP Projections: Year 2" xr:uid="{DA23C6F4-7FFF-46B6-9763-1FC06562E2B9}"/>
    <hyperlink ref="H144" location="ARI!A90" display="RSP Projections: Year 2" xr:uid="{0AC9E5D8-4492-49A3-903E-15B526C25835}"/>
    <hyperlink ref="H143" location="ARI!C9" display="RSP Projections: Year 1" xr:uid="{0C0BABD1-0091-4D6F-99DF-ED690456E3D5}"/>
    <hyperlink ref="M6" location="ARI!A170" display="Past Run/Pass Performances" xr:uid="{BF07A119-76F5-4947-9CF2-7EA40B337BD2}"/>
    <hyperlink ref="M76" location="ARI!A170" display="Past Run/Pass Performances" xr:uid="{22E27369-8F1F-41B4-9398-0554D27B3D72}"/>
  </hyperlinks>
  <pageMargins left="0" right="0" top="0" bottom="0" header="0" footer="0"/>
  <pageSetup scale="54" orientation="landscape"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A4FC-3AE2-4DCF-B0AF-AD208AC13CC9}">
  <dimension ref="A1:BB176"/>
  <sheetViews>
    <sheetView topLeftCell="A19" zoomScale="200" zoomScaleNormal="200" workbookViewId="0">
      <selection activeCell="H36" sqref="H36"/>
    </sheetView>
  </sheetViews>
  <sheetFormatPr defaultColWidth="4" defaultRowHeight="8.25" x14ac:dyDescent="0.15"/>
  <cols>
    <col min="1" max="1" width="13.28515625" style="284" customWidth="1"/>
    <col min="2" max="2" width="4.140625" style="294" bestFit="1" customWidth="1"/>
    <col min="3" max="4" width="4.140625" style="284" bestFit="1" customWidth="1"/>
    <col min="5" max="5" width="4.28515625" style="284" bestFit="1" customWidth="1"/>
    <col min="6" max="6" width="4.140625" style="284" bestFit="1" customWidth="1"/>
    <col min="7" max="7" width="4.28515625" style="284" bestFit="1" customWidth="1"/>
    <col min="8" max="8" width="4.140625" style="284" bestFit="1" customWidth="1"/>
    <col min="9" max="9" width="4.28515625" style="284" bestFit="1" customWidth="1"/>
    <col min="10" max="10" width="4.140625" style="284" bestFit="1" customWidth="1"/>
    <col min="11" max="11" width="4.28515625" style="284" bestFit="1" customWidth="1"/>
    <col min="12" max="12" width="4.140625" style="284" bestFit="1" customWidth="1"/>
    <col min="13" max="13" width="4.28515625" style="284" bestFit="1" customWidth="1"/>
    <col min="14" max="14" width="4.140625" style="284" bestFit="1" customWidth="1"/>
    <col min="15" max="15" width="4.28515625" style="284" bestFit="1" customWidth="1"/>
    <col min="16" max="16" width="4.140625" style="284" bestFit="1" customWidth="1"/>
    <col min="17" max="17" width="4.28515625" style="284" bestFit="1" customWidth="1"/>
    <col min="18" max="18" width="11.140625" style="284" customWidth="1"/>
    <col min="19" max="19" width="5.28515625" style="284" bestFit="1" customWidth="1"/>
    <col min="20" max="20" width="4.7109375" style="284" bestFit="1" customWidth="1"/>
    <col min="21" max="21" width="4.140625" style="284" bestFit="1" customWidth="1"/>
    <col min="22" max="22" width="4" style="284"/>
    <col min="23" max="24" width="4.140625" style="284" bestFit="1" customWidth="1"/>
    <col min="25" max="29" width="4" style="284"/>
    <col min="30" max="30" width="4.140625" style="284" bestFit="1" customWidth="1"/>
    <col min="31" max="31" width="4.28515625" style="284" bestFit="1" customWidth="1"/>
    <col min="32" max="32" width="4.140625" style="284" bestFit="1" customWidth="1"/>
    <col min="33" max="33" width="4.28515625" style="284" bestFit="1" customWidth="1"/>
    <col min="34" max="34" width="4.140625" style="284" bestFit="1" customWidth="1"/>
    <col min="35" max="35" width="4.28515625" style="284" bestFit="1" customWidth="1"/>
    <col min="36" max="36" width="4.140625" style="284" bestFit="1" customWidth="1"/>
    <col min="37" max="37" width="4.28515625" style="284" bestFit="1" customWidth="1"/>
    <col min="38" max="38" width="4.140625" style="284" bestFit="1" customWidth="1"/>
    <col min="39" max="39" width="4.28515625" style="284" bestFit="1" customWidth="1"/>
    <col min="40" max="40" width="4.140625" style="284" bestFit="1" customWidth="1"/>
    <col min="41" max="41" width="4.28515625" style="284" bestFit="1" customWidth="1"/>
    <col min="42" max="42" width="4.140625" style="284" bestFit="1" customWidth="1"/>
    <col min="43" max="43" width="4.28515625" style="284" bestFit="1" customWidth="1"/>
    <col min="44" max="44" width="4.140625" style="284" bestFit="1" customWidth="1"/>
    <col min="45" max="45" width="4.28515625" style="284" bestFit="1" customWidth="1"/>
    <col min="46" max="46" width="4" style="284"/>
    <col min="47" max="47" width="5.85546875" style="284" bestFit="1" customWidth="1"/>
    <col min="48" max="48" width="4.7109375" style="284" bestFit="1" customWidth="1"/>
    <col min="49" max="49" width="4.5703125" style="284" bestFit="1" customWidth="1"/>
    <col min="50" max="50" width="4" style="284"/>
    <col min="51" max="52" width="4.140625" style="284" bestFit="1" customWidth="1"/>
    <col min="53" max="16384" width="4" style="284"/>
  </cols>
  <sheetData>
    <row r="1" spans="1:53" x14ac:dyDescent="0.15">
      <c r="A1" s="538" t="s">
        <v>101</v>
      </c>
      <c r="B1" s="538"/>
      <c r="C1" s="538"/>
      <c r="D1" s="538"/>
      <c r="E1" s="538"/>
      <c r="F1" s="538"/>
      <c r="G1" s="538"/>
      <c r="H1" s="538"/>
      <c r="I1" s="538"/>
      <c r="J1" s="538"/>
      <c r="K1" s="538"/>
      <c r="L1" s="538"/>
      <c r="M1" s="538"/>
      <c r="N1" s="538"/>
      <c r="O1" s="538"/>
      <c r="P1" s="538"/>
      <c r="Q1" s="538"/>
      <c r="R1" s="538"/>
      <c r="S1" s="538"/>
      <c r="T1" s="538"/>
      <c r="U1" s="538"/>
      <c r="V1" s="538"/>
      <c r="W1" s="538"/>
    </row>
    <row r="2" spans="1:53" x14ac:dyDescent="0.15">
      <c r="C2" s="285"/>
      <c r="D2" s="285"/>
      <c r="E2" s="285"/>
      <c r="F2" s="285"/>
      <c r="G2" s="285"/>
      <c r="H2" s="285"/>
      <c r="I2" s="285"/>
      <c r="J2" s="285"/>
      <c r="K2" s="285"/>
      <c r="L2" s="285"/>
      <c r="M2" s="285"/>
      <c r="N2" s="285"/>
    </row>
    <row r="3" spans="1:53" x14ac:dyDescent="0.15">
      <c r="A3" s="538" t="s">
        <v>55</v>
      </c>
      <c r="B3" s="538"/>
      <c r="C3" s="538"/>
      <c r="D3" s="538"/>
      <c r="E3" s="538"/>
      <c r="F3" s="538"/>
      <c r="G3" s="538"/>
      <c r="H3" s="538"/>
      <c r="I3" s="538"/>
      <c r="J3" s="538"/>
      <c r="K3" s="538"/>
      <c r="L3" s="538"/>
      <c r="M3" s="538"/>
      <c r="N3" s="538"/>
      <c r="O3" s="538"/>
      <c r="P3" s="538"/>
      <c r="Q3" s="538"/>
      <c r="R3" s="538"/>
      <c r="S3" s="538"/>
      <c r="T3" s="538"/>
      <c r="U3" s="538"/>
      <c r="V3" s="538"/>
      <c r="W3" s="538"/>
      <c r="AC3" s="538" t="s">
        <v>55</v>
      </c>
      <c r="AD3" s="538"/>
      <c r="AE3" s="538"/>
      <c r="AF3" s="538"/>
      <c r="AG3" s="538"/>
      <c r="AH3" s="538"/>
      <c r="AI3" s="538"/>
      <c r="AJ3" s="538"/>
      <c r="AK3" s="538"/>
      <c r="AL3" s="538"/>
      <c r="AM3" s="538"/>
      <c r="AN3" s="538"/>
      <c r="AO3" s="538"/>
      <c r="AP3" s="538"/>
      <c r="AQ3" s="538"/>
      <c r="AR3" s="538"/>
      <c r="AS3" s="538"/>
      <c r="AT3" s="538"/>
      <c r="AU3" s="538"/>
      <c r="AV3" s="538"/>
      <c r="AW3" s="538"/>
      <c r="AX3" s="538"/>
      <c r="AY3" s="538"/>
    </row>
    <row r="4" spans="1:53" x14ac:dyDescent="0.15">
      <c r="A4" s="285"/>
      <c r="B4" s="285"/>
      <c r="C4" s="285"/>
      <c r="D4" s="285"/>
      <c r="E4" s="285"/>
      <c r="F4" s="285"/>
      <c r="G4" s="285"/>
      <c r="H4" s="285"/>
      <c r="I4" s="285"/>
      <c r="J4" s="285"/>
      <c r="K4" s="285"/>
      <c r="L4" s="285"/>
      <c r="M4" s="285"/>
      <c r="N4" s="285"/>
      <c r="O4" s="285"/>
      <c r="P4" s="285"/>
      <c r="Q4" s="285"/>
      <c r="R4" s="285"/>
      <c r="S4" s="285"/>
      <c r="T4" s="285"/>
      <c r="U4" s="285"/>
      <c r="V4" s="285"/>
      <c r="W4" s="285"/>
      <c r="X4" s="285"/>
      <c r="Y4" s="285"/>
      <c r="Z4" s="285"/>
      <c r="AA4" s="285"/>
      <c r="AC4" s="285"/>
      <c r="AD4" s="285"/>
      <c r="AE4" s="285"/>
      <c r="AF4" s="285"/>
      <c r="AG4" s="285"/>
      <c r="AH4" s="285"/>
      <c r="AI4" s="285"/>
      <c r="AJ4" s="285"/>
      <c r="AK4" s="285"/>
      <c r="AL4" s="285"/>
      <c r="AM4" s="285"/>
      <c r="AN4" s="285"/>
      <c r="AO4" s="285"/>
      <c r="AP4" s="285"/>
      <c r="AQ4" s="285"/>
      <c r="AR4" s="285"/>
      <c r="AS4" s="285"/>
      <c r="AT4" s="285"/>
      <c r="AU4" s="285"/>
      <c r="AV4" s="285"/>
      <c r="AW4" s="285"/>
      <c r="AX4" s="285"/>
      <c r="AY4" s="285"/>
    </row>
    <row r="5" spans="1:53" x14ac:dyDescent="0.15">
      <c r="H5" s="536" t="s">
        <v>36</v>
      </c>
      <c r="I5" s="537"/>
      <c r="J5" s="537"/>
      <c r="M5" s="536" t="s">
        <v>37</v>
      </c>
      <c r="N5" s="536"/>
      <c r="O5" s="536"/>
      <c r="S5" s="286" t="s">
        <v>94</v>
      </c>
      <c r="AJ5" s="536" t="s">
        <v>36</v>
      </c>
      <c r="AK5" s="537"/>
      <c r="AL5" s="537"/>
      <c r="AO5" s="536" t="s">
        <v>37</v>
      </c>
      <c r="AP5" s="536"/>
      <c r="AQ5" s="536"/>
    </row>
    <row r="6" spans="1:53" x14ac:dyDescent="0.15">
      <c r="H6" s="536" t="s">
        <v>38</v>
      </c>
      <c r="I6" s="536"/>
      <c r="J6" s="536"/>
      <c r="M6" s="287" t="s">
        <v>75</v>
      </c>
      <c r="S6" s="288" t="s">
        <v>40</v>
      </c>
      <c r="T6" s="288" t="s">
        <v>41</v>
      </c>
      <c r="AJ6" s="536" t="s">
        <v>38</v>
      </c>
      <c r="AK6" s="536"/>
      <c r="AL6" s="536"/>
    </row>
    <row r="7" spans="1:53" x14ac:dyDescent="0.15">
      <c r="H7" s="536"/>
      <c r="I7" s="537"/>
      <c r="J7" s="537"/>
      <c r="S7" s="289">
        <f>(N17+D27+L38+L47)/(N17+D27+L38+D17)</f>
        <v>0.38147410358565736</v>
      </c>
      <c r="T7" s="289">
        <f>D17/(D17+N17+D27+L38+L47)</f>
        <v>0.61852589641434264</v>
      </c>
      <c r="AJ7" s="536"/>
      <c r="AK7" s="537"/>
      <c r="AL7" s="537"/>
    </row>
    <row r="10" spans="1:53" x14ac:dyDescent="0.15">
      <c r="A10" s="538" t="s">
        <v>36</v>
      </c>
      <c r="B10" s="538"/>
      <c r="C10" s="538"/>
      <c r="D10" s="538"/>
      <c r="E10" s="538"/>
      <c r="F10" s="538"/>
      <c r="G10" s="538"/>
      <c r="H10" s="538"/>
      <c r="I10" s="538"/>
      <c r="J10" s="538"/>
      <c r="K10" s="538"/>
      <c r="L10" s="538"/>
      <c r="M10" s="538"/>
      <c r="N10" s="538"/>
      <c r="O10" s="538"/>
      <c r="P10" s="538"/>
      <c r="Q10" s="538"/>
      <c r="R10" s="538"/>
      <c r="S10" s="538"/>
      <c r="T10" s="538"/>
      <c r="U10" s="538"/>
      <c r="V10" s="538"/>
      <c r="W10" s="538"/>
      <c r="AC10" s="538" t="s">
        <v>37</v>
      </c>
      <c r="AD10" s="538"/>
      <c r="AE10" s="538"/>
      <c r="AF10" s="538"/>
      <c r="AG10" s="538"/>
      <c r="AH10" s="538"/>
      <c r="AI10" s="538"/>
      <c r="AJ10" s="538"/>
      <c r="AK10" s="538"/>
      <c r="AL10" s="538"/>
      <c r="AM10" s="538"/>
      <c r="AN10" s="538"/>
      <c r="AO10" s="538"/>
      <c r="AP10" s="538"/>
      <c r="AQ10" s="538"/>
      <c r="AR10" s="538"/>
      <c r="AS10" s="538"/>
      <c r="AT10" s="538"/>
      <c r="AU10" s="538"/>
      <c r="AV10" s="538"/>
      <c r="AW10" s="538"/>
      <c r="AX10" s="538"/>
      <c r="AY10" s="538"/>
    </row>
    <row r="12" spans="1:53" x14ac:dyDescent="0.15">
      <c r="C12" s="538" t="s">
        <v>48</v>
      </c>
      <c r="D12" s="538"/>
      <c r="E12" s="538"/>
      <c r="F12" s="538"/>
      <c r="G12" s="538"/>
      <c r="H12" s="538"/>
      <c r="I12" s="538"/>
      <c r="J12" s="285"/>
      <c r="K12" s="285"/>
      <c r="N12" s="538" t="s">
        <v>49</v>
      </c>
      <c r="O12" s="539"/>
      <c r="P12" s="539"/>
      <c r="Q12" s="539"/>
      <c r="R12" s="539"/>
      <c r="T12" s="538" t="s">
        <v>50</v>
      </c>
      <c r="U12" s="538"/>
      <c r="V12" s="538"/>
      <c r="X12" s="538"/>
      <c r="Y12" s="538"/>
      <c r="AG12" s="538" t="s">
        <v>48</v>
      </c>
      <c r="AH12" s="538"/>
      <c r="AI12" s="538"/>
      <c r="AJ12" s="538"/>
      <c r="AK12" s="538"/>
      <c r="AL12" s="538"/>
      <c r="AM12" s="538"/>
      <c r="AP12" s="538" t="s">
        <v>49</v>
      </c>
      <c r="AQ12" s="539"/>
      <c r="AR12" s="539"/>
      <c r="AS12" s="539"/>
      <c r="AT12" s="539"/>
      <c r="AV12" s="538" t="s">
        <v>50</v>
      </c>
      <c r="AW12" s="538"/>
      <c r="AX12" s="538"/>
      <c r="AZ12" s="538" t="s">
        <v>51</v>
      </c>
      <c r="BA12" s="538"/>
    </row>
    <row r="13" spans="1:53" x14ac:dyDescent="0.15">
      <c r="A13" s="290" t="s">
        <v>0</v>
      </c>
      <c r="B13" s="290" t="s">
        <v>1517</v>
      </c>
      <c r="C13" s="290" t="s">
        <v>66</v>
      </c>
      <c r="D13" s="290" t="s">
        <v>1</v>
      </c>
      <c r="E13" s="290" t="s">
        <v>2</v>
      </c>
      <c r="F13" s="290" t="s">
        <v>3</v>
      </c>
      <c r="G13" s="290" t="s">
        <v>4</v>
      </c>
      <c r="H13" s="290" t="s">
        <v>5</v>
      </c>
      <c r="I13" s="290" t="s">
        <v>6</v>
      </c>
      <c r="J13" s="290" t="s">
        <v>7</v>
      </c>
      <c r="K13" s="290" t="s">
        <v>8</v>
      </c>
      <c r="L13" s="290" t="s">
        <v>9</v>
      </c>
      <c r="N13" s="290" t="s">
        <v>10</v>
      </c>
      <c r="O13" s="290" t="s">
        <v>11</v>
      </c>
      <c r="P13" s="290" t="s">
        <v>12</v>
      </c>
      <c r="Q13" s="290" t="s">
        <v>6</v>
      </c>
      <c r="R13" s="290" t="s">
        <v>13</v>
      </c>
      <c r="S13" s="290"/>
      <c r="T13" s="290" t="s">
        <v>47</v>
      </c>
      <c r="U13" s="290" t="s">
        <v>45</v>
      </c>
      <c r="V13" s="290" t="s">
        <v>46</v>
      </c>
      <c r="W13" s="290"/>
      <c r="X13" s="290" t="s">
        <v>14</v>
      </c>
      <c r="Y13" s="290" t="s">
        <v>63</v>
      </c>
      <c r="Z13" s="290"/>
      <c r="AA13" s="290"/>
      <c r="AD13" s="290" t="s">
        <v>0</v>
      </c>
      <c r="AE13" s="290" t="s">
        <v>66</v>
      </c>
      <c r="AF13" s="290" t="s">
        <v>1</v>
      </c>
      <c r="AG13" s="290" t="s">
        <v>2</v>
      </c>
      <c r="AH13" s="290" t="s">
        <v>3</v>
      </c>
      <c r="AI13" s="290" t="s">
        <v>4</v>
      </c>
      <c r="AJ13" s="290" t="s">
        <v>5</v>
      </c>
      <c r="AK13" s="290" t="s">
        <v>6</v>
      </c>
      <c r="AL13" s="290" t="s">
        <v>7</v>
      </c>
      <c r="AM13" s="290" t="s">
        <v>8</v>
      </c>
      <c r="AN13" s="290" t="s">
        <v>9</v>
      </c>
      <c r="AP13" s="290" t="s">
        <v>10</v>
      </c>
      <c r="AQ13" s="290" t="s">
        <v>11</v>
      </c>
      <c r="AR13" s="290" t="s">
        <v>12</v>
      </c>
      <c r="AS13" s="290" t="s">
        <v>6</v>
      </c>
      <c r="AT13" s="290" t="s">
        <v>13</v>
      </c>
      <c r="AU13" s="290"/>
      <c r="AV13" s="290" t="s">
        <v>47</v>
      </c>
      <c r="AW13" s="290" t="s">
        <v>45</v>
      </c>
      <c r="AX13" s="290" t="s">
        <v>46</v>
      </c>
      <c r="AY13" s="290"/>
      <c r="AZ13" s="290" t="s">
        <v>14</v>
      </c>
      <c r="BA13" s="290" t="s">
        <v>63</v>
      </c>
    </row>
    <row r="14" spans="1:53" x14ac:dyDescent="0.15">
      <c r="A14" s="291" t="s">
        <v>551</v>
      </c>
      <c r="B14" s="292">
        <v>30</v>
      </c>
      <c r="C14" s="292">
        <v>17</v>
      </c>
      <c r="D14" s="292">
        <v>621</v>
      </c>
      <c r="E14" s="292">
        <v>430</v>
      </c>
      <c r="F14" s="289">
        <f>E14/D14</f>
        <v>0.69243156199677935</v>
      </c>
      <c r="G14" s="292">
        <v>4590</v>
      </c>
      <c r="H14" s="293">
        <f>G14/D14</f>
        <v>7.3913043478260869</v>
      </c>
      <c r="I14" s="292">
        <v>38</v>
      </c>
      <c r="J14" s="289">
        <f>I14/D14</f>
        <v>6.1191626409017714E-2</v>
      </c>
      <c r="K14" s="292">
        <v>11</v>
      </c>
      <c r="L14" s="289">
        <f>K14/D14</f>
        <v>1.7713365539452495E-2</v>
      </c>
      <c r="N14" s="292">
        <v>34</v>
      </c>
      <c r="O14" s="292">
        <v>108</v>
      </c>
      <c r="P14" s="292">
        <f>O14/N14</f>
        <v>3.1764705882352939</v>
      </c>
      <c r="Q14" s="292">
        <v>0</v>
      </c>
      <c r="R14" s="289">
        <f>Q14/N14</f>
        <v>0</v>
      </c>
      <c r="S14" s="294"/>
      <c r="T14" s="289">
        <f>(D14+N14)/($D$17+$N$17)</f>
        <v>1</v>
      </c>
      <c r="U14" s="289">
        <f>D14/($D$17)</f>
        <v>1</v>
      </c>
      <c r="V14" s="289">
        <f>N14/($N$17)</f>
        <v>1</v>
      </c>
      <c r="W14" s="295"/>
      <c r="X14" s="292">
        <f>($G14*('Scoring Format'!$B$2))+($I14*('Scoring Format'!$B$5))+($K14*('Scoring Format'!$B$8))+($O14*('Scoring Format'!$B$3))+($Q14*('Scoring Format'!$B$6))</f>
        <v>381.3</v>
      </c>
      <c r="Y14" s="296">
        <f>(($G14*('Scoring Format'!$B$2))+($I14*('Scoring Format'!$B$5))+($K14*('Scoring Format'!$B$8))+($O14*('Scoring Format'!$B$3))+($Q14*('Scoring Format'!$B$6)))*0.4</f>
        <v>152.52000000000001</v>
      </c>
      <c r="Z14" s="294"/>
      <c r="AA14" s="294"/>
      <c r="AD14" s="291" t="s">
        <v>15</v>
      </c>
      <c r="AE14" s="291"/>
      <c r="AF14" s="292">
        <v>583</v>
      </c>
      <c r="AG14" s="292">
        <v>378</v>
      </c>
      <c r="AH14" s="289">
        <f>AG14/AF14</f>
        <v>0.64837049742710118</v>
      </c>
      <c r="AI14" s="292">
        <v>4072</v>
      </c>
      <c r="AJ14" s="293">
        <f>AI14/AF14</f>
        <v>6.9845626072041167</v>
      </c>
      <c r="AK14" s="292">
        <v>27</v>
      </c>
      <c r="AL14" s="289">
        <f>AK14/AF14</f>
        <v>4.6312178387650088E-2</v>
      </c>
      <c r="AM14" s="292">
        <v>11</v>
      </c>
      <c r="AN14" s="289">
        <f>AM14/AF14</f>
        <v>1.8867924528301886E-2</v>
      </c>
      <c r="AP14" s="292">
        <v>100</v>
      </c>
      <c r="AQ14" s="292">
        <v>590</v>
      </c>
      <c r="AR14" s="292">
        <f>AQ14/AP14</f>
        <v>5.9</v>
      </c>
      <c r="AS14" s="292">
        <v>5</v>
      </c>
      <c r="AT14" s="289">
        <f>AS14/AP14</f>
        <v>0.05</v>
      </c>
      <c r="AU14" s="294"/>
      <c r="AV14" s="289">
        <f>(AF14+AP14)/(AF17+AP17)</f>
        <v>1</v>
      </c>
      <c r="AW14" s="289">
        <f>AF14/(AP14+AF14)</f>
        <v>0.85358711566617862</v>
      </c>
      <c r="AX14" s="289">
        <f>AP14/(AF14+AP14)</f>
        <v>0.14641288433382138</v>
      </c>
      <c r="AY14" s="295"/>
      <c r="AZ14" s="292">
        <f>((AI14*0.05)+(AK14*4)+(AM14*-1)+(AQ14*0.1)+(AS14*6))*0.55</f>
        <v>214.28000000000003</v>
      </c>
      <c r="BA14" s="296">
        <f>((AI14*0.05)+(AK14*4)+(AM14*-1)+(AQ14*0.1)+(AS14*6))*0.4</f>
        <v>155.84000000000003</v>
      </c>
    </row>
    <row r="15" spans="1:53" x14ac:dyDescent="0.15">
      <c r="A15" s="291" t="s">
        <v>2346</v>
      </c>
      <c r="B15" s="292">
        <v>41</v>
      </c>
      <c r="C15" s="292">
        <v>0</v>
      </c>
      <c r="D15" s="292">
        <v>0</v>
      </c>
      <c r="E15" s="292">
        <v>0</v>
      </c>
      <c r="F15" s="289" t="e">
        <f t="shared" ref="F15:F16" si="0">E15/D15</f>
        <v>#DIV/0!</v>
      </c>
      <c r="G15" s="292">
        <v>0</v>
      </c>
      <c r="H15" s="293" t="e">
        <f>G15/D15</f>
        <v>#DIV/0!</v>
      </c>
      <c r="I15" s="292">
        <v>0</v>
      </c>
      <c r="J15" s="289" t="e">
        <f>I15/D15</f>
        <v>#DIV/0!</v>
      </c>
      <c r="K15" s="292">
        <v>0</v>
      </c>
      <c r="L15" s="289" t="e">
        <f t="shared" ref="L15:L16" si="1">K15/D15</f>
        <v>#DIV/0!</v>
      </c>
      <c r="N15" s="292">
        <v>0</v>
      </c>
      <c r="O15" s="292">
        <v>0</v>
      </c>
      <c r="P15" s="292" t="e">
        <f>O15/N15</f>
        <v>#DIV/0!</v>
      </c>
      <c r="Q15" s="292">
        <v>0</v>
      </c>
      <c r="R15" s="289" t="e">
        <f t="shared" ref="R15:R16" si="2">Q15/N15</f>
        <v>#DIV/0!</v>
      </c>
      <c r="S15" s="294"/>
      <c r="T15" s="289">
        <f>(D15+N15)/($D$17+$N$17)</f>
        <v>0</v>
      </c>
      <c r="U15" s="289">
        <f>D15/($D$17)</f>
        <v>0</v>
      </c>
      <c r="V15" s="289">
        <f>N15/($N$17)</f>
        <v>0</v>
      </c>
      <c r="W15" s="295"/>
      <c r="X15" s="292">
        <f>($G15*('Scoring Format'!$B$2))+($I15*('Scoring Format'!$B$5))+($K15*('Scoring Format'!$B$8))+($O15*('Scoring Format'!$B$3))+($Q15*('Scoring Format'!$B$6))</f>
        <v>0</v>
      </c>
      <c r="Y15" s="296">
        <f>(($G15*('Scoring Format'!$B$2))+($I15*('Scoring Format'!$B$5))+($K15*('Scoring Format'!$B$8))+($O15*('Scoring Format'!$B$3))+($Q15*('Scoring Format'!$B$6)))*0.4</f>
        <v>0</v>
      </c>
      <c r="Z15" s="294"/>
      <c r="AA15" s="294"/>
      <c r="AD15" s="291" t="s">
        <v>67</v>
      </c>
      <c r="AE15" s="291"/>
      <c r="AF15" s="292">
        <v>0</v>
      </c>
      <c r="AG15" s="292">
        <v>0</v>
      </c>
      <c r="AH15" s="289">
        <v>0</v>
      </c>
      <c r="AI15" s="292">
        <v>0</v>
      </c>
      <c r="AJ15" s="293"/>
      <c r="AK15" s="292">
        <v>0</v>
      </c>
      <c r="AL15" s="289" t="e">
        <f>AK15/AF15</f>
        <v>#DIV/0!</v>
      </c>
      <c r="AM15" s="292">
        <v>0</v>
      </c>
      <c r="AN15" s="289" t="e">
        <f t="shared" ref="AN15:AN16" si="3">AM15/AF15</f>
        <v>#DIV/0!</v>
      </c>
      <c r="AP15" s="292">
        <v>0</v>
      </c>
      <c r="AQ15" s="292">
        <v>0</v>
      </c>
      <c r="AR15" s="292"/>
      <c r="AS15" s="292">
        <v>0</v>
      </c>
      <c r="AT15" s="289" t="e">
        <f t="shared" ref="AT15:AT16" si="4">AS15/AP15</f>
        <v>#DIV/0!</v>
      </c>
      <c r="AU15" s="294"/>
      <c r="AV15" s="289" t="e">
        <f>(AF15+AP15)/(AD18+AN18)</f>
        <v>#DIV/0!</v>
      </c>
      <c r="AW15" s="289" t="e">
        <f>AF15/(AP15+AF15)</f>
        <v>#DIV/0!</v>
      </c>
      <c r="AX15" s="289" t="e">
        <f>AP15/(AF15+AP15)</f>
        <v>#DIV/0!</v>
      </c>
      <c r="AY15" s="295"/>
      <c r="AZ15" s="292"/>
      <c r="BA15" s="296"/>
    </row>
    <row r="16" spans="1:53" x14ac:dyDescent="0.15">
      <c r="A16" s="291" t="s">
        <v>2347</v>
      </c>
      <c r="B16" s="292">
        <v>40</v>
      </c>
      <c r="C16" s="292">
        <v>0</v>
      </c>
      <c r="D16" s="292">
        <v>0</v>
      </c>
      <c r="E16" s="292">
        <v>0</v>
      </c>
      <c r="F16" s="289" t="e">
        <f t="shared" si="0"/>
        <v>#DIV/0!</v>
      </c>
      <c r="G16" s="292">
        <v>0</v>
      </c>
      <c r="H16" s="293" t="e">
        <f>G16/D16</f>
        <v>#DIV/0!</v>
      </c>
      <c r="I16" s="292">
        <v>0</v>
      </c>
      <c r="J16" s="289" t="e">
        <f>I16/D16</f>
        <v>#DIV/0!</v>
      </c>
      <c r="K16" s="292">
        <v>0</v>
      </c>
      <c r="L16" s="289" t="e">
        <f t="shared" si="1"/>
        <v>#DIV/0!</v>
      </c>
      <c r="N16" s="292">
        <v>0</v>
      </c>
      <c r="O16" s="292">
        <v>0</v>
      </c>
      <c r="P16" s="292" t="e">
        <f>O16/N16</f>
        <v>#DIV/0!</v>
      </c>
      <c r="Q16" s="292">
        <v>0</v>
      </c>
      <c r="R16" s="289" t="e">
        <f t="shared" si="2"/>
        <v>#DIV/0!</v>
      </c>
      <c r="S16" s="294"/>
      <c r="T16" s="289">
        <f>(D16+N16)/($D$17+$N$17)</f>
        <v>0</v>
      </c>
      <c r="U16" s="289">
        <f>D16/($D$17)</f>
        <v>0</v>
      </c>
      <c r="V16" s="289">
        <f>N16/($N$17)</f>
        <v>0</v>
      </c>
      <c r="W16" s="295"/>
      <c r="X16" s="292">
        <f>($G16*('Scoring Format'!$B$2))+($I16*('Scoring Format'!$B$5))+($K16*('Scoring Format'!$B$8))+($O16*('Scoring Format'!$B$3))+($Q16*('Scoring Format'!$B$6))</f>
        <v>0</v>
      </c>
      <c r="Y16" s="296">
        <f>(($G16*('Scoring Format'!$B$2))+($I16*('Scoring Format'!$B$5))+($K16*('Scoring Format'!$B$8))+($O16*('Scoring Format'!$B$3))+($Q16*('Scoring Format'!$B$6)))*0.4</f>
        <v>0</v>
      </c>
      <c r="Z16" s="294"/>
      <c r="AA16" s="294"/>
      <c r="AD16" s="291" t="s">
        <v>68</v>
      </c>
      <c r="AE16" s="291"/>
      <c r="AF16" s="292"/>
      <c r="AG16" s="292"/>
      <c r="AH16" s="289" t="e">
        <f>AG16/AF16</f>
        <v>#DIV/0!</v>
      </c>
      <c r="AI16" s="292"/>
      <c r="AJ16" s="293" t="e">
        <f>AI16/AF16</f>
        <v>#DIV/0!</v>
      </c>
      <c r="AK16" s="292"/>
      <c r="AL16" s="289" t="e">
        <f>AK16/AF16</f>
        <v>#DIV/0!</v>
      </c>
      <c r="AM16" s="292"/>
      <c r="AN16" s="289" t="e">
        <f t="shared" si="3"/>
        <v>#DIV/0!</v>
      </c>
      <c r="AP16" s="292"/>
      <c r="AQ16" s="292"/>
      <c r="AR16" s="292" t="e">
        <f>AQ16/AP16</f>
        <v>#DIV/0!</v>
      </c>
      <c r="AS16" s="292"/>
      <c r="AT16" s="289" t="e">
        <f t="shared" si="4"/>
        <v>#DIV/0!</v>
      </c>
      <c r="AU16" s="294"/>
      <c r="AV16" s="289" t="e">
        <f>(AF16+AP16)/(AF20+AP20)</f>
        <v>#DIV/0!</v>
      </c>
      <c r="AW16" s="289" t="e">
        <f>AF16/(AP16+AF16)</f>
        <v>#DIV/0!</v>
      </c>
      <c r="AX16" s="289" t="e">
        <f>AP16/(AF16+AP16)</f>
        <v>#DIV/0!</v>
      </c>
      <c r="AY16" s="295"/>
      <c r="AZ16" s="292">
        <f>((AI16*0.05)+(AK16*4)+(AM16*-1)+(AQ16*0.1)+(AS16*6))*0.55</f>
        <v>0</v>
      </c>
      <c r="BA16" s="296">
        <f>((AI16*0.05)+(AK16*4)+(AM16*-1)+(AQ16*0.1)+(AS16*6))*0.4</f>
        <v>0</v>
      </c>
    </row>
    <row r="17" spans="1:54" x14ac:dyDescent="0.15">
      <c r="A17" s="290" t="s">
        <v>44</v>
      </c>
      <c r="B17" s="290"/>
      <c r="C17" s="290"/>
      <c r="D17" s="290">
        <f>SUM(D14:D16)</f>
        <v>621</v>
      </c>
      <c r="E17" s="290">
        <f>SUM(E14:E16)</f>
        <v>430</v>
      </c>
      <c r="F17" s="290"/>
      <c r="G17" s="290">
        <f t="shared" ref="G17:K17" si="5">SUM(G14:G16)</f>
        <v>4590</v>
      </c>
      <c r="H17" s="290"/>
      <c r="I17" s="290">
        <f t="shared" si="5"/>
        <v>38</v>
      </c>
      <c r="J17" s="290"/>
      <c r="K17" s="290">
        <f t="shared" si="5"/>
        <v>11</v>
      </c>
      <c r="L17" s="290"/>
      <c r="M17" s="286"/>
      <c r="N17" s="290">
        <f>SUM(N14:N16)</f>
        <v>34</v>
      </c>
      <c r="O17" s="290">
        <f>SUM(O14:O16)</f>
        <v>108</v>
      </c>
      <c r="P17" s="290"/>
      <c r="Q17" s="290">
        <f>SUM(Q14:Q16)</f>
        <v>0</v>
      </c>
      <c r="R17" s="290"/>
      <c r="S17" s="290"/>
      <c r="T17" s="297">
        <f>T14+T15+T16</f>
        <v>1</v>
      </c>
      <c r="U17" s="298">
        <f>D17/(D17+N17)</f>
        <v>0.94809160305343509</v>
      </c>
      <c r="V17" s="298">
        <f>N17/(N17+D17)</f>
        <v>5.1908396946564885E-2</v>
      </c>
      <c r="W17" s="295"/>
      <c r="X17" s="294"/>
      <c r="Y17" s="294"/>
      <c r="Z17" s="294"/>
      <c r="AA17" s="294"/>
      <c r="AD17" s="290" t="s">
        <v>44</v>
      </c>
      <c r="AE17" s="290"/>
      <c r="AF17" s="290">
        <f>SUM(AF14:AF16)</f>
        <v>583</v>
      </c>
      <c r="AG17" s="290">
        <f>SUM(AG14:AG16)</f>
        <v>378</v>
      </c>
      <c r="AH17" s="290"/>
      <c r="AI17" s="290">
        <f t="shared" ref="AI17" si="6">SUM(AI14:AI16)</f>
        <v>4072</v>
      </c>
      <c r="AJ17" s="290"/>
      <c r="AK17" s="290">
        <f t="shared" ref="AK17" si="7">SUM(AK14:AK16)</f>
        <v>27</v>
      </c>
      <c r="AL17" s="290"/>
      <c r="AM17" s="290">
        <f t="shared" ref="AM17" si="8">SUM(AM14:AM16)</f>
        <v>11</v>
      </c>
      <c r="AN17" s="290"/>
      <c r="AO17" s="286"/>
      <c r="AP17" s="290">
        <f>SUM(AP14:AP16)</f>
        <v>100</v>
      </c>
      <c r="AQ17" s="290">
        <f>SUM(AQ14:AQ16)</f>
        <v>590</v>
      </c>
      <c r="AR17" s="290"/>
      <c r="AS17" s="290">
        <f>SUM(AS14:AS16)</f>
        <v>5</v>
      </c>
      <c r="AT17" s="290"/>
      <c r="AU17" s="290"/>
      <c r="AV17" s="297" t="e">
        <f>AV14+AV15+AV16</f>
        <v>#DIV/0!</v>
      </c>
      <c r="AW17" s="298">
        <f>AF17/(AF17+AP17)</f>
        <v>0.85358711566617862</v>
      </c>
      <c r="AX17" s="298">
        <f>AP17/(AP17+AF17)</f>
        <v>0.14641288433382138</v>
      </c>
      <c r="AY17" s="295"/>
      <c r="AZ17" s="294"/>
      <c r="BA17" s="294"/>
    </row>
    <row r="18" spans="1:54" x14ac:dyDescent="0.15">
      <c r="C18" s="294"/>
      <c r="D18" s="299"/>
      <c r="E18" s="294"/>
      <c r="F18" s="300"/>
      <c r="G18" s="294"/>
      <c r="H18" s="301"/>
      <c r="I18" s="294"/>
      <c r="J18" s="301"/>
      <c r="K18" s="294"/>
      <c r="L18" s="294"/>
      <c r="M18" s="294"/>
      <c r="N18" s="294"/>
      <c r="O18" s="294"/>
      <c r="P18" s="294"/>
      <c r="Q18" s="294"/>
      <c r="R18" s="294"/>
      <c r="AD18" s="294"/>
      <c r="AE18" s="294"/>
      <c r="AF18" s="299"/>
      <c r="AG18" s="294"/>
      <c r="AH18" s="300"/>
      <c r="AI18" s="294"/>
      <c r="AJ18" s="301"/>
      <c r="AK18" s="294"/>
      <c r="AL18" s="301"/>
      <c r="AM18" s="294"/>
      <c r="AN18" s="294"/>
      <c r="AO18" s="294"/>
      <c r="AP18" s="294"/>
      <c r="AQ18" s="294"/>
      <c r="AR18" s="294"/>
      <c r="AS18" s="294"/>
      <c r="AT18" s="294"/>
    </row>
    <row r="19" spans="1:54" x14ac:dyDescent="0.15">
      <c r="C19" s="294"/>
      <c r="D19" s="299"/>
      <c r="E19" s="294"/>
      <c r="F19" s="300"/>
      <c r="G19" s="294"/>
      <c r="H19" s="301"/>
      <c r="I19" s="294"/>
      <c r="J19" s="301"/>
      <c r="K19" s="294"/>
      <c r="L19" s="294"/>
      <c r="M19" s="294"/>
      <c r="N19" s="294"/>
      <c r="O19" s="294"/>
      <c r="P19" s="294"/>
      <c r="Q19" s="294"/>
      <c r="R19" s="294"/>
      <c r="AD19" s="294"/>
      <c r="AE19" s="294"/>
      <c r="AF19" s="299"/>
      <c r="AG19" s="294"/>
      <c r="AH19" s="300"/>
      <c r="AI19" s="294"/>
      <c r="AJ19" s="301"/>
      <c r="AK19" s="294"/>
      <c r="AL19" s="301"/>
      <c r="AM19" s="294"/>
      <c r="AN19" s="294"/>
      <c r="AO19" s="294"/>
      <c r="AP19" s="294"/>
      <c r="AQ19" s="294"/>
      <c r="AR19" s="294"/>
      <c r="AS19" s="294"/>
      <c r="AT19" s="294"/>
    </row>
    <row r="20" spans="1:54" x14ac:dyDescent="0.15">
      <c r="A20" s="538" t="s">
        <v>49</v>
      </c>
      <c r="B20" s="538"/>
      <c r="C20" s="538"/>
      <c r="D20" s="538"/>
      <c r="E20" s="538"/>
      <c r="F20" s="538"/>
      <c r="G20" s="538"/>
      <c r="H20" s="538" t="s">
        <v>52</v>
      </c>
      <c r="I20" s="539"/>
      <c r="J20" s="539"/>
      <c r="K20" s="539"/>
      <c r="L20" s="539"/>
      <c r="M20" s="539"/>
      <c r="N20" s="294"/>
      <c r="O20" s="294"/>
      <c r="P20" s="294"/>
      <c r="Q20" s="294"/>
      <c r="T20" s="538" t="s">
        <v>50</v>
      </c>
      <c r="U20" s="538"/>
      <c r="V20" s="538"/>
      <c r="X20" s="538"/>
      <c r="Y20" s="538"/>
      <c r="Z20" s="285"/>
      <c r="AA20" s="285"/>
      <c r="AB20" s="285"/>
      <c r="AC20" s="285"/>
      <c r="AE20" s="538" t="s">
        <v>49</v>
      </c>
      <c r="AF20" s="538"/>
      <c r="AG20" s="538"/>
      <c r="AH20" s="538"/>
      <c r="AI20" s="538"/>
      <c r="AJ20" s="538"/>
      <c r="AK20" s="538"/>
      <c r="AL20" s="538" t="s">
        <v>52</v>
      </c>
      <c r="AM20" s="539"/>
      <c r="AN20" s="539"/>
      <c r="AO20" s="539"/>
      <c r="AP20" s="539"/>
      <c r="AQ20" s="539"/>
      <c r="AR20" s="294"/>
      <c r="AS20" s="294"/>
      <c r="AV20" s="538" t="s">
        <v>50</v>
      </c>
      <c r="AW20" s="538"/>
      <c r="AX20" s="538"/>
      <c r="AZ20" s="538" t="s">
        <v>51</v>
      </c>
      <c r="BA20" s="538"/>
      <c r="BB20" s="285"/>
    </row>
    <row r="21" spans="1:54" x14ac:dyDescent="0.15">
      <c r="A21" s="290" t="s">
        <v>16</v>
      </c>
      <c r="B21" s="290" t="s">
        <v>1517</v>
      </c>
      <c r="C21" s="290" t="s">
        <v>66</v>
      </c>
      <c r="D21" s="290" t="s">
        <v>1</v>
      </c>
      <c r="E21" s="290" t="s">
        <v>4</v>
      </c>
      <c r="F21" s="290" t="s">
        <v>5</v>
      </c>
      <c r="G21" s="290" t="s">
        <v>6</v>
      </c>
      <c r="H21" s="290" t="s">
        <v>7</v>
      </c>
      <c r="J21" s="290" t="s">
        <v>34</v>
      </c>
      <c r="K21" s="290" t="s">
        <v>17</v>
      </c>
      <c r="L21" s="290" t="s">
        <v>18</v>
      </c>
      <c r="M21" s="290" t="s">
        <v>19</v>
      </c>
      <c r="N21" s="290" t="s">
        <v>20</v>
      </c>
      <c r="O21" s="290" t="s">
        <v>6</v>
      </c>
      <c r="P21" s="290" t="s">
        <v>53</v>
      </c>
      <c r="S21" s="290" t="s">
        <v>16</v>
      </c>
      <c r="T21" s="290" t="s">
        <v>47</v>
      </c>
      <c r="U21" s="290" t="s">
        <v>45</v>
      </c>
      <c r="V21" s="290" t="s">
        <v>46</v>
      </c>
      <c r="X21" s="290" t="s">
        <v>14</v>
      </c>
      <c r="Y21" s="290" t="s">
        <v>21</v>
      </c>
      <c r="Z21" s="290" t="s">
        <v>1002</v>
      </c>
      <c r="AA21" s="290"/>
      <c r="AB21" s="290"/>
      <c r="AC21" s="290"/>
      <c r="AD21" s="290" t="s">
        <v>16</v>
      </c>
      <c r="AE21" s="290" t="s">
        <v>66</v>
      </c>
      <c r="AF21" s="290" t="s">
        <v>1</v>
      </c>
      <c r="AG21" s="290" t="s">
        <v>4</v>
      </c>
      <c r="AH21" s="290" t="s">
        <v>5</v>
      </c>
      <c r="AI21" s="290" t="s">
        <v>6</v>
      </c>
      <c r="AJ21" s="290" t="s">
        <v>7</v>
      </c>
      <c r="AL21" s="290" t="s">
        <v>34</v>
      </c>
      <c r="AM21" s="290" t="s">
        <v>17</v>
      </c>
      <c r="AN21" s="290" t="s">
        <v>18</v>
      </c>
      <c r="AO21" s="290" t="s">
        <v>19</v>
      </c>
      <c r="AP21" s="290" t="s">
        <v>20</v>
      </c>
      <c r="AQ21" s="290" t="s">
        <v>6</v>
      </c>
      <c r="AR21" s="290" t="s">
        <v>53</v>
      </c>
      <c r="AV21" s="290" t="s">
        <v>47</v>
      </c>
      <c r="AW21" s="290" t="s">
        <v>45</v>
      </c>
      <c r="AX21" s="290" t="s">
        <v>46</v>
      </c>
      <c r="AZ21" s="290" t="s">
        <v>14</v>
      </c>
      <c r="BA21" s="290" t="s">
        <v>21</v>
      </c>
    </row>
    <row r="22" spans="1:54" x14ac:dyDescent="0.15">
      <c r="A22" s="291" t="s">
        <v>2348</v>
      </c>
      <c r="B22" s="292">
        <v>23</v>
      </c>
      <c r="C22" s="302">
        <v>17</v>
      </c>
      <c r="D22" s="292">
        <v>0</v>
      </c>
      <c r="E22" s="292">
        <v>0</v>
      </c>
      <c r="F22" s="292" t="e">
        <f>E22/D22</f>
        <v>#DIV/0!</v>
      </c>
      <c r="G22" s="292">
        <v>0</v>
      </c>
      <c r="H22" s="289" t="e">
        <f>G22/D22</f>
        <v>#DIV/0!</v>
      </c>
      <c r="J22" s="289" t="e">
        <f>L22/K22</f>
        <v>#DIV/0!</v>
      </c>
      <c r="K22" s="292">
        <v>0</v>
      </c>
      <c r="L22" s="292">
        <v>0</v>
      </c>
      <c r="M22" s="292">
        <v>0</v>
      </c>
      <c r="N22" s="292" t="e">
        <f>M22/L22</f>
        <v>#DIV/0!</v>
      </c>
      <c r="O22" s="292">
        <v>0</v>
      </c>
      <c r="P22" s="289" t="e">
        <f>O22/L22</f>
        <v>#DIV/0!</v>
      </c>
      <c r="S22" s="291" t="s">
        <v>2349</v>
      </c>
      <c r="T22" s="289">
        <f>(D22+K22)/($D$27+$K$27+$N$17+$E$17+$L$38+$L$47)</f>
        <v>0</v>
      </c>
      <c r="U22" s="289">
        <f>K22/($K$27+$F$38+$F$47)</f>
        <v>0</v>
      </c>
      <c r="V22" s="289">
        <f>D22/($D$27+$N$17+$L$38+$L$47)</f>
        <v>0</v>
      </c>
      <c r="X22" s="292">
        <f>($E22*('Scoring Format'!$B$3))+($G22*('Scoring Format'!$B$6))+($M22*('Scoring Format'!$B$4))+($O22*('Scoring Format'!$B$7))</f>
        <v>0</v>
      </c>
      <c r="Y22" s="292">
        <f>($E22*('Scoring Format'!$B$3))+($G22*('Scoring Format'!$B$6))+(L22*1)+($M22*('Scoring Format'!$B$4))+($O22*('Scoring Format'!$B$7))</f>
        <v>0</v>
      </c>
      <c r="Z22" s="292">
        <f>($E22*('Scoring Format'!$B$3))+($G22*('Scoring Format'!$B$6))+(L22*0.5)+($M22*('Scoring Format'!$B$4))+($O22*('Scoring Format'!$B$7))</f>
        <v>0</v>
      </c>
      <c r="AA22" s="294"/>
      <c r="AB22" s="294"/>
      <c r="AC22" s="294"/>
      <c r="AD22" s="291" t="s">
        <v>69</v>
      </c>
      <c r="AE22" s="291"/>
      <c r="AF22" s="292">
        <v>200</v>
      </c>
      <c r="AG22" s="292">
        <v>1040</v>
      </c>
      <c r="AH22" s="292">
        <f>AG22/AF22</f>
        <v>5.2</v>
      </c>
      <c r="AI22" s="292">
        <v>7</v>
      </c>
      <c r="AJ22" s="289">
        <f>AI22/AF22</f>
        <v>3.5000000000000003E-2</v>
      </c>
      <c r="AL22" s="289">
        <f>AN22/AM22</f>
        <v>0.8</v>
      </c>
      <c r="AM22" s="292">
        <v>70</v>
      </c>
      <c r="AN22" s="292">
        <v>56</v>
      </c>
      <c r="AO22" s="292">
        <v>364</v>
      </c>
      <c r="AP22" s="292">
        <f>AO22/AN22</f>
        <v>6.5</v>
      </c>
      <c r="AQ22" s="292">
        <v>2</v>
      </c>
      <c r="AR22" s="289">
        <f>AQ22/AN22</f>
        <v>3.5714285714285712E-2</v>
      </c>
      <c r="AV22" s="289" t="e">
        <f>(#REF!+AM22)/(#REF!+AM25)</f>
        <v>#REF!</v>
      </c>
      <c r="AW22" s="289" t="e">
        <f>#REF!/(AM22+#REF!)</f>
        <v>#REF!</v>
      </c>
      <c r="AX22" s="289" t="e">
        <f>AM22/(#REF!+AM22)</f>
        <v>#REF!</v>
      </c>
      <c r="AZ22" s="292" t="e">
        <f>(#REF!*0.1)+(AF22*6)+(AL22*0.1)+(AN22*6)</f>
        <v>#REF!</v>
      </c>
      <c r="BA22" s="292" t="e">
        <f>(#REF!*0.1)+(AF22*6)+(AK22*1)+(AL22*0.1)+(AN22*6)</f>
        <v>#REF!</v>
      </c>
    </row>
    <row r="23" spans="1:54" x14ac:dyDescent="0.15">
      <c r="A23" s="291" t="s">
        <v>858</v>
      </c>
      <c r="B23" s="292">
        <v>26</v>
      </c>
      <c r="C23" s="302">
        <v>17</v>
      </c>
      <c r="D23" s="292">
        <v>250</v>
      </c>
      <c r="E23" s="292">
        <v>1100</v>
      </c>
      <c r="F23" s="292">
        <f>E23/D23</f>
        <v>4.4000000000000004</v>
      </c>
      <c r="G23" s="292">
        <v>7</v>
      </c>
      <c r="H23" s="289">
        <f>G23/D23</f>
        <v>2.8000000000000001E-2</v>
      </c>
      <c r="J23" s="289">
        <f t="shared" ref="J23:J26" si="9">L23/K23</f>
        <v>0.78666666666666663</v>
      </c>
      <c r="K23" s="292">
        <v>75</v>
      </c>
      <c r="L23" s="292">
        <v>59</v>
      </c>
      <c r="M23" s="292">
        <v>375</v>
      </c>
      <c r="N23" s="292">
        <f>M23/L23</f>
        <v>6.3559322033898304</v>
      </c>
      <c r="O23" s="292">
        <v>4</v>
      </c>
      <c r="P23" s="289">
        <f t="shared" ref="P23:P26" si="10">O23/L23</f>
        <v>6.7796610169491525E-2</v>
      </c>
      <c r="S23" s="291" t="s">
        <v>859</v>
      </c>
      <c r="T23" s="289">
        <f>(D23+K23)/($D$27+$K$27+$N$17+$E$17+$L$38+$L$47)</f>
        <v>0.35635964912280704</v>
      </c>
      <c r="U23" s="289">
        <f>K23/($K$27+$F$38+$F$47)</f>
        <v>0.16592920353982302</v>
      </c>
      <c r="V23" s="289">
        <f>D23/($D$27+$N$17+$L$38+$L$47)</f>
        <v>0.65274151436031336</v>
      </c>
      <c r="X23" s="292">
        <f>($E23*('Scoring Format'!$B$3))+($G23*('Scoring Format'!$B$6))+($M23*('Scoring Format'!$B$4))+($O23*('Scoring Format'!$B$7))</f>
        <v>213.5</v>
      </c>
      <c r="Y23" s="292">
        <f>($E23*('Scoring Format'!$B$3))+($G23*('Scoring Format'!$B$6))+(L23*1)+($M23*('Scoring Format'!$B$4))+($O23*('Scoring Format'!$B$7))</f>
        <v>272.5</v>
      </c>
      <c r="Z23" s="292">
        <f>($E23*('Scoring Format'!$B$3))+($G23*('Scoring Format'!$B$6))+(L23*0.5)+($M23*('Scoring Format'!$B$4))+($O23*('Scoring Format'!$B$7))</f>
        <v>243</v>
      </c>
      <c r="AA23" s="294"/>
      <c r="AB23" s="294"/>
      <c r="AC23" s="294"/>
      <c r="AD23" s="291" t="s">
        <v>22</v>
      </c>
      <c r="AE23" s="291"/>
      <c r="AF23" s="292">
        <v>96</v>
      </c>
      <c r="AG23" s="292">
        <v>445</v>
      </c>
      <c r="AH23" s="292">
        <f>AG23/AF23</f>
        <v>4.635416666666667</v>
      </c>
      <c r="AI23" s="292">
        <v>6</v>
      </c>
      <c r="AJ23" s="289">
        <f>AI23/AF23</f>
        <v>6.25E-2</v>
      </c>
      <c r="AL23" s="289">
        <f t="shared" ref="AL23:AL26" si="11">AN23/AM23</f>
        <v>0.58333333333333337</v>
      </c>
      <c r="AM23" s="292">
        <v>24</v>
      </c>
      <c r="AN23" s="292">
        <v>14</v>
      </c>
      <c r="AO23" s="292">
        <v>110</v>
      </c>
      <c r="AP23" s="292">
        <f>AO23/AN23</f>
        <v>7.8571428571428568</v>
      </c>
      <c r="AQ23" s="292">
        <v>2</v>
      </c>
      <c r="AR23" s="289">
        <f t="shared" ref="AR23:AR26" si="12">AQ23/AN23</f>
        <v>0.14285714285714285</v>
      </c>
      <c r="AV23" s="289" t="e">
        <f>(#REF!+AM23)/(#REF!+AM26)</f>
        <v>#REF!</v>
      </c>
      <c r="AW23" s="289" t="e">
        <f>#REF!/(AM23+#REF!)</f>
        <v>#REF!</v>
      </c>
      <c r="AX23" s="289" t="e">
        <f>AM23/(#REF!+AM23)</f>
        <v>#REF!</v>
      </c>
      <c r="AZ23" s="292" t="e">
        <f>(#REF!*0.1)+(AF23*6)+(AL23*0.1)+(AN23*6)</f>
        <v>#REF!</v>
      </c>
      <c r="BA23" s="292" t="e">
        <f>(#REF!*0.1)+(AF23*6)+(AK23*1)+(AL23*0.1)+(AN23*6)</f>
        <v>#REF!</v>
      </c>
    </row>
    <row r="24" spans="1:54" x14ac:dyDescent="0.15">
      <c r="A24" s="291" t="s">
        <v>1766</v>
      </c>
      <c r="B24" s="292">
        <v>24</v>
      </c>
      <c r="C24" s="302">
        <v>17</v>
      </c>
      <c r="D24" s="292">
        <v>56</v>
      </c>
      <c r="E24" s="292">
        <v>247</v>
      </c>
      <c r="F24" s="292">
        <f>E24/D24</f>
        <v>4.4107142857142856</v>
      </c>
      <c r="G24" s="292">
        <v>2</v>
      </c>
      <c r="H24" s="289">
        <f>G24/D24</f>
        <v>3.5714285714285712E-2</v>
      </c>
      <c r="J24" s="289">
        <f t="shared" si="9"/>
        <v>0.75</v>
      </c>
      <c r="K24" s="292">
        <v>12</v>
      </c>
      <c r="L24" s="292">
        <v>9</v>
      </c>
      <c r="M24" s="292">
        <v>53</v>
      </c>
      <c r="N24" s="292">
        <f>M24/L24</f>
        <v>5.8888888888888893</v>
      </c>
      <c r="O24" s="292">
        <v>1</v>
      </c>
      <c r="P24" s="289">
        <f t="shared" si="10"/>
        <v>0.1111111111111111</v>
      </c>
      <c r="S24" s="291" t="s">
        <v>1767</v>
      </c>
      <c r="T24" s="289">
        <f>(D24+K24)/($D$27+$K$27+$N$17+$E$17+$L$38+$L$47)</f>
        <v>7.4561403508771926E-2</v>
      </c>
      <c r="U24" s="289">
        <f>K24/($K$27+$F$38+$F$47)</f>
        <v>2.6548672566371681E-2</v>
      </c>
      <c r="V24" s="289">
        <f>D24/($D$27+$N$17+$L$38+$L$47)</f>
        <v>0.14621409921671019</v>
      </c>
      <c r="X24" s="292">
        <f>($E24*('Scoring Format'!$B$3))+($G24*('Scoring Format'!$B$6))+($M24*('Scoring Format'!$B$4))+($O24*('Scoring Format'!$B$7))</f>
        <v>48</v>
      </c>
      <c r="Y24" s="292">
        <f>($E24*('Scoring Format'!$B$3))+($G24*('Scoring Format'!$B$6))+(L24*1)+($M24*('Scoring Format'!$B$4))+($O24*('Scoring Format'!$B$7))</f>
        <v>57</v>
      </c>
      <c r="Z24" s="292">
        <f>($E24*('Scoring Format'!$B$3))+($G24*('Scoring Format'!$B$6))+(L24*0.5)+($M24*('Scoring Format'!$B$4))+($O24*('Scoring Format'!$B$7))</f>
        <v>52.5</v>
      </c>
      <c r="AA24" s="294"/>
      <c r="AB24" s="294"/>
      <c r="AC24" s="294"/>
      <c r="AD24" s="291" t="s">
        <v>23</v>
      </c>
      <c r="AE24" s="291"/>
      <c r="AF24" s="292">
        <v>8</v>
      </c>
      <c r="AG24" s="292">
        <v>28</v>
      </c>
      <c r="AH24" s="292">
        <f>AG24/AF24</f>
        <v>3.5</v>
      </c>
      <c r="AI24" s="292">
        <v>0</v>
      </c>
      <c r="AJ24" s="289">
        <f>AI24/AF24</f>
        <v>0</v>
      </c>
      <c r="AL24" s="289">
        <f t="shared" si="11"/>
        <v>0.5</v>
      </c>
      <c r="AM24" s="292">
        <v>4</v>
      </c>
      <c r="AN24" s="292">
        <v>2</v>
      </c>
      <c r="AO24" s="292">
        <v>17</v>
      </c>
      <c r="AP24" s="292">
        <f>AO24/AN24</f>
        <v>8.5</v>
      </c>
      <c r="AQ24" s="292">
        <v>0</v>
      </c>
      <c r="AR24" s="289">
        <f t="shared" si="12"/>
        <v>0</v>
      </c>
      <c r="AV24" s="289" t="e">
        <f>(#REF!+AM24)/(#REF!+AM30)</f>
        <v>#REF!</v>
      </c>
      <c r="AW24" s="289" t="e">
        <f>#REF!/(AM24+#REF!)</f>
        <v>#REF!</v>
      </c>
      <c r="AX24" s="289" t="e">
        <f>AM24/(#REF!+AM24)</f>
        <v>#REF!</v>
      </c>
      <c r="AZ24" s="292" t="e">
        <f>(#REF!*0.1)+(AF24*6)+(AL24*0.1)+(AN24*6)</f>
        <v>#REF!</v>
      </c>
      <c r="BA24" s="292" t="e">
        <f>(#REF!*0.1)+(AF24*6)+(AK24*1)+(AL24*0.1)+(AN24*6)</f>
        <v>#REF!</v>
      </c>
    </row>
    <row r="25" spans="1:54" x14ac:dyDescent="0.15">
      <c r="A25" s="291" t="s">
        <v>1768</v>
      </c>
      <c r="B25" s="292">
        <v>31</v>
      </c>
      <c r="C25" s="302">
        <v>17</v>
      </c>
      <c r="D25" s="292">
        <v>40</v>
      </c>
      <c r="E25" s="292">
        <v>180</v>
      </c>
      <c r="F25" s="292">
        <f>E25/D25</f>
        <v>4.5</v>
      </c>
      <c r="G25" s="292">
        <v>1</v>
      </c>
      <c r="H25" s="289">
        <f>G25/D25</f>
        <v>2.5000000000000001E-2</v>
      </c>
      <c r="J25" s="289">
        <f t="shared" si="9"/>
        <v>0.75</v>
      </c>
      <c r="K25" s="292">
        <v>12</v>
      </c>
      <c r="L25" s="292">
        <v>9</v>
      </c>
      <c r="M25" s="292">
        <v>44</v>
      </c>
      <c r="N25" s="292">
        <f>M25/L25</f>
        <v>4.8888888888888893</v>
      </c>
      <c r="O25" s="292">
        <v>1</v>
      </c>
      <c r="P25" s="289">
        <f t="shared" si="10"/>
        <v>0.1111111111111111</v>
      </c>
      <c r="S25" s="291" t="s">
        <v>1769</v>
      </c>
      <c r="T25" s="289">
        <f>(D25+K25)/($D$27+$K$27+$N$17+$E$17+$L$38+$L$47)</f>
        <v>5.701754385964912E-2</v>
      </c>
      <c r="U25" s="289">
        <f>K25/($K$27+$F$38+$F$47)</f>
        <v>2.6548672566371681E-2</v>
      </c>
      <c r="V25" s="289">
        <f>D25/($D$27+$N$17+$L$38+$L$47)</f>
        <v>0.10443864229765012</v>
      </c>
      <c r="X25" s="292">
        <f>($E25*('Scoring Format'!$B$3))+($G25*('Scoring Format'!$B$6))+($M25*('Scoring Format'!$B$4))+($O25*('Scoring Format'!$B$7))</f>
        <v>34.4</v>
      </c>
      <c r="Y25" s="292">
        <f>($E25*('Scoring Format'!$B$3))+($G25*('Scoring Format'!$B$6))+(L25*1)+($M25*('Scoring Format'!$B$4))+($O25*('Scoring Format'!$B$7))</f>
        <v>43.4</v>
      </c>
      <c r="Z25" s="292">
        <f>($E25*('Scoring Format'!$B$3))+($G25*('Scoring Format'!$B$6))+(L25*0.5)+($M25*('Scoring Format'!$B$4))+($O25*('Scoring Format'!$B$7))</f>
        <v>38.9</v>
      </c>
      <c r="AA25" s="294"/>
      <c r="AB25" s="294"/>
      <c r="AC25" s="294"/>
      <c r="AD25" s="291" t="s">
        <v>24</v>
      </c>
      <c r="AE25" s="291"/>
      <c r="AF25" s="292"/>
      <c r="AG25" s="292"/>
      <c r="AH25" s="292" t="e">
        <f>AG25/AF25</f>
        <v>#DIV/0!</v>
      </c>
      <c r="AI25" s="292">
        <v>0</v>
      </c>
      <c r="AJ25" s="289" t="e">
        <f>AI25/AF25</f>
        <v>#DIV/0!</v>
      </c>
      <c r="AL25" s="289" t="e">
        <f t="shared" si="11"/>
        <v>#DIV/0!</v>
      </c>
      <c r="AM25" s="292"/>
      <c r="AN25" s="292"/>
      <c r="AO25" s="292"/>
      <c r="AP25" s="292" t="e">
        <f>AO25/AN25</f>
        <v>#DIV/0!</v>
      </c>
      <c r="AQ25" s="292">
        <v>0</v>
      </c>
      <c r="AR25" s="289" t="e">
        <f t="shared" si="12"/>
        <v>#DIV/0!</v>
      </c>
      <c r="AV25" s="289" t="e">
        <f>(#REF!+AM25)/(#REF!+AM31)</f>
        <v>#REF!</v>
      </c>
      <c r="AW25" s="289" t="e">
        <f>#REF!/(AM25+#REF!)</f>
        <v>#REF!</v>
      </c>
      <c r="AX25" s="289" t="e">
        <f>AM25/(#REF!+AM25)</f>
        <v>#REF!</v>
      </c>
      <c r="AZ25" s="292" t="e">
        <f>(#REF!*0.1)+(AF25*6)+(AL25*0.1)+(AN25*6)</f>
        <v>#REF!</v>
      </c>
      <c r="BA25" s="292" t="e">
        <f>(#REF!*0.1)+(AF25*6)+(AK25*1)+(AL25*0.1)+(AN25*6)</f>
        <v>#REF!</v>
      </c>
    </row>
    <row r="26" spans="1:54" x14ac:dyDescent="0.15">
      <c r="A26" s="291" t="s">
        <v>2350</v>
      </c>
      <c r="B26" s="292">
        <v>27</v>
      </c>
      <c r="C26" s="302">
        <v>17</v>
      </c>
      <c r="D26" s="292">
        <v>0</v>
      </c>
      <c r="E26" s="292">
        <v>0</v>
      </c>
      <c r="F26" s="292" t="e">
        <f>E26/D26</f>
        <v>#DIV/0!</v>
      </c>
      <c r="G26" s="292">
        <v>0</v>
      </c>
      <c r="H26" s="289" t="e">
        <f>G26/D26</f>
        <v>#DIV/0!</v>
      </c>
      <c r="J26" s="289" t="e">
        <f t="shared" si="9"/>
        <v>#DIV/0!</v>
      </c>
      <c r="K26" s="292">
        <v>0</v>
      </c>
      <c r="L26" s="292">
        <v>0</v>
      </c>
      <c r="M26" s="292">
        <v>0</v>
      </c>
      <c r="N26" s="292" t="e">
        <f>M26/L26</f>
        <v>#DIV/0!</v>
      </c>
      <c r="O26" s="292">
        <v>0</v>
      </c>
      <c r="P26" s="289" t="e">
        <f t="shared" si="10"/>
        <v>#DIV/0!</v>
      </c>
      <c r="S26" s="291" t="s">
        <v>2351</v>
      </c>
      <c r="T26" s="289">
        <f>(D26+K26)/($D$27+$K$27+$N$17+$E$17+$L$38+$L$47)</f>
        <v>0</v>
      </c>
      <c r="U26" s="289">
        <f>K26/($K$27+$F$38+$F$47)</f>
        <v>0</v>
      </c>
      <c r="V26" s="289">
        <f>D26/($D$27+$N$17+$L$38+$L$47)</f>
        <v>0</v>
      </c>
      <c r="X26" s="292">
        <f>($E26*('Scoring Format'!$B$3))+($G26*('Scoring Format'!$B$6))+($M26*('Scoring Format'!$B$4))+($O26*('Scoring Format'!$B$7))</f>
        <v>0</v>
      </c>
      <c r="Y26" s="292">
        <f>($E26*('Scoring Format'!$B$3))+($G26*('Scoring Format'!$B$6))+(L26*1)+($M26*('Scoring Format'!$B$4))+($O26*('Scoring Format'!$B$7))</f>
        <v>0</v>
      </c>
      <c r="Z26" s="292">
        <f>($E26*('Scoring Format'!$B$3))+($G26*('Scoring Format'!$B$6))+(L26*0.5)+($M26*('Scoring Format'!$B$4))+($O26*('Scoring Format'!$B$7))</f>
        <v>0</v>
      </c>
      <c r="AA26" s="294"/>
      <c r="AB26" s="294"/>
      <c r="AC26" s="294"/>
      <c r="AD26" s="291" t="s">
        <v>70</v>
      </c>
      <c r="AE26" s="291"/>
      <c r="AF26" s="292"/>
      <c r="AG26" s="292"/>
      <c r="AH26" s="292" t="e">
        <f>AG26/AF26</f>
        <v>#DIV/0!</v>
      </c>
      <c r="AI26" s="292"/>
      <c r="AJ26" s="289" t="e">
        <f>AI26/AF26</f>
        <v>#DIV/0!</v>
      </c>
      <c r="AL26" s="289" t="e">
        <f t="shared" si="11"/>
        <v>#DIV/0!</v>
      </c>
      <c r="AM26" s="292"/>
      <c r="AN26" s="292"/>
      <c r="AO26" s="292"/>
      <c r="AP26" s="292"/>
      <c r="AQ26" s="292">
        <f>(AG26*0.1)+(AI26*6)+(AN26*0.1)+(AP26*6)</f>
        <v>0</v>
      </c>
      <c r="AR26" s="289" t="e">
        <f t="shared" si="12"/>
        <v>#DIV/0!</v>
      </c>
      <c r="AV26" s="289" t="e">
        <f>(#REF!+AM26)/(#REF!+AM32)</f>
        <v>#REF!</v>
      </c>
      <c r="AW26" s="289" t="e">
        <f>#REF!/(AM26+#REF!)</f>
        <v>#REF!</v>
      </c>
      <c r="AX26" s="289" t="e">
        <f>AM26/(#REF!+AM26)</f>
        <v>#REF!</v>
      </c>
      <c r="AZ26" s="292" t="e">
        <f>(#REF!*0.1)+(AF26*6)+(AJ26*1)+(AK26*0.1)+(AM26*6)</f>
        <v>#REF!</v>
      </c>
      <c r="BA26" s="292" t="e">
        <f>(#REF!*0.1)+(AF26*6)+(AK26*1)+(AL26*0.1)+(AN26*6)</f>
        <v>#REF!</v>
      </c>
    </row>
    <row r="27" spans="1:54" x14ac:dyDescent="0.15">
      <c r="A27" s="290" t="s">
        <v>44</v>
      </c>
      <c r="B27" s="290"/>
      <c r="C27" s="290"/>
      <c r="D27" s="290">
        <f>SUM(D22:D26)</f>
        <v>346</v>
      </c>
      <c r="E27" s="290">
        <f t="shared" ref="E27:G27" si="13">SUM(E22:E26)</f>
        <v>1527</v>
      </c>
      <c r="F27" s="290"/>
      <c r="G27" s="290">
        <f t="shared" si="13"/>
        <v>10</v>
      </c>
      <c r="H27" s="290"/>
      <c r="I27" s="290"/>
      <c r="J27" s="290"/>
      <c r="K27" s="290">
        <f>SUM(K22:K26)</f>
        <v>99</v>
      </c>
      <c r="L27" s="290">
        <f t="shared" ref="L27:O27" si="14">SUM(L22:L26)</f>
        <v>77</v>
      </c>
      <c r="M27" s="290">
        <f t="shared" si="14"/>
        <v>472</v>
      </c>
      <c r="N27" s="290"/>
      <c r="O27" s="290">
        <f t="shared" si="14"/>
        <v>6</v>
      </c>
      <c r="P27" s="290"/>
      <c r="AD27" s="290" t="s">
        <v>44</v>
      </c>
      <c r="AE27" s="290"/>
      <c r="AF27" s="290">
        <f>SUM(AF22:AF26)</f>
        <v>304</v>
      </c>
      <c r="AG27" s="290">
        <f t="shared" ref="AG27" si="15">SUM(AG22:AG26)</f>
        <v>1513</v>
      </c>
      <c r="AH27" s="290"/>
      <c r="AI27" s="290">
        <f t="shared" ref="AI27" si="16">SUM(AI22:AI26)</f>
        <v>13</v>
      </c>
      <c r="AJ27" s="290"/>
      <c r="AK27" s="290"/>
      <c r="AL27" s="290"/>
      <c r="AM27" s="290">
        <f>SUM(AM22:AM26)</f>
        <v>98</v>
      </c>
      <c r="AN27" s="290">
        <f t="shared" ref="AN27:AO27" si="17">SUM(AN22:AN26)</f>
        <v>72</v>
      </c>
      <c r="AO27" s="290">
        <f t="shared" si="17"/>
        <v>491</v>
      </c>
      <c r="AP27" s="290"/>
      <c r="AQ27" s="290">
        <f t="shared" ref="AQ27" si="18">SUM(AQ22:AQ26)</f>
        <v>4</v>
      </c>
      <c r="AR27" s="290"/>
    </row>
    <row r="28" spans="1:54" x14ac:dyDescent="0.15">
      <c r="A28" s="290"/>
      <c r="C28" s="294"/>
      <c r="D28" s="294"/>
      <c r="E28" s="294"/>
      <c r="F28" s="294"/>
      <c r="G28" s="294"/>
      <c r="H28" s="290"/>
      <c r="I28" s="294"/>
      <c r="J28" s="294"/>
      <c r="K28" s="294"/>
      <c r="L28" s="294"/>
      <c r="M28" s="294"/>
      <c r="N28" s="294"/>
      <c r="AC28" s="290"/>
      <c r="AD28" s="294"/>
      <c r="AE28" s="294"/>
      <c r="AF28" s="294"/>
      <c r="AG28" s="294"/>
      <c r="AH28" s="294"/>
      <c r="AI28" s="294"/>
      <c r="AJ28" s="290"/>
      <c r="AK28" s="294"/>
      <c r="AL28" s="294"/>
      <c r="AM28" s="294"/>
      <c r="AN28" s="294"/>
      <c r="AO28" s="294"/>
      <c r="AP28" s="294"/>
    </row>
    <row r="29" spans="1:54" x14ac:dyDescent="0.15">
      <c r="C29" s="294"/>
      <c r="D29" s="294"/>
      <c r="E29" s="294"/>
      <c r="F29" s="294"/>
      <c r="G29" s="294"/>
      <c r="H29" s="294"/>
      <c r="I29" s="294"/>
      <c r="J29" s="294"/>
      <c r="K29" s="294"/>
      <c r="L29" s="294"/>
      <c r="M29" s="294"/>
      <c r="AD29" s="294"/>
      <c r="AE29" s="294"/>
      <c r="AF29" s="294"/>
      <c r="AG29" s="294"/>
      <c r="AH29" s="294"/>
      <c r="AI29" s="294"/>
      <c r="AJ29" s="294"/>
      <c r="AK29" s="294"/>
      <c r="AL29" s="294"/>
      <c r="AM29" s="294"/>
      <c r="AN29" s="294"/>
      <c r="AO29" s="294"/>
    </row>
    <row r="30" spans="1:54" x14ac:dyDescent="0.15">
      <c r="A30" s="538" t="s">
        <v>52</v>
      </c>
      <c r="B30" s="538"/>
      <c r="C30" s="538"/>
      <c r="D30" s="538"/>
      <c r="E30" s="538"/>
      <c r="F30" s="538"/>
      <c r="G30" s="538"/>
      <c r="H30" s="285"/>
      <c r="I30" s="285"/>
      <c r="J30" s="294"/>
      <c r="K30" s="294"/>
      <c r="L30" s="538" t="s">
        <v>49</v>
      </c>
      <c r="M30" s="538"/>
      <c r="N30" s="538"/>
      <c r="O30" s="538"/>
      <c r="P30" s="538"/>
      <c r="T30" s="538" t="s">
        <v>50</v>
      </c>
      <c r="U30" s="538"/>
      <c r="V30" s="538"/>
      <c r="X30" s="538"/>
      <c r="Y30" s="537"/>
      <c r="AE30" s="538" t="s">
        <v>52</v>
      </c>
      <c r="AF30" s="538"/>
      <c r="AG30" s="538"/>
      <c r="AH30" s="538"/>
      <c r="AI30" s="538"/>
      <c r="AJ30" s="538"/>
      <c r="AK30" s="538"/>
      <c r="AL30" s="294"/>
      <c r="AM30" s="294"/>
      <c r="AN30" s="538" t="s">
        <v>49</v>
      </c>
      <c r="AO30" s="538"/>
      <c r="AP30" s="538"/>
      <c r="AQ30" s="538"/>
      <c r="AR30" s="538"/>
      <c r="AV30" s="538" t="s">
        <v>50</v>
      </c>
      <c r="AW30" s="538"/>
      <c r="AX30" s="538"/>
      <c r="AZ30" s="538" t="s">
        <v>51</v>
      </c>
      <c r="BA30" s="537"/>
    </row>
    <row r="31" spans="1:54" x14ac:dyDescent="0.15">
      <c r="A31" s="290" t="s">
        <v>25</v>
      </c>
      <c r="B31" s="290" t="s">
        <v>1517</v>
      </c>
      <c r="C31" s="290" t="s">
        <v>66</v>
      </c>
      <c r="D31" s="290" t="s">
        <v>34</v>
      </c>
      <c r="E31" s="290" t="s">
        <v>17</v>
      </c>
      <c r="F31" s="290" t="s">
        <v>18</v>
      </c>
      <c r="G31" s="290" t="s">
        <v>19</v>
      </c>
      <c r="H31" s="290" t="s">
        <v>20</v>
      </c>
      <c r="I31" s="290" t="s">
        <v>6</v>
      </c>
      <c r="J31" s="290" t="s">
        <v>53</v>
      </c>
      <c r="L31" s="290" t="s">
        <v>10</v>
      </c>
      <c r="M31" s="290" t="s">
        <v>11</v>
      </c>
      <c r="N31" s="290" t="s">
        <v>12</v>
      </c>
      <c r="O31" s="290" t="s">
        <v>26</v>
      </c>
      <c r="P31" s="290" t="s">
        <v>7</v>
      </c>
      <c r="S31" s="290" t="s">
        <v>25</v>
      </c>
      <c r="T31" s="290" t="s">
        <v>47</v>
      </c>
      <c r="U31" s="290" t="s">
        <v>45</v>
      </c>
      <c r="V31" s="290" t="s">
        <v>46</v>
      </c>
      <c r="X31" s="290" t="s">
        <v>14</v>
      </c>
      <c r="Y31" s="290" t="s">
        <v>21</v>
      </c>
      <c r="Z31" s="290" t="s">
        <v>1003</v>
      </c>
      <c r="AA31" s="290"/>
      <c r="AD31" s="290" t="s">
        <v>25</v>
      </c>
      <c r="AE31" s="290" t="s">
        <v>66</v>
      </c>
      <c r="AF31" s="290" t="s">
        <v>34</v>
      </c>
      <c r="AG31" s="290" t="s">
        <v>17</v>
      </c>
      <c r="AH31" s="290" t="s">
        <v>18</v>
      </c>
      <c r="AI31" s="290" t="s">
        <v>19</v>
      </c>
      <c r="AJ31" s="290" t="s">
        <v>20</v>
      </c>
      <c r="AK31" s="290" t="s">
        <v>6</v>
      </c>
      <c r="AL31" s="290" t="s">
        <v>53</v>
      </c>
      <c r="AN31" s="290" t="s">
        <v>10</v>
      </c>
      <c r="AO31" s="290" t="s">
        <v>11</v>
      </c>
      <c r="AP31" s="290" t="s">
        <v>12</v>
      </c>
      <c r="AQ31" s="290" t="s">
        <v>26</v>
      </c>
      <c r="AR31" s="290" t="s">
        <v>7</v>
      </c>
      <c r="AV31" s="290" t="s">
        <v>47</v>
      </c>
      <c r="AW31" s="290" t="s">
        <v>45</v>
      </c>
      <c r="AX31" s="290" t="s">
        <v>46</v>
      </c>
      <c r="AZ31" s="290" t="s">
        <v>14</v>
      </c>
      <c r="BA31" s="290" t="s">
        <v>21</v>
      </c>
    </row>
    <row r="32" spans="1:54" x14ac:dyDescent="0.15">
      <c r="A32" s="291" t="s">
        <v>554</v>
      </c>
      <c r="B32" s="292">
        <v>26</v>
      </c>
      <c r="C32" s="292">
        <v>17</v>
      </c>
      <c r="D32" s="289">
        <f>F32/E32</f>
        <v>0.7142857142857143</v>
      </c>
      <c r="E32" s="292">
        <v>175</v>
      </c>
      <c r="F32" s="292">
        <v>125</v>
      </c>
      <c r="G32" s="292">
        <v>1640</v>
      </c>
      <c r="H32" s="292">
        <f t="shared" ref="H32:H37" si="19">G32/F32</f>
        <v>13.12</v>
      </c>
      <c r="I32" s="292">
        <v>15</v>
      </c>
      <c r="J32" s="289">
        <f>I32/F32</f>
        <v>0.12</v>
      </c>
      <c r="L32" s="292">
        <v>2</v>
      </c>
      <c r="M32" s="292">
        <v>17</v>
      </c>
      <c r="N32" s="303">
        <f t="shared" ref="N32:N37" si="20">M32/L32</f>
        <v>8.5</v>
      </c>
      <c r="O32" s="292">
        <v>0</v>
      </c>
      <c r="P32" s="289">
        <f>O32/L32</f>
        <v>0</v>
      </c>
      <c r="S32" s="291" t="s">
        <v>292</v>
      </c>
      <c r="T32" s="304">
        <f t="shared" ref="T32:T37" si="21">(E32+L32)/($D$27+$L$27+$N$17+$E$47+$L$47)</f>
        <v>0.30569948186528495</v>
      </c>
      <c r="U32" s="304">
        <f t="shared" ref="U32:U37" si="22">E32/($E$17)</f>
        <v>0.40697674418604651</v>
      </c>
      <c r="V32" s="304">
        <f t="shared" ref="V32:V37" si="23">L32/($N$17+$D$27+$L$38+$L$47)</f>
        <v>5.2219321148825066E-3</v>
      </c>
      <c r="X32" s="292">
        <f>($G32*('Scoring Format'!$B$4))+($I32*'Scoring Format'!$B$7)+($M32*('Scoring Format'!$B$3))+($O32*('Scoring Format'!$B$6))</f>
        <v>255.7</v>
      </c>
      <c r="Y32" s="292">
        <f>(F32*1)+(($G32*('Scoring Format'!$B$4))+($I32*'Scoring Format'!$B$7)+($M32*('Scoring Format'!$B$3))+($O32*('Scoring Format'!$B$6)))</f>
        <v>380.7</v>
      </c>
      <c r="Z32" s="292">
        <f>(F32*0.5)+(($G32*('Scoring Format'!$B$4))+($I32*'Scoring Format'!$B$7)+($M32*('Scoring Format'!$B$3))+($O32*('Scoring Format'!$B$6)))</f>
        <v>318.2</v>
      </c>
      <c r="AA32" s="294"/>
      <c r="AD32" s="291" t="s">
        <v>71</v>
      </c>
      <c r="AE32" s="291"/>
      <c r="AF32" s="289">
        <f>AH32/AG32</f>
        <v>0.60747663551401865</v>
      </c>
      <c r="AG32" s="292">
        <v>107</v>
      </c>
      <c r="AH32" s="292">
        <v>65</v>
      </c>
      <c r="AI32" s="292">
        <v>710</v>
      </c>
      <c r="AJ32" s="292">
        <f t="shared" ref="AJ32:AJ36" si="24">AI32/AH32</f>
        <v>10.923076923076923</v>
      </c>
      <c r="AK32" s="292">
        <v>6</v>
      </c>
      <c r="AL32" s="289">
        <f>AK32/AH32</f>
        <v>9.2307692307692313E-2</v>
      </c>
      <c r="AN32" s="292">
        <v>0</v>
      </c>
      <c r="AO32" s="292">
        <v>0</v>
      </c>
      <c r="AP32" s="303" t="e">
        <f t="shared" ref="AP32:AP37" si="25">AO32/AN32</f>
        <v>#DIV/0!</v>
      </c>
      <c r="AQ32" s="292">
        <v>0</v>
      </c>
      <c r="AR32" s="289" t="e">
        <f>AQ32/AN32</f>
        <v>#DIV/0!</v>
      </c>
      <c r="AV32" s="304" t="e">
        <f>(#REF!+AK32)/(#REF!+AK35)</f>
        <v>#REF!</v>
      </c>
      <c r="AW32" s="304" t="e">
        <f>#REF!/(AK32+#REF!)</f>
        <v>#REF!</v>
      </c>
      <c r="AX32" s="304" t="e">
        <f>AK32/(#REF!+AK32)</f>
        <v>#REF!</v>
      </c>
      <c r="AZ32" s="292">
        <f>(AI32*0.1)+(AK32*6)+(AO32*0.1)+(AQ32*6)</f>
        <v>107</v>
      </c>
      <c r="BA32" s="292">
        <f>(AH32*1)+(AI32*0.1)+(AK32*6)+(AO32*0.1)+(AQ32*6)</f>
        <v>172</v>
      </c>
    </row>
    <row r="33" spans="1:53" x14ac:dyDescent="0.15">
      <c r="A33" s="291" t="s">
        <v>2353</v>
      </c>
      <c r="B33" s="292">
        <v>23</v>
      </c>
      <c r="C33" s="292">
        <v>17</v>
      </c>
      <c r="D33" s="289">
        <f t="shared" ref="D33:D37" si="26">F33/E33</f>
        <v>0.5</v>
      </c>
      <c r="E33" s="292">
        <v>40</v>
      </c>
      <c r="F33" s="292">
        <v>20</v>
      </c>
      <c r="G33" s="292">
        <v>203</v>
      </c>
      <c r="H33" s="292">
        <f t="shared" si="19"/>
        <v>10.15</v>
      </c>
      <c r="I33" s="292">
        <v>0</v>
      </c>
      <c r="J33" s="289">
        <f t="shared" ref="J33:J37" si="27">I33/F33</f>
        <v>0</v>
      </c>
      <c r="L33" s="292"/>
      <c r="M33" s="292"/>
      <c r="N33" s="303" t="e">
        <f t="shared" si="20"/>
        <v>#DIV/0!</v>
      </c>
      <c r="O33" s="292">
        <v>0</v>
      </c>
      <c r="P33" s="289" t="e">
        <f t="shared" ref="P33:P37" si="28">O33/L33</f>
        <v>#DIV/0!</v>
      </c>
      <c r="S33" s="291" t="s">
        <v>2354</v>
      </c>
      <c r="T33" s="304">
        <f t="shared" si="21"/>
        <v>6.9084628670120898E-2</v>
      </c>
      <c r="U33" s="304">
        <f t="shared" si="22"/>
        <v>9.3023255813953487E-2</v>
      </c>
      <c r="V33" s="304">
        <f t="shared" si="23"/>
        <v>0</v>
      </c>
      <c r="X33" s="292">
        <f>($G33*('Scoring Format'!$B$4))+($I33*'Scoring Format'!$B$7)+($M33*('Scoring Format'!$B$3))+($O33*('Scoring Format'!$B$6))</f>
        <v>20.3</v>
      </c>
      <c r="Y33" s="292">
        <f>(F33*1)+(($G33*('Scoring Format'!$B$4))+($I33*'Scoring Format'!$B$7)+($M33*('Scoring Format'!$B$3))+($O33*('Scoring Format'!$B$6)))</f>
        <v>40.299999999999997</v>
      </c>
      <c r="Z33" s="292">
        <f>(F33*0.5)+(($G33*('Scoring Format'!$B$4))+($I33*'Scoring Format'!$B$7)+($M33*('Scoring Format'!$B$3))+($O33*('Scoring Format'!$B$6)))</f>
        <v>30.3</v>
      </c>
      <c r="AA33" s="294"/>
      <c r="AD33" s="291" t="s">
        <v>27</v>
      </c>
      <c r="AE33" s="291"/>
      <c r="AF33" s="289">
        <f t="shared" ref="AF33:AF37" si="29">AH33/AG33</f>
        <v>0.6333333333333333</v>
      </c>
      <c r="AG33" s="292">
        <v>120</v>
      </c>
      <c r="AH33" s="292">
        <v>76</v>
      </c>
      <c r="AI33" s="292">
        <v>892</v>
      </c>
      <c r="AJ33" s="292">
        <f t="shared" si="24"/>
        <v>11.736842105263158</v>
      </c>
      <c r="AK33" s="292">
        <v>5</v>
      </c>
      <c r="AL33" s="289">
        <f t="shared" ref="AL33:AL37" si="30">AK33/AH33</f>
        <v>6.5789473684210523E-2</v>
      </c>
      <c r="AN33" s="292">
        <v>12</v>
      </c>
      <c r="AO33" s="292">
        <v>108</v>
      </c>
      <c r="AP33" s="303">
        <f t="shared" si="25"/>
        <v>9</v>
      </c>
      <c r="AQ33" s="292">
        <v>0</v>
      </c>
      <c r="AR33" s="289">
        <f t="shared" ref="AR33:AR37" si="31">AQ33/AN33</f>
        <v>0</v>
      </c>
      <c r="AV33" s="304" t="e">
        <f>(#REF!+AK33)/(#REF!+AK36)</f>
        <v>#REF!</v>
      </c>
      <c r="AW33" s="304" t="e">
        <f>#REF!/(AK33+#REF!)</f>
        <v>#REF!</v>
      </c>
      <c r="AX33" s="304" t="e">
        <f>AK33/(#REF!+AK33)</f>
        <v>#REF!</v>
      </c>
      <c r="AZ33" s="292">
        <f>(AI33*0.1)+(AK33*6)+(AO33*0.1)+(AQ33*6)</f>
        <v>130</v>
      </c>
      <c r="BA33" s="292">
        <f>(AH33*1)+(AI33*0.1)+(AK33*6)+(AO33*0.1)+(AQ33*6)</f>
        <v>206</v>
      </c>
    </row>
    <row r="34" spans="1:53" x14ac:dyDescent="0.15">
      <c r="A34" s="291" t="s">
        <v>555</v>
      </c>
      <c r="B34" s="292">
        <v>27</v>
      </c>
      <c r="C34" s="292">
        <v>15</v>
      </c>
      <c r="D34" s="289">
        <f t="shared" si="26"/>
        <v>0.68181818181818177</v>
      </c>
      <c r="E34" s="292">
        <v>110</v>
      </c>
      <c r="F34" s="292">
        <v>75</v>
      </c>
      <c r="G34" s="292">
        <v>1035</v>
      </c>
      <c r="H34" s="292">
        <f t="shared" si="19"/>
        <v>13.8</v>
      </c>
      <c r="I34" s="292">
        <v>7</v>
      </c>
      <c r="J34" s="289">
        <f t="shared" si="27"/>
        <v>9.3333333333333338E-2</v>
      </c>
      <c r="L34" s="292">
        <v>0</v>
      </c>
      <c r="M34" s="292">
        <v>0</v>
      </c>
      <c r="N34" s="303" t="e">
        <f t="shared" si="20"/>
        <v>#DIV/0!</v>
      </c>
      <c r="O34" s="292">
        <v>0</v>
      </c>
      <c r="P34" s="289" t="e">
        <f t="shared" si="28"/>
        <v>#DIV/0!</v>
      </c>
      <c r="S34" s="291" t="s">
        <v>138</v>
      </c>
      <c r="T34" s="304">
        <f t="shared" si="21"/>
        <v>0.18998272884283246</v>
      </c>
      <c r="U34" s="304">
        <f t="shared" si="22"/>
        <v>0.2558139534883721</v>
      </c>
      <c r="V34" s="304">
        <f t="shared" si="23"/>
        <v>0</v>
      </c>
      <c r="X34" s="292">
        <f>($G34*('Scoring Format'!$B$4))+($I34*'Scoring Format'!$B$7)+($M34*('Scoring Format'!$B$3))+($O34*('Scoring Format'!$B$6))</f>
        <v>145.5</v>
      </c>
      <c r="Y34" s="292">
        <f>(F34*1)+(($G34*('Scoring Format'!$B$4))+($I34*'Scoring Format'!$B$7)+($M34*('Scoring Format'!$B$3))+($O34*('Scoring Format'!$B$6)))</f>
        <v>220.5</v>
      </c>
      <c r="Z34" s="292">
        <f>(F34*0.5)+(($G34*('Scoring Format'!$B$4))+($I34*'Scoring Format'!$B$7)+($M34*('Scoring Format'!$B$3))+($O34*('Scoring Format'!$B$6)))</f>
        <v>183</v>
      </c>
      <c r="AA34" s="294"/>
      <c r="AD34" s="291" t="s">
        <v>28</v>
      </c>
      <c r="AE34" s="291"/>
      <c r="AF34" s="289">
        <f t="shared" si="29"/>
        <v>0.55000000000000004</v>
      </c>
      <c r="AG34" s="292">
        <v>40</v>
      </c>
      <c r="AH34" s="292">
        <v>22</v>
      </c>
      <c r="AI34" s="292">
        <v>325</v>
      </c>
      <c r="AJ34" s="292">
        <f t="shared" si="24"/>
        <v>14.772727272727273</v>
      </c>
      <c r="AK34" s="292">
        <v>2</v>
      </c>
      <c r="AL34" s="289">
        <f t="shared" si="30"/>
        <v>9.0909090909090912E-2</v>
      </c>
      <c r="AN34" s="292">
        <v>5</v>
      </c>
      <c r="AO34" s="292">
        <v>20</v>
      </c>
      <c r="AP34" s="303">
        <f t="shared" si="25"/>
        <v>4</v>
      </c>
      <c r="AQ34" s="292">
        <v>0</v>
      </c>
      <c r="AR34" s="289">
        <f t="shared" si="31"/>
        <v>0</v>
      </c>
      <c r="AV34" s="304" t="e">
        <f>(#REF!+AK34)/(#REF!+AK37)</f>
        <v>#REF!</v>
      </c>
      <c r="AW34" s="304" t="e">
        <f>#REF!/(AK34+#REF!)</f>
        <v>#REF!</v>
      </c>
      <c r="AX34" s="304" t="e">
        <f>AK34/(#REF!+AK34)</f>
        <v>#REF!</v>
      </c>
      <c r="AZ34" s="292">
        <f>(AI34*0.1)+(AK34*6)+(AO34*0.1)+(AQ34*6)</f>
        <v>46.5</v>
      </c>
      <c r="BA34" s="292">
        <f>(AH34*1)+(AI34*0.1)+(AK34*6)+(AO34*0.1)+(AQ34*6)</f>
        <v>68.5</v>
      </c>
    </row>
    <row r="35" spans="1:53" x14ac:dyDescent="0.15">
      <c r="A35" s="291" t="s">
        <v>2355</v>
      </c>
      <c r="B35" s="292">
        <v>26</v>
      </c>
      <c r="C35" s="292">
        <v>17</v>
      </c>
      <c r="D35" s="289">
        <f t="shared" si="26"/>
        <v>0.33333333333333331</v>
      </c>
      <c r="E35" s="292">
        <v>6</v>
      </c>
      <c r="F35" s="292">
        <v>2</v>
      </c>
      <c r="G35" s="292">
        <v>23</v>
      </c>
      <c r="H35" s="292">
        <f t="shared" si="19"/>
        <v>11.5</v>
      </c>
      <c r="I35" s="292">
        <v>0</v>
      </c>
      <c r="J35" s="289">
        <f t="shared" si="27"/>
        <v>0</v>
      </c>
      <c r="L35" s="292">
        <v>0</v>
      </c>
      <c r="M35" s="292">
        <v>0</v>
      </c>
      <c r="N35" s="303" t="e">
        <f t="shared" si="20"/>
        <v>#DIV/0!</v>
      </c>
      <c r="O35" s="292">
        <v>0</v>
      </c>
      <c r="P35" s="289" t="e">
        <f t="shared" si="28"/>
        <v>#DIV/0!</v>
      </c>
      <c r="S35" s="291" t="s">
        <v>2218</v>
      </c>
      <c r="T35" s="304">
        <f t="shared" si="21"/>
        <v>1.0362694300518135E-2</v>
      </c>
      <c r="U35" s="304">
        <f t="shared" si="22"/>
        <v>1.3953488372093023E-2</v>
      </c>
      <c r="V35" s="304">
        <f t="shared" si="23"/>
        <v>0</v>
      </c>
      <c r="X35" s="292">
        <f>($G35*('Scoring Format'!$B$4))+($I35*'Scoring Format'!$B$7)+($M35*('Scoring Format'!$B$3))+($O35*('Scoring Format'!$B$6))</f>
        <v>2.3000000000000003</v>
      </c>
      <c r="Y35" s="292">
        <f>(F35*1)+(($G35*('Scoring Format'!$B$4))+($I35*'Scoring Format'!$B$7)+($M35*('Scoring Format'!$B$3))+($O35*('Scoring Format'!$B$6)))</f>
        <v>4.3000000000000007</v>
      </c>
      <c r="Z35" s="292">
        <f>(F35*0.5)+(($G35*('Scoring Format'!$B$4))+($I35*'Scoring Format'!$B$7)+($M35*('Scoring Format'!$B$3))+($O35*('Scoring Format'!$B$6)))</f>
        <v>3.3000000000000003</v>
      </c>
      <c r="AA35" s="294"/>
      <c r="AD35" s="291" t="s">
        <v>29</v>
      </c>
      <c r="AE35" s="291"/>
      <c r="AF35" s="289">
        <f t="shared" si="29"/>
        <v>0.66206896551724137</v>
      </c>
      <c r="AG35" s="292">
        <v>145</v>
      </c>
      <c r="AH35" s="292">
        <v>96</v>
      </c>
      <c r="AI35" s="292">
        <v>1098</v>
      </c>
      <c r="AJ35" s="292">
        <f t="shared" si="24"/>
        <v>11.4375</v>
      </c>
      <c r="AK35" s="292">
        <v>7</v>
      </c>
      <c r="AL35" s="289">
        <f t="shared" si="30"/>
        <v>7.2916666666666671E-2</v>
      </c>
      <c r="AN35" s="292">
        <v>0</v>
      </c>
      <c r="AO35" s="292">
        <v>0</v>
      </c>
      <c r="AP35" s="303" t="e">
        <f t="shared" si="25"/>
        <v>#DIV/0!</v>
      </c>
      <c r="AQ35" s="292">
        <v>0</v>
      </c>
      <c r="AR35" s="289" t="e">
        <f t="shared" si="31"/>
        <v>#DIV/0!</v>
      </c>
      <c r="AV35" s="304" t="e">
        <f>(#REF!+AK35)/(#REF!+AK38)</f>
        <v>#REF!</v>
      </c>
      <c r="AW35" s="304" t="e">
        <f>#REF!/(AK35+#REF!)</f>
        <v>#REF!</v>
      </c>
      <c r="AX35" s="304" t="e">
        <f>AK35/(#REF!+AK35)</f>
        <v>#REF!</v>
      </c>
      <c r="AZ35" s="292">
        <f>(AI35*0.1)+(AK35*6)+(AO35*0.1)+(AQ35*6)</f>
        <v>151.80000000000001</v>
      </c>
      <c r="BA35" s="292">
        <f>(AH35*1)+(AI35*0.1)+(AK35*6)+(AO35*0.1)+(AQ35*6)</f>
        <v>247.8</v>
      </c>
    </row>
    <row r="36" spans="1:53" x14ac:dyDescent="0.15">
      <c r="A36" s="442" t="s">
        <v>862</v>
      </c>
      <c r="B36" s="294">
        <v>27</v>
      </c>
      <c r="C36" s="292">
        <v>17</v>
      </c>
      <c r="D36" s="289">
        <f t="shared" si="26"/>
        <v>0.5757575757575758</v>
      </c>
      <c r="E36" s="292">
        <v>66</v>
      </c>
      <c r="F36" s="292">
        <v>38</v>
      </c>
      <c r="G36" s="292">
        <v>495</v>
      </c>
      <c r="H36" s="292">
        <f t="shared" si="19"/>
        <v>13.026315789473685</v>
      </c>
      <c r="I36" s="292">
        <v>4</v>
      </c>
      <c r="J36" s="289">
        <f t="shared" si="27"/>
        <v>0.10526315789473684</v>
      </c>
      <c r="L36" s="292">
        <v>1</v>
      </c>
      <c r="M36" s="292">
        <v>9</v>
      </c>
      <c r="N36" s="303">
        <f t="shared" si="20"/>
        <v>9</v>
      </c>
      <c r="O36" s="292">
        <v>0</v>
      </c>
      <c r="P36" s="289">
        <f t="shared" si="28"/>
        <v>0</v>
      </c>
      <c r="S36" s="291" t="s">
        <v>864</v>
      </c>
      <c r="T36" s="304">
        <f t="shared" si="21"/>
        <v>0.1157167530224525</v>
      </c>
      <c r="U36" s="304">
        <f t="shared" si="22"/>
        <v>0.15348837209302327</v>
      </c>
      <c r="V36" s="304">
        <f t="shared" si="23"/>
        <v>2.6109660574412533E-3</v>
      </c>
      <c r="X36" s="292">
        <f>($G36*('Scoring Format'!$B$4))+($I36*'Scoring Format'!$B$7)+($M36*('Scoring Format'!$B$3))+($O36*('Scoring Format'!$B$6))</f>
        <v>74.400000000000006</v>
      </c>
      <c r="Y36" s="292">
        <f>(F36*1)+(($G36*('Scoring Format'!$B$4))+($I36*'Scoring Format'!$B$7)+($M36*('Scoring Format'!$B$3))+($O36*('Scoring Format'!$B$6)))</f>
        <v>112.4</v>
      </c>
      <c r="Z36" s="292">
        <f>(F36*0.5)+(($G36*('Scoring Format'!$B$4))+($I36*'Scoring Format'!$B$7)+($M36*('Scoring Format'!$B$3))+($O36*('Scoring Format'!$B$6)))</f>
        <v>93.4</v>
      </c>
      <c r="AA36" s="294"/>
      <c r="AD36" s="291" t="s">
        <v>30</v>
      </c>
      <c r="AE36" s="291"/>
      <c r="AF36" s="289">
        <f t="shared" si="29"/>
        <v>0.6</v>
      </c>
      <c r="AG36" s="292">
        <v>10</v>
      </c>
      <c r="AH36" s="292">
        <v>6</v>
      </c>
      <c r="AI36" s="292">
        <v>100</v>
      </c>
      <c r="AJ36" s="292">
        <f t="shared" si="24"/>
        <v>16.666666666666668</v>
      </c>
      <c r="AK36" s="292">
        <v>0</v>
      </c>
      <c r="AL36" s="289">
        <f t="shared" si="30"/>
        <v>0</v>
      </c>
      <c r="AN36" s="292">
        <v>0</v>
      </c>
      <c r="AO36" s="292">
        <v>0</v>
      </c>
      <c r="AP36" s="303" t="e">
        <f t="shared" si="25"/>
        <v>#DIV/0!</v>
      </c>
      <c r="AQ36" s="292">
        <v>0</v>
      </c>
      <c r="AR36" s="289" t="e">
        <f t="shared" si="31"/>
        <v>#DIV/0!</v>
      </c>
      <c r="AV36" s="304" t="e">
        <f>(#REF!+AK36)/(#REF!+AK41)</f>
        <v>#REF!</v>
      </c>
      <c r="AW36" s="304" t="e">
        <f>#REF!/(AK36+#REF!)</f>
        <v>#REF!</v>
      </c>
      <c r="AX36" s="304" t="e">
        <f>AK36/(#REF!+AK36)</f>
        <v>#REF!</v>
      </c>
      <c r="AZ36" s="292">
        <f>(AI36*0.1)+(AK36*6)+(AO36*0.1)+(AQ36*6)</f>
        <v>10</v>
      </c>
      <c r="BA36" s="292">
        <f>(AH36*1)+(AI36*0.1)+(AK36*6)+(AO36*0.1)+(AQ36*6)</f>
        <v>16</v>
      </c>
    </row>
    <row r="37" spans="1:53" x14ac:dyDescent="0.15">
      <c r="A37" s="291" t="s">
        <v>860</v>
      </c>
      <c r="B37" s="292">
        <v>28</v>
      </c>
      <c r="C37" s="292">
        <v>17</v>
      </c>
      <c r="D37" s="289">
        <f t="shared" si="26"/>
        <v>0.33333333333333331</v>
      </c>
      <c r="E37" s="292">
        <v>3</v>
      </c>
      <c r="F37" s="292">
        <v>1</v>
      </c>
      <c r="G37" s="292">
        <v>6</v>
      </c>
      <c r="H37" s="292">
        <f t="shared" si="19"/>
        <v>6</v>
      </c>
      <c r="I37" s="292">
        <v>0</v>
      </c>
      <c r="J37" s="289">
        <f t="shared" si="27"/>
        <v>0</v>
      </c>
      <c r="L37" s="292">
        <v>0</v>
      </c>
      <c r="M37" s="292">
        <v>0</v>
      </c>
      <c r="N37" s="303" t="e">
        <f t="shared" si="20"/>
        <v>#DIV/0!</v>
      </c>
      <c r="O37" s="292">
        <v>0</v>
      </c>
      <c r="P37" s="289" t="e">
        <f t="shared" si="28"/>
        <v>#DIV/0!</v>
      </c>
      <c r="S37" s="291" t="s">
        <v>863</v>
      </c>
      <c r="T37" s="304">
        <f t="shared" si="21"/>
        <v>5.1813471502590676E-3</v>
      </c>
      <c r="U37" s="304">
        <f t="shared" si="22"/>
        <v>6.9767441860465115E-3</v>
      </c>
      <c r="V37" s="304">
        <f t="shared" si="23"/>
        <v>0</v>
      </c>
      <c r="X37" s="292">
        <f>($G37*('Scoring Format'!$B$4))+($I37*'Scoring Format'!$B$7)+($M37*('Scoring Format'!$B$3))+($O37*('Scoring Format'!$B$6))</f>
        <v>0.60000000000000009</v>
      </c>
      <c r="Y37" s="292">
        <f>(F37*1)+(($G37*('Scoring Format'!$B$4))+($I37*'Scoring Format'!$B$7)+($M37*('Scoring Format'!$B$3))+($O37*('Scoring Format'!$B$6)))</f>
        <v>1.6</v>
      </c>
      <c r="Z37" s="292">
        <f>(F37*0.5)+(($G37*('Scoring Format'!$B$4))+($I37*'Scoring Format'!$B$7)+($M37*('Scoring Format'!$B$3))+($O37*('Scoring Format'!$B$6)))</f>
        <v>1.1000000000000001</v>
      </c>
      <c r="AA37" s="294"/>
      <c r="AD37" s="291" t="s">
        <v>72</v>
      </c>
      <c r="AE37" s="291"/>
      <c r="AF37" s="289" t="e">
        <f t="shared" si="29"/>
        <v>#DIV/0!</v>
      </c>
      <c r="AG37" s="292"/>
      <c r="AH37" s="292"/>
      <c r="AI37" s="292"/>
      <c r="AJ37" s="292"/>
      <c r="AK37" s="292"/>
      <c r="AL37" s="289" t="e">
        <f t="shared" si="30"/>
        <v>#DIV/0!</v>
      </c>
      <c r="AN37" s="292"/>
      <c r="AO37" s="292"/>
      <c r="AP37" s="303" t="e">
        <f t="shared" si="25"/>
        <v>#DIV/0!</v>
      </c>
      <c r="AQ37" s="292"/>
      <c r="AR37" s="289" t="e">
        <f t="shared" si="31"/>
        <v>#DIV/0!</v>
      </c>
      <c r="AV37" s="304" t="e">
        <f>(#REF!+AK37)/(#REF!+AK42)</f>
        <v>#REF!</v>
      </c>
      <c r="AW37" s="304" t="e">
        <f>#REF!/(AK37+#REF!)</f>
        <v>#REF!</v>
      </c>
      <c r="AX37" s="304" t="e">
        <f>AK37/(#REF!+AK37)</f>
        <v>#REF!</v>
      </c>
      <c r="AZ37" s="292"/>
      <c r="BA37" s="292"/>
    </row>
    <row r="38" spans="1:53" x14ac:dyDescent="0.15">
      <c r="A38" s="290" t="s">
        <v>44</v>
      </c>
      <c r="B38" s="290"/>
      <c r="C38" s="290"/>
      <c r="D38" s="286"/>
      <c r="E38" s="290">
        <f>SUM(E32:E37)</f>
        <v>400</v>
      </c>
      <c r="F38" s="290">
        <f t="shared" ref="F38:I38" si="32">SUM(F32:F37)</f>
        <v>261</v>
      </c>
      <c r="G38" s="290">
        <f t="shared" si="32"/>
        <v>3402</v>
      </c>
      <c r="H38" s="290"/>
      <c r="I38" s="290">
        <f t="shared" si="32"/>
        <v>26</v>
      </c>
      <c r="J38" s="290"/>
      <c r="K38" s="290"/>
      <c r="L38" s="290">
        <f>SUM(L32:L37)</f>
        <v>3</v>
      </c>
      <c r="M38" s="290">
        <f t="shared" ref="M38:O38" si="33">SUM(M32:M37)</f>
        <v>26</v>
      </c>
      <c r="N38" s="290"/>
      <c r="O38" s="290">
        <f t="shared" si="33"/>
        <v>0</v>
      </c>
      <c r="P38" s="290"/>
      <c r="AD38" s="290" t="s">
        <v>44</v>
      </c>
      <c r="AE38" s="290"/>
      <c r="AF38" s="286"/>
      <c r="AG38" s="290">
        <f>SUM(AG32:AG37)</f>
        <v>422</v>
      </c>
      <c r="AH38" s="290">
        <f t="shared" ref="AH38:AI38" si="34">SUM(AH32:AH37)</f>
        <v>265</v>
      </c>
      <c r="AI38" s="290">
        <f t="shared" si="34"/>
        <v>3125</v>
      </c>
      <c r="AJ38" s="290"/>
      <c r="AK38" s="290">
        <f t="shared" ref="AK38" si="35">SUM(AK32:AK37)</f>
        <v>20</v>
      </c>
      <c r="AL38" s="290"/>
      <c r="AM38" s="290"/>
      <c r="AN38" s="290">
        <f>SUM(AN32:AN37)</f>
        <v>17</v>
      </c>
      <c r="AO38" s="290">
        <f t="shared" ref="AO38" si="36">SUM(AO32:AO37)</f>
        <v>128</v>
      </c>
      <c r="AP38" s="290"/>
      <c r="AQ38" s="290">
        <f t="shared" ref="AQ38" si="37">SUM(AQ32:AQ37)</f>
        <v>0</v>
      </c>
      <c r="AR38" s="290"/>
    </row>
    <row r="39" spans="1:53" x14ac:dyDescent="0.15">
      <c r="A39" s="290"/>
      <c r="C39" s="294"/>
      <c r="D39" s="294"/>
      <c r="E39" s="294"/>
      <c r="F39" s="294"/>
      <c r="G39" s="294"/>
      <c r="H39" s="294"/>
      <c r="I39" s="294"/>
      <c r="J39" s="294"/>
      <c r="K39" s="294"/>
      <c r="L39" s="294"/>
      <c r="AC39" s="290"/>
      <c r="AE39" s="294"/>
      <c r="AF39" s="294"/>
      <c r="AG39" s="294"/>
      <c r="AH39" s="294"/>
      <c r="AI39" s="294"/>
      <c r="AJ39" s="294"/>
      <c r="AK39" s="294"/>
      <c r="AL39" s="294"/>
      <c r="AM39" s="294"/>
      <c r="AN39" s="294"/>
    </row>
    <row r="40" spans="1:53" x14ac:dyDescent="0.15">
      <c r="A40" s="290"/>
      <c r="C40" s="294"/>
      <c r="D40" s="294"/>
      <c r="E40" s="294"/>
      <c r="F40" s="294"/>
      <c r="G40" s="294"/>
      <c r="H40" s="294"/>
      <c r="I40" s="294"/>
      <c r="J40" s="294"/>
      <c r="K40" s="294"/>
      <c r="L40" s="294"/>
      <c r="AC40" s="290"/>
      <c r="AE40" s="294"/>
      <c r="AF40" s="294"/>
      <c r="AG40" s="294"/>
      <c r="AH40" s="294"/>
      <c r="AI40" s="294"/>
      <c r="AJ40" s="294"/>
      <c r="AK40" s="294"/>
      <c r="AL40" s="294"/>
      <c r="AM40" s="294"/>
      <c r="AN40" s="294"/>
    </row>
    <row r="41" spans="1:53" x14ac:dyDescent="0.15">
      <c r="A41" s="538" t="s">
        <v>52</v>
      </c>
      <c r="B41" s="538"/>
      <c r="C41" s="538"/>
      <c r="D41" s="538"/>
      <c r="E41" s="538"/>
      <c r="F41" s="538"/>
      <c r="G41" s="538"/>
      <c r="H41" s="285"/>
      <c r="I41" s="285"/>
      <c r="J41" s="294"/>
      <c r="K41" s="294"/>
      <c r="L41" s="538" t="s">
        <v>49</v>
      </c>
      <c r="M41" s="538"/>
      <c r="N41" s="538"/>
      <c r="O41" s="538"/>
      <c r="P41" s="538"/>
      <c r="T41" s="538" t="s">
        <v>50</v>
      </c>
      <c r="U41" s="538"/>
      <c r="V41" s="538"/>
      <c r="X41" s="538"/>
      <c r="Y41" s="537"/>
      <c r="AE41" s="538" t="s">
        <v>52</v>
      </c>
      <c r="AF41" s="538"/>
      <c r="AG41" s="538"/>
      <c r="AH41" s="538"/>
      <c r="AI41" s="538"/>
      <c r="AJ41" s="538"/>
      <c r="AK41" s="538"/>
      <c r="AL41" s="294"/>
      <c r="AM41" s="294"/>
      <c r="AN41" s="538" t="s">
        <v>49</v>
      </c>
      <c r="AO41" s="538"/>
      <c r="AP41" s="538"/>
      <c r="AQ41" s="538"/>
      <c r="AR41" s="538"/>
      <c r="AV41" s="538" t="s">
        <v>50</v>
      </c>
      <c r="AW41" s="538"/>
      <c r="AX41" s="538"/>
      <c r="AZ41" s="538" t="s">
        <v>51</v>
      </c>
      <c r="BA41" s="537"/>
    </row>
    <row r="42" spans="1:53" x14ac:dyDescent="0.15">
      <c r="A42" s="290" t="s">
        <v>31</v>
      </c>
      <c r="B42" s="290" t="s">
        <v>1517</v>
      </c>
      <c r="C42" s="290" t="s">
        <v>66</v>
      </c>
      <c r="D42" s="290" t="s">
        <v>34</v>
      </c>
      <c r="E42" s="290" t="s">
        <v>17</v>
      </c>
      <c r="F42" s="290" t="s">
        <v>18</v>
      </c>
      <c r="G42" s="290" t="s">
        <v>19</v>
      </c>
      <c r="H42" s="290" t="s">
        <v>20</v>
      </c>
      <c r="I42" s="290" t="s">
        <v>6</v>
      </c>
      <c r="J42" s="290" t="s">
        <v>53</v>
      </c>
      <c r="L42" s="290" t="s">
        <v>10</v>
      </c>
      <c r="M42" s="290" t="s">
        <v>11</v>
      </c>
      <c r="N42" s="290" t="s">
        <v>12</v>
      </c>
      <c r="O42" s="290" t="s">
        <v>54</v>
      </c>
      <c r="P42" s="290" t="s">
        <v>7</v>
      </c>
      <c r="S42" s="290" t="s">
        <v>31</v>
      </c>
      <c r="T42" s="290" t="s">
        <v>47</v>
      </c>
      <c r="U42" s="290" t="s">
        <v>45</v>
      </c>
      <c r="V42" s="290" t="s">
        <v>46</v>
      </c>
      <c r="X42" s="290" t="s">
        <v>14</v>
      </c>
      <c r="Y42" s="290" t="s">
        <v>21</v>
      </c>
      <c r="Z42" s="290" t="s">
        <v>1004</v>
      </c>
      <c r="AA42" s="290"/>
      <c r="AD42" s="290" t="s">
        <v>31</v>
      </c>
      <c r="AE42" s="290" t="s">
        <v>66</v>
      </c>
      <c r="AF42" s="290" t="s">
        <v>34</v>
      </c>
      <c r="AG42" s="290" t="s">
        <v>17</v>
      </c>
      <c r="AH42" s="290" t="s">
        <v>18</v>
      </c>
      <c r="AI42" s="290" t="s">
        <v>19</v>
      </c>
      <c r="AJ42" s="290" t="s">
        <v>20</v>
      </c>
      <c r="AK42" s="290" t="s">
        <v>6</v>
      </c>
      <c r="AL42" s="290" t="s">
        <v>53</v>
      </c>
      <c r="AN42" s="290" t="s">
        <v>10</v>
      </c>
      <c r="AO42" s="290" t="s">
        <v>11</v>
      </c>
      <c r="AP42" s="290" t="s">
        <v>12</v>
      </c>
      <c r="AQ42" s="290" t="s">
        <v>54</v>
      </c>
      <c r="AR42" s="290" t="s">
        <v>7</v>
      </c>
      <c r="AV42" s="290" t="s">
        <v>47</v>
      </c>
      <c r="AW42" s="290" t="s">
        <v>45</v>
      </c>
      <c r="AX42" s="290" t="s">
        <v>46</v>
      </c>
      <c r="AZ42" s="290" t="s">
        <v>14</v>
      </c>
      <c r="BA42" s="290" t="s">
        <v>21</v>
      </c>
    </row>
    <row r="43" spans="1:53" x14ac:dyDescent="0.15">
      <c r="A43" s="291" t="s">
        <v>1544</v>
      </c>
      <c r="B43" s="292">
        <v>31</v>
      </c>
      <c r="C43" s="288">
        <v>15</v>
      </c>
      <c r="D43" s="289">
        <f>F43/E43</f>
        <v>0.75</v>
      </c>
      <c r="E43" s="292">
        <v>52</v>
      </c>
      <c r="F43" s="292">
        <v>39</v>
      </c>
      <c r="G43" s="292">
        <v>333</v>
      </c>
      <c r="H43" s="292">
        <f>G43/F43</f>
        <v>8.5384615384615383</v>
      </c>
      <c r="I43" s="292">
        <v>2</v>
      </c>
      <c r="J43" s="289">
        <f>I43/F43</f>
        <v>5.128205128205128E-2</v>
      </c>
      <c r="L43" s="292"/>
      <c r="M43" s="292"/>
      <c r="N43" s="292" t="e">
        <f>M43/L43</f>
        <v>#DIV/0!</v>
      </c>
      <c r="O43" s="292"/>
      <c r="P43" s="289" t="e">
        <f>O43/L43</f>
        <v>#DIV/0!</v>
      </c>
      <c r="S43" s="291" t="s">
        <v>1545</v>
      </c>
      <c r="T43" s="304">
        <f>(E43+L43)/($E$47+$L$47+$E$38+$L$38+$K$27+$D$27+$N$17)</f>
        <v>5.1792828685258967E-2</v>
      </c>
      <c r="U43" s="304">
        <f>E43/($E$47+$E$38+$K$27)</f>
        <v>8.3735909822866342E-2</v>
      </c>
      <c r="V43" s="304">
        <f>L43/($L$47+$L$38+$D$27+$N$17)</f>
        <v>0</v>
      </c>
      <c r="X43" s="292">
        <f>($G43*('Scoring Format'!$B$4))+($I43*'Scoring Format'!$B$7)+($M43*('Scoring Format'!$B$3))+($O43*('Scoring Format'!$B$6))</f>
        <v>45.300000000000004</v>
      </c>
      <c r="Y43" s="292">
        <f>(F43*1)+(($G43*('Scoring Format'!$B$4))+($I43*'Scoring Format'!$B$7)+($M43*('Scoring Format'!$B$3))+($O43*('Scoring Format'!$B$6)))</f>
        <v>84.300000000000011</v>
      </c>
      <c r="Z43" s="292">
        <f>(F43*0.5)+(($G43*('Scoring Format'!$B$4))+($I43*'Scoring Format'!$B$7)+($M43*('Scoring Format'!$B$3))+($O43*('Scoring Format'!$B$6)))</f>
        <v>64.800000000000011</v>
      </c>
      <c r="AA43" s="294"/>
      <c r="AD43" s="291" t="s">
        <v>32</v>
      </c>
      <c r="AE43" s="291"/>
      <c r="AF43" s="289">
        <f>AH43/AG43</f>
        <v>0.5625</v>
      </c>
      <c r="AG43" s="292">
        <v>16</v>
      </c>
      <c r="AH43" s="292">
        <v>9</v>
      </c>
      <c r="AI43" s="292">
        <v>108</v>
      </c>
      <c r="AJ43" s="292">
        <f>AI43/AH43</f>
        <v>12</v>
      </c>
      <c r="AK43" s="292">
        <v>1</v>
      </c>
      <c r="AL43" s="289">
        <f>AK43/AH43</f>
        <v>0.1111111111111111</v>
      </c>
      <c r="AN43" s="292">
        <v>0</v>
      </c>
      <c r="AO43" s="292">
        <v>0</v>
      </c>
      <c r="AP43" s="292">
        <v>0</v>
      </c>
      <c r="AQ43" s="292">
        <v>0</v>
      </c>
      <c r="AR43" s="289" t="e">
        <f>AQ43/AN43</f>
        <v>#DIV/0!</v>
      </c>
      <c r="AV43" s="304" t="e">
        <f>(#REF!+AK43)/(#REF!+AK46)</f>
        <v>#REF!</v>
      </c>
      <c r="AW43" s="304" t="e">
        <f>#REF!/(AK43+#REF!)</f>
        <v>#REF!</v>
      </c>
      <c r="AX43" s="304" t="e">
        <f>AK43/(#REF!+AK43)</f>
        <v>#REF!</v>
      </c>
      <c r="AZ43" s="292">
        <f>(AI43*0.1)+(AK43*6)+(AO43*0.1)+(AQ43*6)</f>
        <v>16.8</v>
      </c>
      <c r="BA43" s="292">
        <f>(AH43*1)+(AI43*0.1)+(AK43*6)+(AO43*0.1)+(AQ43*6)</f>
        <v>25.8</v>
      </c>
    </row>
    <row r="44" spans="1:53" x14ac:dyDescent="0.15">
      <c r="A44" s="291" t="s">
        <v>1503</v>
      </c>
      <c r="B44" s="292">
        <v>32</v>
      </c>
      <c r="C44" s="292">
        <v>17</v>
      </c>
      <c r="D44" s="289">
        <f t="shared" ref="D44:D46" si="38">F44/E44</f>
        <v>0.7142857142857143</v>
      </c>
      <c r="E44" s="292">
        <v>14</v>
      </c>
      <c r="F44" s="292">
        <v>10</v>
      </c>
      <c r="G44" s="292">
        <v>71</v>
      </c>
      <c r="H44" s="292">
        <f>G44/F44</f>
        <v>7.1</v>
      </c>
      <c r="I44" s="292">
        <v>1</v>
      </c>
      <c r="J44" s="289">
        <f t="shared" ref="J44:J46" si="39">I44/F44</f>
        <v>0.1</v>
      </c>
      <c r="L44" s="292"/>
      <c r="M44" s="292"/>
      <c r="N44" s="292" t="e">
        <f t="shared" ref="N44:N46" si="40">M44/L44</f>
        <v>#DIV/0!</v>
      </c>
      <c r="O44" s="292"/>
      <c r="P44" s="289" t="e">
        <f t="shared" ref="P44:P46" si="41">O44/L44</f>
        <v>#DIV/0!</v>
      </c>
      <c r="S44" s="291" t="s">
        <v>1513</v>
      </c>
      <c r="T44" s="304">
        <f>(E44+L44)/($E$47+$L$47+$E$38+$L$38+$K$27+$D$27+$N$17)</f>
        <v>1.3944223107569721E-2</v>
      </c>
      <c r="U44" s="304">
        <f>E44/($E$47+$E$38+$K$27)</f>
        <v>2.2544283413848631E-2</v>
      </c>
      <c r="V44" s="304">
        <f>L44/($L$47+$L$38+$D$27+$N$17)</f>
        <v>0</v>
      </c>
      <c r="X44" s="292">
        <f>($G44*('Scoring Format'!$B$4))+($I44*'Scoring Format'!$B$7)+($M44*('Scoring Format'!$B$3))+($O44*('Scoring Format'!$B$6))</f>
        <v>13.100000000000001</v>
      </c>
      <c r="Y44" s="292">
        <f>(F44*1)+(($G44*('Scoring Format'!$B$4))+($I44*'Scoring Format'!$B$7)+($M44*('Scoring Format'!$B$3))+($O44*('Scoring Format'!$B$6)))</f>
        <v>23.1</v>
      </c>
      <c r="Z44" s="292">
        <f>(F44*0.5)+(($G44*('Scoring Format'!$B$4))+($I44*'Scoring Format'!$B$7)+($M44*('Scoring Format'!$B$3))+($O44*('Scoring Format'!$B$6)))</f>
        <v>18.100000000000001</v>
      </c>
      <c r="AA44" s="294"/>
      <c r="AD44" s="291" t="s">
        <v>73</v>
      </c>
      <c r="AE44" s="291"/>
      <c r="AF44" s="289">
        <f t="shared" ref="AF44:AF46" si="42">AH44/AG44</f>
        <v>0.74285714285714288</v>
      </c>
      <c r="AG44" s="292">
        <v>35</v>
      </c>
      <c r="AH44" s="292">
        <v>26</v>
      </c>
      <c r="AI44" s="292">
        <v>283</v>
      </c>
      <c r="AJ44" s="292">
        <f>AI44/AH44</f>
        <v>10.884615384615385</v>
      </c>
      <c r="AK44" s="292">
        <v>2</v>
      </c>
      <c r="AL44" s="289">
        <f t="shared" ref="AL44:AL46" si="43">AK44/AH44</f>
        <v>7.6923076923076927E-2</v>
      </c>
      <c r="AN44" s="292">
        <v>0</v>
      </c>
      <c r="AO44" s="292">
        <v>0</v>
      </c>
      <c r="AP44" s="292">
        <v>0</v>
      </c>
      <c r="AQ44" s="292">
        <v>0</v>
      </c>
      <c r="AR44" s="289" t="e">
        <f t="shared" ref="AR44:AR46" si="44">AQ44/AN44</f>
        <v>#DIV/0!</v>
      </c>
      <c r="AV44" s="304" t="e">
        <f>(#REF!+AK44)/(#REF!+AK47)</f>
        <v>#REF!</v>
      </c>
      <c r="AW44" s="304" t="e">
        <f>#REF!/(AK44+#REF!)</f>
        <v>#REF!</v>
      </c>
      <c r="AX44" s="304" t="e">
        <f>AK44/(#REF!+AK44)</f>
        <v>#REF!</v>
      </c>
      <c r="AZ44" s="292">
        <f>(AI44*0.1)+(AK44*6)+(AO44*0.1)+(AQ44*6)</f>
        <v>40.299999999999997</v>
      </c>
      <c r="BA44" s="292">
        <f>(AH44*1)+(AI44*0.1)+(AK44*6)+(AO44*0.1)+(AQ44*6)</f>
        <v>66.3</v>
      </c>
    </row>
    <row r="45" spans="1:53" x14ac:dyDescent="0.15">
      <c r="A45" s="291" t="s">
        <v>761</v>
      </c>
      <c r="B45" s="292">
        <v>30</v>
      </c>
      <c r="C45" s="292">
        <v>17</v>
      </c>
      <c r="D45" s="289">
        <f t="shared" si="38"/>
        <v>0.83333333333333337</v>
      </c>
      <c r="E45" s="292">
        <v>6</v>
      </c>
      <c r="F45" s="292">
        <v>5</v>
      </c>
      <c r="G45" s="292">
        <v>17</v>
      </c>
      <c r="H45" s="292">
        <f>G45/F45</f>
        <v>3.4</v>
      </c>
      <c r="I45" s="292">
        <v>1</v>
      </c>
      <c r="J45" s="289">
        <f t="shared" si="39"/>
        <v>0.2</v>
      </c>
      <c r="L45" s="292"/>
      <c r="M45" s="292"/>
      <c r="N45" s="292" t="e">
        <f t="shared" si="40"/>
        <v>#DIV/0!</v>
      </c>
      <c r="O45" s="292"/>
      <c r="P45" s="289" t="e">
        <f t="shared" si="41"/>
        <v>#DIV/0!</v>
      </c>
      <c r="S45" s="291" t="s">
        <v>139</v>
      </c>
      <c r="T45" s="304">
        <f>(E45+L45)/($E$47+$L$47+$E$38+$L$38+$K$27+$D$27+$N$17)</f>
        <v>5.9760956175298804E-3</v>
      </c>
      <c r="U45" s="304">
        <f>E45/($E$47+$E$38+$K$27)</f>
        <v>9.6618357487922701E-3</v>
      </c>
      <c r="V45" s="304">
        <f>L45/($L$47+$L$38+$D$27+$N$17)</f>
        <v>0</v>
      </c>
      <c r="X45" s="292">
        <f>($G45*('Scoring Format'!$B$4))+($I45*'Scoring Format'!$B$7)+($M45*('Scoring Format'!$B$3))+($O45*('Scoring Format'!$B$6))</f>
        <v>7.7</v>
      </c>
      <c r="Y45" s="292">
        <f>(F45*1)+(($G45*('Scoring Format'!$B$4))+($I45*'Scoring Format'!$B$7)+($M45*('Scoring Format'!$B$3))+($O45*('Scoring Format'!$B$6)))</f>
        <v>12.7</v>
      </c>
      <c r="Z45" s="292">
        <f>(F45*0.5)+(($G45*('Scoring Format'!$B$4))+($I45*'Scoring Format'!$B$7)+($M45*('Scoring Format'!$B$3))+($O45*('Scoring Format'!$B$6)))</f>
        <v>10.199999999999999</v>
      </c>
      <c r="AA45" s="294"/>
      <c r="AD45" s="291" t="s">
        <v>74</v>
      </c>
      <c r="AE45" s="291"/>
      <c r="AF45" s="289">
        <f t="shared" si="42"/>
        <v>0.5</v>
      </c>
      <c r="AG45" s="292">
        <v>12</v>
      </c>
      <c r="AH45" s="292">
        <v>6</v>
      </c>
      <c r="AI45" s="292">
        <v>65</v>
      </c>
      <c r="AJ45" s="292">
        <f>AI45/AH45</f>
        <v>10.833333333333334</v>
      </c>
      <c r="AK45" s="292">
        <v>0</v>
      </c>
      <c r="AL45" s="289">
        <f t="shared" si="43"/>
        <v>0</v>
      </c>
      <c r="AN45" s="292">
        <v>0</v>
      </c>
      <c r="AO45" s="292">
        <v>0</v>
      </c>
      <c r="AP45" s="292">
        <v>0</v>
      </c>
      <c r="AQ45" s="292">
        <v>0</v>
      </c>
      <c r="AR45" s="289" t="e">
        <f t="shared" si="44"/>
        <v>#DIV/0!</v>
      </c>
      <c r="AV45" s="304" t="e">
        <f>(#REF!+AK45)/(#REF!+AI49)</f>
        <v>#REF!</v>
      </c>
      <c r="AW45" s="304" t="e">
        <f>#REF!/(AK45+#REF!)</f>
        <v>#REF!</v>
      </c>
      <c r="AX45" s="304" t="e">
        <f>AK45/(#REF!+AK45)</f>
        <v>#REF!</v>
      </c>
      <c r="AZ45" s="292">
        <f>(AI45*0.1)+(AK45*6)+(AO45*0.1)+(AQ45*6)</f>
        <v>6.5</v>
      </c>
      <c r="BA45" s="292">
        <f>(AH45*1)+(AI45*0.1)+(AK45*6)+(AO45*0.1)+(AQ45*6)</f>
        <v>12.5</v>
      </c>
    </row>
    <row r="46" spans="1:53" x14ac:dyDescent="0.15">
      <c r="A46" s="291" t="s">
        <v>2359</v>
      </c>
      <c r="B46" s="288">
        <v>25</v>
      </c>
      <c r="C46" s="292">
        <v>14</v>
      </c>
      <c r="D46" s="289">
        <f t="shared" si="38"/>
        <v>0.76</v>
      </c>
      <c r="E46" s="292">
        <v>50</v>
      </c>
      <c r="F46" s="292">
        <v>38</v>
      </c>
      <c r="G46" s="292">
        <v>295</v>
      </c>
      <c r="H46" s="292">
        <f>G46/F46</f>
        <v>7.7631578947368425</v>
      </c>
      <c r="I46" s="292">
        <v>2</v>
      </c>
      <c r="J46" s="289">
        <f t="shared" si="39"/>
        <v>5.2631578947368418E-2</v>
      </c>
      <c r="L46" s="292"/>
      <c r="M46" s="292"/>
      <c r="N46" s="292" t="e">
        <f t="shared" si="40"/>
        <v>#DIV/0!</v>
      </c>
      <c r="O46" s="292"/>
      <c r="P46" s="289" t="e">
        <f t="shared" si="41"/>
        <v>#DIV/0!</v>
      </c>
      <c r="S46" s="291" t="s">
        <v>1546</v>
      </c>
      <c r="T46" s="304">
        <f>(E46+L46)/($E$47+$L$47+$E$38+$L$38+$K$27+$D$27+$N$17)</f>
        <v>4.9800796812749001E-2</v>
      </c>
      <c r="U46" s="304">
        <f>E46/($E$47+$E$38+$K$27)</f>
        <v>8.0515297906602251E-2</v>
      </c>
      <c r="V46" s="304">
        <f>L46/($L$47+$L$38+$D$27+$N$17)</f>
        <v>0</v>
      </c>
      <c r="X46" s="292">
        <f>($G46*('Scoring Format'!$B$4))+($I46*'Scoring Format'!$B$7)+($M46*('Scoring Format'!$B$3))+($O46*('Scoring Format'!$B$6))</f>
        <v>41.5</v>
      </c>
      <c r="Y46" s="292">
        <f>(F46*1)+(($G46*('Scoring Format'!$B$4))+($I46*'Scoring Format'!$B$7)+($M46*('Scoring Format'!$B$3))+($O46*('Scoring Format'!$B$6)))</f>
        <v>79.5</v>
      </c>
      <c r="Z46" s="292">
        <f>(F46*0.5)+(($G46*('Scoring Format'!$B$4))+($I46*'Scoring Format'!$B$7)+($M46*('Scoring Format'!$B$3))+($O46*('Scoring Format'!$B$6)))</f>
        <v>60.5</v>
      </c>
      <c r="AA46" s="294"/>
      <c r="AD46" s="291"/>
      <c r="AE46" s="291"/>
      <c r="AF46" s="289" t="e">
        <f t="shared" si="42"/>
        <v>#DIV/0!</v>
      </c>
      <c r="AG46" s="292"/>
      <c r="AH46" s="292"/>
      <c r="AI46" s="292"/>
      <c r="AJ46" s="292" t="e">
        <f>AI46/AH46</f>
        <v>#DIV/0!</v>
      </c>
      <c r="AK46" s="292"/>
      <c r="AL46" s="289" t="e">
        <f t="shared" si="43"/>
        <v>#DIV/0!</v>
      </c>
      <c r="AN46" s="292"/>
      <c r="AO46" s="292"/>
      <c r="AP46" s="292"/>
      <c r="AQ46" s="292">
        <v>0</v>
      </c>
      <c r="AR46" s="289" t="e">
        <f t="shared" si="44"/>
        <v>#DIV/0!</v>
      </c>
      <c r="AV46" s="304" t="e">
        <f>(#REF!+AK46)/(#REF!+AI50)</f>
        <v>#REF!</v>
      </c>
      <c r="AW46" s="304" t="e">
        <f>#REF!/(AK46+#REF!)</f>
        <v>#REF!</v>
      </c>
      <c r="AX46" s="304" t="e">
        <f>AK46/(#REF!+AK46)</f>
        <v>#REF!</v>
      </c>
      <c r="AZ46" s="292">
        <f>(AI46*0.1)+(AK46*6)+(AO46*0.1)+(AQ46*6)</f>
        <v>0</v>
      </c>
      <c r="BA46" s="292">
        <f>(AH46*1)+(AI46*0.1)+(AK46*6)+(AO46*0.1)+(AQ46*6)</f>
        <v>0</v>
      </c>
    </row>
    <row r="47" spans="1:53" x14ac:dyDescent="0.15">
      <c r="A47" s="290" t="s">
        <v>44</v>
      </c>
      <c r="B47" s="290"/>
      <c r="C47" s="290"/>
      <c r="D47" s="286"/>
      <c r="E47" s="290">
        <f>SUM(E43:E46)</f>
        <v>122</v>
      </c>
      <c r="F47" s="290">
        <f t="shared" ref="F47:I47" si="45">SUM(F43:F46)</f>
        <v>92</v>
      </c>
      <c r="G47" s="290">
        <f t="shared" si="45"/>
        <v>716</v>
      </c>
      <c r="H47" s="290"/>
      <c r="I47" s="290">
        <f t="shared" si="45"/>
        <v>6</v>
      </c>
      <c r="J47" s="290"/>
      <c r="K47" s="290"/>
      <c r="L47" s="290">
        <f>SUM(L43:L46)</f>
        <v>0</v>
      </c>
      <c r="M47" s="290">
        <f t="shared" ref="M47:O47" si="46">SUM(M43:M46)</f>
        <v>0</v>
      </c>
      <c r="N47" s="290"/>
      <c r="O47" s="290">
        <f t="shared" si="46"/>
        <v>0</v>
      </c>
      <c r="P47" s="286"/>
      <c r="R47" s="295"/>
      <c r="T47" s="295"/>
      <c r="V47" s="294"/>
      <c r="W47" s="294"/>
      <c r="AD47" s="290" t="s">
        <v>44</v>
      </c>
      <c r="AE47" s="290"/>
      <c r="AF47" s="286"/>
      <c r="AG47" s="290">
        <f>SUM(AG43:AG46)</f>
        <v>63</v>
      </c>
      <c r="AH47" s="290">
        <f t="shared" ref="AH47:AI47" si="47">SUM(AH43:AH46)</f>
        <v>41</v>
      </c>
      <c r="AI47" s="290">
        <f t="shared" si="47"/>
        <v>456</v>
      </c>
      <c r="AJ47" s="290"/>
      <c r="AK47" s="290">
        <f t="shared" ref="AK47" si="48">SUM(AK43:AK46)</f>
        <v>3</v>
      </c>
      <c r="AL47" s="290"/>
      <c r="AM47" s="290"/>
      <c r="AN47" s="290">
        <f>SUM(AN43:AN46)</f>
        <v>0</v>
      </c>
      <c r="AO47" s="290">
        <f t="shared" ref="AO47" si="49">SUM(AO43:AO46)</f>
        <v>0</v>
      </c>
      <c r="AP47" s="290"/>
      <c r="AQ47" s="290">
        <f t="shared" ref="AQ47" si="50">SUM(AQ43:AQ46)</f>
        <v>0</v>
      </c>
      <c r="AR47" s="286"/>
      <c r="AT47" s="295"/>
      <c r="AU47" s="295"/>
      <c r="AV47" s="295"/>
      <c r="AX47" s="294"/>
      <c r="AY47" s="294"/>
    </row>
    <row r="48" spans="1:53" x14ac:dyDescent="0.15">
      <c r="H48" s="299"/>
      <c r="I48" s="294"/>
      <c r="J48" s="294"/>
      <c r="P48" s="295"/>
      <c r="Q48" s="295"/>
      <c r="R48" s="295"/>
      <c r="S48" s="284" t="s">
        <v>1660</v>
      </c>
      <c r="T48" s="294"/>
      <c r="U48" s="294"/>
      <c r="AJ48" s="299"/>
      <c r="AK48" s="294"/>
      <c r="AL48" s="294"/>
      <c r="AR48" s="295"/>
      <c r="AS48" s="295"/>
      <c r="AT48" s="295"/>
      <c r="AV48" s="294"/>
      <c r="AW48" s="294"/>
    </row>
    <row r="49" spans="1:50" x14ac:dyDescent="0.15">
      <c r="H49" s="299"/>
      <c r="I49" s="294"/>
      <c r="J49" s="294"/>
      <c r="P49" s="295"/>
      <c r="Q49" s="295"/>
      <c r="R49" s="295"/>
      <c r="T49" s="294"/>
      <c r="U49" s="294"/>
      <c r="AJ49" s="299"/>
      <c r="AK49" s="294"/>
      <c r="AL49" s="294"/>
      <c r="AR49" s="295"/>
      <c r="AS49" s="295"/>
      <c r="AT49" s="295"/>
      <c r="AV49" s="294"/>
      <c r="AW49" s="294"/>
    </row>
    <row r="50" spans="1:50" x14ac:dyDescent="0.15">
      <c r="A50" s="538" t="s">
        <v>57</v>
      </c>
      <c r="B50" s="538"/>
      <c r="C50" s="538"/>
      <c r="D50" s="538"/>
      <c r="E50" s="538"/>
      <c r="F50" s="538"/>
      <c r="G50" s="538"/>
      <c r="H50" s="299"/>
      <c r="I50" s="294"/>
      <c r="J50" s="538" t="s">
        <v>58</v>
      </c>
      <c r="K50" s="539"/>
      <c r="L50" s="539"/>
      <c r="M50" s="539"/>
      <c r="N50" s="539"/>
      <c r="P50" s="305"/>
      <c r="Q50" s="295"/>
      <c r="R50" s="538" t="s">
        <v>62</v>
      </c>
      <c r="S50" s="539"/>
      <c r="T50" s="539"/>
      <c r="U50" s="539"/>
      <c r="V50" s="539"/>
      <c r="AC50" s="538" t="s">
        <v>57</v>
      </c>
      <c r="AD50" s="538"/>
      <c r="AE50" s="538"/>
      <c r="AF50" s="538"/>
      <c r="AG50" s="538"/>
      <c r="AH50" s="538"/>
      <c r="AI50" s="538"/>
      <c r="AJ50" s="299"/>
      <c r="AK50" s="294"/>
      <c r="AL50" s="538" t="s">
        <v>58</v>
      </c>
      <c r="AM50" s="539"/>
      <c r="AN50" s="539"/>
      <c r="AO50" s="539"/>
      <c r="AP50" s="539"/>
      <c r="AR50" s="305"/>
      <c r="AS50" s="295"/>
      <c r="AT50" s="538" t="s">
        <v>62</v>
      </c>
      <c r="AU50" s="539"/>
      <c r="AV50" s="539"/>
      <c r="AW50" s="539"/>
      <c r="AX50" s="539"/>
    </row>
    <row r="51" spans="1:50" x14ac:dyDescent="0.15">
      <c r="A51" s="286"/>
      <c r="B51" s="290" t="s">
        <v>17</v>
      </c>
      <c r="C51" s="290" t="s">
        <v>42</v>
      </c>
      <c r="D51" s="290" t="s">
        <v>19</v>
      </c>
      <c r="E51" s="290" t="s">
        <v>6</v>
      </c>
      <c r="H51" s="294"/>
      <c r="I51" s="294"/>
      <c r="J51" s="540" t="s">
        <v>59</v>
      </c>
      <c r="K51" s="537"/>
      <c r="L51" s="537"/>
      <c r="M51" s="537"/>
      <c r="N51" s="286" t="s">
        <v>60</v>
      </c>
      <c r="R51" s="540" t="s">
        <v>59</v>
      </c>
      <c r="S51" s="537"/>
      <c r="T51" s="537"/>
      <c r="U51" s="537"/>
      <c r="V51" s="286" t="s">
        <v>60</v>
      </c>
      <c r="AC51" s="286"/>
      <c r="AD51" s="290" t="s">
        <v>17</v>
      </c>
      <c r="AE51" s="290" t="s">
        <v>42</v>
      </c>
      <c r="AF51" s="290" t="s">
        <v>19</v>
      </c>
      <c r="AG51" s="290" t="s">
        <v>6</v>
      </c>
      <c r="AJ51" s="294"/>
      <c r="AK51" s="294"/>
      <c r="AL51" s="540" t="s">
        <v>59</v>
      </c>
      <c r="AM51" s="537"/>
      <c r="AN51" s="537"/>
      <c r="AO51" s="537"/>
      <c r="AP51" s="286" t="s">
        <v>60</v>
      </c>
      <c r="AT51" s="540" t="s">
        <v>59</v>
      </c>
      <c r="AU51" s="537"/>
      <c r="AV51" s="537"/>
      <c r="AW51" s="537"/>
      <c r="AX51" s="286" t="s">
        <v>60</v>
      </c>
    </row>
    <row r="52" spans="1:50" x14ac:dyDescent="0.15">
      <c r="A52" s="306" t="s">
        <v>33</v>
      </c>
      <c r="B52" s="292">
        <f>SUM(K22:K26,E32:E37,E43:E46)</f>
        <v>621</v>
      </c>
      <c r="C52" s="292">
        <f>SUM(F43:F46,F32:F37,L22:L26)</f>
        <v>430</v>
      </c>
      <c r="D52" s="292">
        <f>SUM(G43:G46,G32:G37,M22:M26)</f>
        <v>4590</v>
      </c>
      <c r="E52" s="292">
        <f>SUM(O22:O26,I32:I37,I43:I46)</f>
        <v>38</v>
      </c>
      <c r="H52" s="294"/>
      <c r="I52" s="294"/>
      <c r="J52" s="541" t="s">
        <v>1770</v>
      </c>
      <c r="K52" s="541"/>
      <c r="L52" s="541"/>
      <c r="M52" s="541"/>
      <c r="N52" s="291" t="s">
        <v>16</v>
      </c>
      <c r="R52" s="542" t="s">
        <v>1773</v>
      </c>
      <c r="S52" s="541"/>
      <c r="T52" s="541"/>
      <c r="U52" s="541"/>
      <c r="V52" s="291" t="s">
        <v>286</v>
      </c>
      <c r="AC52" s="306" t="s">
        <v>33</v>
      </c>
      <c r="AD52" s="292">
        <f>SUM(AM22:AM26,AG32:AG37,AG43:AG46)</f>
        <v>583</v>
      </c>
      <c r="AE52" s="292">
        <f>SUM(AH43:AH46,AH32:AH37,AM22:AM26)</f>
        <v>404</v>
      </c>
      <c r="AF52" s="292">
        <f>SUM(AI43:AI46,AI32:AI37,AN22:AN26)</f>
        <v>3653</v>
      </c>
      <c r="AG52" s="292">
        <f>SUM(AQ22:AQ26,AK32:AK37,AK43:AK46)</f>
        <v>27</v>
      </c>
      <c r="AJ52" s="294"/>
      <c r="AK52" s="294"/>
      <c r="AL52" s="542"/>
      <c r="AM52" s="541"/>
      <c r="AN52" s="541"/>
      <c r="AO52" s="541"/>
      <c r="AP52" s="291"/>
      <c r="AT52" s="542"/>
      <c r="AU52" s="541"/>
      <c r="AV52" s="541"/>
      <c r="AW52" s="541"/>
      <c r="AX52" s="291"/>
    </row>
    <row r="53" spans="1:50" x14ac:dyDescent="0.15">
      <c r="A53" s="306" t="s">
        <v>43</v>
      </c>
      <c r="B53" s="292">
        <f>SUM(D17)</f>
        <v>621</v>
      </c>
      <c r="C53" s="292">
        <f>SUM(E17)</f>
        <v>430</v>
      </c>
      <c r="D53" s="292">
        <f>SUM(G17)</f>
        <v>4590</v>
      </c>
      <c r="E53" s="292">
        <f>SUM(I17)</f>
        <v>38</v>
      </c>
      <c r="F53" s="290"/>
      <c r="J53" s="541" t="s">
        <v>2352</v>
      </c>
      <c r="K53" s="541"/>
      <c r="L53" s="541"/>
      <c r="M53" s="541"/>
      <c r="N53" s="291" t="s">
        <v>16</v>
      </c>
      <c r="R53" s="542"/>
      <c r="S53" s="541"/>
      <c r="T53" s="541"/>
      <c r="U53" s="541"/>
      <c r="V53" s="291"/>
      <c r="AC53" s="306" t="s">
        <v>43</v>
      </c>
      <c r="AD53" s="292">
        <f>SUM(AF17)</f>
        <v>583</v>
      </c>
      <c r="AE53" s="292">
        <f>SUM(AG17)</f>
        <v>378</v>
      </c>
      <c r="AF53" s="292">
        <f>SUM(AI17)</f>
        <v>4072</v>
      </c>
      <c r="AG53" s="292">
        <f>SUM(AK17)</f>
        <v>27</v>
      </c>
      <c r="AH53" s="290"/>
      <c r="AL53" s="542"/>
      <c r="AM53" s="541"/>
      <c r="AN53" s="541"/>
      <c r="AO53" s="541"/>
      <c r="AP53" s="291"/>
      <c r="AT53" s="542"/>
      <c r="AU53" s="541"/>
      <c r="AV53" s="541"/>
      <c r="AW53" s="541"/>
      <c r="AX53" s="291"/>
    </row>
    <row r="54" spans="1:50" x14ac:dyDescent="0.15">
      <c r="A54" s="306" t="s">
        <v>65</v>
      </c>
      <c r="B54" s="292"/>
      <c r="F54" s="290"/>
      <c r="J54" s="541" t="s">
        <v>1771</v>
      </c>
      <c r="K54" s="541"/>
      <c r="L54" s="541"/>
      <c r="M54" s="541"/>
      <c r="N54" s="291" t="s">
        <v>285</v>
      </c>
      <c r="R54" s="542"/>
      <c r="S54" s="541"/>
      <c r="T54" s="541"/>
      <c r="U54" s="541"/>
      <c r="V54" s="291"/>
      <c r="AC54" s="306" t="s">
        <v>65</v>
      </c>
      <c r="AD54" s="291"/>
      <c r="AH54" s="290"/>
      <c r="AL54" s="542"/>
      <c r="AM54" s="541"/>
      <c r="AN54" s="541"/>
      <c r="AO54" s="541"/>
      <c r="AP54" s="291"/>
      <c r="AT54" s="542"/>
      <c r="AU54" s="541"/>
      <c r="AV54" s="541"/>
      <c r="AW54" s="541"/>
      <c r="AX54" s="291"/>
    </row>
    <row r="55" spans="1:50" x14ac:dyDescent="0.15">
      <c r="J55" s="541" t="s">
        <v>2356</v>
      </c>
      <c r="K55" s="541"/>
      <c r="L55" s="541"/>
      <c r="M55" s="541"/>
      <c r="N55" s="291" t="s">
        <v>285</v>
      </c>
      <c r="R55" s="542"/>
      <c r="S55" s="541"/>
      <c r="T55" s="541"/>
      <c r="U55" s="541"/>
      <c r="V55" s="291"/>
      <c r="AL55" s="542"/>
      <c r="AM55" s="541"/>
      <c r="AN55" s="541"/>
      <c r="AO55" s="541"/>
      <c r="AP55" s="291"/>
      <c r="AT55" s="542"/>
      <c r="AU55" s="541"/>
      <c r="AV55" s="541"/>
      <c r="AW55" s="541"/>
      <c r="AX55" s="291"/>
    </row>
    <row r="56" spans="1:50" x14ac:dyDescent="0.15">
      <c r="A56" s="286"/>
      <c r="B56" s="290" t="s">
        <v>1</v>
      </c>
      <c r="C56" s="290" t="s">
        <v>4</v>
      </c>
      <c r="D56" s="290" t="s">
        <v>6</v>
      </c>
      <c r="J56" s="541" t="s">
        <v>2357</v>
      </c>
      <c r="K56" s="541"/>
      <c r="L56" s="541"/>
      <c r="M56" s="541"/>
      <c r="N56" s="291" t="s">
        <v>285</v>
      </c>
      <c r="R56" s="542"/>
      <c r="S56" s="541"/>
      <c r="T56" s="541"/>
      <c r="U56" s="541"/>
      <c r="V56" s="291"/>
      <c r="AC56" s="286"/>
      <c r="AD56" s="290" t="s">
        <v>1</v>
      </c>
      <c r="AE56" s="290" t="s">
        <v>4</v>
      </c>
      <c r="AF56" s="290" t="s">
        <v>6</v>
      </c>
      <c r="AL56" s="542"/>
      <c r="AM56" s="541"/>
      <c r="AN56" s="541"/>
      <c r="AO56" s="541"/>
      <c r="AP56" s="291"/>
      <c r="AT56" s="542"/>
      <c r="AU56" s="541"/>
      <c r="AV56" s="541"/>
      <c r="AW56" s="541"/>
      <c r="AX56" s="291"/>
    </row>
    <row r="57" spans="1:50" x14ac:dyDescent="0.15">
      <c r="A57" s="306" t="s">
        <v>56</v>
      </c>
      <c r="B57" s="292">
        <f>SUM(N14:N16,D22:D26,L32:L37,L43:L46)</f>
        <v>383</v>
      </c>
      <c r="C57" s="292">
        <f>SUM(O14:O16,E22:E26,M32:M37,M43:M46)</f>
        <v>1661</v>
      </c>
      <c r="D57" s="292">
        <f>SUM(Q14:Q16,G22:G26,O32:O37,O43:O46)</f>
        <v>10</v>
      </c>
      <c r="J57" s="541" t="s">
        <v>2358</v>
      </c>
      <c r="K57" s="541"/>
      <c r="L57" s="541"/>
      <c r="M57" s="541"/>
      <c r="N57" s="291" t="s">
        <v>285</v>
      </c>
      <c r="R57" s="542"/>
      <c r="S57" s="541"/>
      <c r="T57" s="541"/>
      <c r="U57" s="541"/>
      <c r="V57" s="291"/>
      <c r="AC57" s="306" t="s">
        <v>56</v>
      </c>
      <c r="AD57" s="292">
        <f>SUM(AP14:AP16,AF22:AF26,AN32:AN37,AN43:AN46)</f>
        <v>421</v>
      </c>
      <c r="AE57" s="292">
        <f>SUM(AQ14:AQ16,AG22:AG26,AO32:AO37,AO43:AO46)</f>
        <v>2231</v>
      </c>
      <c r="AF57" s="292">
        <f>SUM(AS14:AS16,AI22:AI26,AQ32:AQ37,AQ43:AQ46)</f>
        <v>18</v>
      </c>
      <c r="AL57" s="542"/>
      <c r="AM57" s="541"/>
      <c r="AN57" s="541"/>
      <c r="AO57" s="541"/>
      <c r="AP57" s="291"/>
      <c r="AT57" s="542"/>
      <c r="AU57" s="541"/>
      <c r="AV57" s="541"/>
      <c r="AW57" s="541"/>
      <c r="AX57" s="291"/>
    </row>
    <row r="58" spans="1:50" x14ac:dyDescent="0.15">
      <c r="A58" s="306" t="s">
        <v>65</v>
      </c>
      <c r="B58" s="292"/>
      <c r="J58" s="541" t="s">
        <v>2360</v>
      </c>
      <c r="K58" s="541"/>
      <c r="L58" s="541"/>
      <c r="M58" s="541"/>
      <c r="N58" s="291" t="s">
        <v>286</v>
      </c>
      <c r="R58" s="542"/>
      <c r="S58" s="541"/>
      <c r="T58" s="541"/>
      <c r="U58" s="541"/>
      <c r="V58" s="291"/>
      <c r="AC58" s="306" t="s">
        <v>65</v>
      </c>
      <c r="AD58" s="291"/>
      <c r="AL58" s="542"/>
      <c r="AM58" s="541"/>
      <c r="AN58" s="541"/>
      <c r="AO58" s="541"/>
      <c r="AP58" s="291"/>
      <c r="AT58" s="542"/>
      <c r="AU58" s="541"/>
      <c r="AV58" s="541"/>
      <c r="AW58" s="541"/>
      <c r="AX58" s="291"/>
    </row>
    <row r="59" spans="1:50" x14ac:dyDescent="0.15">
      <c r="J59" s="541" t="s">
        <v>1772</v>
      </c>
      <c r="K59" s="541"/>
      <c r="L59" s="541"/>
      <c r="M59" s="541"/>
      <c r="N59" s="291" t="s">
        <v>286</v>
      </c>
      <c r="R59" s="542"/>
      <c r="S59" s="541"/>
      <c r="T59" s="541"/>
      <c r="U59" s="541"/>
      <c r="V59" s="291"/>
      <c r="AL59" s="542"/>
      <c r="AM59" s="541"/>
      <c r="AN59" s="541"/>
      <c r="AO59" s="541"/>
      <c r="AP59" s="291"/>
      <c r="AT59" s="542"/>
      <c r="AU59" s="541"/>
      <c r="AV59" s="541"/>
      <c r="AW59" s="541"/>
      <c r="AX59" s="291"/>
    </row>
    <row r="60" spans="1:50" x14ac:dyDescent="0.15">
      <c r="B60" s="290" t="s">
        <v>40</v>
      </c>
      <c r="C60" s="290" t="s">
        <v>41</v>
      </c>
      <c r="AD60" s="290" t="s">
        <v>40</v>
      </c>
      <c r="AE60" s="290" t="s">
        <v>41</v>
      </c>
    </row>
    <row r="61" spans="1:50" x14ac:dyDescent="0.15">
      <c r="A61" s="306" t="s">
        <v>39</v>
      </c>
      <c r="B61" s="289">
        <f>B57/(B53+B57)</f>
        <v>0.38147410358565736</v>
      </c>
      <c r="C61" s="289">
        <f>B53/(B53+B57)</f>
        <v>0.61852589641434264</v>
      </c>
      <c r="J61" s="284" t="s">
        <v>61</v>
      </c>
      <c r="AC61" s="306" t="s">
        <v>39</v>
      </c>
      <c r="AD61" s="289">
        <f>AD57/(AD53+AD57)</f>
        <v>0.41932270916334663</v>
      </c>
      <c r="AE61" s="289">
        <f>AD53/(AD53+AD57)</f>
        <v>0.58067729083665343</v>
      </c>
      <c r="AL61" s="284" t="s">
        <v>61</v>
      </c>
    </row>
    <row r="62" spans="1:50" x14ac:dyDescent="0.15">
      <c r="A62" s="306" t="s">
        <v>64</v>
      </c>
      <c r="B62" s="292"/>
      <c r="C62" s="291"/>
      <c r="AC62" s="306" t="s">
        <v>64</v>
      </c>
      <c r="AD62" s="291"/>
      <c r="AE62" s="291"/>
    </row>
    <row r="73" spans="1:23" x14ac:dyDescent="0.15">
      <c r="A73" s="538" t="s">
        <v>55</v>
      </c>
      <c r="B73" s="538"/>
      <c r="C73" s="538"/>
      <c r="D73" s="538"/>
      <c r="E73" s="538"/>
      <c r="F73" s="538"/>
      <c r="G73" s="538"/>
      <c r="H73" s="538"/>
      <c r="I73" s="538"/>
      <c r="J73" s="538"/>
      <c r="K73" s="538"/>
      <c r="L73" s="538"/>
      <c r="M73" s="538"/>
      <c r="N73" s="538"/>
      <c r="O73" s="538"/>
      <c r="P73" s="538"/>
      <c r="Q73" s="538"/>
      <c r="R73" s="538"/>
      <c r="S73" s="538"/>
      <c r="T73" s="538"/>
      <c r="U73" s="538"/>
      <c r="V73" s="538"/>
      <c r="W73" s="538"/>
    </row>
    <row r="74" spans="1:23" x14ac:dyDescent="0.15">
      <c r="A74" s="285"/>
      <c r="B74" s="285"/>
      <c r="C74" s="285"/>
      <c r="D74" s="285"/>
      <c r="E74" s="285"/>
      <c r="F74" s="285"/>
      <c r="G74" s="285"/>
      <c r="H74" s="285"/>
      <c r="I74" s="285"/>
      <c r="J74" s="285"/>
      <c r="K74" s="285"/>
      <c r="L74" s="285"/>
      <c r="M74" s="285"/>
      <c r="N74" s="285"/>
      <c r="O74" s="285"/>
      <c r="P74" s="285"/>
      <c r="Q74" s="285"/>
      <c r="R74" s="285"/>
      <c r="S74" s="285"/>
      <c r="T74" s="285"/>
      <c r="U74" s="285"/>
      <c r="V74" s="285"/>
      <c r="W74" s="285"/>
    </row>
    <row r="75" spans="1:23" x14ac:dyDescent="0.15">
      <c r="H75" s="536" t="s">
        <v>36</v>
      </c>
      <c r="I75" s="536"/>
      <c r="J75" s="536"/>
      <c r="M75" s="536" t="s">
        <v>37</v>
      </c>
      <c r="N75" s="536"/>
      <c r="O75" s="536"/>
      <c r="S75" s="286" t="s">
        <v>94</v>
      </c>
    </row>
    <row r="76" spans="1:23" x14ac:dyDescent="0.15">
      <c r="H76" s="536" t="s">
        <v>38</v>
      </c>
      <c r="I76" s="536"/>
      <c r="J76" s="536"/>
      <c r="M76" s="287" t="s">
        <v>75</v>
      </c>
      <c r="S76" s="288" t="s">
        <v>40</v>
      </c>
      <c r="T76" s="288" t="s">
        <v>41</v>
      </c>
    </row>
    <row r="77" spans="1:23" x14ac:dyDescent="0.15">
      <c r="H77" s="536"/>
      <c r="I77" s="536"/>
      <c r="J77" s="536"/>
      <c r="S77" s="289">
        <f>(M87+C97+K108+K117)/(M87+C97+K108+C87)</f>
        <v>0.39731682146542829</v>
      </c>
      <c r="T77" s="289">
        <f>C87/(C87+M87+C97+K108+K117)</f>
        <v>0.60268317853457176</v>
      </c>
    </row>
    <row r="80" spans="1:23" x14ac:dyDescent="0.15">
      <c r="A80" s="538" t="s">
        <v>38</v>
      </c>
      <c r="B80" s="538"/>
      <c r="C80" s="538"/>
      <c r="D80" s="538"/>
      <c r="E80" s="538"/>
      <c r="F80" s="538"/>
      <c r="G80" s="538"/>
      <c r="H80" s="538"/>
      <c r="I80" s="538"/>
      <c r="J80" s="538"/>
      <c r="K80" s="538"/>
      <c r="L80" s="538"/>
      <c r="M80" s="538"/>
      <c r="N80" s="538"/>
      <c r="O80" s="538"/>
      <c r="P80" s="538"/>
      <c r="Q80" s="538"/>
      <c r="R80" s="538"/>
      <c r="S80" s="538"/>
      <c r="T80" s="538"/>
      <c r="U80" s="538"/>
      <c r="V80" s="538"/>
      <c r="W80" s="538"/>
    </row>
    <row r="82" spans="1:27" x14ac:dyDescent="0.15">
      <c r="C82" s="538" t="s">
        <v>48</v>
      </c>
      <c r="D82" s="538"/>
      <c r="E82" s="538"/>
      <c r="F82" s="538"/>
      <c r="G82" s="538"/>
      <c r="H82" s="538"/>
      <c r="I82" s="538"/>
      <c r="L82" s="538" t="s">
        <v>49</v>
      </c>
      <c r="M82" s="539"/>
      <c r="N82" s="539"/>
      <c r="O82" s="539"/>
      <c r="P82" s="539"/>
      <c r="R82" s="538" t="s">
        <v>50</v>
      </c>
      <c r="S82" s="538"/>
      <c r="T82" s="538"/>
      <c r="V82" s="538" t="s">
        <v>51</v>
      </c>
      <c r="W82" s="538"/>
    </row>
    <row r="83" spans="1:27" x14ac:dyDescent="0.15">
      <c r="A83" s="290" t="s">
        <v>0</v>
      </c>
      <c r="B83" s="290" t="s">
        <v>66</v>
      </c>
      <c r="C83" s="290" t="s">
        <v>1</v>
      </c>
      <c r="D83" s="290" t="s">
        <v>2</v>
      </c>
      <c r="E83" s="290" t="s">
        <v>3</v>
      </c>
      <c r="F83" s="290" t="s">
        <v>4</v>
      </c>
      <c r="G83" s="290" t="s">
        <v>5</v>
      </c>
      <c r="H83" s="290" t="s">
        <v>6</v>
      </c>
      <c r="I83" s="290" t="s">
        <v>7</v>
      </c>
      <c r="J83" s="290" t="s">
        <v>8</v>
      </c>
      <c r="K83" s="290" t="s">
        <v>9</v>
      </c>
      <c r="M83" s="290" t="s">
        <v>10</v>
      </c>
      <c r="N83" s="290" t="s">
        <v>11</v>
      </c>
      <c r="O83" s="290" t="s">
        <v>12</v>
      </c>
      <c r="P83" s="290" t="s">
        <v>6</v>
      </c>
      <c r="Q83" s="290" t="s">
        <v>13</v>
      </c>
      <c r="R83" s="290"/>
      <c r="S83" s="290" t="s">
        <v>47</v>
      </c>
      <c r="T83" s="290" t="s">
        <v>45</v>
      </c>
      <c r="U83" s="290" t="s">
        <v>46</v>
      </c>
      <c r="V83" s="290"/>
      <c r="W83" s="290" t="s">
        <v>14</v>
      </c>
      <c r="X83" s="290" t="s">
        <v>63</v>
      </c>
      <c r="Y83" s="290"/>
      <c r="Z83" s="290"/>
    </row>
    <row r="84" spans="1:27" x14ac:dyDescent="0.15">
      <c r="A84" s="291" t="s">
        <v>551</v>
      </c>
      <c r="B84" s="292">
        <v>17</v>
      </c>
      <c r="C84" s="292">
        <v>584</v>
      </c>
      <c r="D84" s="292">
        <v>402</v>
      </c>
      <c r="E84" s="289">
        <f>D84/C84</f>
        <v>0.68835616438356162</v>
      </c>
      <c r="F84" s="292">
        <v>4708</v>
      </c>
      <c r="G84" s="293">
        <f>F84/C84</f>
        <v>8.0616438356164384</v>
      </c>
      <c r="H84" s="292">
        <v>35</v>
      </c>
      <c r="I84" s="289">
        <f>H84/C84</f>
        <v>5.9931506849315065E-2</v>
      </c>
      <c r="J84" s="292">
        <v>13</v>
      </c>
      <c r="K84" s="289">
        <f>J84/C84</f>
        <v>2.2260273972602738E-2</v>
      </c>
      <c r="M84" s="292">
        <v>63</v>
      </c>
      <c r="N84" s="292">
        <v>188</v>
      </c>
      <c r="O84" s="292">
        <f>N84/M84</f>
        <v>2.9841269841269842</v>
      </c>
      <c r="P84" s="292">
        <v>3</v>
      </c>
      <c r="Q84" s="289">
        <f>P84/M84</f>
        <v>4.7619047619047616E-2</v>
      </c>
      <c r="R84" s="294"/>
      <c r="S84" s="289">
        <f>(C84+M84)/($D$17+$N$17)</f>
        <v>0.98778625954198473</v>
      </c>
      <c r="T84" s="289">
        <f>C84/($D$17)</f>
        <v>0.94041867954911429</v>
      </c>
      <c r="U84" s="289">
        <f>M84/($N$17)</f>
        <v>1.8529411764705883</v>
      </c>
      <c r="V84" s="295"/>
      <c r="W84" s="292">
        <f>(F84*0.05)+(H84*4)+(J84*-1)+(N84*0.1)+(P84*6)</f>
        <v>399.2</v>
      </c>
      <c r="X84" s="296">
        <f>((F84*0.05)+(H84*4)+(J84*-1)+(N84*0.1)+(P84*6))*0.4</f>
        <v>159.68</v>
      </c>
      <c r="Y84" s="294"/>
      <c r="Z84" s="294"/>
    </row>
    <row r="85" spans="1:27" x14ac:dyDescent="0.15">
      <c r="A85" s="291" t="s">
        <v>760</v>
      </c>
      <c r="B85" s="292"/>
      <c r="C85" s="292"/>
      <c r="D85" s="292"/>
      <c r="E85" s="289" t="e">
        <f t="shared" ref="E85:E86" si="51">D85/C85</f>
        <v>#DIV/0!</v>
      </c>
      <c r="F85" s="292"/>
      <c r="G85" s="293" t="e">
        <f>F85/C85</f>
        <v>#DIV/0!</v>
      </c>
      <c r="H85" s="292"/>
      <c r="I85" s="289" t="e">
        <f>H85/C85</f>
        <v>#DIV/0!</v>
      </c>
      <c r="J85" s="292"/>
      <c r="K85" s="289" t="e">
        <f t="shared" ref="K85:K86" si="52">J85/C85</f>
        <v>#DIV/0!</v>
      </c>
      <c r="M85" s="292"/>
      <c r="N85" s="292"/>
      <c r="O85" s="292" t="e">
        <f>N85/M85</f>
        <v>#DIV/0!</v>
      </c>
      <c r="P85" s="292"/>
      <c r="Q85" s="289" t="e">
        <f t="shared" ref="Q85:Q86" si="53">P85/M85</f>
        <v>#DIV/0!</v>
      </c>
      <c r="R85" s="294"/>
      <c r="S85" s="289">
        <f>(C85+M85)/($D$17+$N$17)</f>
        <v>0</v>
      </c>
      <c r="T85" s="289">
        <f>C85/($D$17)</f>
        <v>0</v>
      </c>
      <c r="U85" s="289">
        <f>M85/($N$17)</f>
        <v>0</v>
      </c>
      <c r="V85" s="295"/>
      <c r="W85" s="292">
        <f t="shared" ref="W85:W86" si="54">(F85*0.05)+(H85*4)+(J85*-1)+(N85*0.1)+(P85*6)</f>
        <v>0</v>
      </c>
      <c r="X85" s="296">
        <f t="shared" ref="X85:X86" si="55">((F85*0.05)+(H85*4)+(J85*-1)+(N85*0.1)+(P85*6))*0.4</f>
        <v>0</v>
      </c>
      <c r="Y85" s="294"/>
      <c r="Z85" s="294"/>
    </row>
    <row r="86" spans="1:27" x14ac:dyDescent="0.15">
      <c r="A86" s="291" t="s">
        <v>1322</v>
      </c>
      <c r="B86" s="292"/>
      <c r="C86" s="292"/>
      <c r="D86" s="292"/>
      <c r="E86" s="289" t="e">
        <f t="shared" si="51"/>
        <v>#DIV/0!</v>
      </c>
      <c r="F86" s="292"/>
      <c r="G86" s="293" t="e">
        <f>F86/C86</f>
        <v>#DIV/0!</v>
      </c>
      <c r="H86" s="292"/>
      <c r="I86" s="289" t="e">
        <f>H86/C86</f>
        <v>#DIV/0!</v>
      </c>
      <c r="J86" s="292"/>
      <c r="K86" s="289" t="e">
        <f t="shared" si="52"/>
        <v>#DIV/0!</v>
      </c>
      <c r="M86" s="292"/>
      <c r="N86" s="292"/>
      <c r="O86" s="292" t="e">
        <f>N86/M86</f>
        <v>#DIV/0!</v>
      </c>
      <c r="P86" s="292"/>
      <c r="Q86" s="289" t="e">
        <f t="shared" si="53"/>
        <v>#DIV/0!</v>
      </c>
      <c r="R86" s="294"/>
      <c r="S86" s="289">
        <f>(C86+M86)/($D$17+$N$17)</f>
        <v>0</v>
      </c>
      <c r="T86" s="289">
        <f>C86/($D$17)</f>
        <v>0</v>
      </c>
      <c r="U86" s="289">
        <f>M86/($N$17)</f>
        <v>0</v>
      </c>
      <c r="V86" s="295"/>
      <c r="W86" s="292">
        <f t="shared" si="54"/>
        <v>0</v>
      </c>
      <c r="X86" s="296">
        <f t="shared" si="55"/>
        <v>0</v>
      </c>
      <c r="Y86" s="294"/>
      <c r="Z86" s="294"/>
    </row>
    <row r="87" spans="1:27" x14ac:dyDescent="0.15">
      <c r="A87" s="290" t="s">
        <v>44</v>
      </c>
      <c r="B87" s="290"/>
      <c r="C87" s="290">
        <f>SUM(C84:C86)</f>
        <v>584</v>
      </c>
      <c r="D87" s="290">
        <f>SUM(D84:D86)</f>
        <v>402</v>
      </c>
      <c r="E87" s="290"/>
      <c r="F87" s="290">
        <f t="shared" ref="F87" si="56">SUM(F84:F86)</f>
        <v>4708</v>
      </c>
      <c r="G87" s="290"/>
      <c r="H87" s="290">
        <f t="shared" ref="H87" si="57">SUM(H84:H86)</f>
        <v>35</v>
      </c>
      <c r="I87" s="290"/>
      <c r="J87" s="290">
        <f t="shared" ref="J87" si="58">SUM(J84:J86)</f>
        <v>13</v>
      </c>
      <c r="K87" s="290"/>
      <c r="L87" s="286"/>
      <c r="M87" s="290">
        <f>SUM(M84:M86)</f>
        <v>63</v>
      </c>
      <c r="N87" s="290">
        <f>SUM(N84:N86)</f>
        <v>188</v>
      </c>
      <c r="O87" s="290"/>
      <c r="P87" s="290">
        <f>SUM(P84:P86)</f>
        <v>3</v>
      </c>
      <c r="Q87" s="290"/>
      <c r="R87" s="290"/>
      <c r="S87" s="297">
        <f>S84+S85+S86</f>
        <v>0.98778625954198473</v>
      </c>
      <c r="T87" s="298">
        <f>C87/(C87+M87)</f>
        <v>0.90262751159196286</v>
      </c>
      <c r="U87" s="298">
        <f>M87/(M87+C87)</f>
        <v>9.7372488408037097E-2</v>
      </c>
      <c r="V87" s="295"/>
      <c r="W87" s="294"/>
      <c r="X87" s="294"/>
      <c r="Y87" s="294"/>
      <c r="Z87" s="294"/>
    </row>
    <row r="88" spans="1:27" x14ac:dyDescent="0.15">
      <c r="C88" s="294"/>
      <c r="D88" s="299"/>
      <c r="E88" s="294"/>
      <c r="F88" s="300"/>
      <c r="G88" s="294"/>
      <c r="H88" s="301"/>
      <c r="I88" s="294"/>
      <c r="J88" s="301"/>
      <c r="K88" s="294"/>
      <c r="L88" s="294"/>
      <c r="M88" s="294"/>
      <c r="N88" s="294"/>
      <c r="O88" s="294"/>
      <c r="P88" s="294"/>
      <c r="Q88" s="294"/>
      <c r="R88" s="294"/>
    </row>
    <row r="89" spans="1:27" x14ac:dyDescent="0.15">
      <c r="C89" s="294"/>
      <c r="D89" s="299"/>
      <c r="E89" s="294"/>
      <c r="F89" s="300"/>
      <c r="G89" s="294"/>
      <c r="H89" s="301"/>
      <c r="I89" s="294"/>
      <c r="J89" s="301"/>
      <c r="K89" s="294"/>
      <c r="L89" s="294"/>
      <c r="M89" s="294"/>
      <c r="N89" s="294"/>
      <c r="O89" s="294"/>
      <c r="P89" s="294"/>
      <c r="Q89" s="294"/>
      <c r="R89" s="294"/>
    </row>
    <row r="90" spans="1:27" x14ac:dyDescent="0.15">
      <c r="A90" s="538" t="s">
        <v>49</v>
      </c>
      <c r="B90" s="538"/>
      <c r="C90" s="538"/>
      <c r="D90" s="538"/>
      <c r="E90" s="538"/>
      <c r="F90" s="538"/>
      <c r="G90" s="538"/>
      <c r="H90" s="538" t="s">
        <v>52</v>
      </c>
      <c r="I90" s="539"/>
      <c r="J90" s="539"/>
      <c r="K90" s="539"/>
      <c r="L90" s="539"/>
      <c r="M90" s="539"/>
      <c r="N90" s="294"/>
      <c r="O90" s="294"/>
      <c r="R90" s="538" t="s">
        <v>50</v>
      </c>
      <c r="S90" s="538"/>
      <c r="T90" s="538"/>
      <c r="V90" s="538" t="s">
        <v>51</v>
      </c>
      <c r="W90" s="538"/>
      <c r="X90" s="285"/>
      <c r="Y90" s="285"/>
      <c r="Z90" s="285"/>
      <c r="AA90" s="285"/>
    </row>
    <row r="91" spans="1:27" x14ac:dyDescent="0.15">
      <c r="A91" s="290" t="s">
        <v>16</v>
      </c>
      <c r="B91" s="290" t="s">
        <v>66</v>
      </c>
      <c r="C91" s="290" t="s">
        <v>1</v>
      </c>
      <c r="D91" s="290" t="s">
        <v>4</v>
      </c>
      <c r="E91" s="290" t="s">
        <v>5</v>
      </c>
      <c r="F91" s="290" t="s">
        <v>6</v>
      </c>
      <c r="G91" s="290" t="s">
        <v>7</v>
      </c>
      <c r="I91" s="290" t="s">
        <v>34</v>
      </c>
      <c r="J91" s="290" t="s">
        <v>17</v>
      </c>
      <c r="K91" s="290" t="s">
        <v>18</v>
      </c>
      <c r="L91" s="290" t="s">
        <v>19</v>
      </c>
      <c r="M91" s="290" t="s">
        <v>20</v>
      </c>
      <c r="N91" s="290" t="s">
        <v>6</v>
      </c>
      <c r="O91" s="290" t="s">
        <v>53</v>
      </c>
      <c r="R91" s="290" t="s">
        <v>16</v>
      </c>
      <c r="S91" s="290" t="s">
        <v>47</v>
      </c>
      <c r="T91" s="290" t="s">
        <v>45</v>
      </c>
      <c r="U91" s="290" t="s">
        <v>46</v>
      </c>
      <c r="W91" s="290" t="s">
        <v>14</v>
      </c>
      <c r="X91" s="290" t="s">
        <v>21</v>
      </c>
      <c r="Y91" s="290" t="s">
        <v>1002</v>
      </c>
      <c r="Z91" s="290"/>
      <c r="AA91" s="290"/>
    </row>
    <row r="92" spans="1:27" x14ac:dyDescent="0.15">
      <c r="A92" s="291" t="s">
        <v>552</v>
      </c>
      <c r="B92" s="302">
        <v>17</v>
      </c>
      <c r="C92" s="292">
        <v>240</v>
      </c>
      <c r="D92" s="292">
        <v>1000</v>
      </c>
      <c r="E92" s="292">
        <f>D92/C92</f>
        <v>4.166666666666667</v>
      </c>
      <c r="F92" s="292">
        <v>8</v>
      </c>
      <c r="G92" s="289">
        <f>F92/C92</f>
        <v>3.3333333333333333E-2</v>
      </c>
      <c r="I92" s="289">
        <f>K92/J92</f>
        <v>0.80555555555555558</v>
      </c>
      <c r="J92" s="292">
        <v>72</v>
      </c>
      <c r="K92" s="292">
        <v>58</v>
      </c>
      <c r="L92" s="292">
        <v>461</v>
      </c>
      <c r="M92" s="292">
        <f>L92/K92</f>
        <v>7.9482758620689653</v>
      </c>
      <c r="N92" s="292">
        <v>1</v>
      </c>
      <c r="O92" s="289">
        <f>N92/K92</f>
        <v>1.7241379310344827E-2</v>
      </c>
      <c r="R92" s="291" t="s">
        <v>136</v>
      </c>
      <c r="S92" s="289">
        <f>(C92+J92)/($D$27+$K$27+$N$17+$E$17+$L$38+$L$47)</f>
        <v>0.34210526315789475</v>
      </c>
      <c r="T92" s="289">
        <f>J92/($K$27+$F$38+$F$47)</f>
        <v>0.15929203539823009</v>
      </c>
      <c r="U92" s="289">
        <f>C92/($D$27+$N$17+$L$38+$L$47)</f>
        <v>0.62663185378590081</v>
      </c>
      <c r="W92" s="292">
        <f>(D92*0.1)+(F92*6)+(L92*0.1)+(N92*6)</f>
        <v>200.1</v>
      </c>
      <c r="X92" s="292">
        <f>(D92*0.1)+(F92*6)+(K92*1)+(L92*0.1)+(N92*6)</f>
        <v>258.10000000000002</v>
      </c>
      <c r="Y92" s="292">
        <f>(D92*0.1)+(F92*6)+(K92*0.5)+(L92*0.1)+(N92*6)</f>
        <v>229.1</v>
      </c>
      <c r="Z92" s="294"/>
      <c r="AA92" s="294"/>
    </row>
    <row r="93" spans="1:27" x14ac:dyDescent="0.15">
      <c r="A93" s="291" t="s">
        <v>858</v>
      </c>
      <c r="B93" s="302">
        <v>15</v>
      </c>
      <c r="C93" s="292">
        <v>75</v>
      </c>
      <c r="D93" s="292">
        <v>324</v>
      </c>
      <c r="E93" s="292">
        <f>D93/C93</f>
        <v>4.32</v>
      </c>
      <c r="F93" s="292">
        <v>2</v>
      </c>
      <c r="G93" s="289">
        <f>F93/C93</f>
        <v>2.6666666666666668E-2</v>
      </c>
      <c r="I93" s="289">
        <f t="shared" ref="I93:I96" si="59">K93/J93</f>
        <v>0.7142857142857143</v>
      </c>
      <c r="J93" s="292">
        <v>21</v>
      </c>
      <c r="K93" s="292">
        <v>15</v>
      </c>
      <c r="L93" s="292">
        <v>127</v>
      </c>
      <c r="M93" s="292">
        <f>L93/K93</f>
        <v>8.4666666666666668</v>
      </c>
      <c r="N93" s="292">
        <v>1</v>
      </c>
      <c r="O93" s="289">
        <f t="shared" ref="O93:O96" si="60">N93/K93</f>
        <v>6.6666666666666666E-2</v>
      </c>
      <c r="R93" s="291" t="s">
        <v>859</v>
      </c>
      <c r="S93" s="289">
        <f>(C93+J93)/($D$27+$K$27+$N$17+$E$17+$L$38+$L$47)</f>
        <v>0.10526315789473684</v>
      </c>
      <c r="T93" s="289">
        <f>J93/($K$27+$F$38+$F$47)</f>
        <v>4.6460176991150445E-2</v>
      </c>
      <c r="U93" s="289">
        <f>C93/($D$27+$N$17+$L$38+$L$47)</f>
        <v>0.195822454308094</v>
      </c>
      <c r="W93" s="292">
        <f t="shared" ref="W93:W96" si="61">(D93*0.1)+(F93*6)+(L93*0.1)+(N93*6)</f>
        <v>63.1</v>
      </c>
      <c r="X93" s="292">
        <f t="shared" ref="X93:X96" si="62">(D93*0.1)+(F93*6)+(K93*1)+(L93*0.1)+(N93*6)</f>
        <v>78.099999999999994</v>
      </c>
      <c r="Y93" s="292">
        <f t="shared" ref="Y93:Y96" si="63">(D93*0.1)+(F93*6)+(K93*0.5)+(L93*0.1)+(N93*6)</f>
        <v>70.599999999999994</v>
      </c>
      <c r="Z93" s="294"/>
      <c r="AA93" s="294"/>
    </row>
    <row r="94" spans="1:27" x14ac:dyDescent="0.15">
      <c r="A94" s="291" t="s">
        <v>553</v>
      </c>
      <c r="B94" s="302">
        <v>8</v>
      </c>
      <c r="C94" s="292">
        <v>0</v>
      </c>
      <c r="D94" s="292">
        <v>0</v>
      </c>
      <c r="E94" s="292" t="e">
        <f>D94/C94</f>
        <v>#DIV/0!</v>
      </c>
      <c r="F94" s="292">
        <v>0</v>
      </c>
      <c r="G94" s="289" t="e">
        <f>F94/C94</f>
        <v>#DIV/0!</v>
      </c>
      <c r="I94" s="289">
        <f t="shared" si="59"/>
        <v>0.63636363636363635</v>
      </c>
      <c r="J94" s="292">
        <v>11</v>
      </c>
      <c r="K94" s="292">
        <v>7</v>
      </c>
      <c r="L94" s="292">
        <v>80</v>
      </c>
      <c r="M94" s="292">
        <f>L94/K94</f>
        <v>11.428571428571429</v>
      </c>
      <c r="N94" s="292">
        <v>1</v>
      </c>
      <c r="O94" s="289">
        <f t="shared" si="60"/>
        <v>0.14285714285714285</v>
      </c>
      <c r="R94" s="291" t="s">
        <v>137</v>
      </c>
      <c r="S94" s="289">
        <f>(C94+J94)/($D$27+$K$27+$N$17+$E$17+$L$38+$L$47)</f>
        <v>1.2061403508771929E-2</v>
      </c>
      <c r="T94" s="289">
        <f>J94/($K$27+$F$38+$F$47)</f>
        <v>2.4336283185840708E-2</v>
      </c>
      <c r="U94" s="289">
        <f>C94/($D$27+$N$17+$L$38+$L$47)</f>
        <v>0</v>
      </c>
      <c r="W94" s="292">
        <f t="shared" si="61"/>
        <v>14</v>
      </c>
      <c r="X94" s="292">
        <f t="shared" si="62"/>
        <v>21</v>
      </c>
      <c r="Y94" s="292">
        <f t="shared" si="63"/>
        <v>17.5</v>
      </c>
      <c r="Z94" s="294"/>
      <c r="AA94" s="294"/>
    </row>
    <row r="95" spans="1:27" x14ac:dyDescent="0.15">
      <c r="A95" s="291"/>
      <c r="B95" s="302"/>
      <c r="C95" s="292"/>
      <c r="D95" s="292"/>
      <c r="E95" s="292" t="e">
        <f>D95/C95</f>
        <v>#DIV/0!</v>
      </c>
      <c r="F95" s="292"/>
      <c r="G95" s="289" t="e">
        <f>F95/C95</f>
        <v>#DIV/0!</v>
      </c>
      <c r="I95" s="289" t="e">
        <f t="shared" si="59"/>
        <v>#DIV/0!</v>
      </c>
      <c r="J95" s="292"/>
      <c r="K95" s="292"/>
      <c r="L95" s="292"/>
      <c r="M95" s="292" t="e">
        <f>L95/K95</f>
        <v>#DIV/0!</v>
      </c>
      <c r="N95" s="292">
        <v>0</v>
      </c>
      <c r="O95" s="289" t="e">
        <f t="shared" si="60"/>
        <v>#DIV/0!</v>
      </c>
      <c r="R95" s="291"/>
      <c r="S95" s="289">
        <f>(C95+J95)/($D$27+$K$27+$N$17+$E$17+$L$38+$L$47)</f>
        <v>0</v>
      </c>
      <c r="T95" s="289">
        <f>J95/($K$27+$F$38+$F$47)</f>
        <v>0</v>
      </c>
      <c r="U95" s="289">
        <f>C95/($D$27+$N$17+$L$38+$L$47)</f>
        <v>0</v>
      </c>
      <c r="W95" s="292">
        <f t="shared" si="61"/>
        <v>0</v>
      </c>
      <c r="X95" s="292">
        <f t="shared" si="62"/>
        <v>0</v>
      </c>
      <c r="Y95" s="292">
        <f t="shared" si="63"/>
        <v>0</v>
      </c>
      <c r="Z95" s="294"/>
      <c r="AA95" s="294"/>
    </row>
    <row r="96" spans="1:27" x14ac:dyDescent="0.15">
      <c r="A96" s="291"/>
      <c r="B96" s="302"/>
      <c r="C96" s="292"/>
      <c r="D96" s="292"/>
      <c r="E96" s="292" t="e">
        <f>D96/C96</f>
        <v>#DIV/0!</v>
      </c>
      <c r="F96" s="292"/>
      <c r="G96" s="289" t="e">
        <f>F96/C96</f>
        <v>#DIV/0!</v>
      </c>
      <c r="I96" s="289" t="e">
        <f t="shared" si="59"/>
        <v>#DIV/0!</v>
      </c>
      <c r="J96" s="292"/>
      <c r="K96" s="292"/>
      <c r="L96" s="292"/>
      <c r="M96" s="292" t="e">
        <f>L96/K96</f>
        <v>#DIV/0!</v>
      </c>
      <c r="N96" s="292"/>
      <c r="O96" s="289" t="e">
        <f t="shared" si="60"/>
        <v>#DIV/0!</v>
      </c>
      <c r="R96" s="291"/>
      <c r="S96" s="289">
        <f>(C96+J96)/($D$27+$K$27+$N$17+$E$17+$L$38+$L$47)</f>
        <v>0</v>
      </c>
      <c r="T96" s="289">
        <f>J96/($K$27+$F$38+$F$47)</f>
        <v>0</v>
      </c>
      <c r="U96" s="289">
        <f>C96/($D$27+$N$17+$L$38+$L$47)</f>
        <v>0</v>
      </c>
      <c r="W96" s="292">
        <f t="shared" si="61"/>
        <v>0</v>
      </c>
      <c r="X96" s="292">
        <f t="shared" si="62"/>
        <v>0</v>
      </c>
      <c r="Y96" s="292">
        <f t="shared" si="63"/>
        <v>0</v>
      </c>
      <c r="Z96" s="294"/>
      <c r="AA96" s="294"/>
    </row>
    <row r="97" spans="1:26" x14ac:dyDescent="0.15">
      <c r="A97" s="290" t="s">
        <v>44</v>
      </c>
      <c r="B97" s="290"/>
      <c r="C97" s="290">
        <f>SUM(C92:C96)</f>
        <v>315</v>
      </c>
      <c r="D97" s="290">
        <f t="shared" ref="D97" si="64">SUM(D92:D96)</f>
        <v>1324</v>
      </c>
      <c r="E97" s="290"/>
      <c r="F97" s="290">
        <f t="shared" ref="F97" si="65">SUM(F92:F96)</f>
        <v>10</v>
      </c>
      <c r="G97" s="290"/>
      <c r="H97" s="290"/>
      <c r="I97" s="290"/>
      <c r="J97" s="290">
        <f>SUM(J92:J96)</f>
        <v>104</v>
      </c>
      <c r="K97" s="290">
        <f t="shared" ref="K97:L97" si="66">SUM(K92:K96)</f>
        <v>80</v>
      </c>
      <c r="L97" s="290">
        <f t="shared" si="66"/>
        <v>668</v>
      </c>
      <c r="M97" s="290"/>
      <c r="N97" s="290">
        <f t="shared" ref="N97" si="67">SUM(N92:N96)</f>
        <v>3</v>
      </c>
      <c r="O97" s="290"/>
    </row>
    <row r="98" spans="1:26" x14ac:dyDescent="0.15">
      <c r="A98" s="290"/>
      <c r="C98" s="294"/>
      <c r="D98" s="294"/>
      <c r="E98" s="294"/>
      <c r="F98" s="294"/>
      <c r="G98" s="294"/>
      <c r="H98" s="290"/>
      <c r="I98" s="294"/>
      <c r="J98" s="294"/>
      <c r="K98" s="294"/>
      <c r="L98" s="294"/>
      <c r="M98" s="294"/>
      <c r="N98" s="294"/>
    </row>
    <row r="99" spans="1:26" x14ac:dyDescent="0.15">
      <c r="C99" s="294"/>
      <c r="D99" s="294"/>
      <c r="E99" s="294"/>
      <c r="F99" s="294"/>
      <c r="G99" s="294"/>
      <c r="H99" s="294"/>
      <c r="I99" s="294"/>
      <c r="J99" s="294"/>
      <c r="K99" s="294"/>
      <c r="L99" s="294"/>
      <c r="M99" s="294"/>
    </row>
    <row r="100" spans="1:26" x14ac:dyDescent="0.15">
      <c r="A100" s="538" t="s">
        <v>52</v>
      </c>
      <c r="B100" s="538"/>
      <c r="C100" s="538"/>
      <c r="D100" s="538"/>
      <c r="E100" s="538"/>
      <c r="F100" s="538"/>
      <c r="G100" s="538"/>
      <c r="H100" s="294"/>
      <c r="I100" s="294"/>
      <c r="J100" s="538" t="s">
        <v>49</v>
      </c>
      <c r="K100" s="538"/>
      <c r="L100" s="538"/>
      <c r="M100" s="538"/>
      <c r="N100" s="538"/>
      <c r="R100" s="538" t="s">
        <v>50</v>
      </c>
      <c r="S100" s="538"/>
      <c r="T100" s="538"/>
      <c r="V100" s="538" t="s">
        <v>51</v>
      </c>
      <c r="W100" s="537"/>
    </row>
    <row r="101" spans="1:26" x14ac:dyDescent="0.15">
      <c r="A101" s="290" t="s">
        <v>25</v>
      </c>
      <c r="B101" s="290" t="s">
        <v>66</v>
      </c>
      <c r="C101" s="290" t="s">
        <v>34</v>
      </c>
      <c r="D101" s="290" t="s">
        <v>17</v>
      </c>
      <c r="E101" s="290" t="s">
        <v>18</v>
      </c>
      <c r="F101" s="290" t="s">
        <v>19</v>
      </c>
      <c r="G101" s="290" t="s">
        <v>20</v>
      </c>
      <c r="H101" s="290" t="s">
        <v>6</v>
      </c>
      <c r="I101" s="290" t="s">
        <v>53</v>
      </c>
      <c r="K101" s="290" t="s">
        <v>10</v>
      </c>
      <c r="L101" s="290" t="s">
        <v>11</v>
      </c>
      <c r="M101" s="290" t="s">
        <v>12</v>
      </c>
      <c r="N101" s="290" t="s">
        <v>26</v>
      </c>
      <c r="O101" s="290" t="s">
        <v>7</v>
      </c>
      <c r="R101" s="290" t="s">
        <v>25</v>
      </c>
      <c r="S101" s="290" t="s">
        <v>47</v>
      </c>
      <c r="T101" s="290" t="s">
        <v>45</v>
      </c>
      <c r="U101" s="290" t="s">
        <v>46</v>
      </c>
      <c r="W101" s="290" t="s">
        <v>14</v>
      </c>
      <c r="X101" s="290" t="s">
        <v>21</v>
      </c>
      <c r="Y101" s="290" t="s">
        <v>1003</v>
      </c>
      <c r="Z101" s="290"/>
    </row>
    <row r="102" spans="1:26" x14ac:dyDescent="0.15">
      <c r="A102" s="291" t="s">
        <v>554</v>
      </c>
      <c r="B102" s="292">
        <v>17</v>
      </c>
      <c r="C102" s="289">
        <f>E102/D102</f>
        <v>0.63157894736842102</v>
      </c>
      <c r="D102" s="292">
        <v>190</v>
      </c>
      <c r="E102" s="292">
        <v>120</v>
      </c>
      <c r="F102" s="292">
        <v>1482</v>
      </c>
      <c r="G102" s="292">
        <f t="shared" ref="G102:G107" si="68">F102/E102</f>
        <v>12.35</v>
      </c>
      <c r="H102" s="292">
        <v>13</v>
      </c>
      <c r="I102" s="289">
        <f>H102/E102</f>
        <v>0.10833333333333334</v>
      </c>
      <c r="K102" s="292">
        <v>7</v>
      </c>
      <c r="L102" s="292">
        <v>28</v>
      </c>
      <c r="M102" s="303">
        <f t="shared" ref="M102:M107" si="69">L102/K102</f>
        <v>4</v>
      </c>
      <c r="N102" s="292">
        <v>0</v>
      </c>
      <c r="O102" s="289">
        <f>N102/K102</f>
        <v>0</v>
      </c>
      <c r="R102" s="291" t="s">
        <v>292</v>
      </c>
      <c r="S102" s="304">
        <f t="shared" ref="S102:S107" si="70">(D102+K102)/($D$27+$L$27+$N$17+$E$47+$L$47)</f>
        <v>0.34024179620034545</v>
      </c>
      <c r="T102" s="304">
        <f t="shared" ref="T102:T107" si="71">D102/($E$17)</f>
        <v>0.44186046511627908</v>
      </c>
      <c r="U102" s="304">
        <f t="shared" ref="U102:U107" si="72">K102/($N$17+$D$27+$L$38+$L$47)</f>
        <v>1.8276762402088774E-2</v>
      </c>
      <c r="W102" s="292">
        <f>(F102*0.1)+(H102*6)+(L102*0.1)+(N102*6)</f>
        <v>229.00000000000003</v>
      </c>
      <c r="X102" s="292">
        <f>(E102*1)+(F102*0.1)+(H102*6)+(L102*0.1)+(N102*6)</f>
        <v>349.00000000000006</v>
      </c>
      <c r="Y102" s="292">
        <f>(E102*0.5)+(F102*0.1)+(H102*6)+(L102*0.1)+(N102*6)</f>
        <v>289.00000000000006</v>
      </c>
      <c r="Z102" s="294"/>
    </row>
    <row r="103" spans="1:26" x14ac:dyDescent="0.15">
      <c r="A103" s="291" t="s">
        <v>862</v>
      </c>
      <c r="B103" s="292">
        <v>17</v>
      </c>
      <c r="C103" s="289">
        <f t="shared" ref="C103:C107" si="73">E103/D103</f>
        <v>0.73529411764705888</v>
      </c>
      <c r="D103" s="292">
        <v>68</v>
      </c>
      <c r="E103" s="292">
        <v>50</v>
      </c>
      <c r="F103" s="292">
        <v>696</v>
      </c>
      <c r="G103" s="292">
        <f t="shared" si="68"/>
        <v>13.92</v>
      </c>
      <c r="H103" s="292">
        <v>5</v>
      </c>
      <c r="I103" s="289">
        <f t="shared" ref="I103:I107" si="74">H103/E103</f>
        <v>0.1</v>
      </c>
      <c r="K103" s="292">
        <v>0</v>
      </c>
      <c r="L103" s="292">
        <v>0</v>
      </c>
      <c r="M103" s="303" t="e">
        <f t="shared" si="69"/>
        <v>#DIV/0!</v>
      </c>
      <c r="N103" s="292">
        <v>0</v>
      </c>
      <c r="O103" s="289" t="e">
        <f t="shared" ref="O103:O107" si="75">N103/K103</f>
        <v>#DIV/0!</v>
      </c>
      <c r="R103" s="291" t="s">
        <v>864</v>
      </c>
      <c r="S103" s="304">
        <f t="shared" si="70"/>
        <v>0.11744386873920552</v>
      </c>
      <c r="T103" s="304">
        <f t="shared" si="71"/>
        <v>0.15813953488372093</v>
      </c>
      <c r="U103" s="304">
        <f t="shared" si="72"/>
        <v>0</v>
      </c>
      <c r="W103" s="292">
        <f t="shared" ref="W103:W107" si="76">(F103*0.1)+(H103*6)+(L103*0.1)+(N103*6)</f>
        <v>99.600000000000009</v>
      </c>
      <c r="X103" s="292">
        <f t="shared" ref="X103:X107" si="77">(E103*1)+(F103*0.1)+(H103*6)+(L103*0.1)+(N103*6)</f>
        <v>149.60000000000002</v>
      </c>
      <c r="Y103" s="292">
        <f t="shared" ref="Y103:Y107" si="78">(E103*0.5)+(F103*0.1)+(H103*6)+(L103*0.1)+(N103*6)</f>
        <v>124.60000000000001</v>
      </c>
      <c r="Z103" s="294"/>
    </row>
    <row r="104" spans="1:26" x14ac:dyDescent="0.15">
      <c r="A104" s="291" t="s">
        <v>1480</v>
      </c>
      <c r="B104" s="292">
        <v>17</v>
      </c>
      <c r="C104" s="289">
        <f t="shared" si="73"/>
        <v>0.66400000000000003</v>
      </c>
      <c r="D104" s="292">
        <v>125</v>
      </c>
      <c r="E104" s="292">
        <v>83</v>
      </c>
      <c r="F104" s="292">
        <v>1181</v>
      </c>
      <c r="G104" s="292">
        <f t="shared" si="68"/>
        <v>14.228915662650602</v>
      </c>
      <c r="H104" s="292">
        <v>9</v>
      </c>
      <c r="I104" s="289">
        <f t="shared" si="74"/>
        <v>0.10843373493975904</v>
      </c>
      <c r="K104" s="292">
        <v>0</v>
      </c>
      <c r="L104" s="292">
        <v>0</v>
      </c>
      <c r="M104" s="303" t="e">
        <f t="shared" si="69"/>
        <v>#DIV/0!</v>
      </c>
      <c r="N104" s="292">
        <v>0</v>
      </c>
      <c r="O104" s="289" t="e">
        <f t="shared" si="75"/>
        <v>#DIV/0!</v>
      </c>
      <c r="R104" s="291" t="s">
        <v>138</v>
      </c>
      <c r="S104" s="304">
        <f t="shared" si="70"/>
        <v>0.21588946459412781</v>
      </c>
      <c r="T104" s="304">
        <f t="shared" si="71"/>
        <v>0.29069767441860467</v>
      </c>
      <c r="U104" s="304">
        <f t="shared" si="72"/>
        <v>0</v>
      </c>
      <c r="W104" s="292">
        <f t="shared" si="76"/>
        <v>172.10000000000002</v>
      </c>
      <c r="X104" s="292">
        <f t="shared" si="77"/>
        <v>255.10000000000002</v>
      </c>
      <c r="Y104" s="292">
        <f t="shared" si="78"/>
        <v>213.60000000000002</v>
      </c>
      <c r="Z104" s="294"/>
    </row>
    <row r="105" spans="1:26" x14ac:dyDescent="0.15">
      <c r="A105" s="291" t="s">
        <v>556</v>
      </c>
      <c r="B105" s="292">
        <v>1</v>
      </c>
      <c r="C105" s="289" t="e">
        <f t="shared" si="73"/>
        <v>#DIV/0!</v>
      </c>
      <c r="D105" s="292">
        <v>0</v>
      </c>
      <c r="E105" s="292">
        <v>0</v>
      </c>
      <c r="F105" s="292">
        <v>0</v>
      </c>
      <c r="G105" s="292" t="e">
        <f t="shared" si="68"/>
        <v>#DIV/0!</v>
      </c>
      <c r="H105" s="292">
        <v>0</v>
      </c>
      <c r="I105" s="289" t="e">
        <f t="shared" si="74"/>
        <v>#DIV/0!</v>
      </c>
      <c r="K105" s="292">
        <v>0</v>
      </c>
      <c r="L105" s="292">
        <v>0</v>
      </c>
      <c r="M105" s="303" t="e">
        <f t="shared" si="69"/>
        <v>#DIV/0!</v>
      </c>
      <c r="N105" s="292">
        <v>0</v>
      </c>
      <c r="O105" s="289" t="e">
        <f t="shared" si="75"/>
        <v>#DIV/0!</v>
      </c>
      <c r="R105" s="291" t="s">
        <v>356</v>
      </c>
      <c r="S105" s="304">
        <f t="shared" si="70"/>
        <v>0</v>
      </c>
      <c r="T105" s="304">
        <f t="shared" si="71"/>
        <v>0</v>
      </c>
      <c r="U105" s="304">
        <f t="shared" si="72"/>
        <v>0</v>
      </c>
      <c r="W105" s="292">
        <f t="shared" si="76"/>
        <v>0</v>
      </c>
      <c r="X105" s="292">
        <f t="shared" si="77"/>
        <v>0</v>
      </c>
      <c r="Y105" s="292">
        <f t="shared" si="78"/>
        <v>0</v>
      </c>
      <c r="Z105" s="294"/>
    </row>
    <row r="106" spans="1:26" x14ac:dyDescent="0.15">
      <c r="A106" s="294" t="s">
        <v>860</v>
      </c>
      <c r="B106" s="292">
        <v>13</v>
      </c>
      <c r="C106" s="289">
        <f t="shared" si="73"/>
        <v>0.63636363636363635</v>
      </c>
      <c r="D106" s="292">
        <v>33</v>
      </c>
      <c r="E106" s="292">
        <v>21</v>
      </c>
      <c r="F106" s="292">
        <v>277</v>
      </c>
      <c r="G106" s="292">
        <f t="shared" si="68"/>
        <v>13.19047619047619</v>
      </c>
      <c r="H106" s="292">
        <v>2</v>
      </c>
      <c r="I106" s="289">
        <f t="shared" si="74"/>
        <v>9.5238095238095233E-2</v>
      </c>
      <c r="K106" s="292"/>
      <c r="L106" s="292"/>
      <c r="M106" s="303" t="e">
        <f t="shared" si="69"/>
        <v>#DIV/0!</v>
      </c>
      <c r="N106" s="292"/>
      <c r="O106" s="289" t="e">
        <f t="shared" si="75"/>
        <v>#DIV/0!</v>
      </c>
      <c r="R106" s="291" t="s">
        <v>863</v>
      </c>
      <c r="S106" s="304">
        <f t="shared" si="70"/>
        <v>5.6994818652849742E-2</v>
      </c>
      <c r="T106" s="304">
        <f t="shared" si="71"/>
        <v>7.6744186046511634E-2</v>
      </c>
      <c r="U106" s="304">
        <f t="shared" si="72"/>
        <v>0</v>
      </c>
      <c r="W106" s="292">
        <f t="shared" si="76"/>
        <v>39.700000000000003</v>
      </c>
      <c r="X106" s="292">
        <f t="shared" si="77"/>
        <v>60.7</v>
      </c>
      <c r="Y106" s="292">
        <f t="shared" si="78"/>
        <v>50.2</v>
      </c>
      <c r="Z106" s="294"/>
    </row>
    <row r="107" spans="1:26" x14ac:dyDescent="0.15">
      <c r="A107" s="291"/>
      <c r="B107" s="292"/>
      <c r="C107" s="289" t="e">
        <f t="shared" si="73"/>
        <v>#DIV/0!</v>
      </c>
      <c r="D107" s="292"/>
      <c r="E107" s="292"/>
      <c r="F107" s="292"/>
      <c r="G107" s="292" t="e">
        <f t="shared" si="68"/>
        <v>#DIV/0!</v>
      </c>
      <c r="H107" s="292"/>
      <c r="I107" s="289" t="e">
        <f t="shared" si="74"/>
        <v>#DIV/0!</v>
      </c>
      <c r="K107" s="292"/>
      <c r="L107" s="292"/>
      <c r="M107" s="303" t="e">
        <f t="shared" si="69"/>
        <v>#DIV/0!</v>
      </c>
      <c r="N107" s="292">
        <v>0</v>
      </c>
      <c r="O107" s="289" t="e">
        <f t="shared" si="75"/>
        <v>#DIV/0!</v>
      </c>
      <c r="R107" s="291"/>
      <c r="S107" s="304">
        <f t="shared" si="70"/>
        <v>0</v>
      </c>
      <c r="T107" s="304">
        <f t="shared" si="71"/>
        <v>0</v>
      </c>
      <c r="U107" s="304">
        <f t="shared" si="72"/>
        <v>0</v>
      </c>
      <c r="W107" s="292">
        <f t="shared" si="76"/>
        <v>0</v>
      </c>
      <c r="X107" s="292">
        <f t="shared" si="77"/>
        <v>0</v>
      </c>
      <c r="Y107" s="292">
        <f t="shared" si="78"/>
        <v>0</v>
      </c>
      <c r="Z107" s="294"/>
    </row>
    <row r="108" spans="1:26" x14ac:dyDescent="0.15">
      <c r="A108" s="290" t="s">
        <v>44</v>
      </c>
      <c r="B108" s="290"/>
      <c r="C108" s="286"/>
      <c r="D108" s="290">
        <f>SUM(D102:D107)</f>
        <v>416</v>
      </c>
      <c r="E108" s="290">
        <f t="shared" ref="E108:F108" si="79">SUM(E102:E107)</f>
        <v>274</v>
      </c>
      <c r="F108" s="290">
        <f t="shared" si="79"/>
        <v>3636</v>
      </c>
      <c r="G108" s="290"/>
      <c r="H108" s="290">
        <f t="shared" ref="H108" si="80">SUM(H102:H107)</f>
        <v>29</v>
      </c>
      <c r="I108" s="290"/>
      <c r="J108" s="290"/>
      <c r="K108" s="290">
        <f>SUM(K102:K107)</f>
        <v>7</v>
      </c>
      <c r="L108" s="290">
        <f t="shared" ref="L108" si="81">SUM(L102:L107)</f>
        <v>28</v>
      </c>
      <c r="M108" s="290"/>
      <c r="N108" s="290">
        <f t="shared" ref="N108" si="82">SUM(N102:N107)</f>
        <v>0</v>
      </c>
      <c r="O108" s="290"/>
    </row>
    <row r="109" spans="1:26" x14ac:dyDescent="0.15">
      <c r="A109" s="290" t="s">
        <v>1481</v>
      </c>
      <c r="C109" s="294"/>
      <c r="D109" s="294"/>
      <c r="E109" s="294"/>
      <c r="F109" s="294"/>
      <c r="G109" s="294"/>
      <c r="H109" s="294"/>
      <c r="I109" s="294"/>
      <c r="J109" s="294"/>
      <c r="K109" s="294"/>
      <c r="L109" s="294"/>
    </row>
    <row r="110" spans="1:26" x14ac:dyDescent="0.15">
      <c r="A110" s="290"/>
      <c r="C110" s="294"/>
      <c r="D110" s="294"/>
      <c r="E110" s="294"/>
      <c r="F110" s="294"/>
      <c r="G110" s="294"/>
      <c r="H110" s="294"/>
      <c r="I110" s="294"/>
      <c r="J110" s="294"/>
      <c r="K110" s="294"/>
      <c r="L110" s="294"/>
    </row>
    <row r="111" spans="1:26" x14ac:dyDescent="0.15">
      <c r="A111" s="538" t="s">
        <v>52</v>
      </c>
      <c r="B111" s="538"/>
      <c r="C111" s="538"/>
      <c r="D111" s="538"/>
      <c r="E111" s="538"/>
      <c r="F111" s="538"/>
      <c r="G111" s="538"/>
      <c r="H111" s="294"/>
      <c r="I111" s="294"/>
      <c r="J111" s="538" t="s">
        <v>49</v>
      </c>
      <c r="K111" s="538"/>
      <c r="L111" s="538"/>
      <c r="M111" s="538"/>
      <c r="N111" s="538"/>
      <c r="R111" s="538" t="s">
        <v>50</v>
      </c>
      <c r="S111" s="538"/>
      <c r="T111" s="538"/>
      <c r="V111" s="538" t="s">
        <v>51</v>
      </c>
      <c r="W111" s="537"/>
    </row>
    <row r="112" spans="1:26" x14ac:dyDescent="0.15">
      <c r="A112" s="290" t="s">
        <v>31</v>
      </c>
      <c r="B112" s="290" t="s">
        <v>66</v>
      </c>
      <c r="C112" s="290" t="s">
        <v>34</v>
      </c>
      <c r="D112" s="290" t="s">
        <v>17</v>
      </c>
      <c r="E112" s="290" t="s">
        <v>18</v>
      </c>
      <c r="F112" s="290" t="s">
        <v>19</v>
      </c>
      <c r="G112" s="290" t="s">
        <v>20</v>
      </c>
      <c r="H112" s="290" t="s">
        <v>6</v>
      </c>
      <c r="I112" s="290" t="s">
        <v>53</v>
      </c>
      <c r="K112" s="290" t="s">
        <v>10</v>
      </c>
      <c r="L112" s="290" t="s">
        <v>11</v>
      </c>
      <c r="M112" s="290" t="s">
        <v>12</v>
      </c>
      <c r="N112" s="290" t="s">
        <v>54</v>
      </c>
      <c r="O112" s="290" t="s">
        <v>7</v>
      </c>
      <c r="R112" s="290" t="s">
        <v>31</v>
      </c>
      <c r="S112" s="290" t="s">
        <v>47</v>
      </c>
      <c r="T112" s="290" t="s">
        <v>45</v>
      </c>
      <c r="U112" s="290" t="s">
        <v>46</v>
      </c>
      <c r="W112" s="290" t="s">
        <v>14</v>
      </c>
      <c r="X112" s="290" t="s">
        <v>21</v>
      </c>
      <c r="Y112" s="290" t="s">
        <v>1004</v>
      </c>
      <c r="Z112" s="290"/>
    </row>
    <row r="113" spans="1:26" x14ac:dyDescent="0.15">
      <c r="A113" s="291"/>
      <c r="B113" s="288"/>
      <c r="C113" s="289" t="e">
        <f>E113/D113</f>
        <v>#DIV/0!</v>
      </c>
      <c r="D113" s="292"/>
      <c r="E113" s="292"/>
      <c r="F113" s="292"/>
      <c r="G113" s="292" t="e">
        <f>F113/E113</f>
        <v>#DIV/0!</v>
      </c>
      <c r="H113" s="292"/>
      <c r="I113" s="289" t="e">
        <f>H113/E113</f>
        <v>#DIV/0!</v>
      </c>
      <c r="K113" s="292"/>
      <c r="L113" s="292"/>
      <c r="M113" s="292" t="e">
        <f>L113/K113</f>
        <v>#DIV/0!</v>
      </c>
      <c r="N113" s="292"/>
      <c r="O113" s="289" t="e">
        <f>N113/K113</f>
        <v>#DIV/0!</v>
      </c>
      <c r="R113" s="291"/>
      <c r="S113" s="304">
        <f>(D113+K113)/($E$47+$L$47+$E$38+$L$38+$K$27+$D$27+$N$17)</f>
        <v>0</v>
      </c>
      <c r="T113" s="304">
        <f>D113/($E$47+$E$38+$K$27)</f>
        <v>0</v>
      </c>
      <c r="U113" s="304">
        <f>K113/($L$47+$L$38+$D$27+$N$17)</f>
        <v>0</v>
      </c>
      <c r="W113" s="292">
        <f>(F113*0.1)+(H113*6)+(L113*0.1)+(N113*6)</f>
        <v>0</v>
      </c>
      <c r="X113" s="292">
        <f>(E113*1)+(F113*0.1)+(H113*6)+(L113*0.1)+(N113*6)</f>
        <v>0</v>
      </c>
      <c r="Y113" s="292">
        <f>(E113*0.5)+(F113*0.1)+(H113*6)+(L113*0.1)+(N113*6)</f>
        <v>0</v>
      </c>
      <c r="Z113" s="294"/>
    </row>
    <row r="114" spans="1:26" x14ac:dyDescent="0.15">
      <c r="A114" s="291" t="s">
        <v>607</v>
      </c>
      <c r="B114" s="292">
        <v>6</v>
      </c>
      <c r="C114" s="289">
        <f t="shared" ref="C114:C116" si="83">E114/D114</f>
        <v>0.5</v>
      </c>
      <c r="D114" s="292">
        <v>4</v>
      </c>
      <c r="E114" s="292">
        <v>2</v>
      </c>
      <c r="F114" s="292">
        <v>5</v>
      </c>
      <c r="G114" s="292">
        <f>F114/E114</f>
        <v>2.5</v>
      </c>
      <c r="H114" s="292">
        <v>0</v>
      </c>
      <c r="I114" s="289">
        <f t="shared" ref="I114:I116" si="84">H114/E114</f>
        <v>0</v>
      </c>
      <c r="K114" s="292"/>
      <c r="L114" s="292"/>
      <c r="M114" s="292" t="e">
        <f t="shared" ref="M114:M116" si="85">L114/K114</f>
        <v>#DIV/0!</v>
      </c>
      <c r="N114" s="292"/>
      <c r="O114" s="289" t="e">
        <f t="shared" ref="O114:O116" si="86">N114/K114</f>
        <v>#DIV/0!</v>
      </c>
      <c r="R114" s="291" t="s">
        <v>608</v>
      </c>
      <c r="S114" s="304">
        <f>(D114+K114)/($E$47+$L$47+$E$38+$L$38+$K$27+$D$27+$N$17)</f>
        <v>3.9840637450199202E-3</v>
      </c>
      <c r="T114" s="304">
        <f>D114/($E$47+$E$38+$K$27)</f>
        <v>6.4412238325281803E-3</v>
      </c>
      <c r="U114" s="304">
        <f>K114/($L$47+$L$38+$D$27+$N$17)</f>
        <v>0</v>
      </c>
      <c r="W114" s="292">
        <f t="shared" ref="W114:W116" si="87">(F114*0.1)+(H114*6)+(L114*0.1)+(N114*6)</f>
        <v>0.5</v>
      </c>
      <c r="X114" s="292">
        <f t="shared" ref="X114:X116" si="88">(E114*1)+(F114*0.1)+(H114*6)+(L114*0.1)+(N114*6)</f>
        <v>2.5</v>
      </c>
      <c r="Y114" s="292">
        <f t="shared" ref="Y114:Y116" si="89">(E114*0.5)+(F114*0.1)+(H114*6)+(L114*0.1)+(N114*6)</f>
        <v>1.5</v>
      </c>
      <c r="Z114" s="294"/>
    </row>
    <row r="115" spans="1:26" x14ac:dyDescent="0.15">
      <c r="A115" s="291" t="s">
        <v>1485</v>
      </c>
      <c r="B115" s="292">
        <v>5</v>
      </c>
      <c r="C115" s="289">
        <f t="shared" si="83"/>
        <v>0.8</v>
      </c>
      <c r="D115" s="292">
        <v>15</v>
      </c>
      <c r="E115" s="292">
        <v>12</v>
      </c>
      <c r="F115" s="292">
        <v>74</v>
      </c>
      <c r="G115" s="292">
        <f>F115/E115</f>
        <v>6.166666666666667</v>
      </c>
      <c r="H115" s="292">
        <v>1</v>
      </c>
      <c r="I115" s="289">
        <f t="shared" si="84"/>
        <v>8.3333333333333329E-2</v>
      </c>
      <c r="K115" s="292"/>
      <c r="L115" s="292"/>
      <c r="M115" s="292" t="e">
        <f t="shared" si="85"/>
        <v>#DIV/0!</v>
      </c>
      <c r="N115" s="292"/>
      <c r="O115" s="289" t="e">
        <f t="shared" si="86"/>
        <v>#DIV/0!</v>
      </c>
      <c r="R115" s="291"/>
      <c r="S115" s="304">
        <f>(D115+K115)/($E$47+$L$47+$E$38+$L$38+$K$27+$D$27+$N$17)</f>
        <v>1.4940239043824702E-2</v>
      </c>
      <c r="T115" s="304">
        <f>D115/($E$47+$E$38+$K$27)</f>
        <v>2.4154589371980676E-2</v>
      </c>
      <c r="U115" s="304">
        <f>K115/($L$47+$L$38+$D$27+$N$17)</f>
        <v>0</v>
      </c>
      <c r="W115" s="292">
        <f t="shared" si="87"/>
        <v>13.4</v>
      </c>
      <c r="X115" s="292">
        <f t="shared" si="88"/>
        <v>25.4</v>
      </c>
      <c r="Y115" s="292">
        <f t="shared" si="89"/>
        <v>19.399999999999999</v>
      </c>
      <c r="Z115" s="294"/>
    </row>
    <row r="116" spans="1:26" x14ac:dyDescent="0.15">
      <c r="A116" s="306" t="s">
        <v>1484</v>
      </c>
      <c r="B116" s="292">
        <v>14</v>
      </c>
      <c r="C116" s="289">
        <f t="shared" si="83"/>
        <v>0.75555555555555554</v>
      </c>
      <c r="D116" s="292">
        <v>45</v>
      </c>
      <c r="E116" s="292">
        <v>34</v>
      </c>
      <c r="F116" s="292">
        <v>325</v>
      </c>
      <c r="G116" s="292">
        <f>F116/E116</f>
        <v>9.5588235294117645</v>
      </c>
      <c r="H116" s="292">
        <v>3</v>
      </c>
      <c r="I116" s="289">
        <f t="shared" si="84"/>
        <v>8.8235294117647065E-2</v>
      </c>
      <c r="K116" s="292"/>
      <c r="L116" s="292"/>
      <c r="M116" s="292" t="e">
        <f t="shared" si="85"/>
        <v>#DIV/0!</v>
      </c>
      <c r="N116" s="292"/>
      <c r="O116" s="289" t="e">
        <f t="shared" si="86"/>
        <v>#DIV/0!</v>
      </c>
      <c r="R116" s="291"/>
      <c r="S116" s="304">
        <f>(D116+K116)/($E$47+$L$47+$E$38+$L$38+$K$27+$D$27+$N$17)</f>
        <v>4.4820717131474105E-2</v>
      </c>
      <c r="T116" s="304">
        <f>D116/($E$47+$E$38+$K$27)</f>
        <v>7.2463768115942032E-2</v>
      </c>
      <c r="U116" s="304">
        <f>K116/($L$47+$L$38+$D$27+$N$17)</f>
        <v>0</v>
      </c>
      <c r="W116" s="292">
        <f t="shared" si="87"/>
        <v>50.5</v>
      </c>
      <c r="X116" s="292">
        <f t="shared" si="88"/>
        <v>84.5</v>
      </c>
      <c r="Y116" s="292">
        <f t="shared" si="89"/>
        <v>67.5</v>
      </c>
      <c r="Z116" s="294"/>
    </row>
    <row r="117" spans="1:26" x14ac:dyDescent="0.15">
      <c r="A117" s="290" t="s">
        <v>44</v>
      </c>
      <c r="B117" s="290"/>
      <c r="C117" s="286"/>
      <c r="D117" s="290">
        <f>SUM(D113:D116)</f>
        <v>64</v>
      </c>
      <c r="E117" s="290">
        <f t="shared" ref="E117:F117" si="90">SUM(E113:E116)</f>
        <v>48</v>
      </c>
      <c r="F117" s="290">
        <f t="shared" si="90"/>
        <v>404</v>
      </c>
      <c r="G117" s="290"/>
      <c r="H117" s="290">
        <f t="shared" ref="H117" si="91">SUM(H113:H116)</f>
        <v>4</v>
      </c>
      <c r="I117" s="290"/>
      <c r="J117" s="290"/>
      <c r="K117" s="290">
        <f>SUM(K113:K116)</f>
        <v>0</v>
      </c>
      <c r="L117" s="290">
        <f t="shared" ref="L117" si="92">SUM(L113:L116)</f>
        <v>0</v>
      </c>
      <c r="M117" s="290"/>
      <c r="N117" s="290">
        <f t="shared" ref="N117" si="93">SUM(N113:N116)</f>
        <v>0</v>
      </c>
      <c r="O117" s="286"/>
      <c r="Q117" s="295"/>
      <c r="S117" s="295"/>
      <c r="U117" s="294"/>
      <c r="V117" s="294"/>
    </row>
    <row r="118" spans="1:26" x14ac:dyDescent="0.15">
      <c r="H118" s="299"/>
      <c r="I118" s="294"/>
      <c r="J118" s="294"/>
      <c r="P118" s="295"/>
      <c r="Q118" s="295"/>
      <c r="R118" s="295"/>
      <c r="T118" s="294"/>
      <c r="U118" s="294"/>
    </row>
    <row r="119" spans="1:26" x14ac:dyDescent="0.15">
      <c r="H119" s="299"/>
      <c r="I119" s="294"/>
      <c r="J119" s="294"/>
      <c r="P119" s="295"/>
      <c r="Q119" s="295"/>
      <c r="R119" s="295"/>
      <c r="T119" s="294"/>
      <c r="U119" s="294"/>
    </row>
    <row r="120" spans="1:26" x14ac:dyDescent="0.15">
      <c r="A120" s="538" t="s">
        <v>57</v>
      </c>
      <c r="B120" s="538"/>
      <c r="C120" s="538"/>
      <c r="D120" s="538"/>
      <c r="E120" s="538"/>
      <c r="F120" s="538"/>
      <c r="G120" s="538"/>
      <c r="H120" s="299"/>
      <c r="I120" s="294"/>
      <c r="J120" s="538" t="s">
        <v>58</v>
      </c>
      <c r="K120" s="539"/>
      <c r="L120" s="539"/>
      <c r="M120" s="539"/>
      <c r="N120" s="539"/>
      <c r="P120" s="305"/>
      <c r="Q120" s="295"/>
      <c r="R120" s="538" t="s">
        <v>62</v>
      </c>
      <c r="S120" s="539"/>
      <c r="T120" s="539"/>
      <c r="U120" s="539"/>
      <c r="V120" s="539"/>
    </row>
    <row r="121" spans="1:26" x14ac:dyDescent="0.15">
      <c r="A121" s="286"/>
      <c r="B121" s="290" t="s">
        <v>17</v>
      </c>
      <c r="C121" s="290" t="s">
        <v>42</v>
      </c>
      <c r="D121" s="290" t="s">
        <v>19</v>
      </c>
      <c r="E121" s="290" t="s">
        <v>6</v>
      </c>
      <c r="H121" s="294"/>
      <c r="I121" s="294"/>
      <c r="J121" s="540" t="s">
        <v>59</v>
      </c>
      <c r="K121" s="537"/>
      <c r="L121" s="537"/>
      <c r="M121" s="537"/>
      <c r="N121" s="286" t="s">
        <v>60</v>
      </c>
      <c r="R121" s="540" t="s">
        <v>59</v>
      </c>
      <c r="S121" s="537"/>
      <c r="T121" s="537"/>
      <c r="U121" s="537"/>
      <c r="V121" s="286" t="s">
        <v>60</v>
      </c>
    </row>
    <row r="122" spans="1:26" x14ac:dyDescent="0.15">
      <c r="A122" s="306" t="s">
        <v>33</v>
      </c>
      <c r="B122" s="292">
        <f>SUM(J92:J96,D102:D107,D113:D116)</f>
        <v>584</v>
      </c>
      <c r="C122" s="292">
        <f>SUM(E113:E116,E102:E107,K92:K96)</f>
        <v>402</v>
      </c>
      <c r="D122" s="292">
        <f>SUM(F113:F116,F102:F107,L92:L96)</f>
        <v>4708</v>
      </c>
      <c r="E122" s="292">
        <f>SUM(N92:N96,H102:H107,H113:H116)</f>
        <v>36</v>
      </c>
      <c r="H122" s="294"/>
      <c r="I122" s="294"/>
      <c r="J122" s="541" t="s">
        <v>1465</v>
      </c>
      <c r="K122" s="541"/>
      <c r="L122" s="541"/>
      <c r="M122" s="541"/>
      <c r="N122" s="291" t="s">
        <v>786</v>
      </c>
      <c r="R122" s="542"/>
      <c r="S122" s="541"/>
      <c r="T122" s="541"/>
      <c r="U122" s="541"/>
      <c r="V122" s="291"/>
    </row>
    <row r="123" spans="1:26" x14ac:dyDescent="0.15">
      <c r="A123" s="306" t="s">
        <v>43</v>
      </c>
      <c r="B123" s="292">
        <f>SUM(C87)</f>
        <v>584</v>
      </c>
      <c r="C123" s="292">
        <f>SUM(D87)</f>
        <v>402</v>
      </c>
      <c r="D123" s="292">
        <f>SUM(F87)</f>
        <v>4708</v>
      </c>
      <c r="E123" s="292">
        <f>SUM(H87)</f>
        <v>35</v>
      </c>
      <c r="F123" s="290"/>
      <c r="J123" s="541"/>
      <c r="K123" s="541"/>
      <c r="L123" s="541"/>
      <c r="M123" s="541"/>
      <c r="N123" s="291"/>
      <c r="R123" s="542"/>
      <c r="S123" s="541"/>
      <c r="T123" s="541"/>
      <c r="U123" s="541"/>
      <c r="V123" s="291"/>
    </row>
    <row r="124" spans="1:26" x14ac:dyDescent="0.15">
      <c r="A124" s="306" t="s">
        <v>65</v>
      </c>
      <c r="B124" s="292"/>
      <c r="F124" s="290"/>
      <c r="J124" s="541" t="s">
        <v>861</v>
      </c>
      <c r="K124" s="541"/>
      <c r="L124" s="541"/>
      <c r="M124" s="541"/>
      <c r="N124" s="291" t="s">
        <v>285</v>
      </c>
      <c r="R124" s="542" t="s">
        <v>622</v>
      </c>
      <c r="S124" s="541"/>
      <c r="T124" s="541"/>
      <c r="U124" s="541"/>
      <c r="V124" s="291" t="s">
        <v>286</v>
      </c>
    </row>
    <row r="125" spans="1:26" x14ac:dyDescent="0.15">
      <c r="J125" s="541"/>
      <c r="K125" s="541"/>
      <c r="L125" s="541"/>
      <c r="M125" s="541"/>
      <c r="N125" s="291"/>
      <c r="R125" s="542"/>
      <c r="S125" s="541"/>
      <c r="T125" s="541"/>
      <c r="U125" s="541"/>
      <c r="V125" s="291"/>
    </row>
    <row r="126" spans="1:26" x14ac:dyDescent="0.15">
      <c r="A126" s="286"/>
      <c r="B126" s="290" t="s">
        <v>1</v>
      </c>
      <c r="C126" s="290" t="s">
        <v>4</v>
      </c>
      <c r="D126" s="290" t="s">
        <v>6</v>
      </c>
      <c r="J126" s="541" t="s">
        <v>344</v>
      </c>
      <c r="K126" s="541"/>
      <c r="L126" s="541"/>
      <c r="M126" s="541"/>
      <c r="N126" s="291" t="s">
        <v>286</v>
      </c>
      <c r="R126" s="542"/>
      <c r="S126" s="541"/>
      <c r="T126" s="541"/>
      <c r="U126" s="541"/>
      <c r="V126" s="291"/>
    </row>
    <row r="127" spans="1:26" x14ac:dyDescent="0.15">
      <c r="A127" s="306" t="s">
        <v>56</v>
      </c>
      <c r="B127" s="292">
        <f>SUM(M84:M86,C92:C96,K102:K107,K113:K116)</f>
        <v>385</v>
      </c>
      <c r="C127" s="292">
        <f>SUM(N84:N86,D92:D96,L102:L107,L113:L116)</f>
        <v>1540</v>
      </c>
      <c r="D127" s="292">
        <f>SUM(P84:P86,F92:F96,N102:N107,N113:N116)</f>
        <v>13</v>
      </c>
      <c r="J127" s="541"/>
      <c r="K127" s="541"/>
      <c r="L127" s="541"/>
      <c r="M127" s="541"/>
      <c r="N127" s="291"/>
      <c r="R127" s="542"/>
      <c r="S127" s="541"/>
      <c r="T127" s="541"/>
      <c r="U127" s="541"/>
      <c r="V127" s="291"/>
    </row>
    <row r="128" spans="1:26" x14ac:dyDescent="0.15">
      <c r="A128" s="306" t="s">
        <v>65</v>
      </c>
      <c r="B128" s="292"/>
      <c r="J128" s="541" t="s">
        <v>1401</v>
      </c>
      <c r="K128" s="541"/>
      <c r="L128" s="541"/>
      <c r="M128" s="541"/>
      <c r="N128" s="291" t="s">
        <v>0</v>
      </c>
      <c r="R128" s="542"/>
      <c r="S128" s="541"/>
      <c r="T128" s="541"/>
      <c r="U128" s="541"/>
      <c r="V128" s="291"/>
    </row>
    <row r="129" spans="1:23" x14ac:dyDescent="0.15">
      <c r="J129" s="541" t="s">
        <v>865</v>
      </c>
      <c r="K129" s="541"/>
      <c r="L129" s="541"/>
      <c r="M129" s="541"/>
      <c r="N129" s="291" t="s">
        <v>285</v>
      </c>
      <c r="R129" s="542"/>
      <c r="S129" s="541"/>
      <c r="T129" s="541"/>
      <c r="U129" s="541"/>
      <c r="V129" s="291"/>
    </row>
    <row r="130" spans="1:23" x14ac:dyDescent="0.15">
      <c r="B130" s="290" t="s">
        <v>40</v>
      </c>
      <c r="C130" s="290" t="s">
        <v>41</v>
      </c>
    </row>
    <row r="131" spans="1:23" x14ac:dyDescent="0.15">
      <c r="A131" s="306" t="s">
        <v>39</v>
      </c>
      <c r="B131" s="289">
        <f>B127/(B123+B127)</f>
        <v>0.39731682146542829</v>
      </c>
      <c r="C131" s="289">
        <f>B123/(B123+B127)</f>
        <v>0.60268317853457176</v>
      </c>
      <c r="J131" s="284" t="s">
        <v>61</v>
      </c>
    </row>
    <row r="132" spans="1:23" x14ac:dyDescent="0.15">
      <c r="A132" s="306" t="s">
        <v>64</v>
      </c>
      <c r="B132" s="292"/>
      <c r="C132" s="291"/>
    </row>
    <row r="141" spans="1:23" x14ac:dyDescent="0.15">
      <c r="A141" s="538" t="s">
        <v>93</v>
      </c>
      <c r="B141" s="538"/>
      <c r="C141" s="538"/>
      <c r="D141" s="538"/>
      <c r="E141" s="538"/>
      <c r="F141" s="538"/>
      <c r="G141" s="538"/>
      <c r="H141" s="538"/>
      <c r="I141" s="538"/>
      <c r="J141" s="538"/>
      <c r="K141" s="538"/>
      <c r="L141" s="538"/>
      <c r="M141" s="538"/>
      <c r="N141" s="538"/>
      <c r="O141" s="538"/>
      <c r="P141" s="538"/>
      <c r="Q141" s="538"/>
      <c r="R141" s="538"/>
      <c r="S141" s="538"/>
      <c r="T141" s="538"/>
      <c r="U141" s="538"/>
      <c r="V141" s="538"/>
      <c r="W141" s="538"/>
    </row>
    <row r="142" spans="1:23" x14ac:dyDescent="0.15">
      <c r="A142" s="285"/>
      <c r="B142" s="285"/>
      <c r="C142" s="285"/>
      <c r="D142" s="285"/>
      <c r="E142" s="285"/>
      <c r="F142" s="285"/>
      <c r="G142" s="285"/>
      <c r="H142" s="285"/>
      <c r="I142" s="285"/>
      <c r="J142" s="285"/>
      <c r="K142" s="285"/>
      <c r="L142" s="285"/>
      <c r="M142" s="285"/>
      <c r="N142" s="285"/>
      <c r="O142" s="285"/>
      <c r="P142" s="285"/>
      <c r="Q142" s="285"/>
      <c r="R142" s="285"/>
      <c r="S142" s="285"/>
      <c r="T142" s="285"/>
      <c r="U142" s="285"/>
      <c r="V142" s="285"/>
      <c r="W142" s="285"/>
    </row>
    <row r="143" spans="1:23" x14ac:dyDescent="0.15">
      <c r="H143" s="536" t="s">
        <v>36</v>
      </c>
      <c r="I143" s="537"/>
      <c r="J143" s="537"/>
      <c r="M143" s="536" t="s">
        <v>37</v>
      </c>
      <c r="N143" s="536"/>
      <c r="O143" s="536"/>
    </row>
    <row r="144" spans="1:23" x14ac:dyDescent="0.15">
      <c r="H144" s="536" t="s">
        <v>38</v>
      </c>
      <c r="I144" s="536"/>
      <c r="J144" s="536"/>
    </row>
    <row r="145" spans="1:20" x14ac:dyDescent="0.15">
      <c r="H145" s="536"/>
      <c r="I145" s="537"/>
      <c r="J145" s="537"/>
    </row>
    <row r="146" spans="1:20" x14ac:dyDescent="0.15">
      <c r="H146" s="536"/>
      <c r="I146" s="537"/>
      <c r="J146" s="537"/>
    </row>
    <row r="147" spans="1:20" x14ac:dyDescent="0.15">
      <c r="D147" s="286" t="s">
        <v>83</v>
      </c>
      <c r="P147" s="286" t="s">
        <v>84</v>
      </c>
    </row>
    <row r="148" spans="1:20" x14ac:dyDescent="0.15">
      <c r="A148" s="290" t="s">
        <v>90</v>
      </c>
      <c r="P148" s="286" t="s">
        <v>90</v>
      </c>
      <c r="S148" s="290" t="s">
        <v>92</v>
      </c>
    </row>
    <row r="149" spans="1:20" x14ac:dyDescent="0.15">
      <c r="A149" s="306" t="s">
        <v>79</v>
      </c>
      <c r="B149" s="307" t="s">
        <v>89</v>
      </c>
      <c r="C149" s="307" t="s">
        <v>2</v>
      </c>
      <c r="D149" s="307" t="s">
        <v>3</v>
      </c>
      <c r="E149" s="307" t="s">
        <v>19</v>
      </c>
      <c r="F149" s="307" t="s">
        <v>6</v>
      </c>
      <c r="G149" s="307" t="s">
        <v>76</v>
      </c>
      <c r="H149" s="307" t="s">
        <v>10</v>
      </c>
      <c r="I149" s="307" t="s">
        <v>19</v>
      </c>
      <c r="J149" s="307" t="s">
        <v>77</v>
      </c>
      <c r="K149" s="307" t="s">
        <v>6</v>
      </c>
      <c r="L149" s="307" t="s">
        <v>14</v>
      </c>
      <c r="O149" s="307" t="s">
        <v>85</v>
      </c>
      <c r="P149" s="307" t="s">
        <v>86</v>
      </c>
      <c r="Q149" s="307" t="s">
        <v>87</v>
      </c>
      <c r="S149" s="288" t="s">
        <v>40</v>
      </c>
      <c r="T149" s="288" t="s">
        <v>41</v>
      </c>
    </row>
    <row r="150" spans="1:20" x14ac:dyDescent="0.15">
      <c r="A150" s="291" t="s">
        <v>44</v>
      </c>
      <c r="B150" s="302">
        <f>AVERAGE(B160,B170)</f>
        <v>646</v>
      </c>
      <c r="C150" s="302">
        <f>AVERAGE(C160,C170)</f>
        <v>436</v>
      </c>
      <c r="D150" s="308">
        <f>C150/B150</f>
        <v>0.67492260061919507</v>
      </c>
      <c r="E150" s="302">
        <f>AVERAGE(E160,E170)</f>
        <v>4581</v>
      </c>
      <c r="F150" s="302">
        <f t="shared" ref="F150:I150" si="94">AVERAGE(F160,F170)</f>
        <v>39.5</v>
      </c>
      <c r="G150" s="302">
        <f t="shared" si="94"/>
        <v>10.5</v>
      </c>
      <c r="H150" s="302">
        <f t="shared" si="94"/>
        <v>40</v>
      </c>
      <c r="I150" s="302">
        <f t="shared" si="94"/>
        <v>151.5</v>
      </c>
      <c r="J150" s="309">
        <f>I150/H150</f>
        <v>3.7875000000000001</v>
      </c>
      <c r="K150" s="309">
        <f>AVERAGE(K160,K170)</f>
        <v>2</v>
      </c>
      <c r="L150" s="292">
        <f>((E150*0.05)+(F150*4)+(G150*-1)+(I150*0.1)+(K150*6))</f>
        <v>403.7</v>
      </c>
      <c r="O150" s="308">
        <f>(B150+H150)/(B152+F152+B154+F154+B156+F156+B150+H150)</f>
        <v>0.41740188621843627</v>
      </c>
      <c r="P150" s="289">
        <f>B150/(B150+F152+F154+F156)</f>
        <v>0.51026856240126384</v>
      </c>
      <c r="Q150" s="289">
        <f>H150/(H150+B152+B154+B156)</f>
        <v>0.10596026490066225</v>
      </c>
      <c r="S150" s="289">
        <f>(H150+B152+B154+B156)/(H150+B152+B154+B156+B150)</f>
        <v>0.36883243771372742</v>
      </c>
      <c r="T150" s="289">
        <f>B150/(B150+H150+B152+B154+B156)</f>
        <v>0.63116756228627258</v>
      </c>
    </row>
    <row r="151" spans="1:20" x14ac:dyDescent="0.15">
      <c r="A151" s="306" t="s">
        <v>80</v>
      </c>
      <c r="B151" s="307" t="s">
        <v>10</v>
      </c>
      <c r="C151" s="307" t="s">
        <v>19</v>
      </c>
      <c r="D151" s="307" t="s">
        <v>77</v>
      </c>
      <c r="E151" s="307" t="s">
        <v>6</v>
      </c>
      <c r="F151" s="307" t="s">
        <v>17</v>
      </c>
      <c r="G151" s="307" t="s">
        <v>18</v>
      </c>
      <c r="H151" s="307" t="s">
        <v>19</v>
      </c>
      <c r="I151" s="307" t="s">
        <v>78</v>
      </c>
      <c r="J151" s="307" t="s">
        <v>6</v>
      </c>
      <c r="K151" s="307" t="s">
        <v>14</v>
      </c>
      <c r="L151" s="302" t="s">
        <v>91</v>
      </c>
      <c r="O151" s="288" t="s">
        <v>85</v>
      </c>
      <c r="P151" s="288" t="s">
        <v>87</v>
      </c>
      <c r="Q151" s="288" t="s">
        <v>88</v>
      </c>
    </row>
    <row r="152" spans="1:20" x14ac:dyDescent="0.15">
      <c r="A152" s="291" t="s">
        <v>44</v>
      </c>
      <c r="B152" s="302">
        <f>AVERAGE(B162,B172)</f>
        <v>332.5</v>
      </c>
      <c r="C152" s="302">
        <f>AVERAGE(C162,C172)</f>
        <v>1399.5</v>
      </c>
      <c r="D152" s="309">
        <f>C152/B152</f>
        <v>4.2090225563909778</v>
      </c>
      <c r="E152" s="302">
        <f>AVERAGE(E162,E172)</f>
        <v>9</v>
      </c>
      <c r="F152" s="302">
        <f t="shared" ref="F152:H152" si="95">AVERAGE(F162,F172)</f>
        <v>106</v>
      </c>
      <c r="G152" s="302">
        <f t="shared" si="95"/>
        <v>86</v>
      </c>
      <c r="H152" s="302">
        <f t="shared" si="95"/>
        <v>550.5</v>
      </c>
      <c r="I152" s="309">
        <f>H152/G152</f>
        <v>6.4011627906976747</v>
      </c>
      <c r="J152" s="302">
        <f>AVERAGE(J162,J172)</f>
        <v>5</v>
      </c>
      <c r="K152" s="292">
        <f>(C152*0.1)+(E152*6)+(H152*0.1)+(J152*6)</f>
        <v>279</v>
      </c>
      <c r="L152" s="292">
        <f>(C152*0.1)+(E152*6)+(G152*1)+(H152*0.1)+(J152*6)</f>
        <v>365.00000000000006</v>
      </c>
      <c r="O152" s="308">
        <f>(B152+F152)/(B152+F152+B154+F154+B156+F156+B150+H150)</f>
        <v>0.26680864009735322</v>
      </c>
      <c r="P152" s="289">
        <f>B152/(H150+B152+B154+B156)</f>
        <v>0.88079470198675491</v>
      </c>
      <c r="Q152" s="289">
        <f>F152/(F152+F154+F156)</f>
        <v>0.17096774193548386</v>
      </c>
    </row>
    <row r="153" spans="1:20" x14ac:dyDescent="0.15">
      <c r="A153" s="306" t="s">
        <v>81</v>
      </c>
      <c r="B153" s="307" t="s">
        <v>10</v>
      </c>
      <c r="C153" s="307" t="s">
        <v>19</v>
      </c>
      <c r="D153" s="307" t="s">
        <v>77</v>
      </c>
      <c r="E153" s="307" t="s">
        <v>6</v>
      </c>
      <c r="F153" s="307" t="s">
        <v>17</v>
      </c>
      <c r="G153" s="307" t="s">
        <v>18</v>
      </c>
      <c r="H153" s="307" t="s">
        <v>19</v>
      </c>
      <c r="I153" s="307" t="s">
        <v>78</v>
      </c>
      <c r="J153" s="307" t="s">
        <v>6</v>
      </c>
      <c r="K153" s="307" t="s">
        <v>14</v>
      </c>
      <c r="L153" s="302" t="s">
        <v>91</v>
      </c>
      <c r="O153" s="288" t="s">
        <v>85</v>
      </c>
      <c r="P153" s="288" t="s">
        <v>87</v>
      </c>
      <c r="Q153" s="288" t="s">
        <v>88</v>
      </c>
    </row>
    <row r="154" spans="1:20" x14ac:dyDescent="0.15">
      <c r="A154" s="291" t="s">
        <v>44</v>
      </c>
      <c r="B154" s="302">
        <f>AVERAGE(B164,B174)</f>
        <v>5</v>
      </c>
      <c r="C154" s="302">
        <f>AVERAGE(C164,C174)</f>
        <v>25</v>
      </c>
      <c r="D154" s="302">
        <f>C154/B154</f>
        <v>5</v>
      </c>
      <c r="E154" s="302">
        <f>AVERAGE(E164,E174)</f>
        <v>0</v>
      </c>
      <c r="F154" s="302">
        <f t="shared" ref="F154:H154" si="96">AVERAGE(F164,F174)</f>
        <v>379</v>
      </c>
      <c r="G154" s="302">
        <f t="shared" si="96"/>
        <v>251</v>
      </c>
      <c r="H154" s="302">
        <f t="shared" si="96"/>
        <v>3135.5</v>
      </c>
      <c r="I154" s="309">
        <f>H154/G154</f>
        <v>12.49203187250996</v>
      </c>
      <c r="J154" s="302">
        <f>AVERAGE(J164,J174)</f>
        <v>26</v>
      </c>
      <c r="K154" s="292">
        <f>(C154*0.1)+(E154*6)+(H154*0.1)+(J154*6)</f>
        <v>472.05</v>
      </c>
      <c r="L154" s="292">
        <f>(C154*0.1)+(E154*6)+(G154*1)+(H154*0.1)+(J154*6)</f>
        <v>723.05</v>
      </c>
      <c r="O154" s="308">
        <f>(B154+F154)/(B152+F152+B154+F154+B156+F156+B150+H150)</f>
        <v>0.23364770307271068</v>
      </c>
      <c r="P154" s="289">
        <f>B154/(B152+H150+B154+B156)</f>
        <v>1.3245033112582781E-2</v>
      </c>
      <c r="Q154" s="289">
        <f>F154/(F154+F152+F156)</f>
        <v>0.6112903225806452</v>
      </c>
    </row>
    <row r="155" spans="1:20" x14ac:dyDescent="0.15">
      <c r="A155" s="306" t="s">
        <v>82</v>
      </c>
      <c r="B155" s="307" t="s">
        <v>10</v>
      </c>
      <c r="C155" s="307" t="s">
        <v>19</v>
      </c>
      <c r="D155" s="307" t="s">
        <v>77</v>
      </c>
      <c r="E155" s="307" t="s">
        <v>6</v>
      </c>
      <c r="F155" s="307" t="s">
        <v>17</v>
      </c>
      <c r="G155" s="307" t="s">
        <v>18</v>
      </c>
      <c r="H155" s="307" t="s">
        <v>19</v>
      </c>
      <c r="I155" s="307" t="s">
        <v>78</v>
      </c>
      <c r="J155" s="307" t="s">
        <v>6</v>
      </c>
      <c r="K155" s="307" t="s">
        <v>14</v>
      </c>
      <c r="L155" s="302" t="s">
        <v>91</v>
      </c>
      <c r="O155" s="288" t="s">
        <v>85</v>
      </c>
      <c r="P155" s="288" t="s">
        <v>87</v>
      </c>
      <c r="Q155" s="288" t="s">
        <v>88</v>
      </c>
    </row>
    <row r="156" spans="1:20" x14ac:dyDescent="0.15">
      <c r="A156" s="291" t="s">
        <v>44</v>
      </c>
      <c r="B156" s="302">
        <f>AVERAGE(B176,B166)</f>
        <v>0</v>
      </c>
      <c r="C156" s="302">
        <f>AVERAGE(C176,C166)</f>
        <v>0</v>
      </c>
      <c r="D156" s="302" t="e">
        <f>C156/B156</f>
        <v>#DIV/0!</v>
      </c>
      <c r="E156" s="302">
        <f>AVERAGE(E166,E176)</f>
        <v>0</v>
      </c>
      <c r="F156" s="302">
        <f t="shared" ref="F156:H156" si="97">AVERAGE(F166,F176)</f>
        <v>135</v>
      </c>
      <c r="G156" s="302">
        <f t="shared" si="97"/>
        <v>108.5</v>
      </c>
      <c r="H156" s="302">
        <f t="shared" si="97"/>
        <v>900</v>
      </c>
      <c r="I156" s="309">
        <f>H156/G156</f>
        <v>8.2949308755760374</v>
      </c>
      <c r="J156" s="302">
        <f>AVERAGE(J166,J176)</f>
        <v>4</v>
      </c>
      <c r="K156" s="292">
        <f>(C156*0.1)+(E156*6)+(H156*0.1)+(J156*6)</f>
        <v>114</v>
      </c>
      <c r="L156" s="292">
        <f>(C156*0.1)+(E156*6)+(G156*1)+(H156*0.1)+(J156*6)</f>
        <v>222.5</v>
      </c>
      <c r="O156" s="308">
        <f>(B156+F156)/(B152+F152+B154+F154+B156+F156+B150+H150)</f>
        <v>8.2141770611499854E-2</v>
      </c>
      <c r="P156" s="304">
        <f>B156/(B156+B154+B152+H150)</f>
        <v>0</v>
      </c>
      <c r="Q156" s="289">
        <f>F156/(F156+F154+F152)</f>
        <v>0.21774193548387097</v>
      </c>
    </row>
    <row r="157" spans="1:20" x14ac:dyDescent="0.15">
      <c r="B157" s="310"/>
      <c r="C157" s="310"/>
      <c r="D157" s="310"/>
      <c r="E157" s="310"/>
      <c r="F157" s="310"/>
      <c r="G157" s="310"/>
      <c r="H157" s="310"/>
      <c r="I157" s="310"/>
      <c r="J157" s="310"/>
      <c r="K157" s="310"/>
      <c r="L157" s="311"/>
      <c r="P157" s="286"/>
    </row>
    <row r="158" spans="1:20" x14ac:dyDescent="0.15">
      <c r="A158" s="290">
        <v>2024</v>
      </c>
      <c r="P158" s="286">
        <v>2024</v>
      </c>
      <c r="S158" s="290" t="s">
        <v>92</v>
      </c>
    </row>
    <row r="159" spans="1:20" x14ac:dyDescent="0.15">
      <c r="A159" s="306" t="s">
        <v>79</v>
      </c>
      <c r="B159" s="307" t="s">
        <v>89</v>
      </c>
      <c r="C159" s="307" t="s">
        <v>2</v>
      </c>
      <c r="D159" s="307" t="s">
        <v>3</v>
      </c>
      <c r="E159" s="307" t="s">
        <v>19</v>
      </c>
      <c r="F159" s="307" t="s">
        <v>6</v>
      </c>
      <c r="G159" s="307" t="s">
        <v>76</v>
      </c>
      <c r="H159" s="307" t="s">
        <v>10</v>
      </c>
      <c r="I159" s="307" t="s">
        <v>19</v>
      </c>
      <c r="J159" s="307" t="s">
        <v>77</v>
      </c>
      <c r="K159" s="307" t="s">
        <v>6</v>
      </c>
      <c r="L159" s="307" t="s">
        <v>14</v>
      </c>
      <c r="O159" s="307" t="s">
        <v>85</v>
      </c>
      <c r="P159" s="307" t="s">
        <v>86</v>
      </c>
      <c r="Q159" s="307" t="s">
        <v>87</v>
      </c>
      <c r="S159" s="288" t="s">
        <v>40</v>
      </c>
      <c r="T159" s="288" t="s">
        <v>41</v>
      </c>
    </row>
    <row r="160" spans="1:20" x14ac:dyDescent="0.15">
      <c r="A160" s="291" t="s">
        <v>44</v>
      </c>
      <c r="B160" s="302">
        <v>652</v>
      </c>
      <c r="C160" s="302">
        <v>460</v>
      </c>
      <c r="D160" s="308">
        <f>C160/B160</f>
        <v>0.70552147239263807</v>
      </c>
      <c r="E160" s="302">
        <v>4918</v>
      </c>
      <c r="F160" s="302">
        <v>43</v>
      </c>
      <c r="G160" s="302">
        <v>9</v>
      </c>
      <c r="H160" s="302">
        <v>42</v>
      </c>
      <c r="I160" s="302">
        <v>201</v>
      </c>
      <c r="J160" s="309">
        <f>I160/H160</f>
        <v>4.7857142857142856</v>
      </c>
      <c r="K160" s="302">
        <v>2</v>
      </c>
      <c r="L160" s="292">
        <f>((E160*0.05)+(F160*4)+(G160*-1)+(I160*0.1)+(K160*6))</f>
        <v>441</v>
      </c>
      <c r="O160" s="308">
        <f>(B160+H160)/(B162+F162+B164+F164+B166+F166+B160+H160)</f>
        <v>0.41933534743202416</v>
      </c>
      <c r="P160" s="289">
        <f>B160/(B160+F162+F164+F166)</f>
        <v>0.50977326035965598</v>
      </c>
      <c r="Q160" s="289">
        <f>H160/(H160+B162+B164+B166)</f>
        <v>0.11170212765957446</v>
      </c>
      <c r="S160" s="289">
        <f>(H160+B162+B164+B166)/(H160+B162+B164+B166+B160)</f>
        <v>0.36575875486381321</v>
      </c>
      <c r="T160" s="289">
        <f>B160/(B160+H160+B162+B164+B166)</f>
        <v>0.63424124513618674</v>
      </c>
    </row>
    <row r="161" spans="1:20" x14ac:dyDescent="0.15">
      <c r="A161" s="306" t="s">
        <v>80</v>
      </c>
      <c r="B161" s="307" t="s">
        <v>10</v>
      </c>
      <c r="C161" s="307" t="s">
        <v>19</v>
      </c>
      <c r="D161" s="307" t="s">
        <v>77</v>
      </c>
      <c r="E161" s="307" t="s">
        <v>6</v>
      </c>
      <c r="F161" s="307" t="s">
        <v>17</v>
      </c>
      <c r="G161" s="307" t="s">
        <v>18</v>
      </c>
      <c r="H161" s="307" t="s">
        <v>19</v>
      </c>
      <c r="I161" s="307" t="s">
        <v>78</v>
      </c>
      <c r="J161" s="307" t="s">
        <v>6</v>
      </c>
      <c r="K161" s="307" t="s">
        <v>14</v>
      </c>
      <c r="L161" s="307" t="s">
        <v>91</v>
      </c>
      <c r="O161" s="288" t="s">
        <v>85</v>
      </c>
      <c r="P161" s="288" t="s">
        <v>87</v>
      </c>
      <c r="Q161" s="288" t="s">
        <v>88</v>
      </c>
    </row>
    <row r="162" spans="1:20" x14ac:dyDescent="0.15">
      <c r="A162" s="291" t="s">
        <v>44</v>
      </c>
      <c r="B162" s="302">
        <v>331</v>
      </c>
      <c r="C162" s="302">
        <v>1346</v>
      </c>
      <c r="D162" s="309">
        <f>C162/B162</f>
        <v>4.0664652567975832</v>
      </c>
      <c r="E162" s="302">
        <v>9</v>
      </c>
      <c r="F162" s="302">
        <v>101</v>
      </c>
      <c r="G162" s="302">
        <v>85</v>
      </c>
      <c r="H162" s="302">
        <v>568</v>
      </c>
      <c r="I162" s="309">
        <f>H162/G162</f>
        <v>6.6823529411764708</v>
      </c>
      <c r="J162" s="302">
        <v>5</v>
      </c>
      <c r="K162" s="292">
        <f>(C162*0.1)+(E162*6)+(H162*0.1)+(J162*6)</f>
        <v>275.39999999999998</v>
      </c>
      <c r="L162" s="292">
        <f>(C162*0.1)+(E162*6)+(G162*1)+(H162*0.1)+(J162*6)</f>
        <v>360.40000000000003</v>
      </c>
      <c r="O162" s="308">
        <f>(B162+F162)/(B162+F162+B164+F164+B166+F166+B160+H160)</f>
        <v>0.2610271903323263</v>
      </c>
      <c r="P162" s="289">
        <f>B162/(H160+B162+B164+B166)</f>
        <v>0.88031914893617025</v>
      </c>
      <c r="Q162" s="289">
        <f>F162/(F162+F164+F166)</f>
        <v>0.16108452950558214</v>
      </c>
    </row>
    <row r="163" spans="1:20" x14ac:dyDescent="0.15">
      <c r="A163" s="306" t="s">
        <v>81</v>
      </c>
      <c r="B163" s="307" t="s">
        <v>10</v>
      </c>
      <c r="C163" s="307" t="s">
        <v>19</v>
      </c>
      <c r="D163" s="307" t="s">
        <v>77</v>
      </c>
      <c r="E163" s="307" t="s">
        <v>6</v>
      </c>
      <c r="F163" s="307" t="s">
        <v>17</v>
      </c>
      <c r="G163" s="307" t="s">
        <v>18</v>
      </c>
      <c r="H163" s="307" t="s">
        <v>19</v>
      </c>
      <c r="I163" s="307" t="s">
        <v>78</v>
      </c>
      <c r="J163" s="307" t="s">
        <v>6</v>
      </c>
      <c r="K163" s="307" t="s">
        <v>14</v>
      </c>
      <c r="L163" s="307" t="s">
        <v>91</v>
      </c>
      <c r="O163" s="288" t="s">
        <v>85</v>
      </c>
      <c r="P163" s="288" t="s">
        <v>87</v>
      </c>
      <c r="Q163" s="288" t="s">
        <v>88</v>
      </c>
    </row>
    <row r="164" spans="1:20" x14ac:dyDescent="0.15">
      <c r="A164" s="291" t="s">
        <v>44</v>
      </c>
      <c r="B164" s="302">
        <v>3</v>
      </c>
      <c r="C164" s="302">
        <v>32</v>
      </c>
      <c r="D164" s="302">
        <f>C164/B164</f>
        <v>10.666666666666666</v>
      </c>
      <c r="E164" s="302">
        <v>0</v>
      </c>
      <c r="F164" s="302">
        <v>371</v>
      </c>
      <c r="G164" s="302">
        <v>245</v>
      </c>
      <c r="H164" s="302">
        <v>3234</v>
      </c>
      <c r="I164" s="309">
        <f>H164/G164</f>
        <v>13.2</v>
      </c>
      <c r="J164" s="302">
        <v>33</v>
      </c>
      <c r="K164" s="292">
        <f>(C164*0.1)+(E164*6)+(H164*0.1)+(J164*6)</f>
        <v>524.6</v>
      </c>
      <c r="L164" s="292">
        <f>(C164*0.1)+(E164*6)+(G164*1)+(H164*0.1)+(J164*6)</f>
        <v>769.6</v>
      </c>
      <c r="O164" s="308">
        <f>(B164+F164)/(B162+F162+B164+F164+B166+F166+B160+H160)</f>
        <v>0.22598187311178247</v>
      </c>
      <c r="P164" s="289">
        <f>B164/(B162+H160+B164+B166)</f>
        <v>7.9787234042553185E-3</v>
      </c>
      <c r="Q164" s="289">
        <f>F164/(F164+F162+F166)</f>
        <v>0.59170653907496018</v>
      </c>
    </row>
    <row r="165" spans="1:20" x14ac:dyDescent="0.15">
      <c r="A165" s="306" t="s">
        <v>82</v>
      </c>
      <c r="B165" s="307" t="s">
        <v>10</v>
      </c>
      <c r="C165" s="307" t="s">
        <v>19</v>
      </c>
      <c r="D165" s="307" t="s">
        <v>77</v>
      </c>
      <c r="E165" s="307" t="s">
        <v>6</v>
      </c>
      <c r="F165" s="307" t="s">
        <v>17</v>
      </c>
      <c r="G165" s="307" t="s">
        <v>18</v>
      </c>
      <c r="H165" s="307" t="s">
        <v>19</v>
      </c>
      <c r="I165" s="307" t="s">
        <v>78</v>
      </c>
      <c r="J165" s="307" t="s">
        <v>6</v>
      </c>
      <c r="K165" s="307" t="s">
        <v>14</v>
      </c>
      <c r="L165" s="307" t="s">
        <v>91</v>
      </c>
      <c r="O165" s="288" t="s">
        <v>85</v>
      </c>
      <c r="P165" s="288" t="s">
        <v>87</v>
      </c>
      <c r="Q165" s="288" t="s">
        <v>88</v>
      </c>
    </row>
    <row r="166" spans="1:20" x14ac:dyDescent="0.15">
      <c r="A166" s="291" t="s">
        <v>44</v>
      </c>
      <c r="B166" s="302">
        <v>0</v>
      </c>
      <c r="C166" s="302">
        <v>0</v>
      </c>
      <c r="D166" s="302" t="e">
        <f>C166/B166</f>
        <v>#DIV/0!</v>
      </c>
      <c r="E166" s="302">
        <v>0</v>
      </c>
      <c r="F166" s="302">
        <v>155</v>
      </c>
      <c r="G166" s="302">
        <v>129</v>
      </c>
      <c r="H166" s="302">
        <v>1114</v>
      </c>
      <c r="I166" s="309">
        <f>H166/G166</f>
        <v>8.6356589147286815</v>
      </c>
      <c r="J166" s="302">
        <v>4</v>
      </c>
      <c r="K166" s="292">
        <f>(C166*0.1)+(E166*6)+(H166*0.1)+(J166*6)</f>
        <v>135.4</v>
      </c>
      <c r="L166" s="292">
        <f>(C166*0.1)+(E166*6)+(G166*1)+(H166*0.1)+(J166*6)</f>
        <v>264.39999999999998</v>
      </c>
      <c r="O166" s="308">
        <f>(B166+F166)/(B162+F162+B164+F164+B166+F166+B160+H160)</f>
        <v>9.3655589123867067E-2</v>
      </c>
      <c r="P166" s="304">
        <f>B166/(B166+B164+B162+H160)</f>
        <v>0</v>
      </c>
      <c r="Q166" s="289">
        <f>F166/(F166+F164+F162)</f>
        <v>0.24720893141945774</v>
      </c>
    </row>
    <row r="168" spans="1:20" x14ac:dyDescent="0.15">
      <c r="A168" s="290">
        <v>2025</v>
      </c>
      <c r="P168" s="286">
        <v>2025</v>
      </c>
      <c r="S168" s="290" t="s">
        <v>92</v>
      </c>
    </row>
    <row r="169" spans="1:20" x14ac:dyDescent="0.15">
      <c r="A169" s="306" t="s">
        <v>79</v>
      </c>
      <c r="B169" s="307" t="s">
        <v>89</v>
      </c>
      <c r="C169" s="307" t="s">
        <v>2</v>
      </c>
      <c r="D169" s="307" t="s">
        <v>3</v>
      </c>
      <c r="E169" s="307" t="s">
        <v>19</v>
      </c>
      <c r="F169" s="307" t="s">
        <v>6</v>
      </c>
      <c r="G169" s="307" t="s">
        <v>76</v>
      </c>
      <c r="H169" s="307" t="s">
        <v>10</v>
      </c>
      <c r="I169" s="307" t="s">
        <v>19</v>
      </c>
      <c r="J169" s="307" t="s">
        <v>77</v>
      </c>
      <c r="K169" s="307" t="s">
        <v>6</v>
      </c>
      <c r="L169" s="307" t="s">
        <v>14</v>
      </c>
      <c r="O169" s="307" t="s">
        <v>85</v>
      </c>
      <c r="P169" s="307" t="s">
        <v>86</v>
      </c>
      <c r="Q169" s="307" t="s">
        <v>87</v>
      </c>
      <c r="S169" s="288" t="s">
        <v>40</v>
      </c>
      <c r="T169" s="288" t="s">
        <v>41</v>
      </c>
    </row>
    <row r="170" spans="1:20" x14ac:dyDescent="0.15">
      <c r="A170" s="291" t="s">
        <v>44</v>
      </c>
      <c r="B170" s="302">
        <v>640</v>
      </c>
      <c r="C170" s="302">
        <v>412</v>
      </c>
      <c r="D170" s="308">
        <f>C170/B170</f>
        <v>0.64375000000000004</v>
      </c>
      <c r="E170" s="302">
        <v>4244</v>
      </c>
      <c r="F170" s="302">
        <v>36</v>
      </c>
      <c r="G170" s="302">
        <v>12</v>
      </c>
      <c r="H170" s="302">
        <v>38</v>
      </c>
      <c r="I170" s="302">
        <v>102</v>
      </c>
      <c r="J170" s="302">
        <f>I170/H170</f>
        <v>2.6842105263157894</v>
      </c>
      <c r="K170" s="302">
        <v>2</v>
      </c>
      <c r="L170" s="292">
        <f>((E170*0.05)+(F170*4)+(G170*-1)+(I170*0.1)+(K170*6))</f>
        <v>366.40000000000003</v>
      </c>
      <c r="O170" s="308">
        <f>(B170+H170)/(B172+F172+B174+F174+B176+F176+B170+H170)</f>
        <v>0.41544117647058826</v>
      </c>
      <c r="P170" s="289">
        <f>B170/(B170+F172+F174+F176)</f>
        <v>0.51077414205905824</v>
      </c>
      <c r="Q170" s="289">
        <f>H170/(H170+B172+B174+B176)</f>
        <v>0.10026385224274406</v>
      </c>
      <c r="S170" s="289">
        <f>(H170+B172+B174+B176)/(H170+B172+B174+B176+B170)</f>
        <v>0.37193326790971543</v>
      </c>
      <c r="T170" s="289">
        <f>B170/(B170+H170+B172+B174+B176)</f>
        <v>0.62806673209028463</v>
      </c>
    </row>
    <row r="171" spans="1:20" x14ac:dyDescent="0.15">
      <c r="A171" s="306" t="s">
        <v>80</v>
      </c>
      <c r="B171" s="307" t="s">
        <v>10</v>
      </c>
      <c r="C171" s="307" t="s">
        <v>19</v>
      </c>
      <c r="D171" s="307" t="s">
        <v>77</v>
      </c>
      <c r="E171" s="307" t="s">
        <v>6</v>
      </c>
      <c r="F171" s="307" t="s">
        <v>17</v>
      </c>
      <c r="G171" s="307" t="s">
        <v>18</v>
      </c>
      <c r="H171" s="307" t="s">
        <v>19</v>
      </c>
      <c r="I171" s="307" t="s">
        <v>78</v>
      </c>
      <c r="J171" s="307" t="s">
        <v>6</v>
      </c>
      <c r="K171" s="307" t="s">
        <v>14</v>
      </c>
      <c r="L171" s="307" t="s">
        <v>91</v>
      </c>
      <c r="O171" s="288" t="s">
        <v>85</v>
      </c>
      <c r="P171" s="288" t="s">
        <v>87</v>
      </c>
      <c r="Q171" s="288" t="s">
        <v>88</v>
      </c>
    </row>
    <row r="172" spans="1:20" x14ac:dyDescent="0.15">
      <c r="A172" s="291" t="s">
        <v>44</v>
      </c>
      <c r="B172" s="302">
        <v>334</v>
      </c>
      <c r="C172" s="302">
        <v>1453</v>
      </c>
      <c r="D172" s="309">
        <f>C172/B172</f>
        <v>4.3502994011976046</v>
      </c>
      <c r="E172" s="302">
        <v>9</v>
      </c>
      <c r="F172" s="302">
        <v>111</v>
      </c>
      <c r="G172" s="302">
        <v>87</v>
      </c>
      <c r="H172" s="302">
        <v>533</v>
      </c>
      <c r="I172" s="309">
        <f>H172/G172</f>
        <v>6.1264367816091951</v>
      </c>
      <c r="J172" s="302">
        <v>5</v>
      </c>
      <c r="K172" s="292">
        <f>(C172*0.1)+(E172*6)+(H172*0.1)+(J172*6)</f>
        <v>282.60000000000002</v>
      </c>
      <c r="L172" s="292">
        <f>(C172*0.1)+(E172*6)+(G172*1)+(H172*0.1)+(J172*6)</f>
        <v>369.6</v>
      </c>
      <c r="O172" s="308">
        <f>(B172+F172)/(B172+F172+B174+F174+B176+F176+B170+H170)</f>
        <v>0.27267156862745096</v>
      </c>
      <c r="P172" s="289">
        <f>B172/(H170+B172+B174+B176)</f>
        <v>0.8812664907651715</v>
      </c>
      <c r="Q172" s="289">
        <f>F172/(F172+F174+F176)</f>
        <v>0.18107667210440456</v>
      </c>
    </row>
    <row r="173" spans="1:20" x14ac:dyDescent="0.15">
      <c r="A173" s="306" t="s">
        <v>81</v>
      </c>
      <c r="B173" s="307" t="s">
        <v>10</v>
      </c>
      <c r="C173" s="307" t="s">
        <v>19</v>
      </c>
      <c r="D173" s="307" t="s">
        <v>77</v>
      </c>
      <c r="E173" s="307" t="s">
        <v>6</v>
      </c>
      <c r="F173" s="307" t="s">
        <v>17</v>
      </c>
      <c r="G173" s="307" t="s">
        <v>18</v>
      </c>
      <c r="H173" s="307" t="s">
        <v>19</v>
      </c>
      <c r="I173" s="307" t="s">
        <v>78</v>
      </c>
      <c r="J173" s="307" t="s">
        <v>6</v>
      </c>
      <c r="K173" s="307" t="s">
        <v>14</v>
      </c>
      <c r="L173" s="307" t="s">
        <v>91</v>
      </c>
      <c r="O173" s="288" t="s">
        <v>85</v>
      </c>
      <c r="P173" s="288" t="s">
        <v>87</v>
      </c>
      <c r="Q173" s="288" t="s">
        <v>88</v>
      </c>
    </row>
    <row r="174" spans="1:20" x14ac:dyDescent="0.15">
      <c r="A174" s="291" t="s">
        <v>44</v>
      </c>
      <c r="B174" s="302">
        <v>7</v>
      </c>
      <c r="C174" s="302">
        <v>18</v>
      </c>
      <c r="D174" s="309">
        <f>C174/B174</f>
        <v>2.5714285714285716</v>
      </c>
      <c r="E174" s="302">
        <v>0</v>
      </c>
      <c r="F174" s="302">
        <v>387</v>
      </c>
      <c r="G174" s="302">
        <v>257</v>
      </c>
      <c r="H174" s="302">
        <v>3037</v>
      </c>
      <c r="I174" s="309">
        <f>H174/G174</f>
        <v>11.817120622568094</v>
      </c>
      <c r="J174" s="302">
        <v>19</v>
      </c>
      <c r="K174" s="292">
        <f>(C174*0.1)+(E174*6)+(H174*0.1)+(J174*6)</f>
        <v>419.5</v>
      </c>
      <c r="L174" s="292">
        <f>(C174*0.1)+(E174*6)+(G174*1)+(H174*0.1)+(J174*6)</f>
        <v>676.5</v>
      </c>
      <c r="O174" s="308">
        <f>(B174+F174)/(B172+F172+B174+F174+B176+F176+B170+H170)</f>
        <v>0.24142156862745098</v>
      </c>
      <c r="P174" s="289">
        <f>B174/(B172+H170+B174+B176)</f>
        <v>1.8469656992084433E-2</v>
      </c>
      <c r="Q174" s="289">
        <f>F174/(F174+F172+F176)</f>
        <v>0.63132137030995106</v>
      </c>
    </row>
    <row r="175" spans="1:20" x14ac:dyDescent="0.15">
      <c r="A175" s="306" t="s">
        <v>82</v>
      </c>
      <c r="B175" s="307" t="s">
        <v>10</v>
      </c>
      <c r="C175" s="307" t="s">
        <v>19</v>
      </c>
      <c r="D175" s="307" t="s">
        <v>77</v>
      </c>
      <c r="E175" s="307" t="s">
        <v>6</v>
      </c>
      <c r="F175" s="307" t="s">
        <v>17</v>
      </c>
      <c r="G175" s="307" t="s">
        <v>18</v>
      </c>
      <c r="H175" s="307" t="s">
        <v>19</v>
      </c>
      <c r="I175" s="307" t="s">
        <v>78</v>
      </c>
      <c r="J175" s="307" t="s">
        <v>6</v>
      </c>
      <c r="K175" s="307" t="s">
        <v>14</v>
      </c>
      <c r="L175" s="307" t="s">
        <v>91</v>
      </c>
      <c r="O175" s="288" t="s">
        <v>85</v>
      </c>
      <c r="P175" s="288" t="s">
        <v>87</v>
      </c>
      <c r="Q175" s="288" t="s">
        <v>88</v>
      </c>
    </row>
    <row r="176" spans="1:20" x14ac:dyDescent="0.15">
      <c r="A176" s="291" t="s">
        <v>44</v>
      </c>
      <c r="B176" s="302">
        <v>0</v>
      </c>
      <c r="C176" s="302">
        <v>0</v>
      </c>
      <c r="D176" s="302" t="e">
        <f>C176/B176</f>
        <v>#DIV/0!</v>
      </c>
      <c r="E176" s="302">
        <v>0</v>
      </c>
      <c r="F176" s="302">
        <v>115</v>
      </c>
      <c r="G176" s="302">
        <v>88</v>
      </c>
      <c r="H176" s="302">
        <v>686</v>
      </c>
      <c r="I176" s="309">
        <f>H176/G176</f>
        <v>7.7954545454545459</v>
      </c>
      <c r="J176" s="302">
        <v>4</v>
      </c>
      <c r="K176" s="292">
        <f>(C176*0.1)+(E176*6)+(H176*0.1)+(J176*6)</f>
        <v>92.600000000000009</v>
      </c>
      <c r="L176" s="292">
        <f>(C176*0.1)+(E176*6)+(G176*1)+(H176*0.1)+(J176*6)</f>
        <v>180.60000000000002</v>
      </c>
      <c r="O176" s="308">
        <f>(B176+F176)/(B172+F172+B174+F174+B176+F176+B170+H170)</f>
        <v>7.0465686274509803E-2</v>
      </c>
      <c r="P176" s="304">
        <f>B176/(B176+B174+B172+H170)</f>
        <v>0</v>
      </c>
      <c r="Q176" s="289">
        <f>F176/(F176+F174+F172)</f>
        <v>0.18760195758564438</v>
      </c>
    </row>
  </sheetData>
  <mergeCells count="136">
    <mergeCell ref="A141:W141"/>
    <mergeCell ref="H143:J143"/>
    <mergeCell ref="M143:O143"/>
    <mergeCell ref="H144:J144"/>
    <mergeCell ref="H145:J145"/>
    <mergeCell ref="H146:J146"/>
    <mergeCell ref="J127:M127"/>
    <mergeCell ref="R127:U127"/>
    <mergeCell ref="J128:M128"/>
    <mergeCell ref="R128:U128"/>
    <mergeCell ref="J129:M129"/>
    <mergeCell ref="R129:U129"/>
    <mergeCell ref="J124:M124"/>
    <mergeCell ref="R124:U124"/>
    <mergeCell ref="J125:M125"/>
    <mergeCell ref="R125:U125"/>
    <mergeCell ref="J126:M126"/>
    <mergeCell ref="R126:U126"/>
    <mergeCell ref="J121:M121"/>
    <mergeCell ref="R121:U121"/>
    <mergeCell ref="J122:M122"/>
    <mergeCell ref="R122:U122"/>
    <mergeCell ref="J123:M123"/>
    <mergeCell ref="R123:U123"/>
    <mergeCell ref="A111:G111"/>
    <mergeCell ref="J111:N111"/>
    <mergeCell ref="R111:T111"/>
    <mergeCell ref="V111:W111"/>
    <mergeCell ref="A120:G120"/>
    <mergeCell ref="J120:N120"/>
    <mergeCell ref="R120:V120"/>
    <mergeCell ref="A90:G90"/>
    <mergeCell ref="H90:M90"/>
    <mergeCell ref="R90:T90"/>
    <mergeCell ref="V90:W90"/>
    <mergeCell ref="A100:G100"/>
    <mergeCell ref="J100:N100"/>
    <mergeCell ref="R100:T100"/>
    <mergeCell ref="V100:W100"/>
    <mergeCell ref="H76:J76"/>
    <mergeCell ref="H77:J77"/>
    <mergeCell ref="A80:W80"/>
    <mergeCell ref="C82:I82"/>
    <mergeCell ref="L82:P82"/>
    <mergeCell ref="R82:T82"/>
    <mergeCell ref="V82:W82"/>
    <mergeCell ref="J59:M59"/>
    <mergeCell ref="R59:U59"/>
    <mergeCell ref="AL59:AO59"/>
    <mergeCell ref="AT59:AW59"/>
    <mergeCell ref="A73:W73"/>
    <mergeCell ref="H75:J75"/>
    <mergeCell ref="M75:O75"/>
    <mergeCell ref="J57:M57"/>
    <mergeCell ref="R57:U57"/>
    <mergeCell ref="AL57:AO57"/>
    <mergeCell ref="AT57:AW57"/>
    <mergeCell ref="J58:M58"/>
    <mergeCell ref="R58:U58"/>
    <mergeCell ref="AL58:AO58"/>
    <mergeCell ref="AT58:AW58"/>
    <mergeCell ref="J55:M55"/>
    <mergeCell ref="R55:U55"/>
    <mergeCell ref="AL55:AO55"/>
    <mergeCell ref="AT55:AW55"/>
    <mergeCell ref="J56:M56"/>
    <mergeCell ref="R56:U56"/>
    <mergeCell ref="AL56:AO56"/>
    <mergeCell ref="AT56:AW56"/>
    <mergeCell ref="J53:M53"/>
    <mergeCell ref="R53:U53"/>
    <mergeCell ref="AL53:AO53"/>
    <mergeCell ref="AT53:AW53"/>
    <mergeCell ref="J54:M54"/>
    <mergeCell ref="R54:U54"/>
    <mergeCell ref="AL54:AO54"/>
    <mergeCell ref="AT54:AW54"/>
    <mergeCell ref="J51:M51"/>
    <mergeCell ref="R51:U51"/>
    <mergeCell ref="AL51:AO51"/>
    <mergeCell ref="AT51:AW51"/>
    <mergeCell ref="J52:M52"/>
    <mergeCell ref="R52:U52"/>
    <mergeCell ref="AL52:AO52"/>
    <mergeCell ref="AT52:AW52"/>
    <mergeCell ref="A50:G50"/>
    <mergeCell ref="J50:N50"/>
    <mergeCell ref="R50:V50"/>
    <mergeCell ref="AC50:AI50"/>
    <mergeCell ref="AL50:AP50"/>
    <mergeCell ref="AT50:AX50"/>
    <mergeCell ref="AV30:AX30"/>
    <mergeCell ref="AZ30:BA30"/>
    <mergeCell ref="A41:G41"/>
    <mergeCell ref="L41:P41"/>
    <mergeCell ref="T41:V41"/>
    <mergeCell ref="X41:Y41"/>
    <mergeCell ref="AE41:AK41"/>
    <mergeCell ref="AN41:AR41"/>
    <mergeCell ref="AV41:AX41"/>
    <mergeCell ref="AZ41:BA41"/>
    <mergeCell ref="A30:G30"/>
    <mergeCell ref="L30:P30"/>
    <mergeCell ref="T30:V30"/>
    <mergeCell ref="X30:Y30"/>
    <mergeCell ref="AE30:AK30"/>
    <mergeCell ref="AN30:AR30"/>
    <mergeCell ref="AV12:AX12"/>
    <mergeCell ref="AZ12:BA12"/>
    <mergeCell ref="A20:G20"/>
    <mergeCell ref="H20:M20"/>
    <mergeCell ref="T20:V20"/>
    <mergeCell ref="X20:Y20"/>
    <mergeCell ref="AE20:AK20"/>
    <mergeCell ref="AL20:AQ20"/>
    <mergeCell ref="AV20:AX20"/>
    <mergeCell ref="AZ20:BA20"/>
    <mergeCell ref="C12:I12"/>
    <mergeCell ref="N12:R12"/>
    <mergeCell ref="T12:V12"/>
    <mergeCell ref="X12:Y12"/>
    <mergeCell ref="AG12:AM12"/>
    <mergeCell ref="AP12:AT12"/>
    <mergeCell ref="H6:J6"/>
    <mergeCell ref="AJ6:AL6"/>
    <mergeCell ref="H7:J7"/>
    <mergeCell ref="AJ7:AL7"/>
    <mergeCell ref="A10:W10"/>
    <mergeCell ref="AC10:AY10"/>
    <mergeCell ref="A1:W1"/>
    <mergeCell ref="A3:W3"/>
    <mergeCell ref="AC3:AY3"/>
    <mergeCell ref="H5:J5"/>
    <mergeCell ref="M5:O5"/>
    <mergeCell ref="AJ5:AL5"/>
    <mergeCell ref="AO5:AQ5"/>
  </mergeCells>
  <hyperlinks>
    <hyperlink ref="H6" location="ARI!A90" display="RSP Projections: Year 2" xr:uid="{1F8ECD2A-A074-486F-A381-3077D87272AE}"/>
    <hyperlink ref="H6:J6" location="ARI!A110" display="RSP Projections: Year 2" xr:uid="{E2C224C5-3C32-40F2-B7F4-8C0813734723}"/>
    <hyperlink ref="M5:O5" location="ARI!AX11" display="Adjustable Projections: Year 1" xr:uid="{B52BFA9F-114D-4FE2-8AD4-5B52BBD11870}"/>
    <hyperlink ref="AJ5" location="ARI!C9" display="RSP Projections: Year 1" xr:uid="{C806BDCE-29BD-40E9-A17C-7E02CF639270}"/>
    <hyperlink ref="AJ6" location="ARI!A90" display="RSP Projections: Year 2" xr:uid="{03F0207D-73F3-4E96-8F09-526605237261}"/>
    <hyperlink ref="AJ6:AL6" location="ARI!A110" display="RSP Projections: Year 2" xr:uid="{2C73D42C-2A1C-4E44-8632-4066CAD81728}"/>
    <hyperlink ref="AO5:AQ5" location="ARI!AX11" display="Adjustable Projections: Year 1" xr:uid="{5CE76323-00DC-4B8D-9798-191BD78FA68F}"/>
    <hyperlink ref="H5" location="ARI!C9" display="RSP Projections: Year 1" xr:uid="{F3CEFC52-AA0A-48ED-8804-AFB92ED83832}"/>
    <hyperlink ref="H76" location="ARI!A90" display="RSP Projections: Year 2" xr:uid="{920F24D4-D4BB-42F2-89A8-9B901EB297E0}"/>
    <hyperlink ref="H76:J76" location="ARI!A110" display="RSP Projections: Year 2" xr:uid="{D9FB4CB6-CEE6-46F7-AC8B-54DAEA287437}"/>
    <hyperlink ref="M75:O75" location="ARI!AX11" display="Adjustable Projections: Year 1" xr:uid="{82D15A8D-8200-49BF-987C-EEDF12D47BB0}"/>
    <hyperlink ref="H75" location="ARI!C9" display="RSP Projections: Year 1" xr:uid="{0430B1C6-B6F7-4110-9E82-7C1602AE719F}"/>
    <hyperlink ref="M143:O143" location="ARI!AX11" display="Adjustable Projections: Year 1" xr:uid="{41A86D8C-95EA-4BA1-B634-4C5FD3D58E59}"/>
    <hyperlink ref="H144:J144" location="ARI!A110" display="RSP Projections: Year 2" xr:uid="{5B78AE53-FE3B-48D1-832A-90B3155597E8}"/>
    <hyperlink ref="H144" location="ARI!A90" display="RSP Projections: Year 2" xr:uid="{24AD7763-1856-466D-83BF-0F887309115E}"/>
    <hyperlink ref="H143" location="ARI!C9" display="RSP Projections: Year 1" xr:uid="{67F80F1D-914B-4710-BC3C-560E31BB3CBB}"/>
    <hyperlink ref="M6" location="ARI!A170" display="Past Run/Pass Performances" xr:uid="{840055A7-6E56-4C66-BF89-253E700B2D1F}"/>
    <hyperlink ref="M76" location="ARI!A170" display="Past Run/Pass Performances" xr:uid="{D995C8B2-0533-42A5-B3D9-08A23CCA1A14}"/>
  </hyperlinks>
  <pageMargins left="0" right="0" top="0" bottom="0" header="0" footer="0"/>
  <pageSetup scale="54" orientation="landscape"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D3452-6A05-4F2F-BF2E-02A0A167281B}">
  <dimension ref="A1:BB176"/>
  <sheetViews>
    <sheetView topLeftCell="A13" zoomScale="200" zoomScaleNormal="200" workbookViewId="0">
      <selection activeCell="M25" sqref="K25:M25"/>
    </sheetView>
  </sheetViews>
  <sheetFormatPr defaultColWidth="3.85546875" defaultRowHeight="8.25" x14ac:dyDescent="0.15"/>
  <cols>
    <col min="1" max="1" width="17.85546875" style="312" customWidth="1"/>
    <col min="2" max="2" width="4.140625" style="322" bestFit="1" customWidth="1"/>
    <col min="3" max="3" width="4.42578125" style="312" bestFit="1" customWidth="1"/>
    <col min="4" max="4" width="4.28515625" style="312" bestFit="1" customWidth="1"/>
    <col min="5" max="5" width="4.42578125" style="312" bestFit="1" customWidth="1"/>
    <col min="6" max="6" width="4.5703125" style="312" bestFit="1" customWidth="1"/>
    <col min="7" max="7" width="4.42578125" style="312" bestFit="1" customWidth="1"/>
    <col min="8" max="8" width="4.140625" style="312" bestFit="1" customWidth="1"/>
    <col min="9" max="9" width="4.42578125" style="312" bestFit="1" customWidth="1"/>
    <col min="10" max="12" width="4.140625" style="312" bestFit="1" customWidth="1"/>
    <col min="13" max="13" width="4.42578125" style="312" bestFit="1" customWidth="1"/>
    <col min="14" max="14" width="4.28515625" style="312" bestFit="1" customWidth="1"/>
    <col min="15" max="15" width="4.42578125" style="312" bestFit="1" customWidth="1"/>
    <col min="16" max="16" width="4.28515625" style="312" bestFit="1" customWidth="1"/>
    <col min="17" max="17" width="4" style="312" bestFit="1" customWidth="1"/>
    <col min="18" max="18" width="13.140625" style="312" customWidth="1"/>
    <col min="19" max="19" width="4.140625" style="312" bestFit="1" customWidth="1"/>
    <col min="20" max="20" width="5.28515625" style="312" bestFit="1" customWidth="1"/>
    <col min="21" max="21" width="4.42578125" style="312" bestFit="1" customWidth="1"/>
    <col min="22" max="22" width="4.140625" style="312" bestFit="1" customWidth="1"/>
    <col min="23" max="23" width="4" style="312" bestFit="1" customWidth="1"/>
    <col min="24" max="24" width="4.28515625" style="312" bestFit="1" customWidth="1"/>
    <col min="25" max="26" width="4.85546875" style="312" bestFit="1" customWidth="1"/>
    <col min="27" max="29" width="3.85546875" style="312"/>
    <col min="30" max="30" width="4" style="312" bestFit="1" customWidth="1"/>
    <col min="31" max="31" width="4.28515625" style="312" bestFit="1" customWidth="1"/>
    <col min="32" max="32" width="4.42578125" style="312" bestFit="1" customWidth="1"/>
    <col min="33" max="33" width="4.5703125" style="312" bestFit="1" customWidth="1"/>
    <col min="34" max="34" width="4.7109375" style="312" bestFit="1" customWidth="1"/>
    <col min="35" max="35" width="4.42578125" style="312" bestFit="1" customWidth="1"/>
    <col min="36" max="36" width="4.7109375" style="312" bestFit="1" customWidth="1"/>
    <col min="37" max="37" width="4.42578125" style="312" bestFit="1" customWidth="1"/>
    <col min="38" max="38" width="4.28515625" style="312" bestFit="1" customWidth="1"/>
    <col min="39" max="40" width="4.140625" style="312" bestFit="1" customWidth="1"/>
    <col min="41" max="41" width="4.28515625" style="312" bestFit="1" customWidth="1"/>
    <col min="42" max="42" width="4" style="312" bestFit="1" customWidth="1"/>
    <col min="43" max="43" width="4.28515625" style="312" bestFit="1" customWidth="1"/>
    <col min="44" max="46" width="3.85546875" style="312"/>
    <col min="47" max="49" width="4" style="312" bestFit="1" customWidth="1"/>
    <col min="50" max="50" width="3.85546875" style="312"/>
    <col min="51" max="52" width="4" style="312" bestFit="1" customWidth="1"/>
    <col min="53" max="16384" width="3.85546875" style="312"/>
  </cols>
  <sheetData>
    <row r="1" spans="1:53" x14ac:dyDescent="0.15">
      <c r="A1" s="545" t="s">
        <v>102</v>
      </c>
      <c r="B1" s="545"/>
      <c r="C1" s="545"/>
      <c r="D1" s="545"/>
      <c r="E1" s="545"/>
      <c r="F1" s="545"/>
      <c r="G1" s="545"/>
      <c r="H1" s="545"/>
      <c r="I1" s="545"/>
      <c r="J1" s="545"/>
      <c r="K1" s="545"/>
      <c r="L1" s="545"/>
      <c r="M1" s="545"/>
      <c r="N1" s="545"/>
      <c r="O1" s="545"/>
      <c r="P1" s="545"/>
      <c r="Q1" s="545"/>
      <c r="R1" s="545"/>
      <c r="S1" s="545"/>
      <c r="T1" s="545"/>
      <c r="U1" s="545"/>
      <c r="V1" s="545"/>
      <c r="W1" s="545"/>
    </row>
    <row r="2" spans="1:53" x14ac:dyDescent="0.15">
      <c r="C2" s="313"/>
      <c r="D2" s="313"/>
      <c r="E2" s="313"/>
      <c r="F2" s="313"/>
      <c r="G2" s="313"/>
      <c r="H2" s="313"/>
      <c r="I2" s="313"/>
      <c r="J2" s="313"/>
      <c r="K2" s="313"/>
      <c r="L2" s="313"/>
      <c r="M2" s="313"/>
      <c r="N2" s="313"/>
    </row>
    <row r="3" spans="1:53" x14ac:dyDescent="0.15">
      <c r="A3" s="545" t="s">
        <v>55</v>
      </c>
      <c r="B3" s="545"/>
      <c r="C3" s="545"/>
      <c r="D3" s="545"/>
      <c r="E3" s="545"/>
      <c r="F3" s="545"/>
      <c r="G3" s="545"/>
      <c r="H3" s="545"/>
      <c r="I3" s="545"/>
      <c r="J3" s="545"/>
      <c r="K3" s="545"/>
      <c r="L3" s="545"/>
      <c r="M3" s="545"/>
      <c r="N3" s="545"/>
      <c r="O3" s="545"/>
      <c r="P3" s="545"/>
      <c r="Q3" s="545"/>
      <c r="R3" s="545"/>
      <c r="S3" s="545"/>
      <c r="T3" s="545"/>
      <c r="U3" s="545"/>
      <c r="V3" s="545"/>
      <c r="W3" s="545"/>
      <c r="AC3" s="545" t="s">
        <v>55</v>
      </c>
      <c r="AD3" s="545"/>
      <c r="AE3" s="545"/>
      <c r="AF3" s="545"/>
      <c r="AG3" s="545"/>
      <c r="AH3" s="545"/>
      <c r="AI3" s="545"/>
      <c r="AJ3" s="545"/>
      <c r="AK3" s="545"/>
      <c r="AL3" s="545"/>
      <c r="AM3" s="545"/>
      <c r="AN3" s="545"/>
      <c r="AO3" s="545"/>
      <c r="AP3" s="545"/>
      <c r="AQ3" s="545"/>
      <c r="AR3" s="545"/>
      <c r="AS3" s="545"/>
      <c r="AT3" s="545"/>
      <c r="AU3" s="545"/>
      <c r="AV3" s="545"/>
      <c r="AW3" s="545"/>
      <c r="AX3" s="545"/>
      <c r="AY3" s="545"/>
    </row>
    <row r="4" spans="1:53" x14ac:dyDescent="0.15">
      <c r="A4" s="313"/>
      <c r="B4" s="313"/>
      <c r="C4" s="313"/>
      <c r="D4" s="313"/>
      <c r="E4" s="313"/>
      <c r="F4" s="313"/>
      <c r="G4" s="313"/>
      <c r="H4" s="313"/>
      <c r="I4" s="313"/>
      <c r="J4" s="313"/>
      <c r="K4" s="313"/>
      <c r="L4" s="313"/>
      <c r="M4" s="313"/>
      <c r="N4" s="313"/>
      <c r="O4" s="313"/>
      <c r="P4" s="313"/>
      <c r="Q4" s="313"/>
      <c r="R4" s="313"/>
      <c r="S4" s="313"/>
      <c r="T4" s="313"/>
      <c r="U4" s="313"/>
      <c r="V4" s="313"/>
      <c r="W4" s="313"/>
      <c r="X4" s="313"/>
      <c r="Y4" s="313"/>
      <c r="Z4" s="313"/>
      <c r="AA4" s="313"/>
      <c r="AC4" s="313"/>
      <c r="AD4" s="313"/>
      <c r="AE4" s="313"/>
      <c r="AF4" s="313"/>
      <c r="AG4" s="313"/>
      <c r="AH4" s="313"/>
      <c r="AI4" s="313"/>
      <c r="AJ4" s="313"/>
      <c r="AK4" s="313"/>
      <c r="AL4" s="313"/>
      <c r="AM4" s="313"/>
      <c r="AN4" s="313"/>
      <c r="AO4" s="313"/>
      <c r="AP4" s="313"/>
      <c r="AQ4" s="313"/>
      <c r="AR4" s="313"/>
      <c r="AS4" s="313"/>
      <c r="AT4" s="313"/>
      <c r="AU4" s="313"/>
      <c r="AV4" s="313"/>
      <c r="AW4" s="313"/>
      <c r="AX4" s="313"/>
      <c r="AY4" s="313"/>
    </row>
    <row r="5" spans="1:53" x14ac:dyDescent="0.15">
      <c r="H5" s="543" t="s">
        <v>36</v>
      </c>
      <c r="I5" s="544"/>
      <c r="J5" s="544"/>
      <c r="M5" s="543" t="s">
        <v>37</v>
      </c>
      <c r="N5" s="543"/>
      <c r="O5" s="543"/>
      <c r="S5" s="314" t="s">
        <v>94</v>
      </c>
      <c r="AJ5" s="543" t="s">
        <v>36</v>
      </c>
      <c r="AK5" s="544"/>
      <c r="AL5" s="544"/>
      <c r="AO5" s="543" t="s">
        <v>37</v>
      </c>
      <c r="AP5" s="543"/>
      <c r="AQ5" s="543"/>
    </row>
    <row r="6" spans="1:53" x14ac:dyDescent="0.15">
      <c r="H6" s="543" t="s">
        <v>38</v>
      </c>
      <c r="I6" s="543"/>
      <c r="J6" s="543"/>
      <c r="M6" s="315" t="s">
        <v>75</v>
      </c>
      <c r="S6" s="316" t="s">
        <v>40</v>
      </c>
      <c r="T6" s="316" t="s">
        <v>41</v>
      </c>
      <c r="AJ6" s="543" t="s">
        <v>38</v>
      </c>
      <c r="AK6" s="543"/>
      <c r="AL6" s="543"/>
    </row>
    <row r="7" spans="1:53" x14ac:dyDescent="0.15">
      <c r="H7" s="543"/>
      <c r="I7" s="544"/>
      <c r="J7" s="544"/>
      <c r="S7" s="317">
        <f>(N17+D27+L38+L47)/(N17+D27+L38+D17)</f>
        <v>0.41451292246520877</v>
      </c>
      <c r="T7" s="317">
        <f>D17/(D17+N17+D27+L38+L47)</f>
        <v>0.58548707753479123</v>
      </c>
      <c r="AJ7" s="543"/>
      <c r="AK7" s="544"/>
      <c r="AL7" s="544"/>
    </row>
    <row r="10" spans="1:53" x14ac:dyDescent="0.15">
      <c r="A10" s="545" t="s">
        <v>36</v>
      </c>
      <c r="B10" s="545"/>
      <c r="C10" s="545"/>
      <c r="D10" s="545"/>
      <c r="E10" s="545"/>
      <c r="F10" s="545"/>
      <c r="G10" s="545"/>
      <c r="H10" s="545"/>
      <c r="I10" s="545"/>
      <c r="J10" s="545"/>
      <c r="K10" s="545"/>
      <c r="L10" s="545"/>
      <c r="M10" s="545"/>
      <c r="N10" s="545"/>
      <c r="O10" s="545"/>
      <c r="P10" s="545"/>
      <c r="Q10" s="545"/>
      <c r="R10" s="545"/>
      <c r="S10" s="545"/>
      <c r="T10" s="545"/>
      <c r="U10" s="545"/>
      <c r="V10" s="545"/>
      <c r="W10" s="545"/>
      <c r="AC10" s="545" t="s">
        <v>37</v>
      </c>
      <c r="AD10" s="545"/>
      <c r="AE10" s="545"/>
      <c r="AF10" s="545"/>
      <c r="AG10" s="545"/>
      <c r="AH10" s="545"/>
      <c r="AI10" s="545"/>
      <c r="AJ10" s="545"/>
      <c r="AK10" s="545"/>
      <c r="AL10" s="545"/>
      <c r="AM10" s="545"/>
      <c r="AN10" s="545"/>
      <c r="AO10" s="545"/>
      <c r="AP10" s="545"/>
      <c r="AQ10" s="545"/>
      <c r="AR10" s="545"/>
      <c r="AS10" s="545"/>
      <c r="AT10" s="545"/>
      <c r="AU10" s="545"/>
      <c r="AV10" s="545"/>
      <c r="AW10" s="545"/>
      <c r="AX10" s="545"/>
      <c r="AY10" s="545"/>
    </row>
    <row r="12" spans="1:53" x14ac:dyDescent="0.15">
      <c r="C12" s="545" t="s">
        <v>48</v>
      </c>
      <c r="D12" s="545"/>
      <c r="E12" s="545"/>
      <c r="F12" s="545"/>
      <c r="G12" s="545"/>
      <c r="H12" s="545"/>
      <c r="I12" s="545"/>
      <c r="J12" s="313"/>
      <c r="K12" s="313"/>
      <c r="N12" s="545" t="s">
        <v>49</v>
      </c>
      <c r="O12" s="546"/>
      <c r="P12" s="546"/>
      <c r="Q12" s="546"/>
      <c r="R12" s="546"/>
      <c r="T12" s="545" t="s">
        <v>50</v>
      </c>
      <c r="U12" s="545"/>
      <c r="V12" s="545"/>
      <c r="X12" s="545"/>
      <c r="Y12" s="545"/>
      <c r="AG12" s="545" t="s">
        <v>48</v>
      </c>
      <c r="AH12" s="545"/>
      <c r="AI12" s="545"/>
      <c r="AJ12" s="545"/>
      <c r="AK12" s="545"/>
      <c r="AL12" s="545"/>
      <c r="AM12" s="545"/>
      <c r="AP12" s="545" t="s">
        <v>49</v>
      </c>
      <c r="AQ12" s="546"/>
      <c r="AR12" s="546"/>
      <c r="AS12" s="546"/>
      <c r="AT12" s="546"/>
      <c r="AV12" s="545" t="s">
        <v>50</v>
      </c>
      <c r="AW12" s="545"/>
      <c r="AX12" s="545"/>
      <c r="AZ12" s="545" t="s">
        <v>51</v>
      </c>
      <c r="BA12" s="545"/>
    </row>
    <row r="13" spans="1:53" x14ac:dyDescent="0.15">
      <c r="A13" s="318" t="s">
        <v>0</v>
      </c>
      <c r="B13" s="318" t="s">
        <v>1517</v>
      </c>
      <c r="C13" s="318" t="s">
        <v>66</v>
      </c>
      <c r="D13" s="318" t="s">
        <v>1</v>
      </c>
      <c r="E13" s="318" t="s">
        <v>2</v>
      </c>
      <c r="F13" s="318" t="s">
        <v>3</v>
      </c>
      <c r="G13" s="318" t="s">
        <v>4</v>
      </c>
      <c r="H13" s="318" t="s">
        <v>5</v>
      </c>
      <c r="I13" s="318" t="s">
        <v>6</v>
      </c>
      <c r="J13" s="318" t="s">
        <v>7</v>
      </c>
      <c r="K13" s="318" t="s">
        <v>8</v>
      </c>
      <c r="L13" s="318" t="s">
        <v>9</v>
      </c>
      <c r="N13" s="318" t="s">
        <v>10</v>
      </c>
      <c r="O13" s="318" t="s">
        <v>11</v>
      </c>
      <c r="P13" s="318" t="s">
        <v>12</v>
      </c>
      <c r="Q13" s="318" t="s">
        <v>6</v>
      </c>
      <c r="R13" s="318" t="s">
        <v>13</v>
      </c>
      <c r="S13" s="318"/>
      <c r="T13" s="318" t="s">
        <v>47</v>
      </c>
      <c r="U13" s="318" t="s">
        <v>45</v>
      </c>
      <c r="V13" s="318" t="s">
        <v>46</v>
      </c>
      <c r="W13" s="318"/>
      <c r="X13" s="318" t="s">
        <v>14</v>
      </c>
      <c r="Y13" s="318" t="s">
        <v>63</v>
      </c>
      <c r="Z13" s="318"/>
      <c r="AA13" s="318"/>
      <c r="AD13" s="318" t="s">
        <v>0</v>
      </c>
      <c r="AE13" s="318" t="s">
        <v>66</v>
      </c>
      <c r="AF13" s="318" t="s">
        <v>1</v>
      </c>
      <c r="AG13" s="318" t="s">
        <v>2</v>
      </c>
      <c r="AH13" s="318" t="s">
        <v>3</v>
      </c>
      <c r="AI13" s="318" t="s">
        <v>4</v>
      </c>
      <c r="AJ13" s="318" t="s">
        <v>5</v>
      </c>
      <c r="AK13" s="318" t="s">
        <v>6</v>
      </c>
      <c r="AL13" s="318" t="s">
        <v>7</v>
      </c>
      <c r="AM13" s="318" t="s">
        <v>8</v>
      </c>
      <c r="AN13" s="318" t="s">
        <v>9</v>
      </c>
      <c r="AP13" s="318" t="s">
        <v>10</v>
      </c>
      <c r="AQ13" s="318" t="s">
        <v>11</v>
      </c>
      <c r="AR13" s="318" t="s">
        <v>12</v>
      </c>
      <c r="AS13" s="318" t="s">
        <v>6</v>
      </c>
      <c r="AT13" s="318" t="s">
        <v>13</v>
      </c>
      <c r="AU13" s="318"/>
      <c r="AV13" s="318" t="s">
        <v>47</v>
      </c>
      <c r="AW13" s="318" t="s">
        <v>45</v>
      </c>
      <c r="AX13" s="318" t="s">
        <v>46</v>
      </c>
      <c r="AY13" s="318"/>
      <c r="AZ13" s="318" t="s">
        <v>14</v>
      </c>
      <c r="BA13" s="318" t="s">
        <v>63</v>
      </c>
    </row>
    <row r="14" spans="1:53" x14ac:dyDescent="0.15">
      <c r="A14" s="319" t="s">
        <v>546</v>
      </c>
      <c r="B14" s="320">
        <v>30</v>
      </c>
      <c r="C14" s="320">
        <v>14</v>
      </c>
      <c r="D14" s="320">
        <v>509</v>
      </c>
      <c r="E14" s="320">
        <v>324</v>
      </c>
      <c r="F14" s="317">
        <f>E14/D14</f>
        <v>0.63654223968565815</v>
      </c>
      <c r="G14" s="320">
        <v>3348</v>
      </c>
      <c r="H14" s="321">
        <f>G14/D14</f>
        <v>6.5776031434184672</v>
      </c>
      <c r="I14" s="320">
        <v>20</v>
      </c>
      <c r="J14" s="317">
        <f>I14/D14</f>
        <v>3.9292730844793712E-2</v>
      </c>
      <c r="K14" s="320">
        <v>14</v>
      </c>
      <c r="L14" s="317">
        <f>K14/D14</f>
        <v>2.75049115913556E-2</v>
      </c>
      <c r="N14" s="320">
        <v>75</v>
      </c>
      <c r="O14" s="320">
        <v>359</v>
      </c>
      <c r="P14" s="320">
        <f>O14/N14</f>
        <v>4.7866666666666671</v>
      </c>
      <c r="Q14" s="320">
        <v>2</v>
      </c>
      <c r="R14" s="317">
        <f>Q14/N14</f>
        <v>2.6666666666666668E-2</v>
      </c>
      <c r="S14" s="322"/>
      <c r="T14" s="317">
        <f>(D14+N14)/($D$17+$N$17)</f>
        <v>0.87294469357249627</v>
      </c>
      <c r="U14" s="317">
        <f>D14/($D$17)</f>
        <v>0.86417657045840413</v>
      </c>
      <c r="V14" s="317">
        <f>N14/($N$17)</f>
        <v>0.9375</v>
      </c>
      <c r="W14" s="323"/>
      <c r="X14" s="320">
        <f>($G14*('Scoring Format'!$B$2))+($I14*('Scoring Format'!$B$5))+($K14*('Scoring Format'!$B$8))+($O14*('Scoring Format'!$B$3))+($Q14*('Scoring Format'!$B$6))</f>
        <v>281.3</v>
      </c>
      <c r="Y14" s="324">
        <f>(($G14*('Scoring Format'!$B$2))+($I14*('Scoring Format'!$B$5))+($K14*('Scoring Format'!$B$8))+($O14*('Scoring Format'!$B$3))+($Q14*('Scoring Format'!$B$6)))*0.4</f>
        <v>112.52000000000001</v>
      </c>
      <c r="Z14" s="322"/>
      <c r="AA14" s="322"/>
      <c r="AD14" s="319" t="s">
        <v>15</v>
      </c>
      <c r="AE14" s="319"/>
      <c r="AF14" s="320">
        <v>583</v>
      </c>
      <c r="AG14" s="320">
        <v>378</v>
      </c>
      <c r="AH14" s="317">
        <f>AG14/AF14</f>
        <v>0.64837049742710118</v>
      </c>
      <c r="AI14" s="320">
        <v>4072</v>
      </c>
      <c r="AJ14" s="321">
        <f>AI14/AF14</f>
        <v>6.9845626072041167</v>
      </c>
      <c r="AK14" s="320">
        <v>27</v>
      </c>
      <c r="AL14" s="317">
        <f>AK14/AF14</f>
        <v>4.6312178387650088E-2</v>
      </c>
      <c r="AM14" s="320">
        <v>11</v>
      </c>
      <c r="AN14" s="317">
        <f>AM14/AF14</f>
        <v>1.8867924528301886E-2</v>
      </c>
      <c r="AP14" s="320">
        <v>100</v>
      </c>
      <c r="AQ14" s="320">
        <v>590</v>
      </c>
      <c r="AR14" s="320">
        <f>AQ14/AP14</f>
        <v>5.9</v>
      </c>
      <c r="AS14" s="320">
        <v>5</v>
      </c>
      <c r="AT14" s="317">
        <f>AS14/AP14</f>
        <v>0.05</v>
      </c>
      <c r="AU14" s="322"/>
      <c r="AV14" s="317">
        <f>(AF14+AP14)/(AF17+AP17)</f>
        <v>1</v>
      </c>
      <c r="AW14" s="317">
        <f>AF14/(AP14+AF14)</f>
        <v>0.85358711566617862</v>
      </c>
      <c r="AX14" s="317">
        <f>AP14/(AF14+AP14)</f>
        <v>0.14641288433382138</v>
      </c>
      <c r="AY14" s="323"/>
      <c r="AZ14" s="320">
        <f>((AI14*0.05)+(AK14*4)+(AM14*-1)+(AQ14*0.1)+(AS14*6))*0.55</f>
        <v>214.28000000000003</v>
      </c>
      <c r="BA14" s="324">
        <f>((AI14*0.05)+(AK14*4)+(AM14*-1)+(AQ14*0.1)+(AS14*6))*0.4</f>
        <v>155.84000000000003</v>
      </c>
    </row>
    <row r="15" spans="1:53" x14ac:dyDescent="0.15">
      <c r="A15" s="319" t="s">
        <v>2361</v>
      </c>
      <c r="B15" s="320">
        <v>23</v>
      </c>
      <c r="C15" s="320"/>
      <c r="D15" s="320"/>
      <c r="E15" s="320"/>
      <c r="F15" s="317" t="e">
        <f>E15/D15</f>
        <v>#DIV/0!</v>
      </c>
      <c r="G15" s="320"/>
      <c r="H15" s="321" t="e">
        <f>G15/D15</f>
        <v>#DIV/0!</v>
      </c>
      <c r="I15" s="320"/>
      <c r="J15" s="317" t="e">
        <f>I15/D15</f>
        <v>#DIV/0!</v>
      </c>
      <c r="K15" s="320"/>
      <c r="L15" s="317" t="e">
        <f t="shared" ref="L15:L16" si="0">K15/D15</f>
        <v>#DIV/0!</v>
      </c>
      <c r="N15" s="320"/>
      <c r="O15" s="320"/>
      <c r="P15" s="320" t="e">
        <f>O15/N15</f>
        <v>#DIV/0!</v>
      </c>
      <c r="Q15" s="320">
        <v>0</v>
      </c>
      <c r="R15" s="317" t="e">
        <f t="shared" ref="R15:R16" si="1">Q15/N15</f>
        <v>#DIV/0!</v>
      </c>
      <c r="S15" s="322"/>
      <c r="T15" s="317">
        <f>(D15+N15)/($D$17+$N$17)</f>
        <v>0</v>
      </c>
      <c r="U15" s="317">
        <f>D15/($D$17)</f>
        <v>0</v>
      </c>
      <c r="V15" s="317">
        <f>N15/($N$17)</f>
        <v>0</v>
      </c>
      <c r="W15" s="323"/>
      <c r="X15" s="320">
        <f>($G15*('Scoring Format'!$B$2))+($I15*('Scoring Format'!$B$5))+($K15*('Scoring Format'!$B$8))+($O15*('Scoring Format'!$B$3))+($Q15*('Scoring Format'!$B$6))</f>
        <v>0</v>
      </c>
      <c r="Y15" s="324">
        <f>(($G15*('Scoring Format'!$B$2))+($I15*('Scoring Format'!$B$5))+($K15*('Scoring Format'!$B$8))+($O15*('Scoring Format'!$B$3))+($Q15*('Scoring Format'!$B$6)))*0.4</f>
        <v>0</v>
      </c>
      <c r="Z15" s="322"/>
      <c r="AA15" s="322"/>
      <c r="AD15" s="319" t="s">
        <v>67</v>
      </c>
      <c r="AE15" s="319"/>
      <c r="AF15" s="320">
        <v>0</v>
      </c>
      <c r="AG15" s="320">
        <v>0</v>
      </c>
      <c r="AH15" s="317">
        <v>0</v>
      </c>
      <c r="AI15" s="320">
        <v>0</v>
      </c>
      <c r="AJ15" s="321"/>
      <c r="AK15" s="320">
        <v>0</v>
      </c>
      <c r="AL15" s="317" t="e">
        <f>AK15/AF15</f>
        <v>#DIV/0!</v>
      </c>
      <c r="AM15" s="320">
        <v>0</v>
      </c>
      <c r="AN15" s="317" t="e">
        <f t="shared" ref="AN15:AN16" si="2">AM15/AF15</f>
        <v>#DIV/0!</v>
      </c>
      <c r="AP15" s="320">
        <v>0</v>
      </c>
      <c r="AQ15" s="320">
        <v>0</v>
      </c>
      <c r="AR15" s="320"/>
      <c r="AS15" s="320">
        <v>0</v>
      </c>
      <c r="AT15" s="317" t="e">
        <f t="shared" ref="AT15:AT16" si="3">AS15/AP15</f>
        <v>#DIV/0!</v>
      </c>
      <c r="AU15" s="322"/>
      <c r="AV15" s="317" t="e">
        <f>(AF15+AP15)/(AD18+AN18)</f>
        <v>#DIV/0!</v>
      </c>
      <c r="AW15" s="317" t="e">
        <f>AF15/(AP15+AF15)</f>
        <v>#DIV/0!</v>
      </c>
      <c r="AX15" s="317" t="e">
        <f>AP15/(AF15+AP15)</f>
        <v>#DIV/0!</v>
      </c>
      <c r="AY15" s="323"/>
      <c r="AZ15" s="320"/>
      <c r="BA15" s="324"/>
    </row>
    <row r="16" spans="1:53" x14ac:dyDescent="0.15">
      <c r="A16" s="319" t="s">
        <v>2221</v>
      </c>
      <c r="B16" s="320">
        <v>25</v>
      </c>
      <c r="C16" s="320">
        <v>2</v>
      </c>
      <c r="D16" s="320">
        <v>80</v>
      </c>
      <c r="E16" s="320">
        <v>52</v>
      </c>
      <c r="F16" s="317">
        <f>E16/D16</f>
        <v>0.65</v>
      </c>
      <c r="G16" s="320">
        <v>538</v>
      </c>
      <c r="H16" s="321">
        <f>G16/D16</f>
        <v>6.7249999999999996</v>
      </c>
      <c r="I16" s="320">
        <v>4</v>
      </c>
      <c r="J16" s="317">
        <f>I16/D16</f>
        <v>0.05</v>
      </c>
      <c r="K16" s="320">
        <v>3</v>
      </c>
      <c r="L16" s="317">
        <f t="shared" si="0"/>
        <v>3.7499999999999999E-2</v>
      </c>
      <c r="N16" s="320">
        <v>5</v>
      </c>
      <c r="O16" s="320">
        <v>25</v>
      </c>
      <c r="P16" s="320">
        <f>O16/N16</f>
        <v>5</v>
      </c>
      <c r="Q16" s="320">
        <v>1</v>
      </c>
      <c r="R16" s="317">
        <f t="shared" si="1"/>
        <v>0.2</v>
      </c>
      <c r="S16" s="322"/>
      <c r="T16" s="317">
        <f>(D16+N16)/($D$17+$N$17)</f>
        <v>0.12705530642750373</v>
      </c>
      <c r="U16" s="317">
        <f>D16/($D$17)</f>
        <v>0.13582342954159593</v>
      </c>
      <c r="V16" s="317">
        <f>N16/($N$17)</f>
        <v>6.25E-2</v>
      </c>
      <c r="W16" s="323"/>
      <c r="X16" s="320">
        <f>($G16*('Scoring Format'!$B$2))+($I16*('Scoring Format'!$B$5))+($K16*('Scoring Format'!$B$8))+($O16*('Scoring Format'!$B$3))+($Q16*('Scoring Format'!$B$6))</f>
        <v>48.400000000000006</v>
      </c>
      <c r="Y16" s="324">
        <f>(($G16*('Scoring Format'!$B$2))+($I16*('Scoring Format'!$B$5))+($K16*('Scoring Format'!$B$8))+($O16*('Scoring Format'!$B$3))+($Q16*('Scoring Format'!$B$6)))*0.4</f>
        <v>19.360000000000003</v>
      </c>
      <c r="Z16" s="322"/>
      <c r="AA16" s="322"/>
      <c r="AD16" s="319" t="s">
        <v>68</v>
      </c>
      <c r="AE16" s="319"/>
      <c r="AF16" s="320"/>
      <c r="AG16" s="320"/>
      <c r="AH16" s="317" t="e">
        <f>AG16/AF16</f>
        <v>#DIV/0!</v>
      </c>
      <c r="AI16" s="320"/>
      <c r="AJ16" s="321" t="e">
        <f>AI16/AF16</f>
        <v>#DIV/0!</v>
      </c>
      <c r="AK16" s="320"/>
      <c r="AL16" s="317" t="e">
        <f>AK16/AF16</f>
        <v>#DIV/0!</v>
      </c>
      <c r="AM16" s="320"/>
      <c r="AN16" s="317" t="e">
        <f t="shared" si="2"/>
        <v>#DIV/0!</v>
      </c>
      <c r="AP16" s="320"/>
      <c r="AQ16" s="320"/>
      <c r="AR16" s="320" t="e">
        <f>AQ16/AP16</f>
        <v>#DIV/0!</v>
      </c>
      <c r="AS16" s="320"/>
      <c r="AT16" s="317" t="e">
        <f t="shared" si="3"/>
        <v>#DIV/0!</v>
      </c>
      <c r="AU16" s="322"/>
      <c r="AV16" s="317" t="e">
        <f>(AF16+AP16)/(AF20+AP20)</f>
        <v>#DIV/0!</v>
      </c>
      <c r="AW16" s="317" t="e">
        <f>AF16/(AP16+AF16)</f>
        <v>#DIV/0!</v>
      </c>
      <c r="AX16" s="317" t="e">
        <f>AP16/(AF16+AP16)</f>
        <v>#DIV/0!</v>
      </c>
      <c r="AY16" s="323"/>
      <c r="AZ16" s="320">
        <f>((AI16*0.05)+(AK16*4)+(AM16*-1)+(AQ16*0.1)+(AS16*6))*0.55</f>
        <v>0</v>
      </c>
      <c r="BA16" s="324">
        <f>((AI16*0.05)+(AK16*4)+(AM16*-1)+(AQ16*0.1)+(AS16*6))*0.4</f>
        <v>0</v>
      </c>
    </row>
    <row r="17" spans="1:54" x14ac:dyDescent="0.15">
      <c r="A17" s="318" t="s">
        <v>44</v>
      </c>
      <c r="B17" s="318"/>
      <c r="C17" s="318"/>
      <c r="D17" s="318">
        <f>SUM(D14:D16)</f>
        <v>589</v>
      </c>
      <c r="E17" s="318">
        <f>SUM(E14:E16)</f>
        <v>376</v>
      </c>
      <c r="F17" s="318"/>
      <c r="G17" s="318">
        <f t="shared" ref="G17:K17" si="4">SUM(G14:G16)</f>
        <v>3886</v>
      </c>
      <c r="H17" s="318"/>
      <c r="I17" s="318">
        <f t="shared" si="4"/>
        <v>24</v>
      </c>
      <c r="J17" s="318"/>
      <c r="K17" s="318">
        <f t="shared" si="4"/>
        <v>17</v>
      </c>
      <c r="L17" s="318"/>
      <c r="M17" s="314"/>
      <c r="N17" s="318">
        <f>SUM(N14:N16)</f>
        <v>80</v>
      </c>
      <c r="O17" s="318">
        <f>SUM(O14:O16)</f>
        <v>384</v>
      </c>
      <c r="P17" s="318"/>
      <c r="Q17" s="318">
        <f>SUM(Q14:Q16)</f>
        <v>3</v>
      </c>
      <c r="R17" s="318"/>
      <c r="S17" s="318"/>
      <c r="T17" s="325">
        <f>T14+T15+T16</f>
        <v>1</v>
      </c>
      <c r="U17" s="326">
        <f>D17/(D17+N17)</f>
        <v>0.88041853512705526</v>
      </c>
      <c r="V17" s="326">
        <f>N17/(N17+D17)</f>
        <v>0.11958146487294469</v>
      </c>
      <c r="W17" s="323"/>
      <c r="X17" s="322"/>
      <c r="Y17" s="322"/>
      <c r="Z17" s="322"/>
      <c r="AA17" s="322"/>
      <c r="AD17" s="318" t="s">
        <v>44</v>
      </c>
      <c r="AE17" s="318"/>
      <c r="AF17" s="318">
        <f>SUM(AF14:AF16)</f>
        <v>583</v>
      </c>
      <c r="AG17" s="318">
        <f>SUM(AG14:AG16)</f>
        <v>378</v>
      </c>
      <c r="AH17" s="318"/>
      <c r="AI17" s="318">
        <f t="shared" ref="AI17" si="5">SUM(AI14:AI16)</f>
        <v>4072</v>
      </c>
      <c r="AJ17" s="318"/>
      <c r="AK17" s="318">
        <f t="shared" ref="AK17" si="6">SUM(AK14:AK16)</f>
        <v>27</v>
      </c>
      <c r="AL17" s="318"/>
      <c r="AM17" s="318">
        <f t="shared" ref="AM17" si="7">SUM(AM14:AM16)</f>
        <v>11</v>
      </c>
      <c r="AN17" s="318"/>
      <c r="AO17" s="314"/>
      <c r="AP17" s="318">
        <f>SUM(AP14:AP16)</f>
        <v>100</v>
      </c>
      <c r="AQ17" s="318">
        <f>SUM(AQ14:AQ16)</f>
        <v>590</v>
      </c>
      <c r="AR17" s="318"/>
      <c r="AS17" s="318">
        <f>SUM(AS14:AS16)</f>
        <v>5</v>
      </c>
      <c r="AT17" s="318"/>
      <c r="AU17" s="318"/>
      <c r="AV17" s="325" t="e">
        <f>AV14+AV15+AV16</f>
        <v>#DIV/0!</v>
      </c>
      <c r="AW17" s="326">
        <f>AF17/(AF17+AP17)</f>
        <v>0.85358711566617862</v>
      </c>
      <c r="AX17" s="326">
        <f>AP17/(AP17+AF17)</f>
        <v>0.14641288433382138</v>
      </c>
      <c r="AY17" s="323"/>
      <c r="AZ17" s="322"/>
      <c r="BA17" s="322"/>
    </row>
    <row r="18" spans="1:54" x14ac:dyDescent="0.15">
      <c r="C18" s="322"/>
      <c r="D18" s="418"/>
      <c r="E18" s="322"/>
      <c r="F18" s="328"/>
      <c r="G18" s="322"/>
      <c r="H18" s="329"/>
      <c r="I18" s="322"/>
      <c r="J18" s="329"/>
      <c r="K18" s="322"/>
      <c r="L18" s="322"/>
      <c r="M18" s="322"/>
      <c r="N18" s="322"/>
      <c r="O18" s="322"/>
      <c r="P18" s="322"/>
      <c r="Q18" s="322"/>
      <c r="R18" s="322"/>
      <c r="AD18" s="322"/>
      <c r="AE18" s="322"/>
      <c r="AF18" s="327"/>
      <c r="AG18" s="322"/>
      <c r="AH18" s="328"/>
      <c r="AI18" s="322"/>
      <c r="AJ18" s="329"/>
      <c r="AK18" s="322"/>
      <c r="AL18" s="329"/>
      <c r="AM18" s="322"/>
      <c r="AN18" s="322"/>
      <c r="AO18" s="322"/>
      <c r="AP18" s="322"/>
      <c r="AQ18" s="322"/>
      <c r="AR18" s="322"/>
      <c r="AS18" s="322"/>
      <c r="AT18" s="322"/>
    </row>
    <row r="19" spans="1:54" x14ac:dyDescent="0.15">
      <c r="C19" s="322"/>
      <c r="D19" s="327"/>
      <c r="E19" s="322"/>
      <c r="F19" s="328"/>
      <c r="G19" s="322"/>
      <c r="H19" s="329"/>
      <c r="I19" s="322"/>
      <c r="J19" s="329"/>
      <c r="K19" s="322"/>
      <c r="L19" s="322"/>
      <c r="M19" s="322"/>
      <c r="N19" s="322"/>
      <c r="O19" s="322"/>
      <c r="P19" s="322"/>
      <c r="Q19" s="322"/>
      <c r="R19" s="322"/>
      <c r="AD19" s="322"/>
      <c r="AE19" s="322"/>
      <c r="AF19" s="327"/>
      <c r="AG19" s="322"/>
      <c r="AH19" s="328"/>
      <c r="AI19" s="322"/>
      <c r="AJ19" s="329"/>
      <c r="AK19" s="322"/>
      <c r="AL19" s="329"/>
      <c r="AM19" s="322"/>
      <c r="AN19" s="322"/>
      <c r="AO19" s="322"/>
      <c r="AP19" s="322"/>
      <c r="AQ19" s="322"/>
      <c r="AR19" s="322"/>
      <c r="AS19" s="322"/>
      <c r="AT19" s="322"/>
    </row>
    <row r="20" spans="1:54" x14ac:dyDescent="0.15">
      <c r="A20" s="545" t="s">
        <v>49</v>
      </c>
      <c r="B20" s="545"/>
      <c r="C20" s="545"/>
      <c r="D20" s="545"/>
      <c r="E20" s="545"/>
      <c r="F20" s="545"/>
      <c r="G20" s="545"/>
      <c r="H20" s="545" t="s">
        <v>52</v>
      </c>
      <c r="I20" s="546"/>
      <c r="J20" s="546"/>
      <c r="K20" s="546"/>
      <c r="L20" s="546"/>
      <c r="M20" s="546"/>
      <c r="N20" s="322"/>
      <c r="O20" s="322"/>
      <c r="P20" s="322"/>
      <c r="Q20" s="322"/>
      <c r="T20" s="545" t="s">
        <v>50</v>
      </c>
      <c r="U20" s="545"/>
      <c r="V20" s="545"/>
      <c r="X20" s="545"/>
      <c r="Y20" s="545"/>
      <c r="Z20" s="313"/>
      <c r="AA20" s="313"/>
      <c r="AB20" s="313"/>
      <c r="AC20" s="313"/>
      <c r="AE20" s="545" t="s">
        <v>49</v>
      </c>
      <c r="AF20" s="545"/>
      <c r="AG20" s="545"/>
      <c r="AH20" s="545"/>
      <c r="AI20" s="545"/>
      <c r="AJ20" s="545"/>
      <c r="AK20" s="545"/>
      <c r="AL20" s="545" t="s">
        <v>52</v>
      </c>
      <c r="AM20" s="546"/>
      <c r="AN20" s="546"/>
      <c r="AO20" s="546"/>
      <c r="AP20" s="546"/>
      <c r="AQ20" s="546"/>
      <c r="AR20" s="322"/>
      <c r="AS20" s="322"/>
      <c r="AV20" s="545" t="s">
        <v>50</v>
      </c>
      <c r="AW20" s="545"/>
      <c r="AX20" s="545"/>
      <c r="AZ20" s="545" t="s">
        <v>51</v>
      </c>
      <c r="BA20" s="545"/>
      <c r="BB20" s="313"/>
    </row>
    <row r="21" spans="1:54" x14ac:dyDescent="0.15">
      <c r="A21" s="318" t="s">
        <v>16</v>
      </c>
      <c r="B21" s="318" t="s">
        <v>1517</v>
      </c>
      <c r="C21" s="318" t="s">
        <v>66</v>
      </c>
      <c r="D21" s="318" t="s">
        <v>1</v>
      </c>
      <c r="E21" s="318" t="s">
        <v>4</v>
      </c>
      <c r="F21" s="318" t="s">
        <v>5</v>
      </c>
      <c r="G21" s="318" t="s">
        <v>6</v>
      </c>
      <c r="H21" s="318" t="s">
        <v>7</v>
      </c>
      <c r="J21" s="318" t="s">
        <v>34</v>
      </c>
      <c r="K21" s="318" t="s">
        <v>17</v>
      </c>
      <c r="L21" s="318" t="s">
        <v>18</v>
      </c>
      <c r="M21" s="318" t="s">
        <v>19</v>
      </c>
      <c r="N21" s="318" t="s">
        <v>20</v>
      </c>
      <c r="O21" s="318" t="s">
        <v>6</v>
      </c>
      <c r="P21" s="318" t="s">
        <v>53</v>
      </c>
      <c r="S21" s="318" t="s">
        <v>16</v>
      </c>
      <c r="T21" s="318" t="s">
        <v>47</v>
      </c>
      <c r="U21" s="318" t="s">
        <v>45</v>
      </c>
      <c r="V21" s="318" t="s">
        <v>46</v>
      </c>
      <c r="X21" s="318" t="s">
        <v>14</v>
      </c>
      <c r="Y21" s="318" t="s">
        <v>21</v>
      </c>
      <c r="Z21" s="318" t="s">
        <v>1002</v>
      </c>
      <c r="AA21" s="318"/>
      <c r="AB21" s="318"/>
      <c r="AC21" s="318"/>
      <c r="AD21" s="318" t="s">
        <v>16</v>
      </c>
      <c r="AE21" s="318" t="s">
        <v>66</v>
      </c>
      <c r="AF21" s="318" t="s">
        <v>1</v>
      </c>
      <c r="AG21" s="318" t="s">
        <v>4</v>
      </c>
      <c r="AH21" s="318" t="s">
        <v>5</v>
      </c>
      <c r="AI21" s="318" t="s">
        <v>6</v>
      </c>
      <c r="AJ21" s="318" t="s">
        <v>7</v>
      </c>
      <c r="AL21" s="318" t="s">
        <v>34</v>
      </c>
      <c r="AM21" s="318" t="s">
        <v>17</v>
      </c>
      <c r="AN21" s="318" t="s">
        <v>18</v>
      </c>
      <c r="AO21" s="318" t="s">
        <v>19</v>
      </c>
      <c r="AP21" s="318" t="s">
        <v>20</v>
      </c>
      <c r="AQ21" s="318" t="s">
        <v>6</v>
      </c>
      <c r="AR21" s="318" t="s">
        <v>53</v>
      </c>
      <c r="AV21" s="318" t="s">
        <v>47</v>
      </c>
      <c r="AW21" s="318" t="s">
        <v>45</v>
      </c>
      <c r="AX21" s="318" t="s">
        <v>46</v>
      </c>
      <c r="AZ21" s="318" t="s">
        <v>14</v>
      </c>
      <c r="BA21" s="318" t="s">
        <v>21</v>
      </c>
    </row>
    <row r="22" spans="1:54" x14ac:dyDescent="0.15">
      <c r="A22" s="319" t="s">
        <v>1774</v>
      </c>
      <c r="B22" s="320">
        <v>23</v>
      </c>
      <c r="C22" s="330">
        <v>17</v>
      </c>
      <c r="D22" s="320">
        <v>280</v>
      </c>
      <c r="E22" s="320">
        <v>1195</v>
      </c>
      <c r="F22" s="320">
        <f>E22/D22</f>
        <v>4.2678571428571432</v>
      </c>
      <c r="G22" s="320">
        <v>10</v>
      </c>
      <c r="H22" s="317">
        <f>G22/D22</f>
        <v>3.5714285714285712E-2</v>
      </c>
      <c r="J22" s="317">
        <f>L22/K22</f>
        <v>0.8125</v>
      </c>
      <c r="K22" s="320">
        <v>48</v>
      </c>
      <c r="L22" s="320">
        <v>39</v>
      </c>
      <c r="M22" s="320">
        <v>216</v>
      </c>
      <c r="N22" s="320">
        <f>M22/L22</f>
        <v>5.5384615384615383</v>
      </c>
      <c r="O22" s="320">
        <v>0</v>
      </c>
      <c r="P22" s="317">
        <f>O22/L22</f>
        <v>0</v>
      </c>
      <c r="S22" s="319" t="s">
        <v>1775</v>
      </c>
      <c r="T22" s="317">
        <f>(D22+K22)/($D$27+$K$27+$N$17+$E$17+$L$38+$L$47)</f>
        <v>0.35925520262869659</v>
      </c>
      <c r="U22" s="317">
        <f>K22/($K$27+$F$38+$F$47)</f>
        <v>0.12151898734177215</v>
      </c>
      <c r="V22" s="317">
        <f>D22/($D$27+$N$17+$L$38+$L$47)</f>
        <v>0.67146282973621108</v>
      </c>
      <c r="X22" s="320">
        <f>($E22*('Scoring Format'!$B$3))+($G22*('Scoring Format'!$B$6))+($M22*('Scoring Format'!$B$4))+($O22*('Scoring Format'!$B$7))</f>
        <v>201.1</v>
      </c>
      <c r="Y22" s="320">
        <f>($E22*('Scoring Format'!$B$3))+($G22*('Scoring Format'!$B$6))+(L22*1)+($M22*('Scoring Format'!$B$4))+($O22*('Scoring Format'!$B$7))</f>
        <v>240.1</v>
      </c>
      <c r="Z22" s="320">
        <f>($E22*('Scoring Format'!$B$3))+($G22*('Scoring Format'!$B$6))+(L22*0.5)+($M22*('Scoring Format'!$B$4))+($O22*('Scoring Format'!$B$7))</f>
        <v>220.6</v>
      </c>
      <c r="AA22" s="322"/>
      <c r="AB22" s="322"/>
      <c r="AC22" s="322"/>
      <c r="AD22" s="319" t="s">
        <v>69</v>
      </c>
      <c r="AE22" s="319"/>
      <c r="AF22" s="320">
        <v>200</v>
      </c>
      <c r="AG22" s="320">
        <v>1040</v>
      </c>
      <c r="AH22" s="320">
        <f>AG22/AF22</f>
        <v>5.2</v>
      </c>
      <c r="AI22" s="320">
        <v>7</v>
      </c>
      <c r="AJ22" s="317">
        <f>AI22/AF22</f>
        <v>3.5000000000000003E-2</v>
      </c>
      <c r="AL22" s="317">
        <f>AN22/AM22</f>
        <v>0.8</v>
      </c>
      <c r="AM22" s="320">
        <v>70</v>
      </c>
      <c r="AN22" s="320">
        <v>56</v>
      </c>
      <c r="AO22" s="320">
        <v>364</v>
      </c>
      <c r="AP22" s="320">
        <f>AO22/AN22</f>
        <v>6.5</v>
      </c>
      <c r="AQ22" s="320">
        <v>2</v>
      </c>
      <c r="AR22" s="317">
        <f>AQ22/AN22</f>
        <v>3.5714285714285712E-2</v>
      </c>
      <c r="AV22" s="317" t="e">
        <f>(#REF!+AM22)/(#REF!+AM25)</f>
        <v>#REF!</v>
      </c>
      <c r="AW22" s="317" t="e">
        <f>#REF!/(AM22+#REF!)</f>
        <v>#REF!</v>
      </c>
      <c r="AX22" s="317" t="e">
        <f>AM22/(#REF!+AM22)</f>
        <v>#REF!</v>
      </c>
      <c r="AZ22" s="320" t="e">
        <f>(#REF!*0.1)+(AF22*6)+(AL22*0.1)+(AN22*6)</f>
        <v>#REF!</v>
      </c>
      <c r="BA22" s="320" t="e">
        <f>(#REF!*0.1)+(AF22*6)+(AK22*1)+(AL22*0.1)+(AN22*6)</f>
        <v>#REF!</v>
      </c>
    </row>
    <row r="23" spans="1:54" x14ac:dyDescent="0.15">
      <c r="A23" s="319" t="s">
        <v>2362</v>
      </c>
      <c r="B23" s="320">
        <v>24</v>
      </c>
      <c r="C23" s="330">
        <v>17</v>
      </c>
      <c r="D23" s="320">
        <v>5</v>
      </c>
      <c r="E23" s="320">
        <v>23</v>
      </c>
      <c r="F23" s="320">
        <f>E23/D23</f>
        <v>4.5999999999999996</v>
      </c>
      <c r="G23" s="320">
        <v>0</v>
      </c>
      <c r="H23" s="317">
        <f>G23/D23</f>
        <v>0</v>
      </c>
      <c r="J23" s="317">
        <f t="shared" ref="J23:J26" si="8">L23/K23</f>
        <v>0.875</v>
      </c>
      <c r="K23" s="320">
        <v>8</v>
      </c>
      <c r="L23" s="320">
        <v>7</v>
      </c>
      <c r="M23" s="320">
        <v>49</v>
      </c>
      <c r="N23" s="320">
        <f>M23/L23</f>
        <v>7</v>
      </c>
      <c r="O23" s="320">
        <v>0</v>
      </c>
      <c r="P23" s="317">
        <f t="shared" ref="P23:P26" si="9">O23/L23</f>
        <v>0</v>
      </c>
      <c r="S23" s="319" t="s">
        <v>2363</v>
      </c>
      <c r="T23" s="317">
        <f>(D23+K23)/($D$27+$K$27+$N$17+$E$17+$L$38+$L$47)</f>
        <v>1.4238773274917854E-2</v>
      </c>
      <c r="U23" s="317">
        <f>K23/($K$27+$F$38+$F$47)</f>
        <v>2.0253164556962026E-2</v>
      </c>
      <c r="V23" s="317">
        <f>D23/($D$27+$N$17+$L$38+$L$47)</f>
        <v>1.1990407673860911E-2</v>
      </c>
      <c r="X23" s="320">
        <f>($E23*('Scoring Format'!$B$3))+($G23*('Scoring Format'!$B$6))+($M23*('Scoring Format'!$B$4))+($O23*('Scoring Format'!$B$7))</f>
        <v>7.2000000000000011</v>
      </c>
      <c r="Y23" s="320">
        <f>($E23*('Scoring Format'!$B$3))+($G23*('Scoring Format'!$B$6))+(L23*1)+($M23*('Scoring Format'!$B$4))+($O23*('Scoring Format'!$B$7))</f>
        <v>14.200000000000001</v>
      </c>
      <c r="Z23" s="320">
        <f>($E23*('Scoring Format'!$B$3))+($G23*('Scoring Format'!$B$6))+(L23*0.5)+($M23*('Scoring Format'!$B$4))+($O23*('Scoring Format'!$B$7))</f>
        <v>10.700000000000001</v>
      </c>
      <c r="AA23" s="322"/>
      <c r="AB23" s="322"/>
      <c r="AC23" s="322"/>
      <c r="AD23" s="319" t="s">
        <v>22</v>
      </c>
      <c r="AE23" s="319"/>
      <c r="AF23" s="320">
        <v>96</v>
      </c>
      <c r="AG23" s="320">
        <v>445</v>
      </c>
      <c r="AH23" s="320">
        <f>AG23/AF23</f>
        <v>4.635416666666667</v>
      </c>
      <c r="AI23" s="320">
        <v>6</v>
      </c>
      <c r="AJ23" s="317">
        <f>AI23/AF23</f>
        <v>6.25E-2</v>
      </c>
      <c r="AL23" s="317">
        <f t="shared" ref="AL23:AL26" si="10">AN23/AM23</f>
        <v>0.58333333333333337</v>
      </c>
      <c r="AM23" s="320">
        <v>24</v>
      </c>
      <c r="AN23" s="320">
        <v>14</v>
      </c>
      <c r="AO23" s="320">
        <v>110</v>
      </c>
      <c r="AP23" s="320">
        <f>AO23/AN23</f>
        <v>7.8571428571428568</v>
      </c>
      <c r="AQ23" s="320">
        <v>2</v>
      </c>
      <c r="AR23" s="317">
        <f t="shared" ref="AR23:AR26" si="11">AQ23/AN23</f>
        <v>0.14285714285714285</v>
      </c>
      <c r="AV23" s="317" t="e">
        <f>(#REF!+AM23)/(#REF!+AM26)</f>
        <v>#REF!</v>
      </c>
      <c r="AW23" s="317" t="e">
        <f>#REF!/(AM23+#REF!)</f>
        <v>#REF!</v>
      </c>
      <c r="AX23" s="317" t="e">
        <f>AM23/(#REF!+AM23)</f>
        <v>#REF!</v>
      </c>
      <c r="AZ23" s="320" t="e">
        <f>(#REF!*0.1)+(AF23*6)+(AL23*0.1)+(AN23*6)</f>
        <v>#REF!</v>
      </c>
      <c r="BA23" s="320" t="e">
        <f>(#REF!*0.1)+(AF23*6)+(AK23*1)+(AL23*0.1)+(AN23*6)</f>
        <v>#REF!</v>
      </c>
    </row>
    <row r="24" spans="1:54" x14ac:dyDescent="0.15">
      <c r="A24" s="319" t="s">
        <v>1776</v>
      </c>
      <c r="B24" s="320">
        <v>22</v>
      </c>
      <c r="C24" s="330">
        <v>17</v>
      </c>
      <c r="D24" s="320">
        <v>35</v>
      </c>
      <c r="E24" s="320">
        <v>120</v>
      </c>
      <c r="F24" s="320">
        <f>E24/D24</f>
        <v>3.4285714285714284</v>
      </c>
      <c r="G24" s="320">
        <v>1</v>
      </c>
      <c r="H24" s="317">
        <f>G24/D24</f>
        <v>2.8571428571428571E-2</v>
      </c>
      <c r="J24" s="317">
        <f t="shared" si="8"/>
        <v>0.8833333333333333</v>
      </c>
      <c r="K24" s="320">
        <v>60</v>
      </c>
      <c r="L24" s="320">
        <v>53</v>
      </c>
      <c r="M24" s="320">
        <v>324</v>
      </c>
      <c r="N24" s="320">
        <f>M24/L24</f>
        <v>6.1132075471698117</v>
      </c>
      <c r="O24" s="320">
        <v>2</v>
      </c>
      <c r="P24" s="317">
        <f t="shared" si="9"/>
        <v>3.7735849056603772E-2</v>
      </c>
      <c r="S24" s="319" t="s">
        <v>1777</v>
      </c>
      <c r="T24" s="317">
        <f>(D24+K24)/($D$27+$K$27+$N$17+$E$17+$L$38+$L$47)</f>
        <v>0.10405257393209201</v>
      </c>
      <c r="U24" s="317">
        <f>K24/($K$27+$F$38+$F$47)</f>
        <v>0.15189873417721519</v>
      </c>
      <c r="V24" s="317">
        <f>D24/($D$27+$N$17+$L$38+$L$47)</f>
        <v>8.3932853717026384E-2</v>
      </c>
      <c r="X24" s="320">
        <f>($E24*('Scoring Format'!$B$3))+($G24*('Scoring Format'!$B$6))+($M24*('Scoring Format'!$B$4))+($O24*('Scoring Format'!$B$7))</f>
        <v>62.4</v>
      </c>
      <c r="Y24" s="320">
        <f>($E24*('Scoring Format'!$B$3))+($G24*('Scoring Format'!$B$6))+(L24*1)+($M24*('Scoring Format'!$B$4))+($O24*('Scoring Format'!$B$7))</f>
        <v>115.4</v>
      </c>
      <c r="Z24" s="320">
        <f>($E24*('Scoring Format'!$B$3))+($G24*('Scoring Format'!$B$6))+(L24*0.5)+($M24*('Scoring Format'!$B$4))+($O24*('Scoring Format'!$B$7))</f>
        <v>88.9</v>
      </c>
      <c r="AA24" s="322"/>
      <c r="AB24" s="322"/>
      <c r="AC24" s="322"/>
      <c r="AD24" s="319" t="s">
        <v>23</v>
      </c>
      <c r="AE24" s="319"/>
      <c r="AF24" s="320">
        <v>8</v>
      </c>
      <c r="AG24" s="320">
        <v>28</v>
      </c>
      <c r="AH24" s="320">
        <f>AG24/AF24</f>
        <v>3.5</v>
      </c>
      <c r="AI24" s="320">
        <v>0</v>
      </c>
      <c r="AJ24" s="317">
        <f>AI24/AF24</f>
        <v>0</v>
      </c>
      <c r="AL24" s="317">
        <f t="shared" si="10"/>
        <v>0.5</v>
      </c>
      <c r="AM24" s="320">
        <v>4</v>
      </c>
      <c r="AN24" s="320">
        <v>2</v>
      </c>
      <c r="AO24" s="320">
        <v>17</v>
      </c>
      <c r="AP24" s="320">
        <f>AO24/AN24</f>
        <v>8.5</v>
      </c>
      <c r="AQ24" s="320">
        <v>0</v>
      </c>
      <c r="AR24" s="317">
        <f t="shared" si="11"/>
        <v>0</v>
      </c>
      <c r="AV24" s="317" t="e">
        <f>(#REF!+AM24)/(#REF!+AM30)</f>
        <v>#REF!</v>
      </c>
      <c r="AW24" s="317" t="e">
        <f>#REF!/(AM24+#REF!)</f>
        <v>#REF!</v>
      </c>
      <c r="AX24" s="317" t="e">
        <f>AM24/(#REF!+AM24)</f>
        <v>#REF!</v>
      </c>
      <c r="AZ24" s="320" t="e">
        <f>(#REF!*0.1)+(AF24*6)+(AL24*0.1)+(AN24*6)</f>
        <v>#REF!</v>
      </c>
      <c r="BA24" s="320" t="e">
        <f>(#REF!*0.1)+(AF24*6)+(AK24*1)+(AL24*0.1)+(AN24*6)</f>
        <v>#REF!</v>
      </c>
    </row>
    <row r="25" spans="1:54" x14ac:dyDescent="0.15">
      <c r="A25" s="319"/>
      <c r="B25" s="320"/>
      <c r="C25" s="330"/>
      <c r="D25" s="320"/>
      <c r="E25" s="320"/>
      <c r="F25" s="320" t="e">
        <f>E25/D25</f>
        <v>#DIV/0!</v>
      </c>
      <c r="G25" s="320">
        <v>0</v>
      </c>
      <c r="H25" s="317" t="e">
        <f>G25/D25</f>
        <v>#DIV/0!</v>
      </c>
      <c r="J25" s="317" t="e">
        <f t="shared" si="8"/>
        <v>#DIV/0!</v>
      </c>
      <c r="K25" s="320"/>
      <c r="L25" s="320"/>
      <c r="M25" s="320"/>
      <c r="N25" s="320" t="e">
        <f>M25/L25</f>
        <v>#DIV/0!</v>
      </c>
      <c r="O25" s="320">
        <v>0</v>
      </c>
      <c r="P25" s="317" t="e">
        <f t="shared" si="9"/>
        <v>#DIV/0!</v>
      </c>
      <c r="S25" s="319" t="s">
        <v>2364</v>
      </c>
      <c r="T25" s="317">
        <f>(D25+K25)/($D$27+$K$27+$N$17+$E$17+$L$38+$L$47)</f>
        <v>0</v>
      </c>
      <c r="U25" s="317">
        <f>K25/($K$27+$F$38+$F$47)</f>
        <v>0</v>
      </c>
      <c r="V25" s="317">
        <f>D25/($D$27+$N$17+$L$38+$L$47)</f>
        <v>0</v>
      </c>
      <c r="X25" s="320">
        <f>($E25*('Scoring Format'!$B$3))+($G25*('Scoring Format'!$B$6))+($M25*('Scoring Format'!$B$4))+($O25*('Scoring Format'!$B$7))</f>
        <v>0</v>
      </c>
      <c r="Y25" s="320">
        <f>($E25*('Scoring Format'!$B$3))+($G25*('Scoring Format'!$B$6))+(L25*1)+($M25*('Scoring Format'!$B$4))+($O25*('Scoring Format'!$B$7))</f>
        <v>0</v>
      </c>
      <c r="Z25" s="320">
        <f>($E25*('Scoring Format'!$B$3))+($G25*('Scoring Format'!$B$6))+(L25*0.5)+($M25*('Scoring Format'!$B$4))+($O25*('Scoring Format'!$B$7))</f>
        <v>0</v>
      </c>
      <c r="AA25" s="322"/>
      <c r="AB25" s="322"/>
      <c r="AC25" s="322"/>
      <c r="AD25" s="319" t="s">
        <v>24</v>
      </c>
      <c r="AE25" s="319"/>
      <c r="AF25" s="320"/>
      <c r="AG25" s="320"/>
      <c r="AH25" s="320" t="e">
        <f>AG25/AF25</f>
        <v>#DIV/0!</v>
      </c>
      <c r="AI25" s="320">
        <v>0</v>
      </c>
      <c r="AJ25" s="317" t="e">
        <f>AI25/AF25</f>
        <v>#DIV/0!</v>
      </c>
      <c r="AL25" s="317" t="e">
        <f t="shared" si="10"/>
        <v>#DIV/0!</v>
      </c>
      <c r="AM25" s="320"/>
      <c r="AN25" s="320"/>
      <c r="AO25" s="320"/>
      <c r="AP25" s="320" t="e">
        <f>AO25/AN25</f>
        <v>#DIV/0!</v>
      </c>
      <c r="AQ25" s="320">
        <v>0</v>
      </c>
      <c r="AR25" s="317" t="e">
        <f t="shared" si="11"/>
        <v>#DIV/0!</v>
      </c>
      <c r="AV25" s="317" t="e">
        <f>(#REF!+AM25)/(#REF!+AM31)</f>
        <v>#REF!</v>
      </c>
      <c r="AW25" s="317" t="e">
        <f>#REF!/(AM25+#REF!)</f>
        <v>#REF!</v>
      </c>
      <c r="AX25" s="317" t="e">
        <f>AM25/(#REF!+AM25)</f>
        <v>#REF!</v>
      </c>
      <c r="AZ25" s="320" t="e">
        <f>(#REF!*0.1)+(AF25*6)+(AL25*0.1)+(AN25*6)</f>
        <v>#REF!</v>
      </c>
      <c r="BA25" s="320" t="e">
        <f>(#REF!*0.1)+(AF25*6)+(AK25*1)+(AL25*0.1)+(AN25*6)</f>
        <v>#REF!</v>
      </c>
    </row>
    <row r="26" spans="1:54" x14ac:dyDescent="0.15">
      <c r="A26" s="319" t="s">
        <v>2365</v>
      </c>
      <c r="B26" s="320">
        <v>23</v>
      </c>
      <c r="C26" s="330">
        <v>17</v>
      </c>
      <c r="D26" s="320">
        <v>4</v>
      </c>
      <c r="E26" s="320">
        <v>14</v>
      </c>
      <c r="F26" s="320">
        <f>E26/D26</f>
        <v>3.5</v>
      </c>
      <c r="G26" s="320">
        <v>0</v>
      </c>
      <c r="H26" s="317">
        <f>G26/D26</f>
        <v>0</v>
      </c>
      <c r="J26" s="317">
        <f t="shared" si="8"/>
        <v>0.5</v>
      </c>
      <c r="K26" s="320">
        <v>4</v>
      </c>
      <c r="L26" s="320">
        <v>2</v>
      </c>
      <c r="M26" s="320">
        <v>11</v>
      </c>
      <c r="N26" s="320">
        <f>M26/L26</f>
        <v>5.5</v>
      </c>
      <c r="O26" s="320">
        <v>0</v>
      </c>
      <c r="P26" s="317">
        <f t="shared" si="9"/>
        <v>0</v>
      </c>
      <c r="S26" s="319" t="s">
        <v>2366</v>
      </c>
      <c r="T26" s="317">
        <f>(D26+K26)/($D$27+$K$27+$N$17+$E$17+$L$38+$L$47)</f>
        <v>8.7623220153340634E-3</v>
      </c>
      <c r="U26" s="317">
        <f>K26/($K$27+$F$38+$F$47)</f>
        <v>1.0126582278481013E-2</v>
      </c>
      <c r="V26" s="317">
        <f>D26/($D$27+$N$17+$L$38+$L$47)</f>
        <v>9.5923261390887284E-3</v>
      </c>
      <c r="X26" s="320">
        <f>($E26*('Scoring Format'!$B$3))+($G26*('Scoring Format'!$B$6))+($M26*('Scoring Format'!$B$4))+($O26*('Scoring Format'!$B$7))</f>
        <v>2.5</v>
      </c>
      <c r="Y26" s="320">
        <f>($E26*('Scoring Format'!$B$3))+($G26*('Scoring Format'!$B$6))+(L26*1)+($M26*('Scoring Format'!$B$4))+($O26*('Scoring Format'!$B$7))</f>
        <v>4.5</v>
      </c>
      <c r="Z26" s="320">
        <f>($E26*('Scoring Format'!$B$3))+($G26*('Scoring Format'!$B$6))+(L26*0.5)+($M26*('Scoring Format'!$B$4))+($O26*('Scoring Format'!$B$7))</f>
        <v>3.5000000000000004</v>
      </c>
      <c r="AA26" s="322"/>
      <c r="AB26" s="322"/>
      <c r="AC26" s="322"/>
      <c r="AD26" s="319" t="s">
        <v>70</v>
      </c>
      <c r="AE26" s="319"/>
      <c r="AF26" s="320"/>
      <c r="AG26" s="320"/>
      <c r="AH26" s="320" t="e">
        <f>AG26/AF26</f>
        <v>#DIV/0!</v>
      </c>
      <c r="AI26" s="320"/>
      <c r="AJ26" s="317" t="e">
        <f>AI26/AF26</f>
        <v>#DIV/0!</v>
      </c>
      <c r="AL26" s="317" t="e">
        <f t="shared" si="10"/>
        <v>#DIV/0!</v>
      </c>
      <c r="AM26" s="320"/>
      <c r="AN26" s="320"/>
      <c r="AO26" s="320"/>
      <c r="AP26" s="320"/>
      <c r="AQ26" s="320">
        <f>(AG26*0.1)+(AI26*6)+(AN26*0.1)+(AP26*6)</f>
        <v>0</v>
      </c>
      <c r="AR26" s="317" t="e">
        <f t="shared" si="11"/>
        <v>#DIV/0!</v>
      </c>
      <c r="AV26" s="317" t="e">
        <f>(#REF!+AM26)/(#REF!+AM32)</f>
        <v>#REF!</v>
      </c>
      <c r="AW26" s="317" t="e">
        <f>#REF!/(AM26+#REF!)</f>
        <v>#REF!</v>
      </c>
      <c r="AX26" s="317" t="e">
        <f>AM26/(#REF!+AM26)</f>
        <v>#REF!</v>
      </c>
      <c r="AZ26" s="320" t="e">
        <f>(#REF!*0.1)+(AF26*6)+(AJ26*1)+(AK26*0.1)+(AM26*6)</f>
        <v>#REF!</v>
      </c>
      <c r="BA26" s="320" t="e">
        <f>(#REF!*0.1)+(AF26*6)+(AK26*1)+(AL26*0.1)+(AN26*6)</f>
        <v>#REF!</v>
      </c>
    </row>
    <row r="27" spans="1:54" x14ac:dyDescent="0.15">
      <c r="A27" s="318" t="s">
        <v>44</v>
      </c>
      <c r="B27" s="318"/>
      <c r="C27" s="318"/>
      <c r="D27" s="318">
        <f>SUM(D22:D26)</f>
        <v>324</v>
      </c>
      <c r="E27" s="318">
        <f t="shared" ref="E27:G27" si="12">SUM(E22:E26)</f>
        <v>1352</v>
      </c>
      <c r="F27" s="318"/>
      <c r="G27" s="318">
        <f t="shared" si="12"/>
        <v>11</v>
      </c>
      <c r="H27" s="318"/>
      <c r="I27" s="318"/>
      <c r="J27" s="318"/>
      <c r="K27" s="318">
        <f>SUM(K22:K26)</f>
        <v>120</v>
      </c>
      <c r="L27" s="318">
        <f t="shared" ref="L27:O27" si="13">SUM(L22:L26)</f>
        <v>101</v>
      </c>
      <c r="M27" s="318">
        <f t="shared" si="13"/>
        <v>600</v>
      </c>
      <c r="N27" s="318"/>
      <c r="O27" s="318">
        <f t="shared" si="13"/>
        <v>2</v>
      </c>
      <c r="P27" s="318"/>
      <c r="AD27" s="318" t="s">
        <v>44</v>
      </c>
      <c r="AE27" s="318"/>
      <c r="AF27" s="318">
        <f>SUM(AF22:AF26)</f>
        <v>304</v>
      </c>
      <c r="AG27" s="318">
        <f t="shared" ref="AG27" si="14">SUM(AG22:AG26)</f>
        <v>1513</v>
      </c>
      <c r="AH27" s="318"/>
      <c r="AI27" s="318">
        <f t="shared" ref="AI27" si="15">SUM(AI22:AI26)</f>
        <v>13</v>
      </c>
      <c r="AJ27" s="318"/>
      <c r="AK27" s="318"/>
      <c r="AL27" s="318"/>
      <c r="AM27" s="318">
        <f>SUM(AM22:AM26)</f>
        <v>98</v>
      </c>
      <c r="AN27" s="318">
        <f t="shared" ref="AN27:AO27" si="16">SUM(AN22:AN26)</f>
        <v>72</v>
      </c>
      <c r="AO27" s="318">
        <f t="shared" si="16"/>
        <v>491</v>
      </c>
      <c r="AP27" s="318"/>
      <c r="AQ27" s="318">
        <f t="shared" ref="AQ27" si="17">SUM(AQ22:AQ26)</f>
        <v>4</v>
      </c>
      <c r="AR27" s="318"/>
    </row>
    <row r="28" spans="1:54" x14ac:dyDescent="0.15">
      <c r="A28" s="318"/>
      <c r="C28" s="322"/>
      <c r="D28" s="322"/>
      <c r="E28" s="322"/>
      <c r="F28" s="322"/>
      <c r="G28" s="322"/>
      <c r="H28" s="318"/>
      <c r="I28" s="322"/>
      <c r="J28" s="322"/>
      <c r="K28" s="322"/>
      <c r="L28" s="322"/>
      <c r="M28" s="322"/>
      <c r="N28" s="322"/>
      <c r="AC28" s="318"/>
      <c r="AD28" s="322"/>
      <c r="AE28" s="322"/>
      <c r="AF28" s="322"/>
      <c r="AG28" s="322"/>
      <c r="AH28" s="322"/>
      <c r="AI28" s="322"/>
      <c r="AJ28" s="318"/>
      <c r="AK28" s="322"/>
      <c r="AL28" s="322"/>
      <c r="AM28" s="322"/>
      <c r="AN28" s="322"/>
      <c r="AO28" s="322"/>
      <c r="AP28" s="322"/>
    </row>
    <row r="29" spans="1:54" x14ac:dyDescent="0.15">
      <c r="A29" s="312">
        <v>1908</v>
      </c>
      <c r="C29" s="322"/>
      <c r="D29" s="322"/>
      <c r="E29" s="322"/>
      <c r="F29" s="322"/>
      <c r="G29" s="322">
        <v>14</v>
      </c>
      <c r="H29" s="322"/>
      <c r="I29" s="322"/>
      <c r="J29" s="322"/>
      <c r="K29" s="322"/>
      <c r="L29" s="322"/>
      <c r="M29" s="322"/>
      <c r="AD29" s="322"/>
      <c r="AE29" s="322"/>
      <c r="AF29" s="322"/>
      <c r="AG29" s="322"/>
      <c r="AH29" s="322"/>
      <c r="AI29" s="322"/>
      <c r="AJ29" s="322"/>
      <c r="AK29" s="322"/>
      <c r="AL29" s="322"/>
      <c r="AM29" s="322"/>
      <c r="AN29" s="322"/>
      <c r="AO29" s="322"/>
    </row>
    <row r="30" spans="1:54" x14ac:dyDescent="0.15">
      <c r="A30" s="545" t="s">
        <v>52</v>
      </c>
      <c r="B30" s="545"/>
      <c r="C30" s="545"/>
      <c r="D30" s="545"/>
      <c r="E30" s="545"/>
      <c r="F30" s="545"/>
      <c r="G30" s="545"/>
      <c r="H30" s="313"/>
      <c r="I30" s="313"/>
      <c r="J30" s="322"/>
      <c r="K30" s="322"/>
      <c r="L30" s="545" t="s">
        <v>49</v>
      </c>
      <c r="M30" s="545"/>
      <c r="N30" s="545"/>
      <c r="O30" s="545"/>
      <c r="P30" s="545"/>
      <c r="T30" s="545" t="s">
        <v>50</v>
      </c>
      <c r="U30" s="545"/>
      <c r="V30" s="545"/>
      <c r="X30" s="545"/>
      <c r="Y30" s="544"/>
      <c r="AE30" s="545" t="s">
        <v>52</v>
      </c>
      <c r="AF30" s="545"/>
      <c r="AG30" s="545"/>
      <c r="AH30" s="545"/>
      <c r="AI30" s="545"/>
      <c r="AJ30" s="545"/>
      <c r="AK30" s="545"/>
      <c r="AL30" s="322"/>
      <c r="AM30" s="322"/>
      <c r="AN30" s="545" t="s">
        <v>49</v>
      </c>
      <c r="AO30" s="545"/>
      <c r="AP30" s="545"/>
      <c r="AQ30" s="545"/>
      <c r="AR30" s="545"/>
      <c r="AV30" s="545" t="s">
        <v>50</v>
      </c>
      <c r="AW30" s="545"/>
      <c r="AX30" s="545"/>
      <c r="AZ30" s="545" t="s">
        <v>51</v>
      </c>
      <c r="BA30" s="544"/>
    </row>
    <row r="31" spans="1:54" x14ac:dyDescent="0.15">
      <c r="A31" s="318" t="s">
        <v>25</v>
      </c>
      <c r="B31" s="318" t="s">
        <v>1517</v>
      </c>
      <c r="C31" s="318" t="s">
        <v>66</v>
      </c>
      <c r="D31" s="318" t="s">
        <v>34</v>
      </c>
      <c r="E31" s="318" t="s">
        <v>17</v>
      </c>
      <c r="F31" s="318" t="s">
        <v>18</v>
      </c>
      <c r="G31" s="318" t="s">
        <v>19</v>
      </c>
      <c r="H31" s="318" t="s">
        <v>20</v>
      </c>
      <c r="I31" s="318" t="s">
        <v>6</v>
      </c>
      <c r="J31" s="318" t="s">
        <v>53</v>
      </c>
      <c r="L31" s="318" t="s">
        <v>10</v>
      </c>
      <c r="M31" s="318" t="s">
        <v>11</v>
      </c>
      <c r="N31" s="318" t="s">
        <v>12</v>
      </c>
      <c r="O31" s="318" t="s">
        <v>26</v>
      </c>
      <c r="P31" s="318" t="s">
        <v>7</v>
      </c>
      <c r="S31" s="318" t="s">
        <v>25</v>
      </c>
      <c r="T31" s="318" t="s">
        <v>47</v>
      </c>
      <c r="U31" s="318" t="s">
        <v>45</v>
      </c>
      <c r="V31" s="318" t="s">
        <v>46</v>
      </c>
      <c r="X31" s="318" t="s">
        <v>14</v>
      </c>
      <c r="Y31" s="318" t="s">
        <v>21</v>
      </c>
      <c r="Z31" s="318" t="s">
        <v>1003</v>
      </c>
      <c r="AA31" s="318"/>
      <c r="AD31" s="318" t="s">
        <v>25</v>
      </c>
      <c r="AE31" s="318" t="s">
        <v>66</v>
      </c>
      <c r="AF31" s="318" t="s">
        <v>34</v>
      </c>
      <c r="AG31" s="318" t="s">
        <v>17</v>
      </c>
      <c r="AH31" s="318" t="s">
        <v>18</v>
      </c>
      <c r="AI31" s="318" t="s">
        <v>19</v>
      </c>
      <c r="AJ31" s="318" t="s">
        <v>20</v>
      </c>
      <c r="AK31" s="318" t="s">
        <v>6</v>
      </c>
      <c r="AL31" s="318" t="s">
        <v>53</v>
      </c>
      <c r="AN31" s="318" t="s">
        <v>10</v>
      </c>
      <c r="AO31" s="318" t="s">
        <v>11</v>
      </c>
      <c r="AP31" s="318" t="s">
        <v>12</v>
      </c>
      <c r="AQ31" s="318" t="s">
        <v>26</v>
      </c>
      <c r="AR31" s="318" t="s">
        <v>7</v>
      </c>
      <c r="AV31" s="318" t="s">
        <v>47</v>
      </c>
      <c r="AW31" s="318" t="s">
        <v>45</v>
      </c>
      <c r="AX31" s="318" t="s">
        <v>46</v>
      </c>
      <c r="AZ31" s="318" t="s">
        <v>14</v>
      </c>
      <c r="BA31" s="318" t="s">
        <v>21</v>
      </c>
    </row>
    <row r="32" spans="1:54" x14ac:dyDescent="0.15">
      <c r="A32" s="319" t="s">
        <v>2368</v>
      </c>
      <c r="B32" s="320">
        <v>21</v>
      </c>
      <c r="C32" s="320">
        <v>17</v>
      </c>
      <c r="D32" s="317">
        <f>F32/E32</f>
        <v>0.59183673469387754</v>
      </c>
      <c r="E32" s="320">
        <v>98</v>
      </c>
      <c r="F32" s="320">
        <v>58</v>
      </c>
      <c r="G32" s="320">
        <v>699</v>
      </c>
      <c r="H32" s="320">
        <f t="shared" ref="H32:H37" si="18">G32/F32</f>
        <v>12.051724137931034</v>
      </c>
      <c r="I32" s="320">
        <v>5</v>
      </c>
      <c r="J32" s="317">
        <f>I32/F32</f>
        <v>8.6206896551724144E-2</v>
      </c>
      <c r="L32" s="320">
        <v>7</v>
      </c>
      <c r="M32" s="320">
        <v>57</v>
      </c>
      <c r="N32" s="331">
        <f t="shared" ref="N32:N37" si="19">M32/L32</f>
        <v>8.1428571428571423</v>
      </c>
      <c r="O32" s="320">
        <v>0</v>
      </c>
      <c r="P32" s="317">
        <f>O32/L32</f>
        <v>0</v>
      </c>
      <c r="S32" s="319" t="s">
        <v>2369</v>
      </c>
      <c r="T32" s="332">
        <f t="shared" ref="T32:T37" si="20">(E32+L32)/($D$27+$L$27+$N$17+$E$47+$L$47)</f>
        <v>0.15601783060921248</v>
      </c>
      <c r="U32" s="332">
        <f t="shared" ref="U32:U37" si="21">E32/($E$17)</f>
        <v>0.26063829787234044</v>
      </c>
      <c r="V32" s="332">
        <f t="shared" ref="V32:V37" si="22">L32/($N$17+$D$27+$L$38+$L$47)</f>
        <v>1.6786570743405275E-2</v>
      </c>
      <c r="X32" s="320">
        <f>($G32*('Scoring Format'!$B$4))+($I32*'Scoring Format'!$B$7)+($M32*('Scoring Format'!$B$3))+($O32*('Scoring Format'!$B$6))</f>
        <v>105.60000000000001</v>
      </c>
      <c r="Y32" s="320">
        <f>(F32*1)+(($G32*('Scoring Format'!$B$4))+($I32*'Scoring Format'!$B$7)+($M32*('Scoring Format'!$B$3))+($O32*('Scoring Format'!$B$6)))</f>
        <v>163.60000000000002</v>
      </c>
      <c r="Z32" s="320">
        <f>(F32*0.5)+(($G32*('Scoring Format'!$B$4))+($I32*'Scoring Format'!$B$7)+($M32*('Scoring Format'!$B$3))+($O32*('Scoring Format'!$B$6)))</f>
        <v>134.60000000000002</v>
      </c>
      <c r="AA32" s="322"/>
      <c r="AD32" s="319" t="s">
        <v>71</v>
      </c>
      <c r="AE32" s="319"/>
      <c r="AF32" s="317">
        <f>AH32/AG32</f>
        <v>0.60747663551401865</v>
      </c>
      <c r="AG32" s="320">
        <v>107</v>
      </c>
      <c r="AH32" s="320">
        <v>65</v>
      </c>
      <c r="AI32" s="320">
        <v>710</v>
      </c>
      <c r="AJ32" s="320">
        <f t="shared" ref="AJ32:AJ36" si="23">AI32/AH32</f>
        <v>10.923076923076923</v>
      </c>
      <c r="AK32" s="320">
        <v>6</v>
      </c>
      <c r="AL32" s="317">
        <f>AK32/AH32</f>
        <v>9.2307692307692313E-2</v>
      </c>
      <c r="AN32" s="320">
        <v>0</v>
      </c>
      <c r="AO32" s="320">
        <v>0</v>
      </c>
      <c r="AP32" s="331" t="e">
        <f t="shared" ref="AP32:AP37" si="24">AO32/AN32</f>
        <v>#DIV/0!</v>
      </c>
      <c r="AQ32" s="320">
        <v>0</v>
      </c>
      <c r="AR32" s="317" t="e">
        <f>AQ32/AN32</f>
        <v>#DIV/0!</v>
      </c>
      <c r="AV32" s="332" t="e">
        <f>(#REF!+AK32)/(#REF!+AK35)</f>
        <v>#REF!</v>
      </c>
      <c r="AW32" s="332" t="e">
        <f>#REF!/(AK32+#REF!)</f>
        <v>#REF!</v>
      </c>
      <c r="AX32" s="332" t="e">
        <f>AK32/(#REF!+AK32)</f>
        <v>#REF!</v>
      </c>
      <c r="AZ32" s="320">
        <f>(AI32*0.1)+(AK32*6)+(AO32*0.1)+(AQ32*6)</f>
        <v>107</v>
      </c>
      <c r="BA32" s="320">
        <f>(AH32*1)+(AI32*0.1)+(AK32*6)+(AO32*0.1)+(AQ32*6)</f>
        <v>172</v>
      </c>
    </row>
    <row r="33" spans="1:53" x14ac:dyDescent="0.15">
      <c r="A33" s="319" t="s">
        <v>2370</v>
      </c>
      <c r="B33" s="320">
        <v>22</v>
      </c>
      <c r="C33" s="320">
        <v>15</v>
      </c>
      <c r="D33" s="317">
        <f t="shared" ref="D33:D37" si="25">F33/E33</f>
        <v>0.59677419354838712</v>
      </c>
      <c r="E33" s="320">
        <v>62</v>
      </c>
      <c r="F33" s="320">
        <v>37</v>
      </c>
      <c r="G33" s="320">
        <v>446</v>
      </c>
      <c r="H33" s="320">
        <f t="shared" si="18"/>
        <v>12.054054054054054</v>
      </c>
      <c r="I33" s="320">
        <v>3</v>
      </c>
      <c r="J33" s="317">
        <f t="shared" ref="J33:J37" si="26">I33/F33</f>
        <v>8.1081081081081086E-2</v>
      </c>
      <c r="L33" s="320">
        <v>0</v>
      </c>
      <c r="M33" s="320">
        <v>0</v>
      </c>
      <c r="N33" s="331" t="e">
        <f t="shared" si="19"/>
        <v>#DIV/0!</v>
      </c>
      <c r="O33" s="320">
        <v>0</v>
      </c>
      <c r="P33" s="317" t="e">
        <f t="shared" ref="P33:P37" si="27">O33/L33</f>
        <v>#DIV/0!</v>
      </c>
      <c r="S33" s="319" t="s">
        <v>2371</v>
      </c>
      <c r="T33" s="332">
        <f t="shared" si="20"/>
        <v>9.2124814264487376E-2</v>
      </c>
      <c r="U33" s="332">
        <f t="shared" si="21"/>
        <v>0.16489361702127658</v>
      </c>
      <c r="V33" s="332">
        <f t="shared" si="22"/>
        <v>0</v>
      </c>
      <c r="X33" s="320">
        <f>($G33*('Scoring Format'!$B$4))+($I33*'Scoring Format'!$B$7)+($M33*('Scoring Format'!$B$3))+($O33*('Scoring Format'!$B$6))</f>
        <v>62.6</v>
      </c>
      <c r="Y33" s="320">
        <f>(F33*1)+(($G33*('Scoring Format'!$B$4))+($I33*'Scoring Format'!$B$7)+($M33*('Scoring Format'!$B$3))+($O33*('Scoring Format'!$B$6)))</f>
        <v>99.6</v>
      </c>
      <c r="Z33" s="320">
        <f>(F33*0.5)+(($G33*('Scoring Format'!$B$4))+($I33*'Scoring Format'!$B$7)+($M33*('Scoring Format'!$B$3))+($O33*('Scoring Format'!$B$6)))</f>
        <v>81.099999999999994</v>
      </c>
      <c r="AA33" s="322"/>
      <c r="AD33" s="319" t="s">
        <v>27</v>
      </c>
      <c r="AE33" s="319"/>
      <c r="AF33" s="317">
        <f t="shared" ref="AF33:AF37" si="28">AH33/AG33</f>
        <v>0.6333333333333333</v>
      </c>
      <c r="AG33" s="320">
        <v>120</v>
      </c>
      <c r="AH33" s="320">
        <v>76</v>
      </c>
      <c r="AI33" s="320">
        <v>892</v>
      </c>
      <c r="AJ33" s="320">
        <f t="shared" si="23"/>
        <v>11.736842105263158</v>
      </c>
      <c r="AK33" s="320">
        <v>5</v>
      </c>
      <c r="AL33" s="317">
        <f t="shared" ref="AL33:AL37" si="29">AK33/AH33</f>
        <v>6.5789473684210523E-2</v>
      </c>
      <c r="AN33" s="320">
        <v>12</v>
      </c>
      <c r="AO33" s="320">
        <v>108</v>
      </c>
      <c r="AP33" s="331">
        <f t="shared" si="24"/>
        <v>9</v>
      </c>
      <c r="AQ33" s="320">
        <v>0</v>
      </c>
      <c r="AR33" s="317">
        <f t="shared" ref="AR33:AR37" si="30">AQ33/AN33</f>
        <v>0</v>
      </c>
      <c r="AV33" s="332" t="e">
        <f>(#REF!+AK33)/(#REF!+AK36)</f>
        <v>#REF!</v>
      </c>
      <c r="AW33" s="332" t="e">
        <f>#REF!/(AK33+#REF!)</f>
        <v>#REF!</v>
      </c>
      <c r="AX33" s="332" t="e">
        <f>AK33/(#REF!+AK33)</f>
        <v>#REF!</v>
      </c>
      <c r="AZ33" s="320">
        <f>(AI33*0.1)+(AK33*6)+(AO33*0.1)+(AQ33*6)</f>
        <v>130</v>
      </c>
      <c r="BA33" s="320">
        <f>(AH33*1)+(AI33*0.1)+(AK33*6)+(AO33*0.1)+(AQ33*6)</f>
        <v>206</v>
      </c>
    </row>
    <row r="34" spans="1:53" x14ac:dyDescent="0.15">
      <c r="A34" s="319" t="s">
        <v>2372</v>
      </c>
      <c r="B34" s="320">
        <v>22</v>
      </c>
      <c r="C34" s="320">
        <v>17</v>
      </c>
      <c r="D34" s="317">
        <f t="shared" si="25"/>
        <v>0.48888888888888887</v>
      </c>
      <c r="E34" s="320">
        <v>45</v>
      </c>
      <c r="F34" s="320">
        <v>22</v>
      </c>
      <c r="G34" s="320">
        <v>423</v>
      </c>
      <c r="H34" s="320">
        <f t="shared" si="18"/>
        <v>19.227272727272727</v>
      </c>
      <c r="I34" s="320">
        <v>2</v>
      </c>
      <c r="J34" s="317">
        <f t="shared" si="26"/>
        <v>9.0909090909090912E-2</v>
      </c>
      <c r="L34" s="320">
        <v>6</v>
      </c>
      <c r="M34" s="320">
        <v>44</v>
      </c>
      <c r="N34" s="331">
        <f t="shared" si="19"/>
        <v>7.333333333333333</v>
      </c>
      <c r="O34" s="320">
        <v>0</v>
      </c>
      <c r="P34" s="317">
        <f t="shared" si="27"/>
        <v>0</v>
      </c>
      <c r="S34" s="319" t="s">
        <v>2373</v>
      </c>
      <c r="T34" s="332">
        <f t="shared" si="20"/>
        <v>7.5780089153046057E-2</v>
      </c>
      <c r="U34" s="332">
        <f t="shared" si="21"/>
        <v>0.11968085106382979</v>
      </c>
      <c r="V34" s="332">
        <f t="shared" si="22"/>
        <v>1.4388489208633094E-2</v>
      </c>
      <c r="X34" s="320">
        <f>($G34*('Scoring Format'!$B$4))+($I34*'Scoring Format'!$B$7)+($M34*('Scoring Format'!$B$3))+($O34*('Scoring Format'!$B$6))</f>
        <v>58.7</v>
      </c>
      <c r="Y34" s="320">
        <f>(F34*1)+(($G34*('Scoring Format'!$B$4))+($I34*'Scoring Format'!$B$7)+($M34*('Scoring Format'!$B$3))+($O34*('Scoring Format'!$B$6)))</f>
        <v>80.7</v>
      </c>
      <c r="Z34" s="320">
        <f>(F34*0.5)+(($G34*('Scoring Format'!$B$4))+($I34*'Scoring Format'!$B$7)+($M34*('Scoring Format'!$B$3))+($O34*('Scoring Format'!$B$6)))</f>
        <v>69.7</v>
      </c>
      <c r="AA34" s="322"/>
      <c r="AD34" s="319" t="s">
        <v>28</v>
      </c>
      <c r="AE34" s="319"/>
      <c r="AF34" s="317">
        <f t="shared" si="28"/>
        <v>0.55000000000000004</v>
      </c>
      <c r="AG34" s="320">
        <v>40</v>
      </c>
      <c r="AH34" s="320">
        <v>22</v>
      </c>
      <c r="AI34" s="320">
        <v>325</v>
      </c>
      <c r="AJ34" s="320">
        <f t="shared" si="23"/>
        <v>14.772727272727273</v>
      </c>
      <c r="AK34" s="320">
        <v>2</v>
      </c>
      <c r="AL34" s="317">
        <f t="shared" si="29"/>
        <v>9.0909090909090912E-2</v>
      </c>
      <c r="AN34" s="320">
        <v>5</v>
      </c>
      <c r="AO34" s="320">
        <v>20</v>
      </c>
      <c r="AP34" s="331">
        <f t="shared" si="24"/>
        <v>4</v>
      </c>
      <c r="AQ34" s="320">
        <v>0</v>
      </c>
      <c r="AR34" s="317">
        <f t="shared" si="30"/>
        <v>0</v>
      </c>
      <c r="AV34" s="332" t="e">
        <f>(#REF!+AK34)/(#REF!+AK37)</f>
        <v>#REF!</v>
      </c>
      <c r="AW34" s="332" t="e">
        <f>#REF!/(AK34+#REF!)</f>
        <v>#REF!</v>
      </c>
      <c r="AX34" s="332" t="e">
        <f>AK34/(#REF!+AK34)</f>
        <v>#REF!</v>
      </c>
      <c r="AZ34" s="320">
        <f>(AI34*0.1)+(AK34*6)+(AO34*0.1)+(AQ34*6)</f>
        <v>46.5</v>
      </c>
      <c r="BA34" s="320">
        <f>(AH34*1)+(AI34*0.1)+(AK34*6)+(AO34*0.1)+(AQ34*6)</f>
        <v>68.5</v>
      </c>
    </row>
    <row r="35" spans="1:53" x14ac:dyDescent="0.15">
      <c r="A35" s="319" t="s">
        <v>1547</v>
      </c>
      <c r="B35" s="320">
        <v>27</v>
      </c>
      <c r="C35" s="320">
        <v>17</v>
      </c>
      <c r="D35" s="317">
        <f t="shared" si="25"/>
        <v>0.50649350649350644</v>
      </c>
      <c r="E35" s="320">
        <v>77</v>
      </c>
      <c r="F35" s="320">
        <v>39</v>
      </c>
      <c r="G35" s="320">
        <v>490</v>
      </c>
      <c r="H35" s="320">
        <f t="shared" si="18"/>
        <v>12.564102564102564</v>
      </c>
      <c r="I35" s="320">
        <v>4</v>
      </c>
      <c r="J35" s="317">
        <f t="shared" si="26"/>
        <v>0.10256410256410256</v>
      </c>
      <c r="L35" s="320">
        <v>0</v>
      </c>
      <c r="M35" s="320">
        <v>0</v>
      </c>
      <c r="N35" s="331" t="e">
        <f t="shared" si="19"/>
        <v>#DIV/0!</v>
      </c>
      <c r="O35" s="320">
        <v>0</v>
      </c>
      <c r="P35" s="317" t="e">
        <f t="shared" si="27"/>
        <v>#DIV/0!</v>
      </c>
      <c r="S35" s="319" t="s">
        <v>1548</v>
      </c>
      <c r="T35" s="332">
        <f t="shared" si="20"/>
        <v>0.11441307578008915</v>
      </c>
      <c r="U35" s="332">
        <f t="shared" si="21"/>
        <v>0.2047872340425532</v>
      </c>
      <c r="V35" s="332">
        <f t="shared" si="22"/>
        <v>0</v>
      </c>
      <c r="X35" s="320">
        <f>($G35*('Scoring Format'!$B$4))+($I35*'Scoring Format'!$B$7)+($M35*('Scoring Format'!$B$3))+($O35*('Scoring Format'!$B$6))</f>
        <v>73</v>
      </c>
      <c r="Y35" s="320">
        <f>(F35*1)+(($G35*('Scoring Format'!$B$4))+($I35*'Scoring Format'!$B$7)+($M35*('Scoring Format'!$B$3))+($O35*('Scoring Format'!$B$6)))</f>
        <v>112</v>
      </c>
      <c r="Z35" s="320">
        <f>(F35*0.5)+(($G35*('Scoring Format'!$B$4))+($I35*'Scoring Format'!$B$7)+($M35*('Scoring Format'!$B$3))+($O35*('Scoring Format'!$B$6)))</f>
        <v>92.5</v>
      </c>
      <c r="AA35" s="322"/>
      <c r="AD35" s="319" t="s">
        <v>29</v>
      </c>
      <c r="AE35" s="319"/>
      <c r="AF35" s="317">
        <f t="shared" si="28"/>
        <v>0.66206896551724137</v>
      </c>
      <c r="AG35" s="320">
        <v>145</v>
      </c>
      <c r="AH35" s="320">
        <v>96</v>
      </c>
      <c r="AI35" s="320">
        <v>1098</v>
      </c>
      <c r="AJ35" s="320">
        <f t="shared" si="23"/>
        <v>11.4375</v>
      </c>
      <c r="AK35" s="320">
        <v>7</v>
      </c>
      <c r="AL35" s="317">
        <f t="shared" si="29"/>
        <v>7.2916666666666671E-2</v>
      </c>
      <c r="AN35" s="320">
        <v>0</v>
      </c>
      <c r="AO35" s="320">
        <v>0</v>
      </c>
      <c r="AP35" s="331" t="e">
        <f t="shared" si="24"/>
        <v>#DIV/0!</v>
      </c>
      <c r="AQ35" s="320">
        <v>0</v>
      </c>
      <c r="AR35" s="317" t="e">
        <f t="shared" si="30"/>
        <v>#DIV/0!</v>
      </c>
      <c r="AV35" s="332" t="e">
        <f>(#REF!+AK35)/(#REF!+AK38)</f>
        <v>#REF!</v>
      </c>
      <c r="AW35" s="332" t="e">
        <f>#REF!/(AK35+#REF!)</f>
        <v>#REF!</v>
      </c>
      <c r="AX35" s="332" t="e">
        <f>AK35/(#REF!+AK35)</f>
        <v>#REF!</v>
      </c>
      <c r="AZ35" s="320">
        <f>(AI35*0.1)+(AK35*6)+(AO35*0.1)+(AQ35*6)</f>
        <v>151.80000000000001</v>
      </c>
      <c r="BA35" s="320">
        <f>(AH35*1)+(AI35*0.1)+(AK35*6)+(AO35*0.1)+(AQ35*6)</f>
        <v>247.8</v>
      </c>
    </row>
    <row r="36" spans="1:53" x14ac:dyDescent="0.15">
      <c r="A36" s="319"/>
      <c r="B36" s="320"/>
      <c r="C36" s="320"/>
      <c r="D36" s="317" t="e">
        <f t="shared" si="25"/>
        <v>#DIV/0!</v>
      </c>
      <c r="E36" s="320"/>
      <c r="F36" s="320"/>
      <c r="G36" s="320"/>
      <c r="H36" s="320" t="e">
        <f t="shared" si="18"/>
        <v>#DIV/0!</v>
      </c>
      <c r="I36" s="320">
        <v>0</v>
      </c>
      <c r="J36" s="317" t="e">
        <f t="shared" si="26"/>
        <v>#DIV/0!</v>
      </c>
      <c r="L36" s="320">
        <v>0</v>
      </c>
      <c r="M36" s="320">
        <v>0</v>
      </c>
      <c r="N36" s="331" t="e">
        <f t="shared" si="19"/>
        <v>#DIV/0!</v>
      </c>
      <c r="O36" s="320">
        <v>0</v>
      </c>
      <c r="P36" s="317" t="e">
        <f t="shared" si="27"/>
        <v>#DIV/0!</v>
      </c>
      <c r="S36" s="319" t="s">
        <v>1685</v>
      </c>
      <c r="T36" s="332">
        <f t="shared" si="20"/>
        <v>0</v>
      </c>
      <c r="U36" s="332">
        <f t="shared" si="21"/>
        <v>0</v>
      </c>
      <c r="V36" s="332">
        <f t="shared" si="22"/>
        <v>0</v>
      </c>
      <c r="X36" s="320">
        <f>($G36*('Scoring Format'!$B$4))+($I36*'Scoring Format'!$B$7)+($M36*('Scoring Format'!$B$3))+($O36*('Scoring Format'!$B$6))</f>
        <v>0</v>
      </c>
      <c r="Y36" s="320">
        <f>(F36*1)+(($G36*('Scoring Format'!$B$4))+($I36*'Scoring Format'!$B$7)+($M36*('Scoring Format'!$B$3))+($O36*('Scoring Format'!$B$6)))</f>
        <v>0</v>
      </c>
      <c r="Z36" s="320">
        <f>(F36*0.5)+(($G36*('Scoring Format'!$B$4))+($I36*'Scoring Format'!$B$7)+($M36*('Scoring Format'!$B$3))+($O36*('Scoring Format'!$B$6)))</f>
        <v>0</v>
      </c>
      <c r="AA36" s="322"/>
      <c r="AD36" s="319" t="s">
        <v>30</v>
      </c>
      <c r="AE36" s="319"/>
      <c r="AF36" s="317">
        <f t="shared" si="28"/>
        <v>0.6</v>
      </c>
      <c r="AG36" s="320">
        <v>10</v>
      </c>
      <c r="AH36" s="320">
        <v>6</v>
      </c>
      <c r="AI36" s="320">
        <v>100</v>
      </c>
      <c r="AJ36" s="320">
        <f t="shared" si="23"/>
        <v>16.666666666666668</v>
      </c>
      <c r="AK36" s="320">
        <v>0</v>
      </c>
      <c r="AL36" s="317">
        <f t="shared" si="29"/>
        <v>0</v>
      </c>
      <c r="AN36" s="320">
        <v>0</v>
      </c>
      <c r="AO36" s="320">
        <v>0</v>
      </c>
      <c r="AP36" s="331" t="e">
        <f t="shared" si="24"/>
        <v>#DIV/0!</v>
      </c>
      <c r="AQ36" s="320">
        <v>0</v>
      </c>
      <c r="AR36" s="317" t="e">
        <f t="shared" si="30"/>
        <v>#DIV/0!</v>
      </c>
      <c r="AV36" s="332" t="e">
        <f>(#REF!+AK36)/(#REF!+AK41)</f>
        <v>#REF!</v>
      </c>
      <c r="AW36" s="332" t="e">
        <f>#REF!/(AK36+#REF!)</f>
        <v>#REF!</v>
      </c>
      <c r="AX36" s="332" t="e">
        <f>AK36/(#REF!+AK36)</f>
        <v>#REF!</v>
      </c>
      <c r="AZ36" s="320">
        <f>(AI36*0.1)+(AK36*6)+(AO36*0.1)+(AQ36*6)</f>
        <v>10</v>
      </c>
      <c r="BA36" s="320">
        <f>(AH36*1)+(AI36*0.1)+(AK36*6)+(AO36*0.1)+(AQ36*6)</f>
        <v>16</v>
      </c>
    </row>
    <row r="37" spans="1:53" x14ac:dyDescent="0.15">
      <c r="A37" s="319" t="s">
        <v>867</v>
      </c>
      <c r="B37" s="320">
        <v>26</v>
      </c>
      <c r="C37" s="320">
        <v>15</v>
      </c>
      <c r="D37" s="317">
        <f t="shared" si="25"/>
        <v>0.57894736842105265</v>
      </c>
      <c r="E37" s="320">
        <v>19</v>
      </c>
      <c r="F37" s="320">
        <v>11</v>
      </c>
      <c r="G37" s="320">
        <v>118</v>
      </c>
      <c r="H37" s="320">
        <f t="shared" si="18"/>
        <v>10.727272727272727</v>
      </c>
      <c r="I37" s="320">
        <v>1</v>
      </c>
      <c r="J37" s="317">
        <f t="shared" si="26"/>
        <v>9.0909090909090912E-2</v>
      </c>
      <c r="L37" s="320">
        <v>0</v>
      </c>
      <c r="M37" s="320">
        <v>0</v>
      </c>
      <c r="N37" s="331" t="e">
        <f t="shared" si="19"/>
        <v>#DIV/0!</v>
      </c>
      <c r="O37" s="320">
        <v>0</v>
      </c>
      <c r="P37" s="317" t="e">
        <f t="shared" si="27"/>
        <v>#DIV/0!</v>
      </c>
      <c r="S37" s="319" t="s">
        <v>868</v>
      </c>
      <c r="T37" s="332">
        <f t="shared" si="20"/>
        <v>2.8231797919762259E-2</v>
      </c>
      <c r="U37" s="332">
        <f t="shared" si="21"/>
        <v>5.0531914893617018E-2</v>
      </c>
      <c r="V37" s="332">
        <f t="shared" si="22"/>
        <v>0</v>
      </c>
      <c r="X37" s="320">
        <f>($G37*('Scoring Format'!$B$4))+($I37*'Scoring Format'!$B$7)+($M37*('Scoring Format'!$B$3))+($O37*('Scoring Format'!$B$6))</f>
        <v>17.8</v>
      </c>
      <c r="Y37" s="320">
        <f>(F37*1)+(($G37*('Scoring Format'!$B$4))+($I37*'Scoring Format'!$B$7)+($M37*('Scoring Format'!$B$3))+($O37*('Scoring Format'!$B$6)))</f>
        <v>28.8</v>
      </c>
      <c r="Z37" s="320">
        <f>(F37*0.5)+(($G37*('Scoring Format'!$B$4))+($I37*'Scoring Format'!$B$7)+($M37*('Scoring Format'!$B$3))+($O37*('Scoring Format'!$B$6)))</f>
        <v>23.3</v>
      </c>
      <c r="AA37" s="322"/>
      <c r="AD37" s="319" t="s">
        <v>72</v>
      </c>
      <c r="AE37" s="319"/>
      <c r="AF37" s="317" t="e">
        <f t="shared" si="28"/>
        <v>#DIV/0!</v>
      </c>
      <c r="AG37" s="320"/>
      <c r="AH37" s="320"/>
      <c r="AI37" s="320"/>
      <c r="AJ37" s="320"/>
      <c r="AK37" s="320"/>
      <c r="AL37" s="317" t="e">
        <f t="shared" si="29"/>
        <v>#DIV/0!</v>
      </c>
      <c r="AN37" s="320"/>
      <c r="AO37" s="320"/>
      <c r="AP37" s="331" t="e">
        <f t="shared" si="24"/>
        <v>#DIV/0!</v>
      </c>
      <c r="AQ37" s="320"/>
      <c r="AR37" s="317" t="e">
        <f t="shared" si="30"/>
        <v>#DIV/0!</v>
      </c>
      <c r="AV37" s="332" t="e">
        <f>(#REF!+AK37)/(#REF!+AK42)</f>
        <v>#REF!</v>
      </c>
      <c r="AW37" s="332" t="e">
        <f>#REF!/(AK37+#REF!)</f>
        <v>#REF!</v>
      </c>
      <c r="AX37" s="332" t="e">
        <f>AK37/(#REF!+AK37)</f>
        <v>#REF!</v>
      </c>
      <c r="AZ37" s="320"/>
      <c r="BA37" s="320"/>
    </row>
    <row r="38" spans="1:53" x14ac:dyDescent="0.15">
      <c r="A38" s="318" t="s">
        <v>44</v>
      </c>
      <c r="B38" s="318"/>
      <c r="C38" s="318"/>
      <c r="D38" s="314"/>
      <c r="E38" s="318">
        <f>SUM(E32:E37)</f>
        <v>301</v>
      </c>
      <c r="F38" s="318">
        <f t="shared" ref="F38:I38" si="31">SUM(F32:F37)</f>
        <v>167</v>
      </c>
      <c r="G38" s="318">
        <f t="shared" si="31"/>
        <v>2176</v>
      </c>
      <c r="H38" s="318"/>
      <c r="I38" s="318">
        <f t="shared" si="31"/>
        <v>15</v>
      </c>
      <c r="J38" s="318"/>
      <c r="K38" s="318"/>
      <c r="L38" s="318">
        <f>SUM(L32:L37)</f>
        <v>13</v>
      </c>
      <c r="M38" s="318">
        <f t="shared" ref="M38:O38" si="32">SUM(M32:M37)</f>
        <v>101</v>
      </c>
      <c r="N38" s="318"/>
      <c r="O38" s="318">
        <f t="shared" si="32"/>
        <v>0</v>
      </c>
      <c r="P38" s="318"/>
      <c r="AD38" s="318" t="s">
        <v>44</v>
      </c>
      <c r="AE38" s="318"/>
      <c r="AF38" s="314"/>
      <c r="AG38" s="318">
        <f>SUM(AG32:AG37)</f>
        <v>422</v>
      </c>
      <c r="AH38" s="318">
        <f t="shared" ref="AH38:AI38" si="33">SUM(AH32:AH37)</f>
        <v>265</v>
      </c>
      <c r="AI38" s="318">
        <f t="shared" si="33"/>
        <v>3125</v>
      </c>
      <c r="AJ38" s="318"/>
      <c r="AK38" s="318">
        <f t="shared" ref="AK38" si="34">SUM(AK32:AK37)</f>
        <v>20</v>
      </c>
      <c r="AL38" s="318"/>
      <c r="AM38" s="318"/>
      <c r="AN38" s="318">
        <f>SUM(AN32:AN37)</f>
        <v>17</v>
      </c>
      <c r="AO38" s="318">
        <f t="shared" ref="AO38" si="35">SUM(AO32:AO37)</f>
        <v>128</v>
      </c>
      <c r="AP38" s="318"/>
      <c r="AQ38" s="318">
        <f t="shared" ref="AQ38" si="36">SUM(AQ32:AQ37)</f>
        <v>0</v>
      </c>
      <c r="AR38" s="318"/>
    </row>
    <row r="39" spans="1:53" x14ac:dyDescent="0.15">
      <c r="A39" s="318"/>
      <c r="C39" s="322"/>
      <c r="D39" s="322"/>
      <c r="E39" s="322"/>
      <c r="F39" s="322"/>
      <c r="G39" s="322"/>
      <c r="H39" s="322"/>
      <c r="I39" s="322"/>
      <c r="J39" s="322"/>
      <c r="K39" s="322"/>
      <c r="L39" s="322"/>
      <c r="AC39" s="318"/>
      <c r="AE39" s="322"/>
      <c r="AF39" s="322"/>
      <c r="AG39" s="322"/>
      <c r="AH39" s="322"/>
      <c r="AI39" s="322"/>
      <c r="AJ39" s="322"/>
      <c r="AK39" s="322"/>
      <c r="AL39" s="322"/>
      <c r="AM39" s="322"/>
      <c r="AN39" s="322"/>
    </row>
    <row r="40" spans="1:53" x14ac:dyDescent="0.15">
      <c r="A40" s="318"/>
      <c r="C40" s="322"/>
      <c r="D40" s="322"/>
      <c r="E40" s="322"/>
      <c r="F40" s="322"/>
      <c r="G40" s="322"/>
      <c r="H40" s="322"/>
      <c r="I40" s="322"/>
      <c r="J40" s="322"/>
      <c r="K40" s="322"/>
      <c r="L40" s="322"/>
      <c r="AC40" s="318"/>
      <c r="AE40" s="322"/>
      <c r="AF40" s="322"/>
      <c r="AG40" s="322"/>
      <c r="AH40" s="322"/>
      <c r="AI40" s="322"/>
      <c r="AJ40" s="322"/>
      <c r="AK40" s="322"/>
      <c r="AL40" s="322"/>
      <c r="AM40" s="322"/>
      <c r="AN40" s="322"/>
    </row>
    <row r="41" spans="1:53" x14ac:dyDescent="0.15">
      <c r="A41" s="545" t="s">
        <v>52</v>
      </c>
      <c r="B41" s="545"/>
      <c r="C41" s="545"/>
      <c r="D41" s="545"/>
      <c r="E41" s="545"/>
      <c r="F41" s="545"/>
      <c r="G41" s="545"/>
      <c r="H41" s="313"/>
      <c r="I41" s="313"/>
      <c r="J41" s="322"/>
      <c r="K41" s="322"/>
      <c r="L41" s="545" t="s">
        <v>49</v>
      </c>
      <c r="M41" s="545"/>
      <c r="N41" s="545"/>
      <c r="O41" s="545"/>
      <c r="P41" s="545"/>
      <c r="T41" s="545" t="s">
        <v>50</v>
      </c>
      <c r="U41" s="545"/>
      <c r="V41" s="545"/>
      <c r="X41" s="545"/>
      <c r="Y41" s="544"/>
      <c r="AE41" s="545" t="s">
        <v>52</v>
      </c>
      <c r="AF41" s="545"/>
      <c r="AG41" s="545"/>
      <c r="AH41" s="545"/>
      <c r="AI41" s="545"/>
      <c r="AJ41" s="545"/>
      <c r="AK41" s="545"/>
      <c r="AL41" s="322"/>
      <c r="AM41" s="322"/>
      <c r="AN41" s="545" t="s">
        <v>49</v>
      </c>
      <c r="AO41" s="545"/>
      <c r="AP41" s="545"/>
      <c r="AQ41" s="545"/>
      <c r="AR41" s="545"/>
      <c r="AV41" s="545" t="s">
        <v>50</v>
      </c>
      <c r="AW41" s="545"/>
      <c r="AX41" s="545"/>
      <c r="AZ41" s="545" t="s">
        <v>51</v>
      </c>
      <c r="BA41" s="544"/>
    </row>
    <row r="42" spans="1:53" x14ac:dyDescent="0.15">
      <c r="A42" s="318" t="s">
        <v>31</v>
      </c>
      <c r="B42" s="318" t="s">
        <v>1517</v>
      </c>
      <c r="C42" s="318" t="s">
        <v>66</v>
      </c>
      <c r="D42" s="318" t="s">
        <v>34</v>
      </c>
      <c r="E42" s="318" t="s">
        <v>17</v>
      </c>
      <c r="F42" s="318" t="s">
        <v>18</v>
      </c>
      <c r="G42" s="318" t="s">
        <v>19</v>
      </c>
      <c r="H42" s="318" t="s">
        <v>20</v>
      </c>
      <c r="I42" s="318" t="s">
        <v>6</v>
      </c>
      <c r="J42" s="318" t="s">
        <v>53</v>
      </c>
      <c r="L42" s="318" t="s">
        <v>10</v>
      </c>
      <c r="M42" s="318" t="s">
        <v>11</v>
      </c>
      <c r="N42" s="318" t="s">
        <v>12</v>
      </c>
      <c r="O42" s="318" t="s">
        <v>54</v>
      </c>
      <c r="P42" s="318" t="s">
        <v>7</v>
      </c>
      <c r="S42" s="318" t="s">
        <v>31</v>
      </c>
      <c r="T42" s="318" t="s">
        <v>47</v>
      </c>
      <c r="U42" s="318" t="s">
        <v>45</v>
      </c>
      <c r="V42" s="318" t="s">
        <v>46</v>
      </c>
      <c r="X42" s="318" t="s">
        <v>14</v>
      </c>
      <c r="Y42" s="318" t="s">
        <v>21</v>
      </c>
      <c r="Z42" s="318" t="s">
        <v>1004</v>
      </c>
      <c r="AA42" s="318"/>
      <c r="AD42" s="318" t="s">
        <v>31</v>
      </c>
      <c r="AE42" s="318" t="s">
        <v>66</v>
      </c>
      <c r="AF42" s="318" t="s">
        <v>34</v>
      </c>
      <c r="AG42" s="318" t="s">
        <v>17</v>
      </c>
      <c r="AH42" s="318" t="s">
        <v>18</v>
      </c>
      <c r="AI42" s="318" t="s">
        <v>19</v>
      </c>
      <c r="AJ42" s="318" t="s">
        <v>20</v>
      </c>
      <c r="AK42" s="318" t="s">
        <v>6</v>
      </c>
      <c r="AL42" s="318" t="s">
        <v>53</v>
      </c>
      <c r="AN42" s="318" t="s">
        <v>10</v>
      </c>
      <c r="AO42" s="318" t="s">
        <v>11</v>
      </c>
      <c r="AP42" s="318" t="s">
        <v>12</v>
      </c>
      <c r="AQ42" s="318" t="s">
        <v>54</v>
      </c>
      <c r="AR42" s="318" t="s">
        <v>7</v>
      </c>
      <c r="AV42" s="318" t="s">
        <v>47</v>
      </c>
      <c r="AW42" s="318" t="s">
        <v>45</v>
      </c>
      <c r="AX42" s="318" t="s">
        <v>46</v>
      </c>
      <c r="AZ42" s="318" t="s">
        <v>14</v>
      </c>
      <c r="BA42" s="318" t="s">
        <v>21</v>
      </c>
    </row>
    <row r="43" spans="1:53" x14ac:dyDescent="0.15">
      <c r="A43" s="333" t="s">
        <v>1779</v>
      </c>
      <c r="B43" s="316">
        <v>22</v>
      </c>
      <c r="C43" s="320"/>
      <c r="D43" s="317">
        <f>F43/E43</f>
        <v>0.7</v>
      </c>
      <c r="E43" s="320">
        <v>100</v>
      </c>
      <c r="F43" s="320">
        <v>70</v>
      </c>
      <c r="G43" s="320">
        <v>780</v>
      </c>
      <c r="H43" s="320">
        <f>G43/F43</f>
        <v>11.142857142857142</v>
      </c>
      <c r="I43" s="320">
        <v>6</v>
      </c>
      <c r="J43" s="317">
        <f>I43/F43</f>
        <v>8.5714285714285715E-2</v>
      </c>
      <c r="L43" s="320">
        <v>0</v>
      </c>
      <c r="M43" s="320">
        <v>0</v>
      </c>
      <c r="N43" s="320">
        <v>0</v>
      </c>
      <c r="O43" s="320">
        <v>0</v>
      </c>
      <c r="P43" s="317" t="e">
        <f>O43/L43</f>
        <v>#DIV/0!</v>
      </c>
      <c r="S43" s="319" t="s">
        <v>1780</v>
      </c>
      <c r="T43" s="332">
        <f>(E43+L43)/($E$47+$L$47+$E$38+$L$38+$K$27+$D$27+$N$17)</f>
        <v>9.9403578528827044E-2</v>
      </c>
      <c r="U43" s="332">
        <f>E43/($E$47+$E$38+$K$27)</f>
        <v>0.1697792869269949</v>
      </c>
      <c r="V43" s="332">
        <f>L43/($L$47+$L$38+$D$27+$N$17)</f>
        <v>0</v>
      </c>
      <c r="X43" s="320">
        <f>($G43*('Scoring Format'!$B$4))+($I43*'Scoring Format'!$B$7)+($M43*('Scoring Format'!$B$3))+($O43*('Scoring Format'!$B$6))</f>
        <v>114</v>
      </c>
      <c r="Y43" s="320">
        <f>(F43*1)+(($G43*('Scoring Format'!$B$4))+($I43*'Scoring Format'!$B$7)+($M43*('Scoring Format'!$B$3))+($O43*('Scoring Format'!$B$6)))</f>
        <v>184</v>
      </c>
      <c r="Z43" s="320">
        <f>(F43*0.5)+(($G43*('Scoring Format'!$B$4))+($I43*'Scoring Format'!$B$7)+($M43*('Scoring Format'!$B$3))+($O43*('Scoring Format'!$B$6)))</f>
        <v>149</v>
      </c>
      <c r="AA43" s="322"/>
      <c r="AD43" s="319" t="s">
        <v>32</v>
      </c>
      <c r="AE43" s="319"/>
      <c r="AF43" s="317">
        <f>AH43/AG43</f>
        <v>0.5625</v>
      </c>
      <c r="AG43" s="320">
        <v>16</v>
      </c>
      <c r="AH43" s="320">
        <v>9</v>
      </c>
      <c r="AI43" s="320">
        <v>108</v>
      </c>
      <c r="AJ43" s="320">
        <f>AI43/AH43</f>
        <v>12</v>
      </c>
      <c r="AK43" s="320">
        <v>1</v>
      </c>
      <c r="AL43" s="317">
        <f>AK43/AH43</f>
        <v>0.1111111111111111</v>
      </c>
      <c r="AN43" s="320">
        <v>0</v>
      </c>
      <c r="AO43" s="320">
        <v>0</v>
      </c>
      <c r="AP43" s="320">
        <v>0</v>
      </c>
      <c r="AQ43" s="320">
        <v>0</v>
      </c>
      <c r="AR43" s="317" t="e">
        <f>AQ43/AN43</f>
        <v>#DIV/0!</v>
      </c>
      <c r="AV43" s="332" t="e">
        <f>(#REF!+AK43)/(#REF!+AK46)</f>
        <v>#REF!</v>
      </c>
      <c r="AW43" s="332" t="e">
        <f>#REF!/(AK43+#REF!)</f>
        <v>#REF!</v>
      </c>
      <c r="AX43" s="332" t="e">
        <f>AK43/(#REF!+AK43)</f>
        <v>#REF!</v>
      </c>
      <c r="AZ43" s="320">
        <f>(AI43*0.1)+(AK43*6)+(AO43*0.1)+(AQ43*6)</f>
        <v>16.8</v>
      </c>
      <c r="BA43" s="320">
        <f>(AH43*1)+(AI43*0.1)+(AK43*6)+(AO43*0.1)+(AQ43*6)</f>
        <v>25.8</v>
      </c>
    </row>
    <row r="44" spans="1:53" x14ac:dyDescent="0.15">
      <c r="A44" s="319" t="s">
        <v>2377</v>
      </c>
      <c r="B44" s="320">
        <v>24</v>
      </c>
      <c r="C44" s="320"/>
      <c r="D44" s="317">
        <f t="shared" ref="D44:D46" si="37">F44/E44</f>
        <v>0.56666666666666665</v>
      </c>
      <c r="E44" s="320">
        <v>30</v>
      </c>
      <c r="F44" s="320">
        <v>17</v>
      </c>
      <c r="G44" s="320">
        <v>148</v>
      </c>
      <c r="H44" s="320">
        <f>G44/F44</f>
        <v>8.7058823529411757</v>
      </c>
      <c r="I44" s="320">
        <v>0</v>
      </c>
      <c r="J44" s="317">
        <f t="shared" ref="J44:J46" si="38">I44/F44</f>
        <v>0</v>
      </c>
      <c r="L44" s="320">
        <v>0</v>
      </c>
      <c r="M44" s="320">
        <v>0</v>
      </c>
      <c r="N44" s="320">
        <v>0</v>
      </c>
      <c r="O44" s="320">
        <v>0</v>
      </c>
      <c r="P44" s="317" t="e">
        <f t="shared" ref="P44:P46" si="39">O44/L44</f>
        <v>#DIV/0!</v>
      </c>
      <c r="S44" s="319" t="s">
        <v>2378</v>
      </c>
      <c r="T44" s="332">
        <f>(E44+L44)/($E$47+$L$47+$E$38+$L$38+$K$27+$D$27+$N$17)</f>
        <v>2.982107355864811E-2</v>
      </c>
      <c r="U44" s="332">
        <f>E44/($E$47+$E$38+$K$27)</f>
        <v>5.0933786078098474E-2</v>
      </c>
      <c r="V44" s="332">
        <f>L44/($L$47+$L$38+$D$27+$N$17)</f>
        <v>0</v>
      </c>
      <c r="X44" s="320">
        <f>($G44*('Scoring Format'!$B$4))+($I44*'Scoring Format'!$B$7)+($M44*('Scoring Format'!$B$3))+($O44*('Scoring Format'!$B$6))</f>
        <v>14.8</v>
      </c>
      <c r="Y44" s="320">
        <f>(F44*1)+(($G44*('Scoring Format'!$B$4))+($I44*'Scoring Format'!$B$7)+($M44*('Scoring Format'!$B$3))+($O44*('Scoring Format'!$B$6)))</f>
        <v>31.8</v>
      </c>
      <c r="Z44" s="320">
        <f>(F44*0.5)+(($G44*('Scoring Format'!$B$4))+($I44*'Scoring Format'!$B$7)+($M44*('Scoring Format'!$B$3))+($O44*('Scoring Format'!$B$6)))</f>
        <v>23.3</v>
      </c>
      <c r="AA44" s="322"/>
      <c r="AD44" s="319" t="s">
        <v>73</v>
      </c>
      <c r="AE44" s="319"/>
      <c r="AF44" s="317">
        <f t="shared" ref="AF44:AF46" si="40">AH44/AG44</f>
        <v>0.74285714285714288</v>
      </c>
      <c r="AG44" s="320">
        <v>35</v>
      </c>
      <c r="AH44" s="320">
        <v>26</v>
      </c>
      <c r="AI44" s="320">
        <v>283</v>
      </c>
      <c r="AJ44" s="320">
        <f>AI44/AH44</f>
        <v>10.884615384615385</v>
      </c>
      <c r="AK44" s="320">
        <v>2</v>
      </c>
      <c r="AL44" s="317">
        <f t="shared" ref="AL44:AL46" si="41">AK44/AH44</f>
        <v>7.6923076923076927E-2</v>
      </c>
      <c r="AN44" s="320">
        <v>0</v>
      </c>
      <c r="AO44" s="320">
        <v>0</v>
      </c>
      <c r="AP44" s="320">
        <v>0</v>
      </c>
      <c r="AQ44" s="320">
        <v>0</v>
      </c>
      <c r="AR44" s="317" t="e">
        <f t="shared" ref="AR44:AR46" si="42">AQ44/AN44</f>
        <v>#DIV/0!</v>
      </c>
      <c r="AV44" s="332" t="e">
        <f>(#REF!+AK44)/(#REF!+AK47)</f>
        <v>#REF!</v>
      </c>
      <c r="AW44" s="332" t="e">
        <f>#REF!/(AK44+#REF!)</f>
        <v>#REF!</v>
      </c>
      <c r="AX44" s="332" t="e">
        <f>AK44/(#REF!+AK44)</f>
        <v>#REF!</v>
      </c>
      <c r="AZ44" s="320">
        <f>(AI44*0.1)+(AK44*6)+(AO44*0.1)+(AQ44*6)</f>
        <v>40.299999999999997</v>
      </c>
      <c r="BA44" s="320">
        <f>(AH44*1)+(AI44*0.1)+(AK44*6)+(AO44*0.1)+(AQ44*6)</f>
        <v>66.3</v>
      </c>
    </row>
    <row r="45" spans="1:53" x14ac:dyDescent="0.15">
      <c r="A45" s="319" t="s">
        <v>2379</v>
      </c>
      <c r="B45" s="316">
        <v>22</v>
      </c>
      <c r="C45" s="320"/>
      <c r="D45" s="317">
        <f t="shared" si="37"/>
        <v>0.6071428571428571</v>
      </c>
      <c r="E45" s="320">
        <v>28</v>
      </c>
      <c r="F45" s="320">
        <v>17</v>
      </c>
      <c r="G45" s="320">
        <v>168</v>
      </c>
      <c r="H45" s="320">
        <f>G45/F45</f>
        <v>9.882352941176471</v>
      </c>
      <c r="I45" s="320">
        <v>0</v>
      </c>
      <c r="J45" s="317">
        <f t="shared" si="38"/>
        <v>0</v>
      </c>
      <c r="L45" s="320">
        <v>0</v>
      </c>
      <c r="M45" s="320">
        <v>0</v>
      </c>
      <c r="N45" s="320">
        <v>0</v>
      </c>
      <c r="O45" s="320">
        <v>0</v>
      </c>
      <c r="P45" s="317" t="e">
        <f t="shared" si="39"/>
        <v>#DIV/0!</v>
      </c>
      <c r="S45" s="319" t="s">
        <v>2380</v>
      </c>
      <c r="T45" s="332">
        <f>(E45+L45)/($E$47+$L$47+$E$38+$L$38+$K$27+$D$27+$N$17)</f>
        <v>2.7833001988071572E-2</v>
      </c>
      <c r="U45" s="332">
        <f>E45/($E$47+$E$38+$K$27)</f>
        <v>4.7538200339558571E-2</v>
      </c>
      <c r="V45" s="332">
        <f>L45/($L$47+$L$38+$D$27+$N$17)</f>
        <v>0</v>
      </c>
      <c r="X45" s="320">
        <f>($G45*('Scoring Format'!$B$4))+($I45*'Scoring Format'!$B$7)+($M45*('Scoring Format'!$B$3))+($O45*('Scoring Format'!$B$6))</f>
        <v>16.8</v>
      </c>
      <c r="Y45" s="320">
        <f>(F45*1)+(($G45*('Scoring Format'!$B$4))+($I45*'Scoring Format'!$B$7)+($M45*('Scoring Format'!$B$3))+($O45*('Scoring Format'!$B$6)))</f>
        <v>33.799999999999997</v>
      </c>
      <c r="Z45" s="320">
        <f>(F45*0.5)+(($G45*('Scoring Format'!$B$4))+($I45*'Scoring Format'!$B$7)+($M45*('Scoring Format'!$B$3))+($O45*('Scoring Format'!$B$6)))</f>
        <v>25.3</v>
      </c>
      <c r="AA45" s="322"/>
      <c r="AD45" s="319" t="s">
        <v>74</v>
      </c>
      <c r="AE45" s="319"/>
      <c r="AF45" s="317">
        <f t="shared" si="40"/>
        <v>0.5</v>
      </c>
      <c r="AG45" s="320">
        <v>12</v>
      </c>
      <c r="AH45" s="320">
        <v>6</v>
      </c>
      <c r="AI45" s="320">
        <v>65</v>
      </c>
      <c r="AJ45" s="320">
        <f>AI45/AH45</f>
        <v>10.833333333333334</v>
      </c>
      <c r="AK45" s="320">
        <v>0</v>
      </c>
      <c r="AL45" s="317">
        <f t="shared" si="41"/>
        <v>0</v>
      </c>
      <c r="AN45" s="320">
        <v>0</v>
      </c>
      <c r="AO45" s="320">
        <v>0</v>
      </c>
      <c r="AP45" s="320">
        <v>0</v>
      </c>
      <c r="AQ45" s="320">
        <v>0</v>
      </c>
      <c r="AR45" s="317" t="e">
        <f t="shared" si="42"/>
        <v>#DIV/0!</v>
      </c>
      <c r="AV45" s="332" t="e">
        <f>(#REF!+AK45)/(#REF!+AI49)</f>
        <v>#REF!</v>
      </c>
      <c r="AW45" s="332" t="e">
        <f>#REF!/(AK45+#REF!)</f>
        <v>#REF!</v>
      </c>
      <c r="AX45" s="332" t="e">
        <f>AK45/(#REF!+AK45)</f>
        <v>#REF!</v>
      </c>
      <c r="AZ45" s="320">
        <f>(AI45*0.1)+(AK45*6)+(AO45*0.1)+(AQ45*6)</f>
        <v>6.5</v>
      </c>
      <c r="BA45" s="320">
        <f>(AH45*1)+(AI45*0.1)+(AK45*6)+(AO45*0.1)+(AQ45*6)</f>
        <v>12.5</v>
      </c>
    </row>
    <row r="46" spans="1:53" x14ac:dyDescent="0.15">
      <c r="A46" s="319" t="s">
        <v>1727</v>
      </c>
      <c r="B46" s="320">
        <v>26</v>
      </c>
      <c r="C46" s="320"/>
      <c r="D46" s="317">
        <f t="shared" si="37"/>
        <v>0.4</v>
      </c>
      <c r="E46" s="320">
        <v>10</v>
      </c>
      <c r="F46" s="320">
        <v>4</v>
      </c>
      <c r="G46" s="320">
        <v>14</v>
      </c>
      <c r="H46" s="320">
        <f>G46/F46</f>
        <v>3.5</v>
      </c>
      <c r="I46" s="320">
        <v>1</v>
      </c>
      <c r="J46" s="317">
        <f t="shared" si="38"/>
        <v>0.25</v>
      </c>
      <c r="L46" s="320"/>
      <c r="M46" s="320"/>
      <c r="N46" s="320">
        <v>0</v>
      </c>
      <c r="O46" s="320">
        <v>0</v>
      </c>
      <c r="P46" s="317" t="e">
        <f t="shared" si="39"/>
        <v>#DIV/0!</v>
      </c>
      <c r="S46" s="319" t="s">
        <v>1781</v>
      </c>
      <c r="T46" s="332">
        <f>(E46+L46)/($E$47+$L$47+$E$38+$L$38+$K$27+$D$27+$N$17)</f>
        <v>9.9403578528827041E-3</v>
      </c>
      <c r="U46" s="332">
        <f>E46/($E$47+$E$38+$K$27)</f>
        <v>1.6977928692699491E-2</v>
      </c>
      <c r="V46" s="332">
        <f>L46/($L$47+$L$38+$D$27+$N$17)</f>
        <v>0</v>
      </c>
      <c r="X46" s="320">
        <f>($G46*('Scoring Format'!$B$4))+($I46*'Scoring Format'!$B$7)+($M46*('Scoring Format'!$B$3))+($O46*('Scoring Format'!$B$6))</f>
        <v>7.4</v>
      </c>
      <c r="Y46" s="320">
        <f>(F46*1)+(($G46*('Scoring Format'!$B$4))+($I46*'Scoring Format'!$B$7)+($M46*('Scoring Format'!$B$3))+($O46*('Scoring Format'!$B$6)))</f>
        <v>11.4</v>
      </c>
      <c r="Z46" s="320">
        <f>(F46*0.5)+(($G46*('Scoring Format'!$B$4))+($I46*'Scoring Format'!$B$7)+($M46*('Scoring Format'!$B$3))+($O46*('Scoring Format'!$B$6)))</f>
        <v>9.4</v>
      </c>
      <c r="AA46" s="322"/>
      <c r="AD46" s="319"/>
      <c r="AE46" s="319"/>
      <c r="AF46" s="317" t="e">
        <f t="shared" si="40"/>
        <v>#DIV/0!</v>
      </c>
      <c r="AG46" s="320"/>
      <c r="AH46" s="320"/>
      <c r="AI46" s="320"/>
      <c r="AJ46" s="320" t="e">
        <f>AI46/AH46</f>
        <v>#DIV/0!</v>
      </c>
      <c r="AK46" s="320"/>
      <c r="AL46" s="317" t="e">
        <f t="shared" si="41"/>
        <v>#DIV/0!</v>
      </c>
      <c r="AN46" s="320"/>
      <c r="AO46" s="320"/>
      <c r="AP46" s="320"/>
      <c r="AQ46" s="320">
        <v>0</v>
      </c>
      <c r="AR46" s="317" t="e">
        <f t="shared" si="42"/>
        <v>#DIV/0!</v>
      </c>
      <c r="AV46" s="332" t="e">
        <f>(#REF!+AK46)/(#REF!+AI50)</f>
        <v>#REF!</v>
      </c>
      <c r="AW46" s="332" t="e">
        <f>#REF!/(AK46+#REF!)</f>
        <v>#REF!</v>
      </c>
      <c r="AX46" s="332" t="e">
        <f>AK46/(#REF!+AK46)</f>
        <v>#REF!</v>
      </c>
      <c r="AZ46" s="320">
        <f>(AI46*0.1)+(AK46*6)+(AO46*0.1)+(AQ46*6)</f>
        <v>0</v>
      </c>
      <c r="BA46" s="320">
        <f>(AH46*1)+(AI46*0.1)+(AK46*6)+(AO46*0.1)+(AQ46*6)</f>
        <v>0</v>
      </c>
    </row>
    <row r="47" spans="1:53" x14ac:dyDescent="0.15">
      <c r="A47" s="318" t="s">
        <v>44</v>
      </c>
      <c r="B47" s="318"/>
      <c r="C47" s="318"/>
      <c r="D47" s="314"/>
      <c r="E47" s="318">
        <f>SUM(E43:E46)</f>
        <v>168</v>
      </c>
      <c r="F47" s="318">
        <f t="shared" ref="F47:I47" si="43">SUM(F43:F46)</f>
        <v>108</v>
      </c>
      <c r="G47" s="318">
        <f t="shared" si="43"/>
        <v>1110</v>
      </c>
      <c r="H47" s="318"/>
      <c r="I47" s="318">
        <f t="shared" si="43"/>
        <v>7</v>
      </c>
      <c r="J47" s="318"/>
      <c r="K47" s="318"/>
      <c r="L47" s="318">
        <f>SUM(L43:L46)</f>
        <v>0</v>
      </c>
      <c r="M47" s="318">
        <f t="shared" ref="M47:O47" si="44">SUM(M43:M46)</f>
        <v>0</v>
      </c>
      <c r="N47" s="318"/>
      <c r="O47" s="318">
        <f t="shared" si="44"/>
        <v>0</v>
      </c>
      <c r="P47" s="314"/>
      <c r="R47" s="323"/>
      <c r="T47" s="323"/>
      <c r="V47" s="322"/>
      <c r="W47" s="322"/>
      <c r="AD47" s="318" t="s">
        <v>44</v>
      </c>
      <c r="AE47" s="318"/>
      <c r="AF47" s="314"/>
      <c r="AG47" s="318">
        <f>SUM(AG43:AG46)</f>
        <v>63</v>
      </c>
      <c r="AH47" s="318">
        <f t="shared" ref="AH47:AI47" si="45">SUM(AH43:AH46)</f>
        <v>41</v>
      </c>
      <c r="AI47" s="318">
        <f t="shared" si="45"/>
        <v>456</v>
      </c>
      <c r="AJ47" s="318"/>
      <c r="AK47" s="318">
        <f t="shared" ref="AK47" si="46">SUM(AK43:AK46)</f>
        <v>3</v>
      </c>
      <c r="AL47" s="318"/>
      <c r="AM47" s="318"/>
      <c r="AN47" s="318">
        <f>SUM(AN43:AN46)</f>
        <v>0</v>
      </c>
      <c r="AO47" s="318">
        <f t="shared" ref="AO47" si="47">SUM(AO43:AO46)</f>
        <v>0</v>
      </c>
      <c r="AP47" s="318"/>
      <c r="AQ47" s="318">
        <f t="shared" ref="AQ47" si="48">SUM(AQ43:AQ46)</f>
        <v>0</v>
      </c>
      <c r="AR47" s="314"/>
      <c r="AT47" s="323"/>
      <c r="AU47" s="323"/>
      <c r="AV47" s="323"/>
      <c r="AX47" s="322"/>
      <c r="AY47" s="322"/>
    </row>
    <row r="48" spans="1:53" x14ac:dyDescent="0.15">
      <c r="A48" s="314" t="s">
        <v>601</v>
      </c>
      <c r="H48" s="327"/>
      <c r="I48" s="322"/>
      <c r="J48" s="322"/>
      <c r="P48" s="323"/>
      <c r="Q48" s="323"/>
      <c r="R48" s="323"/>
      <c r="T48" s="322"/>
      <c r="U48" s="322"/>
      <c r="AJ48" s="327"/>
      <c r="AK48" s="322"/>
      <c r="AL48" s="322"/>
      <c r="AR48" s="323"/>
      <c r="AS48" s="323"/>
      <c r="AT48" s="323"/>
      <c r="AV48" s="322"/>
      <c r="AW48" s="322"/>
    </row>
    <row r="49" spans="1:50" x14ac:dyDescent="0.15">
      <c r="H49" s="327"/>
      <c r="I49" s="322"/>
      <c r="J49" s="322"/>
      <c r="P49" s="323"/>
      <c r="Q49" s="323"/>
      <c r="R49" s="323"/>
      <c r="T49" s="322"/>
      <c r="U49" s="322"/>
      <c r="AJ49" s="327"/>
      <c r="AK49" s="322"/>
      <c r="AL49" s="322"/>
      <c r="AR49" s="323"/>
      <c r="AS49" s="323"/>
      <c r="AT49" s="323"/>
      <c r="AV49" s="322"/>
      <c r="AW49" s="322"/>
    </row>
    <row r="50" spans="1:50" x14ac:dyDescent="0.15">
      <c r="A50" s="545" t="s">
        <v>57</v>
      </c>
      <c r="B50" s="545"/>
      <c r="C50" s="545"/>
      <c r="D50" s="545"/>
      <c r="E50" s="545"/>
      <c r="F50" s="545"/>
      <c r="G50" s="545"/>
      <c r="H50" s="327"/>
      <c r="I50" s="322"/>
      <c r="J50" s="545" t="s">
        <v>58</v>
      </c>
      <c r="K50" s="546"/>
      <c r="L50" s="546"/>
      <c r="M50" s="546"/>
      <c r="N50" s="546"/>
      <c r="P50" s="334"/>
      <c r="Q50" s="323"/>
      <c r="R50" s="545" t="s">
        <v>62</v>
      </c>
      <c r="S50" s="546"/>
      <c r="T50" s="546"/>
      <c r="U50" s="546"/>
      <c r="V50" s="546"/>
      <c r="AC50" s="545" t="s">
        <v>57</v>
      </c>
      <c r="AD50" s="545"/>
      <c r="AE50" s="545"/>
      <c r="AF50" s="545"/>
      <c r="AG50" s="545"/>
      <c r="AH50" s="545"/>
      <c r="AI50" s="545"/>
      <c r="AJ50" s="327"/>
      <c r="AK50" s="322"/>
      <c r="AL50" s="545" t="s">
        <v>58</v>
      </c>
      <c r="AM50" s="546"/>
      <c r="AN50" s="546"/>
      <c r="AO50" s="546"/>
      <c r="AP50" s="546"/>
      <c r="AR50" s="334"/>
      <c r="AS50" s="323"/>
      <c r="AT50" s="545" t="s">
        <v>62</v>
      </c>
      <c r="AU50" s="546"/>
      <c r="AV50" s="546"/>
      <c r="AW50" s="546"/>
      <c r="AX50" s="546"/>
    </row>
    <row r="51" spans="1:50" x14ac:dyDescent="0.15">
      <c r="A51" s="314"/>
      <c r="B51" s="318" t="s">
        <v>17</v>
      </c>
      <c r="C51" s="318" t="s">
        <v>42</v>
      </c>
      <c r="D51" s="318" t="s">
        <v>19</v>
      </c>
      <c r="E51" s="318" t="s">
        <v>6</v>
      </c>
      <c r="H51" s="322"/>
      <c r="I51" s="322"/>
      <c r="J51" s="547" t="s">
        <v>59</v>
      </c>
      <c r="K51" s="544"/>
      <c r="L51" s="544"/>
      <c r="M51" s="544"/>
      <c r="N51" s="314" t="s">
        <v>60</v>
      </c>
      <c r="R51" s="547" t="s">
        <v>59</v>
      </c>
      <c r="S51" s="544"/>
      <c r="T51" s="544"/>
      <c r="U51" s="544"/>
      <c r="V51" s="314" t="s">
        <v>60</v>
      </c>
      <c r="AC51" s="314"/>
      <c r="AD51" s="318" t="s">
        <v>17</v>
      </c>
      <c r="AE51" s="318" t="s">
        <v>42</v>
      </c>
      <c r="AF51" s="318" t="s">
        <v>19</v>
      </c>
      <c r="AG51" s="318" t="s">
        <v>6</v>
      </c>
      <c r="AJ51" s="322"/>
      <c r="AK51" s="322"/>
      <c r="AL51" s="547" t="s">
        <v>59</v>
      </c>
      <c r="AM51" s="544"/>
      <c r="AN51" s="544"/>
      <c r="AO51" s="544"/>
      <c r="AP51" s="314" t="s">
        <v>60</v>
      </c>
      <c r="AT51" s="547" t="s">
        <v>59</v>
      </c>
      <c r="AU51" s="544"/>
      <c r="AV51" s="544"/>
      <c r="AW51" s="544"/>
      <c r="AX51" s="314" t="s">
        <v>60</v>
      </c>
    </row>
    <row r="52" spans="1:50" x14ac:dyDescent="0.15">
      <c r="A52" s="333" t="s">
        <v>33</v>
      </c>
      <c r="B52" s="320">
        <f>SUM(K22:K26,E32:E37,E43:E46)</f>
        <v>589</v>
      </c>
      <c r="C52" s="320">
        <f>SUM(F43:F46,F32:F37,L22:L26)</f>
        <v>376</v>
      </c>
      <c r="D52" s="320">
        <f>SUM(G43:G46,G32:G37,M22:M26)</f>
        <v>3886</v>
      </c>
      <c r="E52" s="320">
        <f>SUM(O22:O26,I32:I37,I43:I46)</f>
        <v>24</v>
      </c>
      <c r="H52" s="322"/>
      <c r="I52" s="322"/>
      <c r="J52" s="548" t="s">
        <v>2367</v>
      </c>
      <c r="K52" s="548"/>
      <c r="L52" s="548"/>
      <c r="M52" s="548"/>
      <c r="N52" s="319" t="s">
        <v>0</v>
      </c>
      <c r="R52" s="549" t="s">
        <v>4031</v>
      </c>
      <c r="S52" s="548"/>
      <c r="T52" s="548"/>
      <c r="U52" s="548"/>
      <c r="V52" s="319" t="s">
        <v>285</v>
      </c>
      <c r="AC52" s="333" t="s">
        <v>33</v>
      </c>
      <c r="AD52" s="320">
        <f>SUM(AM22:AM26,AG32:AG37,AG43:AG46)</f>
        <v>583</v>
      </c>
      <c r="AE52" s="320">
        <f>SUM(AH43:AH46,AH32:AH37,AM22:AM26)</f>
        <v>404</v>
      </c>
      <c r="AF52" s="320">
        <f>SUM(AI43:AI46,AI32:AI37,AN22:AN26)</f>
        <v>3653</v>
      </c>
      <c r="AG52" s="320">
        <f>SUM(AQ22:AQ26,AK32:AK37,AK43:AK46)</f>
        <v>27</v>
      </c>
      <c r="AJ52" s="322"/>
      <c r="AK52" s="322"/>
      <c r="AL52" s="549"/>
      <c r="AM52" s="548"/>
      <c r="AN52" s="548"/>
      <c r="AO52" s="548"/>
      <c r="AP52" s="319"/>
      <c r="AT52" s="549"/>
      <c r="AU52" s="548"/>
      <c r="AV52" s="548"/>
      <c r="AW52" s="548"/>
      <c r="AX52" s="319"/>
    </row>
    <row r="53" spans="1:50" x14ac:dyDescent="0.15">
      <c r="A53" s="333" t="s">
        <v>43</v>
      </c>
      <c r="B53" s="320">
        <f>SUM(D17)</f>
        <v>589</v>
      </c>
      <c r="C53" s="320">
        <f>SUM(E17)</f>
        <v>376</v>
      </c>
      <c r="D53" s="320">
        <f>SUM(G17)</f>
        <v>3886</v>
      </c>
      <c r="E53" s="320">
        <f>SUM(I17)</f>
        <v>24</v>
      </c>
      <c r="F53" s="318"/>
      <c r="J53" s="548" t="s">
        <v>1778</v>
      </c>
      <c r="K53" s="548"/>
      <c r="L53" s="548"/>
      <c r="M53" s="548"/>
      <c r="N53" s="319" t="s">
        <v>16</v>
      </c>
      <c r="R53" s="549"/>
      <c r="S53" s="548"/>
      <c r="T53" s="548"/>
      <c r="U53" s="548"/>
      <c r="V53" s="319"/>
      <c r="AC53" s="333" t="s">
        <v>43</v>
      </c>
      <c r="AD53" s="320">
        <f>SUM(AF17)</f>
        <v>583</v>
      </c>
      <c r="AE53" s="320">
        <f>SUM(AG17)</f>
        <v>378</v>
      </c>
      <c r="AF53" s="320">
        <f>SUM(AI17)</f>
        <v>4072</v>
      </c>
      <c r="AG53" s="320">
        <f>SUM(AK17)</f>
        <v>27</v>
      </c>
      <c r="AH53" s="318"/>
      <c r="AL53" s="549"/>
      <c r="AM53" s="548"/>
      <c r="AN53" s="548"/>
      <c r="AO53" s="548"/>
      <c r="AP53" s="319"/>
      <c r="AT53" s="549"/>
      <c r="AU53" s="548"/>
      <c r="AV53" s="548"/>
      <c r="AW53" s="548"/>
      <c r="AX53" s="319"/>
    </row>
    <row r="54" spans="1:50" x14ac:dyDescent="0.15">
      <c r="A54" s="333" t="s">
        <v>65</v>
      </c>
      <c r="B54" s="320"/>
      <c r="F54" s="318"/>
      <c r="J54" s="548" t="s">
        <v>2374</v>
      </c>
      <c r="K54" s="548"/>
      <c r="L54" s="548"/>
      <c r="M54" s="548"/>
      <c r="N54" s="319" t="s">
        <v>285</v>
      </c>
      <c r="R54" s="549"/>
      <c r="S54" s="548"/>
      <c r="T54" s="548"/>
      <c r="U54" s="548"/>
      <c r="V54" s="319"/>
      <c r="AC54" s="333" t="s">
        <v>65</v>
      </c>
      <c r="AD54" s="319"/>
      <c r="AH54" s="318"/>
      <c r="AL54" s="549"/>
      <c r="AM54" s="548"/>
      <c r="AN54" s="548"/>
      <c r="AO54" s="548"/>
      <c r="AP54" s="319"/>
      <c r="AT54" s="549"/>
      <c r="AU54" s="548"/>
      <c r="AV54" s="548"/>
      <c r="AW54" s="548"/>
      <c r="AX54" s="319"/>
    </row>
    <row r="55" spans="1:50" x14ac:dyDescent="0.15">
      <c r="J55" s="548" t="s">
        <v>2375</v>
      </c>
      <c r="K55" s="548"/>
      <c r="L55" s="548"/>
      <c r="M55" s="548"/>
      <c r="N55" s="319" t="s">
        <v>285</v>
      </c>
      <c r="R55" s="549"/>
      <c r="S55" s="548"/>
      <c r="T55" s="548"/>
      <c r="U55" s="548"/>
      <c r="V55" s="319"/>
      <c r="AL55" s="549"/>
      <c r="AM55" s="548"/>
      <c r="AN55" s="548"/>
      <c r="AO55" s="548"/>
      <c r="AP55" s="319"/>
      <c r="AT55" s="549"/>
      <c r="AU55" s="548"/>
      <c r="AV55" s="548"/>
      <c r="AW55" s="548"/>
      <c r="AX55" s="319"/>
    </row>
    <row r="56" spans="1:50" x14ac:dyDescent="0.15">
      <c r="A56" s="314"/>
      <c r="B56" s="318" t="s">
        <v>1</v>
      </c>
      <c r="C56" s="318" t="s">
        <v>4</v>
      </c>
      <c r="D56" s="318" t="s">
        <v>6</v>
      </c>
      <c r="J56" s="548" t="s">
        <v>2376</v>
      </c>
      <c r="K56" s="548"/>
      <c r="L56" s="548"/>
      <c r="M56" s="548"/>
      <c r="N56" s="319" t="s">
        <v>285</v>
      </c>
      <c r="R56" s="549"/>
      <c r="S56" s="548"/>
      <c r="T56" s="548"/>
      <c r="U56" s="548"/>
      <c r="V56" s="319"/>
      <c r="AC56" s="314"/>
      <c r="AD56" s="318" t="s">
        <v>1</v>
      </c>
      <c r="AE56" s="318" t="s">
        <v>4</v>
      </c>
      <c r="AF56" s="318" t="s">
        <v>6</v>
      </c>
      <c r="AL56" s="549"/>
      <c r="AM56" s="548"/>
      <c r="AN56" s="548"/>
      <c r="AO56" s="548"/>
      <c r="AP56" s="319"/>
      <c r="AT56" s="549"/>
      <c r="AU56" s="548"/>
      <c r="AV56" s="548"/>
      <c r="AW56" s="548"/>
      <c r="AX56" s="319"/>
    </row>
    <row r="57" spans="1:50" x14ac:dyDescent="0.15">
      <c r="A57" s="333" t="s">
        <v>56</v>
      </c>
      <c r="B57" s="320">
        <f>SUM(N14:N16,D22:D26,L32:L37,L43:L46)</f>
        <v>417</v>
      </c>
      <c r="C57" s="320">
        <f>SUM(O14:O16,E22:E26,M32:M37,M43:M46)</f>
        <v>1837</v>
      </c>
      <c r="D57" s="320">
        <f>SUM(Q14:Q16,G22:G26,O32:O37,O43:O46)</f>
        <v>14</v>
      </c>
      <c r="J57" s="548" t="s">
        <v>1782</v>
      </c>
      <c r="K57" s="548"/>
      <c r="L57" s="548"/>
      <c r="M57" s="548"/>
      <c r="N57" s="319" t="s">
        <v>286</v>
      </c>
      <c r="R57" s="549"/>
      <c r="S57" s="548"/>
      <c r="T57" s="548"/>
      <c r="U57" s="548"/>
      <c r="V57" s="319"/>
      <c r="AC57" s="333" t="s">
        <v>56</v>
      </c>
      <c r="AD57" s="320">
        <f>SUM(AP14:AP16,AF22:AF26,AN32:AN37,AN43:AN46)</f>
        <v>421</v>
      </c>
      <c r="AE57" s="320">
        <f>SUM(AQ14:AQ16,AG22:AG26,AO32:AO37,AO43:AO46)</f>
        <v>2231</v>
      </c>
      <c r="AF57" s="320">
        <f>SUM(AS14:AS16,AI22:AI26,AQ32:AQ37,AQ43:AQ46)</f>
        <v>18</v>
      </c>
      <c r="AL57" s="549"/>
      <c r="AM57" s="548"/>
      <c r="AN57" s="548"/>
      <c r="AO57" s="548"/>
      <c r="AP57" s="319"/>
      <c r="AT57" s="549"/>
      <c r="AU57" s="548"/>
      <c r="AV57" s="548"/>
      <c r="AW57" s="548"/>
      <c r="AX57" s="319"/>
    </row>
    <row r="58" spans="1:50" x14ac:dyDescent="0.15">
      <c r="A58" s="333" t="s">
        <v>65</v>
      </c>
      <c r="B58" s="320"/>
      <c r="J58" s="548" t="s">
        <v>2792</v>
      </c>
      <c r="K58" s="548"/>
      <c r="L58" s="548"/>
      <c r="M58" s="548"/>
      <c r="N58" s="319" t="s">
        <v>286</v>
      </c>
      <c r="R58" s="549"/>
      <c r="S58" s="548"/>
      <c r="T58" s="548"/>
      <c r="U58" s="548"/>
      <c r="V58" s="319"/>
      <c r="AC58" s="333" t="s">
        <v>65</v>
      </c>
      <c r="AD58" s="319"/>
      <c r="AL58" s="549"/>
      <c r="AM58" s="548"/>
      <c r="AN58" s="548"/>
      <c r="AO58" s="548"/>
      <c r="AP58" s="319"/>
      <c r="AT58" s="549"/>
      <c r="AU58" s="548"/>
      <c r="AV58" s="548"/>
      <c r="AW58" s="548"/>
      <c r="AX58" s="319"/>
    </row>
    <row r="59" spans="1:50" x14ac:dyDescent="0.15">
      <c r="J59" s="548"/>
      <c r="K59" s="548"/>
      <c r="L59" s="548"/>
      <c r="M59" s="548"/>
      <c r="N59" s="319"/>
      <c r="R59" s="549"/>
      <c r="S59" s="548"/>
      <c r="T59" s="548"/>
      <c r="U59" s="548"/>
      <c r="V59" s="319"/>
      <c r="AL59" s="549"/>
      <c r="AM59" s="548"/>
      <c r="AN59" s="548"/>
      <c r="AO59" s="548"/>
      <c r="AP59" s="319"/>
      <c r="AT59" s="549"/>
      <c r="AU59" s="548"/>
      <c r="AV59" s="548"/>
      <c r="AW59" s="548"/>
      <c r="AX59" s="319"/>
    </row>
    <row r="60" spans="1:50" x14ac:dyDescent="0.15">
      <c r="B60" s="318" t="s">
        <v>40</v>
      </c>
      <c r="C60" s="318" t="s">
        <v>41</v>
      </c>
      <c r="AD60" s="318" t="s">
        <v>40</v>
      </c>
      <c r="AE60" s="318" t="s">
        <v>41</v>
      </c>
    </row>
    <row r="61" spans="1:50" x14ac:dyDescent="0.15">
      <c r="A61" s="333" t="s">
        <v>39</v>
      </c>
      <c r="B61" s="317">
        <f>B57/(B53+B57)</f>
        <v>0.41451292246520877</v>
      </c>
      <c r="C61" s="317">
        <f>B53/(B53+B57)</f>
        <v>0.58548707753479123</v>
      </c>
      <c r="AC61" s="333" t="s">
        <v>39</v>
      </c>
      <c r="AD61" s="317">
        <f>AD57/(AD53+AD57)</f>
        <v>0.41932270916334663</v>
      </c>
      <c r="AE61" s="317">
        <f>AD53/(AD53+AD57)</f>
        <v>0.58067729083665343</v>
      </c>
      <c r="AL61" s="312" t="s">
        <v>61</v>
      </c>
    </row>
    <row r="62" spans="1:50" x14ac:dyDescent="0.15">
      <c r="A62" s="333" t="s">
        <v>64</v>
      </c>
      <c r="B62" s="320"/>
      <c r="C62" s="319"/>
      <c r="AC62" s="333" t="s">
        <v>64</v>
      </c>
      <c r="AD62" s="319"/>
      <c r="AE62" s="319"/>
    </row>
    <row r="64" spans="1:50" x14ac:dyDescent="0.15">
      <c r="J64" s="312" t="s">
        <v>61</v>
      </c>
    </row>
    <row r="73" spans="1:23" x14ac:dyDescent="0.15">
      <c r="A73" s="545" t="s">
        <v>55</v>
      </c>
      <c r="B73" s="545"/>
      <c r="C73" s="545"/>
      <c r="D73" s="545"/>
      <c r="E73" s="545"/>
      <c r="F73" s="545"/>
      <c r="G73" s="545"/>
      <c r="H73" s="545"/>
      <c r="I73" s="545"/>
      <c r="J73" s="545"/>
      <c r="K73" s="545"/>
      <c r="L73" s="545"/>
      <c r="M73" s="545"/>
      <c r="N73" s="545"/>
      <c r="O73" s="545"/>
      <c r="P73" s="545"/>
      <c r="Q73" s="545"/>
      <c r="R73" s="545"/>
      <c r="S73" s="545"/>
      <c r="T73" s="545"/>
      <c r="U73" s="545"/>
      <c r="V73" s="545"/>
      <c r="W73" s="545"/>
    </row>
    <row r="74" spans="1:23" x14ac:dyDescent="0.15">
      <c r="A74" s="313"/>
      <c r="B74" s="313"/>
      <c r="C74" s="313"/>
      <c r="D74" s="313"/>
      <c r="E74" s="313"/>
      <c r="F74" s="313"/>
      <c r="G74" s="313"/>
      <c r="H74" s="313"/>
      <c r="I74" s="313"/>
      <c r="J74" s="313"/>
      <c r="K74" s="313"/>
      <c r="L74" s="313"/>
      <c r="M74" s="313"/>
      <c r="N74" s="313"/>
      <c r="O74" s="313"/>
      <c r="P74" s="313"/>
      <c r="Q74" s="313"/>
      <c r="R74" s="313"/>
      <c r="S74" s="313"/>
      <c r="T74" s="313"/>
      <c r="U74" s="313"/>
      <c r="V74" s="313"/>
      <c r="W74" s="313"/>
    </row>
    <row r="75" spans="1:23" x14ac:dyDescent="0.15">
      <c r="H75" s="543" t="s">
        <v>36</v>
      </c>
      <c r="I75" s="543"/>
      <c r="J75" s="543"/>
      <c r="M75" s="543" t="s">
        <v>37</v>
      </c>
      <c r="N75" s="543"/>
      <c r="O75" s="543"/>
      <c r="S75" s="314" t="s">
        <v>94</v>
      </c>
    </row>
    <row r="76" spans="1:23" x14ac:dyDescent="0.15">
      <c r="H76" s="543" t="s">
        <v>38</v>
      </c>
      <c r="I76" s="543"/>
      <c r="J76" s="543"/>
      <c r="M76" s="315" t="s">
        <v>75</v>
      </c>
      <c r="S76" s="316" t="s">
        <v>40</v>
      </c>
      <c r="T76" s="316" t="s">
        <v>41</v>
      </c>
    </row>
    <row r="77" spans="1:23" x14ac:dyDescent="0.15">
      <c r="H77" s="543"/>
      <c r="I77" s="543"/>
      <c r="J77" s="543"/>
      <c r="S77" s="317">
        <f>(M87+C97+K108+K117)/(M87+C97+K108+C87)</f>
        <v>1</v>
      </c>
      <c r="T77" s="317">
        <f>C87/(C87+M87+C97+K108+K117)</f>
        <v>0</v>
      </c>
    </row>
    <row r="80" spans="1:23" x14ac:dyDescent="0.15">
      <c r="A80" s="545" t="s">
        <v>38</v>
      </c>
      <c r="B80" s="545"/>
      <c r="C80" s="545"/>
      <c r="D80" s="545"/>
      <c r="E80" s="545"/>
      <c r="F80" s="545"/>
      <c r="G80" s="545"/>
      <c r="H80" s="545"/>
      <c r="I80" s="545"/>
      <c r="J80" s="545"/>
      <c r="K80" s="545"/>
      <c r="L80" s="545"/>
      <c r="M80" s="545"/>
      <c r="N80" s="545"/>
      <c r="O80" s="545"/>
      <c r="P80" s="545"/>
      <c r="Q80" s="545"/>
      <c r="R80" s="545"/>
      <c r="S80" s="545"/>
      <c r="T80" s="545"/>
      <c r="U80" s="545"/>
      <c r="V80" s="545"/>
      <c r="W80" s="545"/>
    </row>
    <row r="83" spans="1:27" x14ac:dyDescent="0.15">
      <c r="C83" s="545" t="s">
        <v>48</v>
      </c>
      <c r="D83" s="545"/>
      <c r="E83" s="545"/>
      <c r="F83" s="545"/>
      <c r="G83" s="545"/>
      <c r="H83" s="545"/>
      <c r="I83" s="545"/>
      <c r="L83" s="545" t="s">
        <v>49</v>
      </c>
      <c r="M83" s="546"/>
      <c r="N83" s="546"/>
      <c r="O83" s="546"/>
      <c r="P83" s="546"/>
      <c r="R83" s="545" t="s">
        <v>50</v>
      </c>
      <c r="S83" s="545"/>
      <c r="T83" s="545"/>
      <c r="V83" s="545" t="s">
        <v>51</v>
      </c>
      <c r="W83" s="545"/>
      <c r="X83" s="312" t="s">
        <v>63</v>
      </c>
      <c r="Z83" s="318"/>
    </row>
    <row r="84" spans="1:27" x14ac:dyDescent="0.15">
      <c r="A84" s="318" t="s">
        <v>0</v>
      </c>
      <c r="B84" s="318" t="s">
        <v>66</v>
      </c>
      <c r="C84" s="318" t="s">
        <v>1</v>
      </c>
      <c r="D84" s="318" t="s">
        <v>2</v>
      </c>
      <c r="E84" s="318" t="s">
        <v>3</v>
      </c>
      <c r="F84" s="318" t="s">
        <v>4</v>
      </c>
      <c r="G84" s="318" t="s">
        <v>5</v>
      </c>
      <c r="H84" s="318" t="s">
        <v>6</v>
      </c>
      <c r="I84" s="318" t="s">
        <v>7</v>
      </c>
      <c r="J84" s="318" t="s">
        <v>8</v>
      </c>
      <c r="K84" s="318" t="s">
        <v>9</v>
      </c>
      <c r="M84" s="318" t="s">
        <v>10</v>
      </c>
      <c r="N84" s="318" t="s">
        <v>11</v>
      </c>
      <c r="O84" s="318" t="s">
        <v>12</v>
      </c>
      <c r="P84" s="318" t="s">
        <v>6</v>
      </c>
      <c r="Q84" s="318" t="s">
        <v>13</v>
      </c>
      <c r="R84" s="318"/>
      <c r="S84" s="318" t="s">
        <v>47</v>
      </c>
      <c r="T84" s="318" t="s">
        <v>45</v>
      </c>
      <c r="U84" s="318" t="s">
        <v>46</v>
      </c>
      <c r="V84" s="318"/>
      <c r="W84" s="318" t="s">
        <v>14</v>
      </c>
      <c r="X84" s="318" t="e">
        <f>((F84*0.05)+(H84*4)+(J84*-1)+(N84*0.1)+(P84*6))*0.4</f>
        <v>#VALUE!</v>
      </c>
      <c r="Y84" s="318"/>
      <c r="Z84" s="322"/>
    </row>
    <row r="85" spans="1:27" x14ac:dyDescent="0.15">
      <c r="A85" s="333" t="s">
        <v>546</v>
      </c>
      <c r="B85" s="320">
        <v>17</v>
      </c>
      <c r="C85" s="320">
        <v>564</v>
      </c>
      <c r="D85" s="320">
        <v>372</v>
      </c>
      <c r="E85" s="317">
        <f>D85/C85</f>
        <v>0.65957446808510634</v>
      </c>
      <c r="F85" s="320">
        <v>4472</v>
      </c>
      <c r="G85" s="321">
        <f>F85/C85</f>
        <v>7.9290780141843973</v>
      </c>
      <c r="H85" s="320">
        <v>29</v>
      </c>
      <c r="I85" s="317">
        <f>H85/C85</f>
        <v>5.1418439716312055E-2</v>
      </c>
      <c r="J85" s="320">
        <v>13</v>
      </c>
      <c r="K85" s="317">
        <f>J85/C85</f>
        <v>2.3049645390070921E-2</v>
      </c>
      <c r="M85" s="320">
        <v>65</v>
      </c>
      <c r="N85" s="320">
        <v>318</v>
      </c>
      <c r="O85" s="320">
        <f>N85/M85</f>
        <v>4.8923076923076927</v>
      </c>
      <c r="P85" s="320">
        <v>2</v>
      </c>
      <c r="Q85" s="317">
        <f>P85/M85</f>
        <v>3.0769230769230771E-2</v>
      </c>
      <c r="R85" s="322"/>
      <c r="S85" s="317">
        <f>(C85+M85)/($D$17+$N$17)</f>
        <v>0.94020926756352763</v>
      </c>
      <c r="T85" s="317">
        <f>C85/($D$17)</f>
        <v>0.95755517826825132</v>
      </c>
      <c r="U85" s="317">
        <f>M85/($N$17)</f>
        <v>0.8125</v>
      </c>
      <c r="V85" s="323"/>
      <c r="W85" s="320">
        <f>(F85*0.05)+(H85*4)+(J85*-1)+(N85*0.1)+(P85*6)</f>
        <v>370.40000000000003</v>
      </c>
      <c r="X85" s="324">
        <f t="shared" ref="X85:X86" si="49">((F85*0.05)+(H85*4)+(J85*-1)+(N85*0.1)+(P85*6))*0.4</f>
        <v>148.16000000000003</v>
      </c>
      <c r="Y85" s="322"/>
      <c r="Z85" s="322"/>
    </row>
    <row r="86" spans="1:27" x14ac:dyDescent="0.15">
      <c r="A86" s="319" t="s">
        <v>866</v>
      </c>
      <c r="B86" s="320"/>
      <c r="C86" s="320"/>
      <c r="D86" s="320"/>
      <c r="E86" s="317" t="e">
        <f>D86/C86</f>
        <v>#DIV/0!</v>
      </c>
      <c r="F86" s="320"/>
      <c r="G86" s="321" t="e">
        <f>F86/C86</f>
        <v>#DIV/0!</v>
      </c>
      <c r="H86" s="320"/>
      <c r="I86" s="317" t="e">
        <f>H86/C86</f>
        <v>#DIV/0!</v>
      </c>
      <c r="J86" s="320"/>
      <c r="K86" s="317" t="e">
        <f t="shared" ref="K86:K87" si="50">J86/C86</f>
        <v>#DIV/0!</v>
      </c>
      <c r="M86" s="320"/>
      <c r="N86" s="320"/>
      <c r="O86" s="320" t="e">
        <f>N86/M86</f>
        <v>#DIV/0!</v>
      </c>
      <c r="P86" s="320"/>
      <c r="Q86" s="317" t="e">
        <f t="shared" ref="Q86:Q87" si="51">P86/M86</f>
        <v>#DIV/0!</v>
      </c>
      <c r="R86" s="322"/>
      <c r="S86" s="317">
        <f>(C86+M86)/($D$17+$N$17)</f>
        <v>0</v>
      </c>
      <c r="T86" s="317">
        <f>C86/($D$17)</f>
        <v>0</v>
      </c>
      <c r="U86" s="317">
        <f>M86/($N$17)</f>
        <v>0</v>
      </c>
      <c r="V86" s="323"/>
      <c r="W86" s="320">
        <f t="shared" ref="W86:W87" si="52">(F86*0.05)+(H86*4)+(J86*-1)+(N86*0.1)+(P86*6)</f>
        <v>0</v>
      </c>
      <c r="X86" s="324">
        <f t="shared" si="49"/>
        <v>0</v>
      </c>
      <c r="Y86" s="322"/>
      <c r="Z86" s="322"/>
    </row>
    <row r="87" spans="1:27" x14ac:dyDescent="0.15">
      <c r="A87" s="319"/>
      <c r="B87" s="320"/>
      <c r="C87" s="320"/>
      <c r="D87" s="320"/>
      <c r="E87" s="317" t="e">
        <f>D87/C87</f>
        <v>#DIV/0!</v>
      </c>
      <c r="F87" s="320"/>
      <c r="G87" s="321" t="e">
        <f>F87/C87</f>
        <v>#DIV/0!</v>
      </c>
      <c r="H87" s="320"/>
      <c r="I87" s="317" t="e">
        <f>H87/C87</f>
        <v>#DIV/0!</v>
      </c>
      <c r="J87" s="320"/>
      <c r="K87" s="317" t="e">
        <f t="shared" si="50"/>
        <v>#DIV/0!</v>
      </c>
      <c r="M87" s="320"/>
      <c r="N87" s="320"/>
      <c r="O87" s="320" t="e">
        <f>N87/M87</f>
        <v>#DIV/0!</v>
      </c>
      <c r="P87" s="320"/>
      <c r="Q87" s="317" t="e">
        <f t="shared" si="51"/>
        <v>#DIV/0!</v>
      </c>
      <c r="R87" s="322"/>
      <c r="S87" s="317">
        <f>(C87+M87)/($D$17+$N$17)</f>
        <v>0</v>
      </c>
      <c r="T87" s="317">
        <f>C87/($D$17)</f>
        <v>0</v>
      </c>
      <c r="U87" s="317">
        <f>M87/($N$17)</f>
        <v>0</v>
      </c>
      <c r="V87" s="323"/>
      <c r="W87" s="320">
        <f t="shared" si="52"/>
        <v>0</v>
      </c>
      <c r="X87" s="324"/>
      <c r="Y87" s="322"/>
      <c r="Z87" s="322"/>
    </row>
    <row r="88" spans="1:27" x14ac:dyDescent="0.15">
      <c r="A88" s="318" t="s">
        <v>44</v>
      </c>
      <c r="B88" s="318"/>
      <c r="C88" s="318">
        <f>SUM(C85:C87)</f>
        <v>564</v>
      </c>
      <c r="D88" s="318">
        <f>SUM(D85:D87)</f>
        <v>372</v>
      </c>
      <c r="E88" s="318"/>
      <c r="F88" s="318">
        <f t="shared" ref="F88" si="53">SUM(F85:F87)</f>
        <v>4472</v>
      </c>
      <c r="G88" s="318"/>
      <c r="H88" s="318">
        <f t="shared" ref="H88" si="54">SUM(H85:H87)</f>
        <v>29</v>
      </c>
      <c r="I88" s="318"/>
      <c r="J88" s="318">
        <f t="shared" ref="J88" si="55">SUM(J85:J87)</f>
        <v>13</v>
      </c>
      <c r="K88" s="318"/>
      <c r="L88" s="314"/>
      <c r="M88" s="318">
        <f>SUM(M85:M87)</f>
        <v>65</v>
      </c>
      <c r="N88" s="318">
        <f>SUM(N85:N87)</f>
        <v>318</v>
      </c>
      <c r="O88" s="318"/>
      <c r="P88" s="318">
        <f>SUM(P85:P87)</f>
        <v>2</v>
      </c>
      <c r="Q88" s="318"/>
      <c r="R88" s="318"/>
      <c r="S88" s="325">
        <f>S85+S86+S87</f>
        <v>0.94020926756352763</v>
      </c>
      <c r="T88" s="326">
        <f>C88/(C88+M88)</f>
        <v>0.89666136724960255</v>
      </c>
      <c r="U88" s="326">
        <f>M88/(M88+C88)</f>
        <v>0.10333863275039745</v>
      </c>
      <c r="V88" s="323"/>
      <c r="W88" s="322"/>
      <c r="X88" s="322"/>
      <c r="Y88" s="322"/>
    </row>
    <row r="89" spans="1:27" x14ac:dyDescent="0.15">
      <c r="C89" s="322"/>
      <c r="D89" s="418"/>
      <c r="E89" s="322"/>
      <c r="F89" s="328"/>
      <c r="G89" s="322"/>
      <c r="H89" s="329"/>
      <c r="I89" s="322"/>
      <c r="J89" s="329"/>
      <c r="K89" s="322"/>
      <c r="L89" s="322"/>
      <c r="M89" s="322"/>
      <c r="N89" s="322"/>
      <c r="O89" s="322"/>
      <c r="P89" s="322"/>
      <c r="Q89" s="322"/>
      <c r="R89" s="322"/>
    </row>
    <row r="90" spans="1:27" x14ac:dyDescent="0.15">
      <c r="C90" s="322"/>
      <c r="D90" s="327"/>
      <c r="E90" s="322"/>
      <c r="F90" s="328"/>
      <c r="G90" s="322"/>
      <c r="H90" s="329"/>
      <c r="I90" s="322"/>
      <c r="J90" s="329"/>
      <c r="K90" s="322"/>
      <c r="L90" s="322"/>
      <c r="M90" s="322"/>
      <c r="N90" s="322"/>
      <c r="O90" s="322"/>
      <c r="P90" s="322"/>
      <c r="Q90" s="322"/>
      <c r="R90" s="322"/>
      <c r="Z90" s="313"/>
      <c r="AA90" s="313"/>
    </row>
    <row r="91" spans="1:27" x14ac:dyDescent="0.15">
      <c r="A91" s="545" t="s">
        <v>49</v>
      </c>
      <c r="B91" s="545"/>
      <c r="C91" s="545"/>
      <c r="D91" s="545"/>
      <c r="E91" s="545"/>
      <c r="F91" s="545"/>
      <c r="G91" s="545"/>
      <c r="H91" s="545" t="s">
        <v>52</v>
      </c>
      <c r="I91" s="546"/>
      <c r="J91" s="546"/>
      <c r="K91" s="546"/>
      <c r="L91" s="546"/>
      <c r="M91" s="546"/>
      <c r="N91" s="322"/>
      <c r="O91" s="322"/>
      <c r="R91" s="545" t="s">
        <v>50</v>
      </c>
      <c r="S91" s="545"/>
      <c r="T91" s="545"/>
      <c r="V91" s="545" t="s">
        <v>51</v>
      </c>
      <c r="W91" s="545"/>
      <c r="X91" s="313" t="s">
        <v>21</v>
      </c>
      <c r="Y91" s="313" t="s">
        <v>1002</v>
      </c>
      <c r="Z91" s="318"/>
      <c r="AA91" s="318"/>
    </row>
    <row r="92" spans="1:27" x14ac:dyDescent="0.15">
      <c r="A92" s="318" t="s">
        <v>16</v>
      </c>
      <c r="B92" s="318" t="s">
        <v>66</v>
      </c>
      <c r="C92" s="318" t="s">
        <v>1</v>
      </c>
      <c r="D92" s="318" t="s">
        <v>4</v>
      </c>
      <c r="E92" s="318" t="s">
        <v>5</v>
      </c>
      <c r="F92" s="318" t="s">
        <v>6</v>
      </c>
      <c r="G92" s="318" t="s">
        <v>7</v>
      </c>
      <c r="I92" s="318" t="s">
        <v>34</v>
      </c>
      <c r="J92" s="318" t="s">
        <v>17</v>
      </c>
      <c r="K92" s="318" t="s">
        <v>18</v>
      </c>
      <c r="L92" s="318" t="s">
        <v>19</v>
      </c>
      <c r="M92" s="318" t="s">
        <v>20</v>
      </c>
      <c r="N92" s="318" t="s">
        <v>6</v>
      </c>
      <c r="O92" s="318" t="s">
        <v>53</v>
      </c>
      <c r="R92" s="318" t="s">
        <v>16</v>
      </c>
      <c r="S92" s="318" t="s">
        <v>47</v>
      </c>
      <c r="T92" s="318" t="s">
        <v>45</v>
      </c>
      <c r="U92" s="318" t="s">
        <v>46</v>
      </c>
      <c r="W92" s="318" t="s">
        <v>14</v>
      </c>
      <c r="X92" s="318" t="e">
        <f>(D92*0.1)+(F92*6)+(K92*1)+(L92*0.1)+(N92*6)</f>
        <v>#VALUE!</v>
      </c>
      <c r="Y92" s="318" t="e">
        <f>(D92*0.1)+(F92*6)+(K92*0.5)+(L92*0.1)+(N92*6)</f>
        <v>#VALUE!</v>
      </c>
      <c r="Z92" s="322"/>
      <c r="AA92" s="322"/>
    </row>
    <row r="93" spans="1:27" x14ac:dyDescent="0.15">
      <c r="A93" s="319" t="s">
        <v>547</v>
      </c>
      <c r="B93" s="330">
        <v>6</v>
      </c>
      <c r="C93" s="320">
        <v>99</v>
      </c>
      <c r="D93" s="320">
        <v>521</v>
      </c>
      <c r="E93" s="320">
        <f>D93/C93</f>
        <v>5.262626262626263</v>
      </c>
      <c r="F93" s="320">
        <v>4</v>
      </c>
      <c r="G93" s="317">
        <f>F93/C93</f>
        <v>4.0404040404040407E-2</v>
      </c>
      <c r="I93" s="317">
        <f>K93/J93</f>
        <v>0.73333333333333328</v>
      </c>
      <c r="J93" s="320">
        <v>15</v>
      </c>
      <c r="K93" s="320">
        <v>11</v>
      </c>
      <c r="L93" s="320">
        <v>89</v>
      </c>
      <c r="M93" s="320">
        <f>L93/K93</f>
        <v>8.0909090909090917</v>
      </c>
      <c r="N93" s="320">
        <v>0</v>
      </c>
      <c r="O93" s="317">
        <f>N93/K93</f>
        <v>0</v>
      </c>
      <c r="R93" s="319" t="s">
        <v>140</v>
      </c>
      <c r="S93" s="317">
        <f>(C93+J93)/($D$27+$K$27+$N$17+$E$17+$L$38+$L$47)</f>
        <v>0.1248630887185104</v>
      </c>
      <c r="T93" s="317">
        <f>J93/($K$27+$F$38+$F$47)</f>
        <v>3.7974683544303799E-2</v>
      </c>
      <c r="U93" s="317">
        <f>C93/($D$27+$N$17+$L$38+$L$47)</f>
        <v>0.23741007194244604</v>
      </c>
      <c r="W93" s="320">
        <f>(D93*0.1)+(F93*6)+(L93*0.1)+(N93*6)</f>
        <v>85</v>
      </c>
      <c r="X93" s="320">
        <f t="shared" ref="X93:X96" si="56">(D93*0.1)+(F93*6)+(K93*1)+(L93*0.1)+(N93*6)</f>
        <v>96</v>
      </c>
      <c r="Y93" s="320">
        <f t="shared" ref="Y93:Y96" si="57">(D93*0.1)+(F93*6)+(K93*0.5)+(L93*0.1)+(N93*6)</f>
        <v>90.5</v>
      </c>
      <c r="Z93" s="322"/>
      <c r="AA93" s="322"/>
    </row>
    <row r="94" spans="1:27" x14ac:dyDescent="0.15">
      <c r="A94" s="319" t="s">
        <v>680</v>
      </c>
      <c r="B94" s="330">
        <v>15</v>
      </c>
      <c r="C94" s="320">
        <v>181</v>
      </c>
      <c r="D94" s="320">
        <v>964</v>
      </c>
      <c r="E94" s="320">
        <f>D94/C94</f>
        <v>5.3259668508287294</v>
      </c>
      <c r="F94" s="320">
        <v>6</v>
      </c>
      <c r="G94" s="317">
        <f>F94/C94</f>
        <v>3.3149171270718231E-2</v>
      </c>
      <c r="I94" s="317">
        <f t="shared" ref="I94:I97" si="58">K94/J94</f>
        <v>0.74358974358974361</v>
      </c>
      <c r="J94" s="320">
        <v>39</v>
      </c>
      <c r="K94" s="320">
        <v>29</v>
      </c>
      <c r="L94" s="320">
        <v>190</v>
      </c>
      <c r="M94" s="320">
        <f>L94/K94</f>
        <v>6.5517241379310347</v>
      </c>
      <c r="N94" s="320">
        <v>1</v>
      </c>
      <c r="O94" s="317">
        <f t="shared" ref="O94:O97" si="59">N94/K94</f>
        <v>3.4482758620689655E-2</v>
      </c>
      <c r="R94" s="319" t="s">
        <v>357</v>
      </c>
      <c r="S94" s="317">
        <f>(C94+J94)/($D$27+$K$27+$N$17+$E$17+$L$38+$L$47)</f>
        <v>0.24096385542168675</v>
      </c>
      <c r="T94" s="317">
        <f>J94/($K$27+$F$38+$F$47)</f>
        <v>9.8734177215189872E-2</v>
      </c>
      <c r="U94" s="317">
        <f>C94/($D$27+$N$17+$L$38+$L$47)</f>
        <v>0.43405275779376501</v>
      </c>
      <c r="W94" s="320">
        <f t="shared" ref="W94:W97" si="60">(D94*0.1)+(F94*6)+(L94*0.1)+(N94*6)</f>
        <v>157.4</v>
      </c>
      <c r="X94" s="320">
        <f t="shared" si="56"/>
        <v>186.4</v>
      </c>
      <c r="Y94" s="320">
        <f t="shared" si="57"/>
        <v>171.9</v>
      </c>
      <c r="Z94" s="322"/>
      <c r="AA94" s="322"/>
    </row>
    <row r="95" spans="1:27" x14ac:dyDescent="0.15">
      <c r="A95" s="319"/>
      <c r="B95" s="330"/>
      <c r="C95" s="320"/>
      <c r="D95" s="320"/>
      <c r="E95" s="320" t="e">
        <f>D95/C95</f>
        <v>#DIV/0!</v>
      </c>
      <c r="F95" s="320"/>
      <c r="G95" s="317" t="e">
        <f>F95/C95</f>
        <v>#DIV/0!</v>
      </c>
      <c r="I95" s="317" t="e">
        <f t="shared" si="58"/>
        <v>#DIV/0!</v>
      </c>
      <c r="J95" s="320"/>
      <c r="K95" s="320"/>
      <c r="L95" s="320"/>
      <c r="M95" s="320" t="e">
        <f>L95/K95</f>
        <v>#DIV/0!</v>
      </c>
      <c r="N95" s="320"/>
      <c r="O95" s="317" t="e">
        <f t="shared" si="59"/>
        <v>#DIV/0!</v>
      </c>
      <c r="R95" s="319" t="s">
        <v>764</v>
      </c>
      <c r="S95" s="317">
        <f>(C95+J95)/($D$27+$K$27+$N$17+$E$17+$L$38+$L$47)</f>
        <v>0</v>
      </c>
      <c r="T95" s="317">
        <f>J95/($K$27+$F$38+$F$47)</f>
        <v>0</v>
      </c>
      <c r="U95" s="317">
        <f>C95/($D$27+$N$17+$L$38+$L$47)</f>
        <v>0</v>
      </c>
      <c r="W95" s="320">
        <f t="shared" si="60"/>
        <v>0</v>
      </c>
      <c r="X95" s="320">
        <f t="shared" si="56"/>
        <v>0</v>
      </c>
      <c r="Y95" s="320">
        <f t="shared" si="57"/>
        <v>0</v>
      </c>
      <c r="Z95" s="322"/>
      <c r="AA95" s="322"/>
    </row>
    <row r="96" spans="1:27" x14ac:dyDescent="0.15">
      <c r="A96" s="319"/>
      <c r="B96" s="330"/>
      <c r="C96" s="320"/>
      <c r="D96" s="320"/>
      <c r="E96" s="320" t="e">
        <f>D96/C96</f>
        <v>#DIV/0!</v>
      </c>
      <c r="F96" s="320"/>
      <c r="G96" s="317" t="e">
        <f>F96/C96</f>
        <v>#DIV/0!</v>
      </c>
      <c r="I96" s="317" t="e">
        <f t="shared" si="58"/>
        <v>#DIV/0!</v>
      </c>
      <c r="J96" s="320">
        <v>0</v>
      </c>
      <c r="K96" s="320">
        <v>0</v>
      </c>
      <c r="L96" s="320">
        <v>0</v>
      </c>
      <c r="M96" s="320" t="e">
        <f>L96/K96</f>
        <v>#DIV/0!</v>
      </c>
      <c r="N96" s="320">
        <v>0</v>
      </c>
      <c r="O96" s="317" t="e">
        <f t="shared" si="59"/>
        <v>#DIV/0!</v>
      </c>
      <c r="R96" s="319"/>
      <c r="S96" s="317">
        <f>(C96+J96)/($D$27+$K$27+$N$17+$E$17+$L$38+$L$47)</f>
        <v>0</v>
      </c>
      <c r="T96" s="317">
        <f>J96/($K$27+$F$38+$F$47)</f>
        <v>0</v>
      </c>
      <c r="U96" s="317">
        <f>C96/($D$27+$N$17+$L$38+$L$47)</f>
        <v>0</v>
      </c>
      <c r="W96" s="320">
        <f t="shared" si="60"/>
        <v>0</v>
      </c>
      <c r="X96" s="320">
        <f t="shared" si="56"/>
        <v>0</v>
      </c>
      <c r="Y96" s="320">
        <f t="shared" si="57"/>
        <v>0</v>
      </c>
      <c r="Z96" s="322"/>
      <c r="AA96" s="322"/>
    </row>
    <row r="97" spans="1:26" x14ac:dyDescent="0.15">
      <c r="A97" s="319" t="s">
        <v>1385</v>
      </c>
      <c r="B97" s="330">
        <v>15</v>
      </c>
      <c r="C97" s="320">
        <v>135</v>
      </c>
      <c r="D97" s="320">
        <v>617</v>
      </c>
      <c r="E97" s="320">
        <f>D97/C97</f>
        <v>4.5703703703703704</v>
      </c>
      <c r="F97" s="320">
        <v>3</v>
      </c>
      <c r="G97" s="317">
        <f>F97/C97</f>
        <v>2.2222222222222223E-2</v>
      </c>
      <c r="I97" s="317">
        <f t="shared" si="58"/>
        <v>0.77777777777777779</v>
      </c>
      <c r="J97" s="320">
        <v>27</v>
      </c>
      <c r="K97" s="320">
        <v>21</v>
      </c>
      <c r="L97" s="320">
        <v>163</v>
      </c>
      <c r="M97" s="320">
        <f>L97/K97</f>
        <v>7.7619047619047619</v>
      </c>
      <c r="N97" s="320">
        <v>1</v>
      </c>
      <c r="O97" s="317">
        <f t="shared" si="59"/>
        <v>4.7619047619047616E-2</v>
      </c>
      <c r="R97" s="319" t="s">
        <v>1384</v>
      </c>
      <c r="S97" s="317">
        <f>(C97+J97)/($D$27+$K$27+$N$17+$E$17+$L$38+$L$47)</f>
        <v>0.1774370208105148</v>
      </c>
      <c r="T97" s="317">
        <f>J97/($K$27+$F$38+$F$47)</f>
        <v>6.8354430379746839E-2</v>
      </c>
      <c r="U97" s="317">
        <f>C97/($D$27+$N$17+$L$38+$L$47)</f>
        <v>0.32374100719424459</v>
      </c>
      <c r="W97" s="320">
        <f t="shared" si="60"/>
        <v>102</v>
      </c>
      <c r="X97" s="320"/>
      <c r="Y97" s="320"/>
    </row>
    <row r="98" spans="1:26" x14ac:dyDescent="0.15">
      <c r="A98" s="318" t="s">
        <v>44</v>
      </c>
      <c r="B98" s="318"/>
      <c r="C98" s="318">
        <f>SUM(C93:C97)</f>
        <v>415</v>
      </c>
      <c r="D98" s="318">
        <f t="shared" ref="D98" si="61">SUM(D93:D97)</f>
        <v>2102</v>
      </c>
      <c r="E98" s="318"/>
      <c r="F98" s="318">
        <f t="shared" ref="F98" si="62">SUM(F93:F97)</f>
        <v>13</v>
      </c>
      <c r="G98" s="318"/>
      <c r="H98" s="318"/>
      <c r="I98" s="318"/>
      <c r="J98" s="318">
        <f>SUM(J93:J97)</f>
        <v>81</v>
      </c>
      <c r="K98" s="318">
        <f t="shared" ref="K98:L98" si="63">SUM(K93:K97)</f>
        <v>61</v>
      </c>
      <c r="L98" s="318">
        <f t="shared" si="63"/>
        <v>442</v>
      </c>
      <c r="M98" s="318"/>
      <c r="N98" s="318">
        <f t="shared" ref="N98" si="64">SUM(N93:N97)</f>
        <v>2</v>
      </c>
      <c r="O98" s="318"/>
    </row>
    <row r="99" spans="1:26" x14ac:dyDescent="0.15">
      <c r="A99" s="318"/>
      <c r="C99" s="322"/>
      <c r="D99" s="322"/>
      <c r="E99" s="322"/>
      <c r="F99" s="322"/>
      <c r="G99" s="322"/>
      <c r="H99" s="318"/>
      <c r="I99" s="322"/>
      <c r="J99" s="322"/>
      <c r="K99" s="322"/>
      <c r="L99" s="322"/>
      <c r="M99" s="322"/>
      <c r="N99" s="322"/>
    </row>
    <row r="100" spans="1:26" x14ac:dyDescent="0.15">
      <c r="C100" s="322"/>
      <c r="D100" s="322"/>
      <c r="E100" s="322"/>
      <c r="F100" s="322"/>
      <c r="G100" s="322"/>
      <c r="H100" s="322"/>
      <c r="I100" s="322"/>
      <c r="J100" s="322"/>
      <c r="K100" s="322"/>
      <c r="L100" s="322"/>
      <c r="M100" s="322"/>
    </row>
    <row r="101" spans="1:26" x14ac:dyDescent="0.15">
      <c r="A101" s="545" t="s">
        <v>52</v>
      </c>
      <c r="B101" s="545"/>
      <c r="C101" s="545"/>
      <c r="D101" s="545"/>
      <c r="E101" s="545"/>
      <c r="F101" s="545"/>
      <c r="G101" s="545"/>
      <c r="H101" s="322"/>
      <c r="I101" s="322"/>
      <c r="J101" s="545" t="s">
        <v>49</v>
      </c>
      <c r="K101" s="545"/>
      <c r="L101" s="545"/>
      <c r="M101" s="545"/>
      <c r="N101" s="545"/>
      <c r="R101" s="545" t="s">
        <v>50</v>
      </c>
      <c r="S101" s="545"/>
      <c r="T101" s="545"/>
      <c r="V101" s="545" t="s">
        <v>51</v>
      </c>
      <c r="W101" s="544"/>
      <c r="X101" s="312" t="s">
        <v>21</v>
      </c>
      <c r="Y101" s="312" t="s">
        <v>1003</v>
      </c>
      <c r="Z101" s="318"/>
    </row>
    <row r="102" spans="1:26" x14ac:dyDescent="0.15">
      <c r="A102" s="318" t="s">
        <v>25</v>
      </c>
      <c r="B102" s="318" t="s">
        <v>66</v>
      </c>
      <c r="C102" s="318" t="s">
        <v>34</v>
      </c>
      <c r="D102" s="318" t="s">
        <v>17</v>
      </c>
      <c r="E102" s="318" t="s">
        <v>18</v>
      </c>
      <c r="F102" s="318" t="s">
        <v>19</v>
      </c>
      <c r="G102" s="318" t="s">
        <v>20</v>
      </c>
      <c r="H102" s="318" t="s">
        <v>6</v>
      </c>
      <c r="I102" s="318" t="s">
        <v>53</v>
      </c>
      <c r="K102" s="318" t="s">
        <v>10</v>
      </c>
      <c r="L102" s="318" t="s">
        <v>11</v>
      </c>
      <c r="M102" s="318" t="s">
        <v>12</v>
      </c>
      <c r="N102" s="318" t="s">
        <v>26</v>
      </c>
      <c r="O102" s="318" t="s">
        <v>7</v>
      </c>
      <c r="R102" s="318" t="s">
        <v>25</v>
      </c>
      <c r="S102" s="318" t="s">
        <v>47</v>
      </c>
      <c r="T102" s="318" t="s">
        <v>45</v>
      </c>
      <c r="U102" s="318" t="s">
        <v>46</v>
      </c>
      <c r="W102" s="318" t="s">
        <v>14</v>
      </c>
      <c r="X102" s="318" t="e">
        <f>(E102*1)+(F102*0.1)+(H102*6)+(L102*0.1)+(N102*6)</f>
        <v>#VALUE!</v>
      </c>
      <c r="Y102" s="318" t="e">
        <f>(E102*0.5)+(F102*0.1)+(H102*6)+(L102*0.1)+(N102*6)</f>
        <v>#VALUE!</v>
      </c>
      <c r="Z102" s="322"/>
    </row>
    <row r="103" spans="1:26" x14ac:dyDescent="0.15">
      <c r="A103" s="319" t="s">
        <v>548</v>
      </c>
      <c r="B103" s="320">
        <v>17</v>
      </c>
      <c r="C103" s="317">
        <f>E103/D103</f>
        <v>0.58571428571428574</v>
      </c>
      <c r="D103" s="320">
        <v>140</v>
      </c>
      <c r="E103" s="320">
        <v>82</v>
      </c>
      <c r="F103" s="320">
        <v>1190</v>
      </c>
      <c r="G103" s="320">
        <f t="shared" ref="G103:G108" si="65">F103/E103</f>
        <v>14.512195121951219</v>
      </c>
      <c r="H103" s="320">
        <v>10</v>
      </c>
      <c r="I103" s="317">
        <f>H103/E103</f>
        <v>0.12195121951219512</v>
      </c>
      <c r="K103" s="320">
        <v>0</v>
      </c>
      <c r="L103" s="320">
        <v>0</v>
      </c>
      <c r="M103" s="331" t="e">
        <f t="shared" ref="M103:M108" si="66">L103/K103</f>
        <v>#DIV/0!</v>
      </c>
      <c r="N103" s="320">
        <v>0</v>
      </c>
      <c r="O103" s="317" t="e">
        <f>N103/K103</f>
        <v>#DIV/0!</v>
      </c>
      <c r="R103" s="319" t="s">
        <v>358</v>
      </c>
      <c r="S103" s="332">
        <f t="shared" ref="S103:S108" si="67">(D103+K103)/($D$27+$L$27+$N$17+$E$47+$L$47)</f>
        <v>0.20802377414561665</v>
      </c>
      <c r="T103" s="332">
        <f t="shared" ref="T103:T108" si="68">D103/($E$17)</f>
        <v>0.37234042553191488</v>
      </c>
      <c r="U103" s="332">
        <f t="shared" ref="U103:U108" si="69">K103/($N$17+$D$27+$L$38+$L$47)</f>
        <v>0</v>
      </c>
      <c r="W103" s="320">
        <f>(F103*0.1)+(H103*6)+(L103*0.1)+(N103*6)</f>
        <v>179</v>
      </c>
      <c r="X103" s="320">
        <f t="shared" ref="X103:X107" si="70">(E103*1)+(F103*0.1)+(H103*6)+(L103*0.1)+(N103*6)</f>
        <v>261</v>
      </c>
      <c r="Y103" s="320">
        <f t="shared" ref="Y103:Y107" si="71">(E103*0.5)+(F103*0.1)+(H103*6)+(L103*0.1)+(N103*6)</f>
        <v>220</v>
      </c>
      <c r="Z103" s="322"/>
    </row>
    <row r="104" spans="1:26" x14ac:dyDescent="0.15">
      <c r="A104" s="333" t="s">
        <v>549</v>
      </c>
      <c r="B104" s="320">
        <v>17</v>
      </c>
      <c r="C104" s="317">
        <f t="shared" ref="C104:C108" si="72">E104/D104</f>
        <v>0.65714285714285714</v>
      </c>
      <c r="D104" s="320">
        <v>35</v>
      </c>
      <c r="E104" s="320">
        <v>23</v>
      </c>
      <c r="F104" s="320">
        <v>299</v>
      </c>
      <c r="G104" s="320">
        <f t="shared" si="65"/>
        <v>13</v>
      </c>
      <c r="H104" s="320">
        <v>1</v>
      </c>
      <c r="I104" s="317">
        <f t="shared" ref="I104:I108" si="73">H104/E104</f>
        <v>4.3478260869565216E-2</v>
      </c>
      <c r="K104" s="320">
        <v>0</v>
      </c>
      <c r="L104" s="320">
        <v>0</v>
      </c>
      <c r="M104" s="331" t="e">
        <f t="shared" si="66"/>
        <v>#DIV/0!</v>
      </c>
      <c r="N104" s="320">
        <v>0</v>
      </c>
      <c r="O104" s="317" t="e">
        <f t="shared" ref="O104:O108" si="74">N104/K104</f>
        <v>#DIV/0!</v>
      </c>
      <c r="R104" s="319" t="s">
        <v>359</v>
      </c>
      <c r="S104" s="332">
        <f t="shared" si="67"/>
        <v>5.2005943536404163E-2</v>
      </c>
      <c r="T104" s="332">
        <f t="shared" si="68"/>
        <v>9.3085106382978719E-2</v>
      </c>
      <c r="U104" s="332">
        <f t="shared" si="69"/>
        <v>0</v>
      </c>
      <c r="W104" s="320">
        <f t="shared" ref="W104:W108" si="75">(F104*0.1)+(H104*6)+(L104*0.1)+(N104*6)</f>
        <v>35.900000000000006</v>
      </c>
      <c r="X104" s="320">
        <f t="shared" si="70"/>
        <v>58.900000000000006</v>
      </c>
      <c r="Y104" s="320">
        <f t="shared" si="71"/>
        <v>47.400000000000006</v>
      </c>
      <c r="Z104" s="322"/>
    </row>
    <row r="105" spans="1:26" x14ac:dyDescent="0.15">
      <c r="A105" s="333" t="s">
        <v>762</v>
      </c>
      <c r="B105" s="320">
        <v>17</v>
      </c>
      <c r="C105" s="317">
        <f t="shared" si="72"/>
        <v>0.6705882352941176</v>
      </c>
      <c r="D105" s="320">
        <v>85</v>
      </c>
      <c r="E105" s="320">
        <v>57</v>
      </c>
      <c r="F105" s="320">
        <v>740</v>
      </c>
      <c r="G105" s="320">
        <f t="shared" si="65"/>
        <v>12.982456140350877</v>
      </c>
      <c r="H105" s="320">
        <v>6</v>
      </c>
      <c r="I105" s="317">
        <f t="shared" si="73"/>
        <v>0.10526315789473684</v>
      </c>
      <c r="K105" s="320">
        <v>5</v>
      </c>
      <c r="L105" s="320">
        <v>34</v>
      </c>
      <c r="M105" s="331">
        <f t="shared" si="66"/>
        <v>6.8</v>
      </c>
      <c r="N105" s="320">
        <v>1</v>
      </c>
      <c r="O105" s="317">
        <f t="shared" si="74"/>
        <v>0.2</v>
      </c>
      <c r="R105" s="319" t="s">
        <v>763</v>
      </c>
      <c r="S105" s="332">
        <f t="shared" si="67"/>
        <v>0.1337295690936107</v>
      </c>
      <c r="T105" s="332">
        <f t="shared" si="68"/>
        <v>0.22606382978723405</v>
      </c>
      <c r="U105" s="332">
        <f t="shared" si="69"/>
        <v>1.1990407673860911E-2</v>
      </c>
      <c r="W105" s="320">
        <f t="shared" si="75"/>
        <v>119.4</v>
      </c>
      <c r="X105" s="320">
        <f t="shared" si="70"/>
        <v>176.4</v>
      </c>
      <c r="Y105" s="320">
        <f t="shared" si="71"/>
        <v>147.9</v>
      </c>
      <c r="Z105" s="322"/>
    </row>
    <row r="106" spans="1:26" x14ac:dyDescent="0.15">
      <c r="A106" s="319" t="s">
        <v>867</v>
      </c>
      <c r="B106" s="320">
        <v>17</v>
      </c>
      <c r="C106" s="317">
        <f t="shared" si="72"/>
        <v>0.72</v>
      </c>
      <c r="D106" s="320">
        <v>50</v>
      </c>
      <c r="E106" s="320">
        <v>36</v>
      </c>
      <c r="F106" s="320">
        <v>546</v>
      </c>
      <c r="G106" s="320">
        <f t="shared" si="65"/>
        <v>15.166666666666666</v>
      </c>
      <c r="H106" s="320">
        <v>3</v>
      </c>
      <c r="I106" s="317">
        <f t="shared" si="73"/>
        <v>8.3333333333333329E-2</v>
      </c>
      <c r="K106" s="320">
        <v>1</v>
      </c>
      <c r="L106" s="320">
        <v>9</v>
      </c>
      <c r="M106" s="331">
        <f t="shared" si="66"/>
        <v>9</v>
      </c>
      <c r="N106" s="320">
        <v>0</v>
      </c>
      <c r="O106" s="317">
        <f t="shared" si="74"/>
        <v>0</v>
      </c>
      <c r="R106" s="319" t="s">
        <v>868</v>
      </c>
      <c r="S106" s="332">
        <f t="shared" si="67"/>
        <v>7.5780089153046057E-2</v>
      </c>
      <c r="T106" s="332">
        <f t="shared" si="68"/>
        <v>0.13297872340425532</v>
      </c>
      <c r="U106" s="332">
        <f t="shared" si="69"/>
        <v>2.3980815347721821E-3</v>
      </c>
      <c r="W106" s="320">
        <f t="shared" si="75"/>
        <v>73.5</v>
      </c>
      <c r="X106" s="320">
        <f t="shared" si="70"/>
        <v>109.5</v>
      </c>
      <c r="Y106" s="320">
        <f t="shared" si="71"/>
        <v>91.5</v>
      </c>
      <c r="Z106" s="322"/>
    </row>
    <row r="107" spans="1:26" x14ac:dyDescent="0.15">
      <c r="A107" s="333" t="s">
        <v>1485</v>
      </c>
      <c r="B107" s="320">
        <v>10</v>
      </c>
      <c r="C107" s="317">
        <f t="shared" si="72"/>
        <v>0.55000000000000004</v>
      </c>
      <c r="D107" s="320">
        <v>20</v>
      </c>
      <c r="E107" s="320">
        <v>11</v>
      </c>
      <c r="F107" s="320">
        <v>160</v>
      </c>
      <c r="G107" s="320">
        <f t="shared" si="65"/>
        <v>14.545454545454545</v>
      </c>
      <c r="H107" s="320">
        <v>1</v>
      </c>
      <c r="I107" s="317">
        <f t="shared" si="73"/>
        <v>9.0909090909090912E-2</v>
      </c>
      <c r="K107" s="320">
        <v>2</v>
      </c>
      <c r="L107" s="320">
        <v>5</v>
      </c>
      <c r="M107" s="331">
        <f t="shared" si="66"/>
        <v>2.5</v>
      </c>
      <c r="N107" s="320">
        <v>0</v>
      </c>
      <c r="O107" s="317">
        <f t="shared" si="74"/>
        <v>0</v>
      </c>
      <c r="R107" s="319"/>
      <c r="S107" s="332">
        <f t="shared" si="67"/>
        <v>3.2689450222882617E-2</v>
      </c>
      <c r="T107" s="332">
        <f t="shared" si="68"/>
        <v>5.3191489361702128E-2</v>
      </c>
      <c r="U107" s="332">
        <f t="shared" si="69"/>
        <v>4.7961630695443642E-3</v>
      </c>
      <c r="W107" s="320">
        <f t="shared" si="75"/>
        <v>22.5</v>
      </c>
      <c r="X107" s="320">
        <f t="shared" si="70"/>
        <v>33.5</v>
      </c>
      <c r="Y107" s="320">
        <f t="shared" si="71"/>
        <v>28</v>
      </c>
      <c r="Z107" s="322"/>
    </row>
    <row r="108" spans="1:26" x14ac:dyDescent="0.15">
      <c r="A108" s="319" t="s">
        <v>1484</v>
      </c>
      <c r="B108" s="320">
        <v>14</v>
      </c>
      <c r="C108" s="317">
        <f t="shared" si="72"/>
        <v>0.62857142857142856</v>
      </c>
      <c r="D108" s="320">
        <v>35</v>
      </c>
      <c r="E108" s="320">
        <v>22</v>
      </c>
      <c r="F108" s="320">
        <v>290</v>
      </c>
      <c r="G108" s="320">
        <f t="shared" si="65"/>
        <v>13.181818181818182</v>
      </c>
      <c r="H108" s="320">
        <v>0</v>
      </c>
      <c r="I108" s="317">
        <f t="shared" si="73"/>
        <v>0</v>
      </c>
      <c r="K108" s="320">
        <v>0</v>
      </c>
      <c r="L108" s="320">
        <v>0</v>
      </c>
      <c r="M108" s="331" t="e">
        <f t="shared" si="66"/>
        <v>#DIV/0!</v>
      </c>
      <c r="N108" s="320">
        <v>0</v>
      </c>
      <c r="O108" s="317" t="e">
        <f t="shared" si="74"/>
        <v>#DIV/0!</v>
      </c>
      <c r="R108" s="319" t="s">
        <v>1484</v>
      </c>
      <c r="S108" s="332">
        <f t="shared" si="67"/>
        <v>5.2005943536404163E-2</v>
      </c>
      <c r="T108" s="332">
        <f t="shared" si="68"/>
        <v>9.3085106382978719E-2</v>
      </c>
      <c r="U108" s="332">
        <f t="shared" si="69"/>
        <v>0</v>
      </c>
      <c r="W108" s="320">
        <f t="shared" si="75"/>
        <v>29</v>
      </c>
      <c r="X108" s="320"/>
      <c r="Y108" s="320"/>
    </row>
    <row r="109" spans="1:26" x14ac:dyDescent="0.15">
      <c r="A109" s="318" t="s">
        <v>44</v>
      </c>
      <c r="B109" s="318"/>
      <c r="C109" s="314"/>
      <c r="D109" s="318">
        <f>SUM(D103:D108)</f>
        <v>365</v>
      </c>
      <c r="E109" s="318">
        <f t="shared" ref="E109:F109" si="76">SUM(E103:E108)</f>
        <v>231</v>
      </c>
      <c r="F109" s="318">
        <f t="shared" si="76"/>
        <v>3225</v>
      </c>
      <c r="G109" s="318"/>
      <c r="H109" s="318">
        <f t="shared" ref="H109" si="77">SUM(H103:H108)</f>
        <v>21</v>
      </c>
      <c r="I109" s="318"/>
      <c r="J109" s="318"/>
      <c r="K109" s="318">
        <f>SUM(K103:K108)</f>
        <v>8</v>
      </c>
      <c r="L109" s="318">
        <f t="shared" ref="L109" si="78">SUM(L103:L108)</f>
        <v>48</v>
      </c>
      <c r="M109" s="318"/>
      <c r="N109" s="318">
        <f t="shared" ref="N109" si="79">SUM(N103:N108)</f>
        <v>1</v>
      </c>
      <c r="O109" s="318"/>
    </row>
    <row r="110" spans="1:26" x14ac:dyDescent="0.15">
      <c r="A110" s="318"/>
      <c r="C110" s="322"/>
      <c r="D110" s="322"/>
      <c r="E110" s="322"/>
      <c r="F110" s="322"/>
      <c r="G110" s="322"/>
      <c r="H110" s="322"/>
      <c r="I110" s="322"/>
      <c r="J110" s="322"/>
      <c r="K110" s="322"/>
      <c r="L110" s="322"/>
    </row>
    <row r="111" spans="1:26" x14ac:dyDescent="0.15">
      <c r="A111" s="318"/>
      <c r="C111" s="322"/>
      <c r="D111" s="322"/>
      <c r="E111" s="322"/>
      <c r="F111" s="322"/>
      <c r="G111" s="322"/>
      <c r="H111" s="322"/>
      <c r="I111" s="322"/>
      <c r="J111" s="322"/>
      <c r="K111" s="322"/>
      <c r="L111" s="322"/>
    </row>
    <row r="112" spans="1:26" x14ac:dyDescent="0.15">
      <c r="A112" s="545" t="s">
        <v>52</v>
      </c>
      <c r="B112" s="545"/>
      <c r="C112" s="545"/>
      <c r="D112" s="545"/>
      <c r="E112" s="545"/>
      <c r="F112" s="545"/>
      <c r="G112" s="545"/>
      <c r="H112" s="322"/>
      <c r="I112" s="322"/>
      <c r="J112" s="545" t="s">
        <v>49</v>
      </c>
      <c r="K112" s="545"/>
      <c r="L112" s="545"/>
      <c r="M112" s="545"/>
      <c r="N112" s="545"/>
      <c r="R112" s="545" t="s">
        <v>50</v>
      </c>
      <c r="S112" s="545"/>
      <c r="T112" s="545"/>
      <c r="V112" s="545" t="s">
        <v>51</v>
      </c>
      <c r="W112" s="544"/>
      <c r="X112" s="312" t="s">
        <v>21</v>
      </c>
      <c r="Y112" s="312" t="s">
        <v>1004</v>
      </c>
      <c r="Z112" s="318"/>
    </row>
    <row r="113" spans="1:26" x14ac:dyDescent="0.15">
      <c r="A113" s="318" t="s">
        <v>31</v>
      </c>
      <c r="B113" s="318" t="s">
        <v>66</v>
      </c>
      <c r="C113" s="318" t="s">
        <v>34</v>
      </c>
      <c r="D113" s="318" t="s">
        <v>17</v>
      </c>
      <c r="E113" s="318" t="s">
        <v>18</v>
      </c>
      <c r="F113" s="318" t="s">
        <v>19</v>
      </c>
      <c r="G113" s="318" t="s">
        <v>20</v>
      </c>
      <c r="H113" s="318" t="s">
        <v>6</v>
      </c>
      <c r="I113" s="318" t="s">
        <v>53</v>
      </c>
      <c r="K113" s="318" t="s">
        <v>10</v>
      </c>
      <c r="L113" s="318" t="s">
        <v>11</v>
      </c>
      <c r="M113" s="318" t="s">
        <v>12</v>
      </c>
      <c r="N113" s="318" t="s">
        <v>54</v>
      </c>
      <c r="O113" s="318" t="s">
        <v>7</v>
      </c>
      <c r="R113" s="318" t="s">
        <v>31</v>
      </c>
      <c r="S113" s="318" t="s">
        <v>47</v>
      </c>
      <c r="T113" s="318" t="s">
        <v>45</v>
      </c>
      <c r="U113" s="318" t="s">
        <v>46</v>
      </c>
      <c r="W113" s="318" t="s">
        <v>14</v>
      </c>
      <c r="X113" s="318" t="e">
        <f>(E113*1)+(F113*0.1)+(H113*6)+(L113*0.1)+(N113*6)</f>
        <v>#VALUE!</v>
      </c>
      <c r="Y113" s="318" t="e">
        <f>(E113*0.5)+(F113*0.1)+(H113*6)+(L113*0.1)+(N113*6)</f>
        <v>#VALUE!</v>
      </c>
      <c r="Z113" s="322"/>
    </row>
    <row r="114" spans="1:26" x14ac:dyDescent="0.15">
      <c r="A114" s="333"/>
      <c r="B114" s="320"/>
      <c r="C114" s="317" t="e">
        <f>E114/D114</f>
        <v>#DIV/0!</v>
      </c>
      <c r="D114" s="320"/>
      <c r="E114" s="320"/>
      <c r="F114" s="320"/>
      <c r="G114" s="320" t="e">
        <f>F114/E114</f>
        <v>#DIV/0!</v>
      </c>
      <c r="H114" s="320">
        <v>0</v>
      </c>
      <c r="I114" s="317" t="e">
        <f>H114/E114</f>
        <v>#DIV/0!</v>
      </c>
      <c r="K114" s="320">
        <v>0</v>
      </c>
      <c r="L114" s="320">
        <v>0</v>
      </c>
      <c r="M114" s="320">
        <v>0</v>
      </c>
      <c r="N114" s="320">
        <v>0</v>
      </c>
      <c r="O114" s="317" t="e">
        <f>N114/K114</f>
        <v>#DIV/0!</v>
      </c>
      <c r="R114" s="319"/>
      <c r="S114" s="332">
        <f>(D114+K114)/($E$47+$L$47+$E$38+$L$38+$K$27+$D$27+$N$17)</f>
        <v>0</v>
      </c>
      <c r="T114" s="332">
        <f>D114/($E$47+$E$38+$K$27)</f>
        <v>0</v>
      </c>
      <c r="U114" s="332">
        <f>K114/($L$47+$L$38+$D$27+$N$17)</f>
        <v>0</v>
      </c>
      <c r="W114" s="320">
        <f>(F114*0.1)+(H114*6)+(L114*0.1)+(N114*6)</f>
        <v>0</v>
      </c>
      <c r="X114" s="320">
        <f t="shared" ref="X114:X116" si="80">(E114*1)+(F114*0.1)+(H114*6)+(L114*0.1)+(N114*6)</f>
        <v>0</v>
      </c>
      <c r="Y114" s="320">
        <f t="shared" ref="Y114:Y116" si="81">(E114*0.5)+(F114*0.1)+(H114*6)+(L114*0.1)+(N114*6)</f>
        <v>0</v>
      </c>
      <c r="Z114" s="322"/>
    </row>
    <row r="115" spans="1:26" x14ac:dyDescent="0.15">
      <c r="A115" s="333" t="s">
        <v>550</v>
      </c>
      <c r="B115" s="320">
        <v>14</v>
      </c>
      <c r="C115" s="317">
        <f t="shared" ref="C115:C117" si="82">E115/D115</f>
        <v>0.66666666666666663</v>
      </c>
      <c r="D115" s="320">
        <v>78</v>
      </c>
      <c r="E115" s="320">
        <v>52</v>
      </c>
      <c r="F115" s="320">
        <v>534</v>
      </c>
      <c r="G115" s="320">
        <f>F115/E115</f>
        <v>10.26923076923077</v>
      </c>
      <c r="H115" s="320">
        <v>5</v>
      </c>
      <c r="I115" s="317">
        <f t="shared" ref="I115:I117" si="83">H115/E115</f>
        <v>9.6153846153846159E-2</v>
      </c>
      <c r="K115" s="320">
        <v>0</v>
      </c>
      <c r="L115" s="320">
        <v>0</v>
      </c>
      <c r="M115" s="320">
        <v>0</v>
      </c>
      <c r="N115" s="320">
        <v>0</v>
      </c>
      <c r="O115" s="317" t="e">
        <f t="shared" ref="O115:O117" si="84">N115/K115</f>
        <v>#DIV/0!</v>
      </c>
      <c r="R115" s="319" t="s">
        <v>141</v>
      </c>
      <c r="S115" s="332">
        <f>(D115+K115)/($E$47+$L$47+$E$38+$L$38+$K$27+$D$27+$N$17)</f>
        <v>7.7534791252485094E-2</v>
      </c>
      <c r="T115" s="332">
        <f>D115/($E$47+$E$38+$K$27)</f>
        <v>0.13242784380305603</v>
      </c>
      <c r="U115" s="332">
        <f>K115/($L$47+$L$38+$D$27+$N$17)</f>
        <v>0</v>
      </c>
      <c r="W115" s="320">
        <f t="shared" ref="W115:W117" si="85">(F115*0.1)+(H115*6)+(L115*0.1)+(N115*6)</f>
        <v>83.4</v>
      </c>
      <c r="X115" s="320">
        <f t="shared" si="80"/>
        <v>135.4</v>
      </c>
      <c r="Y115" s="320">
        <f t="shared" si="81"/>
        <v>109.4</v>
      </c>
      <c r="Z115" s="322"/>
    </row>
    <row r="116" spans="1:26" x14ac:dyDescent="0.15">
      <c r="A116" s="333" t="s">
        <v>765</v>
      </c>
      <c r="B116" s="320">
        <v>14</v>
      </c>
      <c r="C116" s="317">
        <f t="shared" si="82"/>
        <v>0.7</v>
      </c>
      <c r="D116" s="320">
        <v>40</v>
      </c>
      <c r="E116" s="320">
        <v>28</v>
      </c>
      <c r="F116" s="320">
        <v>271</v>
      </c>
      <c r="G116" s="320">
        <f>F116/E116</f>
        <v>9.6785714285714288</v>
      </c>
      <c r="H116" s="320">
        <v>1</v>
      </c>
      <c r="I116" s="317">
        <f t="shared" si="83"/>
        <v>3.5714285714285712E-2</v>
      </c>
      <c r="K116" s="320">
        <v>0</v>
      </c>
      <c r="L116" s="320">
        <v>0</v>
      </c>
      <c r="M116" s="320">
        <v>0</v>
      </c>
      <c r="N116" s="320">
        <v>0</v>
      </c>
      <c r="O116" s="317" t="e">
        <f t="shared" si="84"/>
        <v>#DIV/0!</v>
      </c>
      <c r="R116" s="319" t="s">
        <v>766</v>
      </c>
      <c r="S116" s="332">
        <f>(D116+K116)/($E$47+$L$47+$E$38+$L$38+$K$27+$D$27+$N$17)</f>
        <v>3.9761431411530816E-2</v>
      </c>
      <c r="T116" s="332">
        <f>D116/($E$47+$E$38+$K$27)</f>
        <v>6.7911714770797965E-2</v>
      </c>
      <c r="U116" s="332">
        <f>K116/($L$47+$L$38+$D$27+$N$17)</f>
        <v>0</v>
      </c>
      <c r="W116" s="320">
        <f t="shared" si="85"/>
        <v>33.1</v>
      </c>
      <c r="X116" s="320">
        <f t="shared" si="80"/>
        <v>61.1</v>
      </c>
      <c r="Y116" s="320">
        <f t="shared" si="81"/>
        <v>47.1</v>
      </c>
      <c r="Z116" s="322"/>
    </row>
    <row r="117" spans="1:26" x14ac:dyDescent="0.15">
      <c r="A117" s="319"/>
      <c r="B117" s="320">
        <v>1</v>
      </c>
      <c r="C117" s="317" t="e">
        <f t="shared" si="82"/>
        <v>#DIV/0!</v>
      </c>
      <c r="D117" s="320">
        <v>0</v>
      </c>
      <c r="E117" s="320">
        <v>0</v>
      </c>
      <c r="F117" s="320">
        <v>0</v>
      </c>
      <c r="G117" s="320" t="e">
        <f>F117/E117</f>
        <v>#DIV/0!</v>
      </c>
      <c r="H117" s="320">
        <v>0</v>
      </c>
      <c r="I117" s="317" t="e">
        <f t="shared" si="83"/>
        <v>#DIV/0!</v>
      </c>
      <c r="K117" s="320"/>
      <c r="L117" s="320"/>
      <c r="M117" s="320">
        <v>0</v>
      </c>
      <c r="N117" s="320">
        <v>0</v>
      </c>
      <c r="O117" s="317" t="e">
        <f t="shared" si="84"/>
        <v>#DIV/0!</v>
      </c>
      <c r="R117" s="319" t="s">
        <v>869</v>
      </c>
      <c r="S117" s="332">
        <f>(D117+K117)/($E$47+$L$47+$E$38+$L$38+$K$27+$D$27+$N$17)</f>
        <v>0</v>
      </c>
      <c r="T117" s="332">
        <f>D117/($E$47+$E$38+$K$27)</f>
        <v>0</v>
      </c>
      <c r="U117" s="332">
        <f>K117/($L$47+$L$38+$D$27+$N$17)</f>
        <v>0</v>
      </c>
      <c r="W117" s="320">
        <f t="shared" si="85"/>
        <v>0</v>
      </c>
      <c r="X117" s="320"/>
      <c r="Y117" s="320"/>
    </row>
    <row r="118" spans="1:26" x14ac:dyDescent="0.15">
      <c r="A118" s="318" t="s">
        <v>44</v>
      </c>
      <c r="B118" s="318"/>
      <c r="C118" s="314"/>
      <c r="D118" s="318">
        <f>SUM(D114:D117)</f>
        <v>118</v>
      </c>
      <c r="E118" s="318">
        <f t="shared" ref="E118:F118" si="86">SUM(E114:E117)</f>
        <v>80</v>
      </c>
      <c r="F118" s="318">
        <f t="shared" si="86"/>
        <v>805</v>
      </c>
      <c r="G118" s="318"/>
      <c r="H118" s="318">
        <f t="shared" ref="H118" si="87">SUM(H114:H117)</f>
        <v>6</v>
      </c>
      <c r="I118" s="318"/>
      <c r="J118" s="318"/>
      <c r="K118" s="318">
        <f>SUM(K114:K117)</f>
        <v>0</v>
      </c>
      <c r="L118" s="318">
        <f t="shared" ref="L118" si="88">SUM(L114:L117)</f>
        <v>0</v>
      </c>
      <c r="M118" s="318"/>
      <c r="N118" s="318">
        <f t="shared" ref="N118" si="89">SUM(N114:N117)</f>
        <v>0</v>
      </c>
      <c r="O118" s="314"/>
      <c r="Q118" s="323"/>
      <c r="S118" s="323"/>
      <c r="U118" s="322"/>
      <c r="V118" s="322"/>
    </row>
    <row r="119" spans="1:26" x14ac:dyDescent="0.15">
      <c r="A119" s="314" t="s">
        <v>601</v>
      </c>
      <c r="H119" s="327"/>
      <c r="I119" s="322"/>
      <c r="J119" s="322"/>
      <c r="P119" s="323"/>
      <c r="Q119" s="323"/>
      <c r="R119" s="323"/>
      <c r="T119" s="322"/>
      <c r="U119" s="322"/>
    </row>
    <row r="120" spans="1:26" x14ac:dyDescent="0.15">
      <c r="H120" s="327"/>
      <c r="I120" s="322"/>
      <c r="J120" s="322"/>
      <c r="P120" s="323"/>
      <c r="Q120" s="323"/>
      <c r="R120" s="323"/>
      <c r="T120" s="322"/>
      <c r="U120" s="322"/>
    </row>
    <row r="121" spans="1:26" x14ac:dyDescent="0.15">
      <c r="A121" s="545" t="s">
        <v>57</v>
      </c>
      <c r="B121" s="545"/>
      <c r="C121" s="545"/>
      <c r="D121" s="545"/>
      <c r="E121" s="545"/>
      <c r="F121" s="545"/>
      <c r="G121" s="545"/>
      <c r="H121" s="327"/>
      <c r="I121" s="322"/>
      <c r="J121" s="545" t="s">
        <v>58</v>
      </c>
      <c r="K121" s="546"/>
      <c r="L121" s="546"/>
      <c r="M121" s="546"/>
      <c r="N121" s="546"/>
      <c r="P121" s="334"/>
      <c r="Q121" s="323"/>
      <c r="R121" s="545" t="s">
        <v>62</v>
      </c>
      <c r="S121" s="546"/>
      <c r="T121" s="546"/>
      <c r="U121" s="546"/>
      <c r="V121" s="546"/>
    </row>
    <row r="122" spans="1:26" x14ac:dyDescent="0.15">
      <c r="A122" s="314"/>
      <c r="B122" s="318" t="s">
        <v>17</v>
      </c>
      <c r="C122" s="318" t="s">
        <v>42</v>
      </c>
      <c r="D122" s="318" t="s">
        <v>19</v>
      </c>
      <c r="E122" s="318" t="s">
        <v>6</v>
      </c>
      <c r="H122" s="322"/>
      <c r="I122" s="322"/>
      <c r="J122" s="547" t="s">
        <v>59</v>
      </c>
      <c r="K122" s="544"/>
      <c r="L122" s="544"/>
      <c r="M122" s="544"/>
      <c r="N122" s="314" t="s">
        <v>60</v>
      </c>
      <c r="R122" s="547" t="s">
        <v>59</v>
      </c>
      <c r="S122" s="544"/>
      <c r="T122" s="544"/>
      <c r="U122" s="544"/>
      <c r="V122" s="314" t="s">
        <v>60</v>
      </c>
    </row>
    <row r="123" spans="1:26" x14ac:dyDescent="0.15">
      <c r="A123" s="333" t="s">
        <v>33</v>
      </c>
      <c r="B123" s="320">
        <f>SUM(J93:J97,D103:D108,D114:D117)</f>
        <v>564</v>
      </c>
      <c r="C123" s="320">
        <f>SUM(E114:E117,E103:E108,K93:K97)</f>
        <v>372</v>
      </c>
      <c r="D123" s="320">
        <f>SUM(F114:F117,F103:F108,L93:L97)</f>
        <v>4472</v>
      </c>
      <c r="E123" s="320">
        <f>SUM(N93:N97,H103:H108,H114:H117)</f>
        <v>29</v>
      </c>
      <c r="H123" s="322"/>
      <c r="I123" s="322"/>
      <c r="J123" s="548" t="s">
        <v>1406</v>
      </c>
      <c r="K123" s="548"/>
      <c r="L123" s="548"/>
      <c r="M123" s="548"/>
      <c r="N123" s="319" t="s">
        <v>0</v>
      </c>
      <c r="R123" s="549" t="s">
        <v>1324</v>
      </c>
      <c r="S123" s="548"/>
      <c r="T123" s="548"/>
      <c r="U123" s="548"/>
      <c r="V123" s="319" t="s">
        <v>285</v>
      </c>
    </row>
    <row r="124" spans="1:26" x14ac:dyDescent="0.15">
      <c r="A124" s="333" t="s">
        <v>43</v>
      </c>
      <c r="B124" s="320">
        <f>SUM(C88)</f>
        <v>564</v>
      </c>
      <c r="C124" s="320">
        <f>SUM(D88)</f>
        <v>372</v>
      </c>
      <c r="D124" s="320">
        <f>SUM(F88)</f>
        <v>4472</v>
      </c>
      <c r="E124" s="320">
        <f>SUM(H88)</f>
        <v>29</v>
      </c>
      <c r="F124" s="318"/>
      <c r="J124" s="548" t="s">
        <v>1407</v>
      </c>
      <c r="K124" s="548"/>
      <c r="L124" s="548"/>
      <c r="M124" s="548"/>
      <c r="N124" s="319" t="s">
        <v>285</v>
      </c>
      <c r="R124" s="549"/>
      <c r="S124" s="548"/>
      <c r="T124" s="548"/>
      <c r="U124" s="548"/>
      <c r="V124" s="319"/>
    </row>
    <row r="125" spans="1:26" x14ac:dyDescent="0.15">
      <c r="A125" s="333" t="s">
        <v>65</v>
      </c>
      <c r="B125" s="320"/>
      <c r="F125" s="318"/>
      <c r="J125" s="548" t="s">
        <v>1408</v>
      </c>
      <c r="K125" s="548"/>
      <c r="L125" s="548"/>
      <c r="M125" s="548"/>
      <c r="N125" s="319" t="s">
        <v>16</v>
      </c>
      <c r="R125" s="549"/>
      <c r="S125" s="548"/>
      <c r="T125" s="548"/>
      <c r="U125" s="548"/>
      <c r="V125" s="319"/>
    </row>
    <row r="126" spans="1:26" x14ac:dyDescent="0.15">
      <c r="J126" s="548" t="s">
        <v>623</v>
      </c>
      <c r="K126" s="548"/>
      <c r="L126" s="548"/>
      <c r="M126" s="548"/>
      <c r="N126" s="319" t="s">
        <v>286</v>
      </c>
      <c r="R126" s="549"/>
      <c r="S126" s="548"/>
      <c r="T126" s="548"/>
      <c r="U126" s="548"/>
      <c r="V126" s="319"/>
    </row>
    <row r="127" spans="1:26" x14ac:dyDescent="0.15">
      <c r="A127" s="314"/>
      <c r="B127" s="318" t="s">
        <v>1</v>
      </c>
      <c r="C127" s="318" t="s">
        <v>4</v>
      </c>
      <c r="D127" s="318" t="s">
        <v>6</v>
      </c>
      <c r="J127" s="548" t="s">
        <v>1409</v>
      </c>
      <c r="K127" s="548"/>
      <c r="L127" s="548"/>
      <c r="M127" s="548"/>
      <c r="N127" s="319" t="s">
        <v>285</v>
      </c>
      <c r="R127" s="549"/>
      <c r="S127" s="548"/>
      <c r="T127" s="548"/>
      <c r="U127" s="548"/>
      <c r="V127" s="319"/>
    </row>
    <row r="128" spans="1:26" x14ac:dyDescent="0.15">
      <c r="A128" s="333" t="s">
        <v>56</v>
      </c>
      <c r="B128" s="320">
        <f>SUM(M85:M87,C93:C97,K103:K108,K114:K117)</f>
        <v>488</v>
      </c>
      <c r="C128" s="320">
        <f>SUM(N85:N87,D93:D97,L103:L108,L114:L117)</f>
        <v>2468</v>
      </c>
      <c r="D128" s="320">
        <f>SUM(P85:P87,F93:F97,N103:N108,N114:N117)</f>
        <v>16</v>
      </c>
      <c r="J128" s="548" t="s">
        <v>1425</v>
      </c>
      <c r="K128" s="548"/>
      <c r="L128" s="548"/>
      <c r="M128" s="548"/>
      <c r="N128" s="319" t="s">
        <v>0</v>
      </c>
      <c r="R128" s="549"/>
      <c r="S128" s="548"/>
      <c r="T128" s="548"/>
      <c r="U128" s="548"/>
      <c r="V128" s="319"/>
    </row>
    <row r="129" spans="1:23" x14ac:dyDescent="0.15">
      <c r="A129" s="333" t="s">
        <v>65</v>
      </c>
      <c r="B129" s="320"/>
      <c r="J129" s="548"/>
      <c r="K129" s="548"/>
      <c r="L129" s="548"/>
      <c r="M129" s="548"/>
      <c r="N129" s="319"/>
      <c r="R129" s="549"/>
      <c r="S129" s="548"/>
      <c r="T129" s="548"/>
      <c r="U129" s="548"/>
      <c r="V129" s="319"/>
    </row>
    <row r="130" spans="1:23" x14ac:dyDescent="0.15">
      <c r="J130" s="548"/>
      <c r="K130" s="548"/>
      <c r="L130" s="548"/>
      <c r="M130" s="548"/>
      <c r="N130" s="319"/>
      <c r="R130" s="549"/>
      <c r="S130" s="548"/>
      <c r="T130" s="548"/>
      <c r="U130" s="548"/>
      <c r="V130" s="319"/>
    </row>
    <row r="131" spans="1:23" x14ac:dyDescent="0.15">
      <c r="B131" s="318" t="s">
        <v>40</v>
      </c>
      <c r="C131" s="318" t="s">
        <v>41</v>
      </c>
    </row>
    <row r="132" spans="1:23" x14ac:dyDescent="0.15">
      <c r="A132" s="333" t="s">
        <v>39</v>
      </c>
      <c r="B132" s="317">
        <f>B128/(B124+B128)</f>
        <v>0.46387832699619774</v>
      </c>
      <c r="C132" s="317">
        <f>B124/(B124+B128)</f>
        <v>0.53612167300380231</v>
      </c>
    </row>
    <row r="133" spans="1:23" x14ac:dyDescent="0.15">
      <c r="A133" s="333" t="s">
        <v>64</v>
      </c>
      <c r="B133" s="320"/>
      <c r="C133" s="319"/>
    </row>
    <row r="141" spans="1:23" x14ac:dyDescent="0.15">
      <c r="A141" s="545" t="s">
        <v>93</v>
      </c>
      <c r="B141" s="545"/>
      <c r="C141" s="545"/>
      <c r="D141" s="545"/>
      <c r="E141" s="545"/>
      <c r="F141" s="545"/>
      <c r="G141" s="545"/>
      <c r="H141" s="545"/>
      <c r="I141" s="545"/>
      <c r="J141" s="545"/>
      <c r="K141" s="545"/>
      <c r="L141" s="545"/>
      <c r="M141" s="545"/>
      <c r="N141" s="545"/>
      <c r="O141" s="545"/>
      <c r="P141" s="545"/>
      <c r="Q141" s="545"/>
      <c r="R141" s="545"/>
      <c r="S141" s="545"/>
      <c r="T141" s="545"/>
      <c r="U141" s="545"/>
      <c r="V141" s="545"/>
      <c r="W141" s="545"/>
    </row>
    <row r="142" spans="1:23" x14ac:dyDescent="0.15">
      <c r="A142" s="313"/>
      <c r="B142" s="313"/>
      <c r="C142" s="313"/>
      <c r="D142" s="313"/>
      <c r="E142" s="313"/>
      <c r="F142" s="313"/>
      <c r="G142" s="313"/>
      <c r="H142" s="313"/>
      <c r="I142" s="313"/>
      <c r="J142" s="313"/>
      <c r="K142" s="313"/>
      <c r="L142" s="313"/>
      <c r="M142" s="313"/>
      <c r="N142" s="313"/>
      <c r="O142" s="313"/>
      <c r="P142" s="313"/>
      <c r="Q142" s="313"/>
      <c r="R142" s="313"/>
      <c r="S142" s="313"/>
      <c r="T142" s="313"/>
      <c r="U142" s="313"/>
      <c r="V142" s="313"/>
      <c r="W142" s="313"/>
    </row>
    <row r="143" spans="1:23" x14ac:dyDescent="0.15">
      <c r="H143" s="543" t="s">
        <v>36</v>
      </c>
      <c r="I143" s="544"/>
      <c r="J143" s="544"/>
      <c r="M143" s="543" t="s">
        <v>37</v>
      </c>
      <c r="N143" s="543"/>
      <c r="O143" s="543"/>
    </row>
    <row r="144" spans="1:23" x14ac:dyDescent="0.15">
      <c r="H144" s="543" t="s">
        <v>38</v>
      </c>
      <c r="I144" s="543"/>
      <c r="J144" s="543"/>
    </row>
    <row r="145" spans="1:20" x14ac:dyDescent="0.15">
      <c r="H145" s="543"/>
      <c r="I145" s="544"/>
      <c r="J145" s="544"/>
    </row>
    <row r="146" spans="1:20" x14ac:dyDescent="0.15">
      <c r="H146" s="543"/>
      <c r="I146" s="544"/>
      <c r="J146" s="544"/>
    </row>
    <row r="147" spans="1:20" x14ac:dyDescent="0.15">
      <c r="D147" s="314" t="s">
        <v>83</v>
      </c>
      <c r="P147" s="314" t="s">
        <v>84</v>
      </c>
    </row>
    <row r="148" spans="1:20" x14ac:dyDescent="0.15">
      <c r="A148" s="318" t="s">
        <v>90</v>
      </c>
      <c r="P148" s="314" t="s">
        <v>90</v>
      </c>
      <c r="S148" s="318" t="s">
        <v>92</v>
      </c>
    </row>
    <row r="149" spans="1:20" x14ac:dyDescent="0.15">
      <c r="A149" s="333" t="s">
        <v>79</v>
      </c>
      <c r="B149" s="335" t="s">
        <v>89</v>
      </c>
      <c r="C149" s="335" t="s">
        <v>2</v>
      </c>
      <c r="D149" s="335" t="s">
        <v>3</v>
      </c>
      <c r="E149" s="335" t="s">
        <v>19</v>
      </c>
      <c r="F149" s="335" t="s">
        <v>6</v>
      </c>
      <c r="G149" s="335" t="s">
        <v>76</v>
      </c>
      <c r="H149" s="335" t="s">
        <v>10</v>
      </c>
      <c r="I149" s="335" t="s">
        <v>19</v>
      </c>
      <c r="J149" s="335" t="s">
        <v>77</v>
      </c>
      <c r="K149" s="335" t="s">
        <v>6</v>
      </c>
      <c r="L149" s="335" t="s">
        <v>14</v>
      </c>
      <c r="O149" s="335" t="s">
        <v>85</v>
      </c>
      <c r="P149" s="335" t="s">
        <v>86</v>
      </c>
      <c r="Q149" s="335" t="s">
        <v>87</v>
      </c>
      <c r="S149" s="316" t="s">
        <v>40</v>
      </c>
      <c r="T149" s="316" t="s">
        <v>41</v>
      </c>
    </row>
    <row r="150" spans="1:20" x14ac:dyDescent="0.15">
      <c r="A150" s="319" t="s">
        <v>44</v>
      </c>
      <c r="B150" s="330">
        <f>AVERAGE(B160,B170)</f>
        <v>609</v>
      </c>
      <c r="C150" s="330">
        <f>AVERAGE(C160,C170)</f>
        <v>359</v>
      </c>
      <c r="D150" s="336">
        <f>C150/B150</f>
        <v>0.58949096880131358</v>
      </c>
      <c r="E150" s="330">
        <f>AVERAGE(E160,E170)</f>
        <v>3515.5</v>
      </c>
      <c r="F150" s="330">
        <f t="shared" ref="F150:I150" si="90">AVERAGE(F160,F170)</f>
        <v>17.5</v>
      </c>
      <c r="G150" s="330">
        <f t="shared" si="90"/>
        <v>20.5</v>
      </c>
      <c r="H150" s="330">
        <f t="shared" si="90"/>
        <v>60</v>
      </c>
      <c r="I150" s="330">
        <f t="shared" si="90"/>
        <v>311.5</v>
      </c>
      <c r="J150" s="337">
        <f>I150/H150</f>
        <v>5.1916666666666664</v>
      </c>
      <c r="K150" s="330">
        <f>AVERAGE(K160,K170)</f>
        <v>1.5</v>
      </c>
      <c r="L150" s="320">
        <f>((E150*0.05)+(F150*4)+(G150*-1)+(I150*0.1)+(K150*6))</f>
        <v>265.42500000000001</v>
      </c>
      <c r="O150" s="336">
        <f>(B150+H150)/(B152+F152+B154+F154+B156+F156+B150+H150)</f>
        <v>0.421019509125236</v>
      </c>
      <c r="P150" s="317">
        <f>B150/(B150+F152+F154+F156)</f>
        <v>0.51327433628318586</v>
      </c>
      <c r="Q150" s="317">
        <f>H150/(H150+B152+B154+B156)</f>
        <v>0.14906832298136646</v>
      </c>
      <c r="S150" s="317">
        <f>(H150+B152+B154+B156)/(H150+B152+B154+B156+B150)</f>
        <v>0.39792387543252594</v>
      </c>
      <c r="T150" s="317">
        <f>B150/(B150+H150+B152+B154+B156)</f>
        <v>0.60207612456747406</v>
      </c>
    </row>
    <row r="151" spans="1:20" x14ac:dyDescent="0.15">
      <c r="A151" s="333" t="s">
        <v>80</v>
      </c>
      <c r="B151" s="335" t="s">
        <v>10</v>
      </c>
      <c r="C151" s="335" t="s">
        <v>19</v>
      </c>
      <c r="D151" s="335" t="s">
        <v>77</v>
      </c>
      <c r="E151" s="335" t="s">
        <v>6</v>
      </c>
      <c r="F151" s="335" t="s">
        <v>17</v>
      </c>
      <c r="G151" s="335" t="s">
        <v>18</v>
      </c>
      <c r="H151" s="335" t="s">
        <v>19</v>
      </c>
      <c r="I151" s="335" t="s">
        <v>78</v>
      </c>
      <c r="J151" s="335" t="s">
        <v>6</v>
      </c>
      <c r="K151" s="335" t="s">
        <v>14</v>
      </c>
      <c r="L151" s="330" t="s">
        <v>91</v>
      </c>
      <c r="O151" s="316" t="s">
        <v>85</v>
      </c>
      <c r="P151" s="316" t="s">
        <v>87</v>
      </c>
      <c r="Q151" s="316" t="s">
        <v>88</v>
      </c>
    </row>
    <row r="152" spans="1:20" x14ac:dyDescent="0.15">
      <c r="A152" s="319" t="s">
        <v>44</v>
      </c>
      <c r="B152" s="330">
        <f>AVERAGE(B162,B172)</f>
        <v>330.5</v>
      </c>
      <c r="C152" s="330">
        <f>AVERAGE(C162,C172)</f>
        <v>1232.5</v>
      </c>
      <c r="D152" s="337">
        <f>C152/B152</f>
        <v>3.7291981845688351</v>
      </c>
      <c r="E152" s="330">
        <f>AVERAGE(E162,E172)</f>
        <v>7</v>
      </c>
      <c r="F152" s="330">
        <f t="shared" ref="F152:H152" si="91">AVERAGE(F162,F172)</f>
        <v>103.5</v>
      </c>
      <c r="G152" s="330">
        <f t="shared" si="91"/>
        <v>79</v>
      </c>
      <c r="H152" s="330">
        <f t="shared" si="91"/>
        <v>525</v>
      </c>
      <c r="I152" s="337">
        <f>H152/G152</f>
        <v>6.6455696202531644</v>
      </c>
      <c r="J152" s="330">
        <f>AVERAGE(J162,J172)</f>
        <v>1.5</v>
      </c>
      <c r="K152" s="320">
        <f>(C152*0.1)+(E152*6)+(H152*0.1)+(J152*6)</f>
        <v>226.75</v>
      </c>
      <c r="L152" s="320">
        <f>(C152*0.1)+(E152*6)+(G152*1)+(H152*0.1)+(J152*6)</f>
        <v>305.75</v>
      </c>
      <c r="O152" s="336">
        <f>(B152+F152)/(B152+F152+B154+F154+B156+F156+B150+H150)</f>
        <v>0.27312775330396477</v>
      </c>
      <c r="P152" s="317">
        <f>B152/(H150+B152+B154+B156)</f>
        <v>0.82111801242236027</v>
      </c>
      <c r="Q152" s="317">
        <f>F152/(F152+F154+F156)</f>
        <v>0.17922077922077922</v>
      </c>
    </row>
    <row r="153" spans="1:20" x14ac:dyDescent="0.15">
      <c r="A153" s="333" t="s">
        <v>81</v>
      </c>
      <c r="B153" s="335" t="s">
        <v>10</v>
      </c>
      <c r="C153" s="335" t="s">
        <v>19</v>
      </c>
      <c r="D153" s="335" t="s">
        <v>77</v>
      </c>
      <c r="E153" s="335" t="s">
        <v>6</v>
      </c>
      <c r="F153" s="335" t="s">
        <v>17</v>
      </c>
      <c r="G153" s="335" t="s">
        <v>18</v>
      </c>
      <c r="H153" s="335" t="s">
        <v>19</v>
      </c>
      <c r="I153" s="335" t="s">
        <v>78</v>
      </c>
      <c r="J153" s="335" t="s">
        <v>6</v>
      </c>
      <c r="K153" s="335" t="s">
        <v>14</v>
      </c>
      <c r="L153" s="330" t="s">
        <v>91</v>
      </c>
      <c r="O153" s="316" t="s">
        <v>85</v>
      </c>
      <c r="P153" s="316" t="s">
        <v>87</v>
      </c>
      <c r="Q153" s="316" t="s">
        <v>88</v>
      </c>
    </row>
    <row r="154" spans="1:20" x14ac:dyDescent="0.15">
      <c r="A154" s="319" t="s">
        <v>44</v>
      </c>
      <c r="B154" s="330">
        <f>AVERAGE(B164,B174)</f>
        <v>12</v>
      </c>
      <c r="C154" s="330">
        <f>AVERAGE(C164,C174)</f>
        <v>78</v>
      </c>
      <c r="D154" s="330">
        <f>C154/B154</f>
        <v>6.5</v>
      </c>
      <c r="E154" s="330">
        <f>AVERAGE(E164,E174)</f>
        <v>0</v>
      </c>
      <c r="F154" s="330">
        <f t="shared" ref="F154:H154" si="92">AVERAGE(F164,F174)</f>
        <v>306.5</v>
      </c>
      <c r="G154" s="330">
        <f t="shared" si="92"/>
        <v>169</v>
      </c>
      <c r="H154" s="330">
        <f t="shared" si="92"/>
        <v>1982</v>
      </c>
      <c r="I154" s="337">
        <f>H154/G154</f>
        <v>11.727810650887575</v>
      </c>
      <c r="J154" s="330">
        <f>AVERAGE(J164,J174)</f>
        <v>7</v>
      </c>
      <c r="K154" s="320">
        <f>(C154*0.1)+(E154*6)+(H154*0.1)+(J154*6)</f>
        <v>248.00000000000003</v>
      </c>
      <c r="L154" s="320">
        <f>(C154*0.1)+(E154*6)+(G154*1)+(H154*0.1)+(J154*6)</f>
        <v>417</v>
      </c>
      <c r="O154" s="336">
        <f>(B154+F154)/(B152+F152+B154+F154+B156+F156+B150+H150)</f>
        <v>0.20044052863436124</v>
      </c>
      <c r="P154" s="317">
        <f>B154/(B152+H150+B154+B156)</f>
        <v>2.9813664596273291E-2</v>
      </c>
      <c r="Q154" s="317">
        <f>F154/(F154+F152+F156)</f>
        <v>0.53073593073593073</v>
      </c>
    </row>
    <row r="155" spans="1:20" x14ac:dyDescent="0.15">
      <c r="A155" s="333" t="s">
        <v>82</v>
      </c>
      <c r="B155" s="335" t="s">
        <v>10</v>
      </c>
      <c r="C155" s="335" t="s">
        <v>19</v>
      </c>
      <c r="D155" s="335" t="s">
        <v>77</v>
      </c>
      <c r="E155" s="335" t="s">
        <v>6</v>
      </c>
      <c r="F155" s="335" t="s">
        <v>17</v>
      </c>
      <c r="G155" s="335" t="s">
        <v>18</v>
      </c>
      <c r="H155" s="335" t="s">
        <v>19</v>
      </c>
      <c r="I155" s="335" t="s">
        <v>78</v>
      </c>
      <c r="J155" s="335" t="s">
        <v>6</v>
      </c>
      <c r="K155" s="335" t="s">
        <v>14</v>
      </c>
      <c r="L155" s="330" t="s">
        <v>91</v>
      </c>
      <c r="O155" s="316" t="s">
        <v>85</v>
      </c>
      <c r="P155" s="316" t="s">
        <v>87</v>
      </c>
      <c r="Q155" s="316" t="s">
        <v>88</v>
      </c>
    </row>
    <row r="156" spans="1:20" x14ac:dyDescent="0.15">
      <c r="A156" s="319" t="s">
        <v>44</v>
      </c>
      <c r="B156" s="330">
        <f>AVERAGE(B166,B176)</f>
        <v>0</v>
      </c>
      <c r="C156" s="330">
        <f>AVERAGE(C166,C176)</f>
        <v>0</v>
      </c>
      <c r="D156" s="330" t="e">
        <f>C156/B156</f>
        <v>#DIV/0!</v>
      </c>
      <c r="E156" s="330">
        <f>AVERAGE(E166,E176)</f>
        <v>0</v>
      </c>
      <c r="F156" s="330">
        <f>AVERAGE(F166,F176)</f>
        <v>167.5</v>
      </c>
      <c r="G156" s="330">
        <f t="shared" ref="G156:H156" si="93">AVERAGE(G166,G176)</f>
        <v>111</v>
      </c>
      <c r="H156" s="330">
        <f t="shared" si="93"/>
        <v>1008.5</v>
      </c>
      <c r="I156" s="337">
        <f>H156/G156</f>
        <v>9.0855855855855854</v>
      </c>
      <c r="J156" s="330">
        <f>AVERAGE(J166,J176)</f>
        <v>9</v>
      </c>
      <c r="K156" s="320">
        <f>(C156*0.1)+(E156*6)+(H156*0.1)+(J156*6)</f>
        <v>154.85000000000002</v>
      </c>
      <c r="L156" s="320">
        <f>(C156*0.1)+(E156*6)+(G156*1)+(H156*0.1)+(J156*6)</f>
        <v>265.85000000000002</v>
      </c>
      <c r="O156" s="336">
        <f>(B156+F156)/(B152+F152+B154+F154+B156+F156+B150+H150)</f>
        <v>0.10541220893643802</v>
      </c>
      <c r="P156" s="332">
        <f>B156/(B156+B154+B152+H150)</f>
        <v>0</v>
      </c>
      <c r="Q156" s="317">
        <f>F156/(F156+F154+F152)</f>
        <v>0.29004329004329005</v>
      </c>
    </row>
    <row r="157" spans="1:20" x14ac:dyDescent="0.15">
      <c r="B157" s="338"/>
      <c r="C157" s="338"/>
      <c r="D157" s="338"/>
      <c r="E157" s="338"/>
      <c r="F157" s="338"/>
      <c r="G157" s="338"/>
      <c r="H157" s="338"/>
      <c r="I157" s="338"/>
      <c r="J157" s="338"/>
      <c r="K157" s="338"/>
      <c r="L157" s="339"/>
      <c r="P157" s="314"/>
    </row>
    <row r="158" spans="1:20" x14ac:dyDescent="0.15">
      <c r="A158" s="318">
        <v>2024</v>
      </c>
      <c r="P158" s="314">
        <v>2024</v>
      </c>
      <c r="S158" s="318" t="s">
        <v>92</v>
      </c>
    </row>
    <row r="159" spans="1:20" x14ac:dyDescent="0.15">
      <c r="A159" s="333" t="s">
        <v>79</v>
      </c>
      <c r="B159" s="335" t="s">
        <v>89</v>
      </c>
      <c r="C159" s="335" t="s">
        <v>2</v>
      </c>
      <c r="D159" s="335" t="s">
        <v>3</v>
      </c>
      <c r="E159" s="335" t="s">
        <v>19</v>
      </c>
      <c r="F159" s="335" t="s">
        <v>6</v>
      </c>
      <c r="G159" s="335" t="s">
        <v>76</v>
      </c>
      <c r="H159" s="335" t="s">
        <v>10</v>
      </c>
      <c r="I159" s="335" t="s">
        <v>19</v>
      </c>
      <c r="J159" s="335" t="s">
        <v>77</v>
      </c>
      <c r="K159" s="335" t="s">
        <v>6</v>
      </c>
      <c r="L159" s="335" t="s">
        <v>14</v>
      </c>
      <c r="O159" s="335" t="s">
        <v>85</v>
      </c>
      <c r="P159" s="335" t="s">
        <v>86</v>
      </c>
      <c r="Q159" s="335" t="s">
        <v>87</v>
      </c>
      <c r="S159" s="316" t="s">
        <v>40</v>
      </c>
      <c r="T159" s="316" t="s">
        <v>41</v>
      </c>
    </row>
    <row r="160" spans="1:20" x14ac:dyDescent="0.15">
      <c r="A160" s="319" t="s">
        <v>44</v>
      </c>
      <c r="B160" s="330">
        <v>661</v>
      </c>
      <c r="C160" s="330">
        <v>395</v>
      </c>
      <c r="D160" s="336">
        <f>C160/B160</f>
        <v>0.5975794251134644</v>
      </c>
      <c r="E160" s="330">
        <v>3879</v>
      </c>
      <c r="F160" s="330">
        <v>19</v>
      </c>
      <c r="G160" s="330">
        <v>23</v>
      </c>
      <c r="H160" s="330">
        <v>79</v>
      </c>
      <c r="I160" s="330">
        <v>355</v>
      </c>
      <c r="J160" s="337">
        <f>I160/H160</f>
        <v>4.4936708860759493</v>
      </c>
      <c r="K160" s="330">
        <v>2</v>
      </c>
      <c r="L160" s="320">
        <f>((E160*0.05)+(F160*4)+(G160*-1)+(I160*0.1)+(K160*6))</f>
        <v>294.45000000000005</v>
      </c>
      <c r="O160" s="336">
        <f>(B160+H160)/(B162+F162+B164+F164+B166+F166+B160+H160)</f>
        <v>0.43890865954922892</v>
      </c>
      <c r="P160" s="317">
        <f>B160/(B160+F162+F164+F166)</f>
        <v>0.51042471042471038</v>
      </c>
      <c r="Q160" s="317">
        <f>H160/(H160+B162+B164+B166)</f>
        <v>0.20204603580562661</v>
      </c>
      <c r="S160" s="317">
        <f>(H160+B162+B164+B166)/(H160+B162+B164+B166+B160)</f>
        <v>0.37167300380228135</v>
      </c>
      <c r="T160" s="317">
        <f>B160/(B160+H160+B162+B164+B166)</f>
        <v>0.62832699619771859</v>
      </c>
    </row>
    <row r="161" spans="1:20" x14ac:dyDescent="0.15">
      <c r="A161" s="333" t="s">
        <v>80</v>
      </c>
      <c r="B161" s="335" t="s">
        <v>10</v>
      </c>
      <c r="C161" s="335" t="s">
        <v>19</v>
      </c>
      <c r="D161" s="335" t="s">
        <v>77</v>
      </c>
      <c r="E161" s="335" t="s">
        <v>6</v>
      </c>
      <c r="F161" s="335" t="s">
        <v>17</v>
      </c>
      <c r="G161" s="335" t="s">
        <v>18</v>
      </c>
      <c r="H161" s="335" t="s">
        <v>19</v>
      </c>
      <c r="I161" s="335" t="s">
        <v>78</v>
      </c>
      <c r="J161" s="335" t="s">
        <v>6</v>
      </c>
      <c r="K161" s="335" t="s">
        <v>14</v>
      </c>
      <c r="L161" s="335" t="s">
        <v>91</v>
      </c>
      <c r="O161" s="316" t="s">
        <v>85</v>
      </c>
      <c r="P161" s="316" t="s">
        <v>87</v>
      </c>
      <c r="Q161" s="316" t="s">
        <v>88</v>
      </c>
    </row>
    <row r="162" spans="1:20" x14ac:dyDescent="0.15">
      <c r="A162" s="319" t="s">
        <v>44</v>
      </c>
      <c r="B162" s="330">
        <v>308</v>
      </c>
      <c r="C162" s="330">
        <v>1261</v>
      </c>
      <c r="D162" s="337">
        <f>C162/B162</f>
        <v>4.0941558441558445</v>
      </c>
      <c r="E162" s="330">
        <v>6</v>
      </c>
      <c r="F162" s="330">
        <v>87</v>
      </c>
      <c r="G162" s="330">
        <v>63</v>
      </c>
      <c r="H162" s="330">
        <v>429</v>
      </c>
      <c r="I162" s="337">
        <f>H162/G162</f>
        <v>6.8095238095238093</v>
      </c>
      <c r="J162" s="330">
        <v>1</v>
      </c>
      <c r="K162" s="320">
        <f>(C162*0.1)+(E162*6)+(H162*0.1)+(J162*6)</f>
        <v>211.00000000000003</v>
      </c>
      <c r="L162" s="320">
        <f>(C162*0.1)+(E162*6)+(G162*1)+(H162*0.1)+(J162*6)</f>
        <v>274</v>
      </c>
      <c r="O162" s="336">
        <f>(B162+F162)/(B162+F162+B164+F164+B166+F166+B160+H160)</f>
        <v>0.23428232502965599</v>
      </c>
      <c r="P162" s="317">
        <f>B162/(H160+B162+B164+B166)</f>
        <v>0.78772378516624042</v>
      </c>
      <c r="Q162" s="317">
        <f>F162/(F162+F164+F166)</f>
        <v>0.13722397476340695</v>
      </c>
    </row>
    <row r="163" spans="1:20" x14ac:dyDescent="0.15">
      <c r="A163" s="333" t="s">
        <v>81</v>
      </c>
      <c r="B163" s="335" t="s">
        <v>10</v>
      </c>
      <c r="C163" s="335" t="s">
        <v>19</v>
      </c>
      <c r="D163" s="335" t="s">
        <v>77</v>
      </c>
      <c r="E163" s="335" t="s">
        <v>6</v>
      </c>
      <c r="F163" s="335" t="s">
        <v>17</v>
      </c>
      <c r="G163" s="335" t="s">
        <v>18</v>
      </c>
      <c r="H163" s="335" t="s">
        <v>19</v>
      </c>
      <c r="I163" s="335" t="s">
        <v>78</v>
      </c>
      <c r="J163" s="335" t="s">
        <v>6</v>
      </c>
      <c r="K163" s="335" t="s">
        <v>14</v>
      </c>
      <c r="L163" s="335" t="s">
        <v>91</v>
      </c>
      <c r="O163" s="316" t="s">
        <v>85</v>
      </c>
      <c r="P163" s="316" t="s">
        <v>87</v>
      </c>
      <c r="Q163" s="316" t="s">
        <v>88</v>
      </c>
    </row>
    <row r="164" spans="1:20" x14ac:dyDescent="0.15">
      <c r="A164" s="319" t="s">
        <v>44</v>
      </c>
      <c r="B164" s="330">
        <v>4</v>
      </c>
      <c r="C164" s="330">
        <v>-8</v>
      </c>
      <c r="D164" s="330">
        <f>C164/B164</f>
        <v>-2</v>
      </c>
      <c r="E164" s="330">
        <v>0</v>
      </c>
      <c r="F164" s="330">
        <v>381</v>
      </c>
      <c r="G164" s="330">
        <v>221</v>
      </c>
      <c r="H164" s="330">
        <v>2497</v>
      </c>
      <c r="I164" s="337">
        <f>H164/G164</f>
        <v>11.298642533936652</v>
      </c>
      <c r="J164" s="330">
        <v>10</v>
      </c>
      <c r="K164" s="320">
        <f>(C164*0.1)+(E164*6)+(H164*0.1)+(J164*6)</f>
        <v>308.89999999999998</v>
      </c>
      <c r="L164" s="320">
        <f>(C164*0.1)+(E164*6)+(G164*1)+(H164*0.1)+(J164*6)</f>
        <v>529.9</v>
      </c>
      <c r="O164" s="336">
        <f>(B164+F164)/(B162+F162+B164+F164+B166+F166+B160+H160)</f>
        <v>0.22835112692763937</v>
      </c>
      <c r="P164" s="317">
        <f>B164/(B162+H160+B164+B166)</f>
        <v>1.0230179028132993E-2</v>
      </c>
      <c r="Q164" s="317">
        <f>F164/(F164+F162+F166)</f>
        <v>0.60094637223974767</v>
      </c>
    </row>
    <row r="165" spans="1:20" x14ac:dyDescent="0.15">
      <c r="A165" s="333" t="s">
        <v>82</v>
      </c>
      <c r="B165" s="335" t="s">
        <v>10</v>
      </c>
      <c r="C165" s="335" t="s">
        <v>19</v>
      </c>
      <c r="D165" s="335" t="s">
        <v>77</v>
      </c>
      <c r="E165" s="335" t="s">
        <v>6</v>
      </c>
      <c r="F165" s="335" t="s">
        <v>17</v>
      </c>
      <c r="G165" s="335" t="s">
        <v>18</v>
      </c>
      <c r="H165" s="335" t="s">
        <v>19</v>
      </c>
      <c r="I165" s="335" t="s">
        <v>78</v>
      </c>
      <c r="J165" s="335" t="s">
        <v>6</v>
      </c>
      <c r="K165" s="335" t="s">
        <v>14</v>
      </c>
      <c r="L165" s="335" t="s">
        <v>91</v>
      </c>
      <c r="O165" s="316" t="s">
        <v>85</v>
      </c>
      <c r="P165" s="316" t="s">
        <v>87</v>
      </c>
      <c r="Q165" s="316" t="s">
        <v>88</v>
      </c>
    </row>
    <row r="166" spans="1:20" x14ac:dyDescent="0.15">
      <c r="A166" s="319" t="s">
        <v>44</v>
      </c>
      <c r="B166" s="330">
        <v>0</v>
      </c>
      <c r="C166" s="330">
        <v>0</v>
      </c>
      <c r="D166" s="330" t="e">
        <f>C166/B166</f>
        <v>#DIV/0!</v>
      </c>
      <c r="E166" s="330">
        <v>0</v>
      </c>
      <c r="F166" s="330">
        <v>166</v>
      </c>
      <c r="G166" s="330">
        <v>111</v>
      </c>
      <c r="H166" s="330">
        <v>953</v>
      </c>
      <c r="I166" s="337">
        <f>H166/G166</f>
        <v>8.5855855855855854</v>
      </c>
      <c r="J166" s="330">
        <v>8</v>
      </c>
      <c r="K166" s="320">
        <f>(C166*0.1)+(E166*6)+(H166*0.1)+(J166*6)</f>
        <v>143.30000000000001</v>
      </c>
      <c r="L166" s="320">
        <f>(C166*0.1)+(E166*6)+(G166*1)+(H166*0.1)+(J166*6)</f>
        <v>254.3</v>
      </c>
      <c r="O166" s="336">
        <f>(B166+F166)/(B162+F162+B164+F164+B166+F166+B160+H160)</f>
        <v>9.8457888493475684E-2</v>
      </c>
      <c r="P166" s="332">
        <f>B166/(B166+B164+B162+H160)</f>
        <v>0</v>
      </c>
      <c r="Q166" s="317">
        <f>F166/(F166+F164+F162)</f>
        <v>0.26182965299684541</v>
      </c>
    </row>
    <row r="168" spans="1:20" x14ac:dyDescent="0.15">
      <c r="A168" s="318">
        <v>2025</v>
      </c>
      <c r="P168" s="314">
        <v>2025</v>
      </c>
      <c r="S168" s="318" t="s">
        <v>92</v>
      </c>
    </row>
    <row r="169" spans="1:20" x14ac:dyDescent="0.15">
      <c r="A169" s="333" t="s">
        <v>79</v>
      </c>
      <c r="B169" s="335" t="s">
        <v>89</v>
      </c>
      <c r="C169" s="335" t="s">
        <v>2</v>
      </c>
      <c r="D169" s="335" t="s">
        <v>3</v>
      </c>
      <c r="E169" s="335" t="s">
        <v>19</v>
      </c>
      <c r="F169" s="335" t="s">
        <v>6</v>
      </c>
      <c r="G169" s="335" t="s">
        <v>76</v>
      </c>
      <c r="H169" s="335" t="s">
        <v>10</v>
      </c>
      <c r="I169" s="335" t="s">
        <v>19</v>
      </c>
      <c r="J169" s="335" t="s">
        <v>77</v>
      </c>
      <c r="K169" s="335" t="s">
        <v>6</v>
      </c>
      <c r="L169" s="335" t="s">
        <v>14</v>
      </c>
      <c r="O169" s="335" t="s">
        <v>85</v>
      </c>
      <c r="P169" s="335" t="s">
        <v>86</v>
      </c>
      <c r="Q169" s="335" t="s">
        <v>87</v>
      </c>
      <c r="S169" s="316" t="s">
        <v>40</v>
      </c>
      <c r="T169" s="316" t="s">
        <v>41</v>
      </c>
    </row>
    <row r="170" spans="1:20" x14ac:dyDescent="0.15">
      <c r="A170" s="319" t="s">
        <v>44</v>
      </c>
      <c r="B170" s="330">
        <v>557</v>
      </c>
      <c r="C170" s="330">
        <v>323</v>
      </c>
      <c r="D170" s="336">
        <f>C170/B170</f>
        <v>0.57989228007181326</v>
      </c>
      <c r="E170" s="330">
        <v>3152</v>
      </c>
      <c r="F170" s="330">
        <v>16</v>
      </c>
      <c r="G170" s="330">
        <v>18</v>
      </c>
      <c r="H170" s="330">
        <v>41</v>
      </c>
      <c r="I170" s="330">
        <v>268</v>
      </c>
      <c r="J170" s="330">
        <f>I170/H170</f>
        <v>6.5365853658536581</v>
      </c>
      <c r="K170" s="330">
        <v>1</v>
      </c>
      <c r="L170" s="320">
        <f>((E170*0.05)+(F170*4)+(G170*-1)+(I170*0.1)+(K170*6))</f>
        <v>236.40000000000003</v>
      </c>
      <c r="O170" s="336">
        <f>(B170+H170)/(B172+F172+B174+F174+B176+F176+B170+H170)</f>
        <v>0.40080428954423591</v>
      </c>
      <c r="P170" s="317">
        <f>B170/(B170+F172+F174+F176)</f>
        <v>0.51669758812615951</v>
      </c>
      <c r="Q170" s="317">
        <f>H170/(H170+B172+B174+B176)</f>
        <v>9.9033816425120769E-2</v>
      </c>
      <c r="S170" s="317">
        <f>(H170+B172+B174+B176)/(H170+B172+B174+B176+B170)</f>
        <v>0.42636457260556127</v>
      </c>
      <c r="T170" s="317">
        <f>B170/(B170+H170+B172+B174+B176)</f>
        <v>0.57363542739443873</v>
      </c>
    </row>
    <row r="171" spans="1:20" x14ac:dyDescent="0.15">
      <c r="A171" s="333" t="s">
        <v>80</v>
      </c>
      <c r="B171" s="335" t="s">
        <v>10</v>
      </c>
      <c r="C171" s="335" t="s">
        <v>19</v>
      </c>
      <c r="D171" s="335" t="s">
        <v>77</v>
      </c>
      <c r="E171" s="335" t="s">
        <v>6</v>
      </c>
      <c r="F171" s="335" t="s">
        <v>17</v>
      </c>
      <c r="G171" s="335" t="s">
        <v>18</v>
      </c>
      <c r="H171" s="335" t="s">
        <v>19</v>
      </c>
      <c r="I171" s="335" t="s">
        <v>78</v>
      </c>
      <c r="J171" s="335" t="s">
        <v>6</v>
      </c>
      <c r="K171" s="335" t="s">
        <v>14</v>
      </c>
      <c r="L171" s="335" t="s">
        <v>91</v>
      </c>
      <c r="O171" s="316" t="s">
        <v>85</v>
      </c>
      <c r="P171" s="316" t="s">
        <v>87</v>
      </c>
      <c r="Q171" s="316" t="s">
        <v>88</v>
      </c>
    </row>
    <row r="172" spans="1:20" x14ac:dyDescent="0.15">
      <c r="A172" s="319" t="s">
        <v>44</v>
      </c>
      <c r="B172" s="330">
        <v>353</v>
      </c>
      <c r="C172" s="330">
        <v>1204</v>
      </c>
      <c r="D172" s="337">
        <f>C172/B172</f>
        <v>3.4107648725212463</v>
      </c>
      <c r="E172" s="330">
        <v>8</v>
      </c>
      <c r="F172" s="330">
        <v>120</v>
      </c>
      <c r="G172" s="330">
        <v>95</v>
      </c>
      <c r="H172" s="330">
        <v>621</v>
      </c>
      <c r="I172" s="337">
        <f>H172/G172</f>
        <v>6.5368421052631582</v>
      </c>
      <c r="J172" s="330">
        <v>2</v>
      </c>
      <c r="K172" s="320">
        <f>(C172*0.1)+(E172*6)+(H172*0.1)+(J172*6)</f>
        <v>242.5</v>
      </c>
      <c r="L172" s="320">
        <f>(C172*0.1)+(E172*6)+(G172*1)+(H172*0.1)+(J172*6)</f>
        <v>337.5</v>
      </c>
      <c r="O172" s="336">
        <f>(B172+F172)/(B172+F172+B174+F174+B176+F176+B170+H170)</f>
        <v>0.31702412868632707</v>
      </c>
      <c r="P172" s="317">
        <f>B172/(H170+B172+B174+B176)</f>
        <v>0.85265700483091789</v>
      </c>
      <c r="Q172" s="317">
        <f>F172/(F172+F174+F176)</f>
        <v>0.23032629558541268</v>
      </c>
    </row>
    <row r="173" spans="1:20" x14ac:dyDescent="0.15">
      <c r="A173" s="333" t="s">
        <v>81</v>
      </c>
      <c r="B173" s="335" t="s">
        <v>10</v>
      </c>
      <c r="C173" s="335" t="s">
        <v>19</v>
      </c>
      <c r="D173" s="335" t="s">
        <v>77</v>
      </c>
      <c r="E173" s="335" t="s">
        <v>6</v>
      </c>
      <c r="F173" s="335" t="s">
        <v>17</v>
      </c>
      <c r="G173" s="335" t="s">
        <v>18</v>
      </c>
      <c r="H173" s="335" t="s">
        <v>19</v>
      </c>
      <c r="I173" s="335" t="s">
        <v>78</v>
      </c>
      <c r="J173" s="335" t="s">
        <v>6</v>
      </c>
      <c r="K173" s="335" t="s">
        <v>14</v>
      </c>
      <c r="L173" s="335" t="s">
        <v>91</v>
      </c>
      <c r="O173" s="316" t="s">
        <v>85</v>
      </c>
      <c r="P173" s="316" t="s">
        <v>87</v>
      </c>
      <c r="Q173" s="316" t="s">
        <v>88</v>
      </c>
    </row>
    <row r="174" spans="1:20" x14ac:dyDescent="0.15">
      <c r="A174" s="319" t="s">
        <v>44</v>
      </c>
      <c r="B174" s="330">
        <v>20</v>
      </c>
      <c r="C174" s="330">
        <v>164</v>
      </c>
      <c r="D174" s="337">
        <f>C174/B174</f>
        <v>8.1999999999999993</v>
      </c>
      <c r="E174" s="330">
        <v>0</v>
      </c>
      <c r="F174" s="330">
        <v>232</v>
      </c>
      <c r="G174" s="330">
        <v>117</v>
      </c>
      <c r="H174" s="330">
        <v>1467</v>
      </c>
      <c r="I174" s="337">
        <f>H174/G174</f>
        <v>12.538461538461538</v>
      </c>
      <c r="J174" s="330">
        <v>4</v>
      </c>
      <c r="K174" s="320">
        <f>(C174*0.1)+(E174*6)+(H174*0.1)+(J174*6)</f>
        <v>187.10000000000002</v>
      </c>
      <c r="L174" s="320">
        <f>(C174*0.1)+(E174*6)+(G174*1)+(H174*0.1)+(J174*6)</f>
        <v>304.10000000000002</v>
      </c>
      <c r="O174" s="336">
        <f>(B174+F174)/(B172+F172+B174+F174+B176+F176+B170+H170)</f>
        <v>0.16890080428954424</v>
      </c>
      <c r="P174" s="317">
        <f>B174/(B172+H170+B174+B176)</f>
        <v>4.8309178743961352E-2</v>
      </c>
      <c r="Q174" s="317">
        <f>F174/(F174+F172+F176)</f>
        <v>0.44529750479846447</v>
      </c>
    </row>
    <row r="175" spans="1:20" x14ac:dyDescent="0.15">
      <c r="A175" s="333" t="s">
        <v>82</v>
      </c>
      <c r="B175" s="335" t="s">
        <v>10</v>
      </c>
      <c r="C175" s="335" t="s">
        <v>19</v>
      </c>
      <c r="D175" s="335" t="s">
        <v>77</v>
      </c>
      <c r="E175" s="335" t="s">
        <v>6</v>
      </c>
      <c r="F175" s="335" t="s">
        <v>17</v>
      </c>
      <c r="G175" s="335" t="s">
        <v>18</v>
      </c>
      <c r="H175" s="335" t="s">
        <v>19</v>
      </c>
      <c r="I175" s="335" t="s">
        <v>78</v>
      </c>
      <c r="J175" s="335" t="s">
        <v>6</v>
      </c>
      <c r="K175" s="335" t="s">
        <v>14</v>
      </c>
      <c r="L175" s="335" t="s">
        <v>91</v>
      </c>
      <c r="O175" s="316" t="s">
        <v>85</v>
      </c>
      <c r="P175" s="316" t="s">
        <v>87</v>
      </c>
      <c r="Q175" s="316" t="s">
        <v>88</v>
      </c>
    </row>
    <row r="176" spans="1:20" x14ac:dyDescent="0.15">
      <c r="A176" s="319" t="s">
        <v>44</v>
      </c>
      <c r="B176" s="330">
        <v>0</v>
      </c>
      <c r="C176" s="330">
        <v>0</v>
      </c>
      <c r="D176" s="330" t="e">
        <f>C176/B176</f>
        <v>#DIV/0!</v>
      </c>
      <c r="E176" s="330">
        <v>0</v>
      </c>
      <c r="F176" s="330">
        <v>169</v>
      </c>
      <c r="G176" s="330">
        <v>111</v>
      </c>
      <c r="H176" s="330">
        <v>1064</v>
      </c>
      <c r="I176" s="337">
        <f>H176/G176</f>
        <v>9.5855855855855854</v>
      </c>
      <c r="J176" s="330">
        <v>10</v>
      </c>
      <c r="K176" s="320">
        <f>(C176*0.1)+(E176*6)+(H176*0.1)+(J176*6)</f>
        <v>166.4</v>
      </c>
      <c r="L176" s="320">
        <f>(C176*0.1)+(E176*6)+(G176*1)+(H176*0.1)+(J176*6)</f>
        <v>277.39999999999998</v>
      </c>
      <c r="O176" s="336">
        <f>(B176+F176)/(B172+F172+B174+F174+B176+F176+B170+H170)</f>
        <v>0.11327077747989277</v>
      </c>
      <c r="P176" s="332">
        <f>B176/(B176+B174+B172+H170)</f>
        <v>0</v>
      </c>
      <c r="Q176" s="317">
        <f>F176/(F176+F174+F172)</f>
        <v>0.32437619961612285</v>
      </c>
    </row>
  </sheetData>
  <mergeCells count="136">
    <mergeCell ref="J124:M124"/>
    <mergeCell ref="R124:U124"/>
    <mergeCell ref="J125:M125"/>
    <mergeCell ref="R125:U125"/>
    <mergeCell ref="J126:M126"/>
    <mergeCell ref="R126:U126"/>
    <mergeCell ref="J122:M122"/>
    <mergeCell ref="A141:W141"/>
    <mergeCell ref="R122:U122"/>
    <mergeCell ref="J123:M123"/>
    <mergeCell ref="R123:U123"/>
    <mergeCell ref="H143:J143"/>
    <mergeCell ref="M143:O143"/>
    <mergeCell ref="H144:J144"/>
    <mergeCell ref="H145:J145"/>
    <mergeCell ref="H146:J146"/>
    <mergeCell ref="J127:M127"/>
    <mergeCell ref="R127:U127"/>
    <mergeCell ref="J128:M128"/>
    <mergeCell ref="R128:U128"/>
    <mergeCell ref="J129:M129"/>
    <mergeCell ref="R129:U129"/>
    <mergeCell ref="J130:M130"/>
    <mergeCell ref="R130:U130"/>
    <mergeCell ref="H76:J76"/>
    <mergeCell ref="H77:J77"/>
    <mergeCell ref="A80:W80"/>
    <mergeCell ref="A121:G121"/>
    <mergeCell ref="J121:N121"/>
    <mergeCell ref="R121:V121"/>
    <mergeCell ref="C83:I83"/>
    <mergeCell ref="L83:P83"/>
    <mergeCell ref="R83:T83"/>
    <mergeCell ref="V83:W83"/>
    <mergeCell ref="A91:G91"/>
    <mergeCell ref="H91:M91"/>
    <mergeCell ref="R91:T91"/>
    <mergeCell ref="V91:W91"/>
    <mergeCell ref="A101:G101"/>
    <mergeCell ref="J101:N101"/>
    <mergeCell ref="R101:T101"/>
    <mergeCell ref="V101:W101"/>
    <mergeCell ref="A112:G112"/>
    <mergeCell ref="J112:N112"/>
    <mergeCell ref="R112:T112"/>
    <mergeCell ref="V112:W112"/>
    <mergeCell ref="J59:M59"/>
    <mergeCell ref="R59:U59"/>
    <mergeCell ref="AL59:AO59"/>
    <mergeCell ref="AT59:AW59"/>
    <mergeCell ref="A73:W73"/>
    <mergeCell ref="H75:J75"/>
    <mergeCell ref="M75:O75"/>
    <mergeCell ref="J57:M57"/>
    <mergeCell ref="R57:U57"/>
    <mergeCell ref="AL57:AO57"/>
    <mergeCell ref="AT57:AW57"/>
    <mergeCell ref="J58:M58"/>
    <mergeCell ref="R58:U58"/>
    <mergeCell ref="AL58:AO58"/>
    <mergeCell ref="AT58:AW58"/>
    <mergeCell ref="J55:M55"/>
    <mergeCell ref="R55:U55"/>
    <mergeCell ref="AL55:AO55"/>
    <mergeCell ref="AT55:AW55"/>
    <mergeCell ref="J56:M56"/>
    <mergeCell ref="R56:U56"/>
    <mergeCell ref="AL56:AO56"/>
    <mergeCell ref="AT56:AW56"/>
    <mergeCell ref="J53:M53"/>
    <mergeCell ref="R53:U53"/>
    <mergeCell ref="AL53:AO53"/>
    <mergeCell ref="AT53:AW53"/>
    <mergeCell ref="J54:M54"/>
    <mergeCell ref="R54:U54"/>
    <mergeCell ref="AL54:AO54"/>
    <mergeCell ref="AT54:AW54"/>
    <mergeCell ref="J51:M51"/>
    <mergeCell ref="R51:U51"/>
    <mergeCell ref="AL51:AO51"/>
    <mergeCell ref="AT51:AW51"/>
    <mergeCell ref="J52:M52"/>
    <mergeCell ref="R52:U52"/>
    <mergeCell ref="AL52:AO52"/>
    <mergeCell ref="AT52:AW52"/>
    <mergeCell ref="A50:G50"/>
    <mergeCell ref="J50:N50"/>
    <mergeCell ref="R50:V50"/>
    <mergeCell ref="AC50:AI50"/>
    <mergeCell ref="AL50:AP50"/>
    <mergeCell ref="AT50:AX50"/>
    <mergeCell ref="AV30:AX30"/>
    <mergeCell ref="AZ30:BA30"/>
    <mergeCell ref="A41:G41"/>
    <mergeCell ref="L41:P41"/>
    <mergeCell ref="T41:V41"/>
    <mergeCell ref="X41:Y41"/>
    <mergeCell ref="AE41:AK41"/>
    <mergeCell ref="AN41:AR41"/>
    <mergeCell ref="AV41:AX41"/>
    <mergeCell ref="AZ41:BA41"/>
    <mergeCell ref="A30:G30"/>
    <mergeCell ref="L30:P30"/>
    <mergeCell ref="T30:V30"/>
    <mergeCell ref="X30:Y30"/>
    <mergeCell ref="AE30:AK30"/>
    <mergeCell ref="AN30:AR30"/>
    <mergeCell ref="AV12:AX12"/>
    <mergeCell ref="AZ12:BA12"/>
    <mergeCell ref="A20:G20"/>
    <mergeCell ref="H20:M20"/>
    <mergeCell ref="T20:V20"/>
    <mergeCell ref="X20:Y20"/>
    <mergeCell ref="AE20:AK20"/>
    <mergeCell ref="AL20:AQ20"/>
    <mergeCell ref="AV20:AX20"/>
    <mergeCell ref="AZ20:BA20"/>
    <mergeCell ref="C12:I12"/>
    <mergeCell ref="N12:R12"/>
    <mergeCell ref="T12:V12"/>
    <mergeCell ref="X12:Y12"/>
    <mergeCell ref="AG12:AM12"/>
    <mergeCell ref="AP12:AT12"/>
    <mergeCell ref="H6:J6"/>
    <mergeCell ref="AJ6:AL6"/>
    <mergeCell ref="H7:J7"/>
    <mergeCell ref="AJ7:AL7"/>
    <mergeCell ref="A10:W10"/>
    <mergeCell ref="AC10:AY10"/>
    <mergeCell ref="A1:W1"/>
    <mergeCell ref="A3:W3"/>
    <mergeCell ref="AC3:AY3"/>
    <mergeCell ref="H5:J5"/>
    <mergeCell ref="M5:O5"/>
    <mergeCell ref="AJ5:AL5"/>
    <mergeCell ref="AO5:AQ5"/>
  </mergeCells>
  <hyperlinks>
    <hyperlink ref="H6" location="ARI!A90" display="RSP Projections: Year 2" xr:uid="{956B5960-0FD4-49DB-91D3-F2F736E4D921}"/>
    <hyperlink ref="H6:J6" location="ARI!A110" display="RSP Projections: Year 2" xr:uid="{753952EC-FB0B-4615-82D7-EA8B9039F9D0}"/>
    <hyperlink ref="M5:O5" location="ARI!AX11" display="Adjustable Projections: Year 1" xr:uid="{D9C6960D-C819-4E46-A7E2-16585E0774EA}"/>
    <hyperlink ref="AJ5" location="ARI!C9" display="RSP Projections: Year 1" xr:uid="{425A87E5-24C7-4AF6-BB8F-0D65C1A01D38}"/>
    <hyperlink ref="AJ6" location="ARI!A90" display="RSP Projections: Year 2" xr:uid="{F6BE04B4-3255-4A6B-9269-05016BD51F54}"/>
    <hyperlink ref="AJ6:AL6" location="ARI!A110" display="RSP Projections: Year 2" xr:uid="{02FCE5FC-3DE4-4E26-82F9-B39F2DE35D43}"/>
    <hyperlink ref="AO5:AQ5" location="ARI!AX11" display="Adjustable Projections: Year 1" xr:uid="{138E8686-F742-441E-98F9-907A602ADA5F}"/>
    <hyperlink ref="H5" location="ARI!C9" display="RSP Projections: Year 1" xr:uid="{6E12D256-7352-4CB4-9DEC-22A012ECC54F}"/>
    <hyperlink ref="H76" location="ARI!A90" display="RSP Projections: Year 2" xr:uid="{C97C48B7-6734-425D-8DFC-7583ED24E175}"/>
    <hyperlink ref="H76:J76" location="ARI!A110" display="RSP Projections: Year 2" xr:uid="{2F6F464B-A87F-4536-8AD9-E73C845F16EB}"/>
    <hyperlink ref="M75:O75" location="ARI!AX11" display="Adjustable Projections: Year 1" xr:uid="{2118C7C2-8018-4DD8-BD91-02B7D571E806}"/>
    <hyperlink ref="H75" location="ARI!C9" display="RSP Projections: Year 1" xr:uid="{A44CE518-76BE-4C53-8643-5DC783BA6B37}"/>
    <hyperlink ref="M143:O143" location="ARI!AX11" display="Adjustable Projections: Year 1" xr:uid="{6991D38F-3E3C-458D-9CB6-23FBEF233C09}"/>
    <hyperlink ref="H144:J144" location="ARI!A110" display="RSP Projections: Year 2" xr:uid="{7F25811F-70FB-4A6C-AFB1-61EB7A4E7F69}"/>
    <hyperlink ref="H144" location="ARI!A90" display="RSP Projections: Year 2" xr:uid="{2CA280C4-C4F6-4485-9FC3-0230DCA2C910}"/>
    <hyperlink ref="H143" location="ARI!C9" display="RSP Projections: Year 1" xr:uid="{884DA7AA-567E-43D0-B8A6-67037F1E1360}"/>
    <hyperlink ref="M6" location="ARI!A170" display="Past Run/Pass Performances" xr:uid="{091B9963-9873-4C0B-8D22-5623EBA212C0}"/>
    <hyperlink ref="M76" location="ARI!A170" display="Past Run/Pass Performances" xr:uid="{A8BBFAC1-5291-4042-BE44-88C3A1E552D1}"/>
  </hyperlinks>
  <pageMargins left="0" right="0" top="0" bottom="0" header="0" footer="0"/>
  <pageSetup scale="54" orientation="landscape" horizontalDpi="1200" verticalDpi="1200"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00845-F629-4863-AC41-EAEDA30E72D2}">
  <dimension ref="A1:BB176"/>
  <sheetViews>
    <sheetView topLeftCell="A37" zoomScale="200" zoomScaleNormal="200" workbookViewId="0">
      <selection activeCell="J59" sqref="J59:M59"/>
    </sheetView>
  </sheetViews>
  <sheetFormatPr defaultColWidth="3.85546875" defaultRowHeight="8.25" x14ac:dyDescent="0.15"/>
  <cols>
    <col min="1" max="1" width="13.28515625" style="224" customWidth="1"/>
    <col min="2" max="2" width="4" style="232" bestFit="1" customWidth="1"/>
    <col min="3" max="3" width="4.28515625" style="224" bestFit="1" customWidth="1"/>
    <col min="4" max="4" width="4.140625" style="224" bestFit="1" customWidth="1"/>
    <col min="5" max="5" width="4.28515625" style="224" bestFit="1" customWidth="1"/>
    <col min="6" max="6" width="4.140625" style="224" bestFit="1" customWidth="1"/>
    <col min="7" max="7" width="4.28515625" style="224" bestFit="1" customWidth="1"/>
    <col min="8" max="8" width="4.7109375" style="224" bestFit="1" customWidth="1"/>
    <col min="9" max="9" width="4.42578125" style="224" bestFit="1" customWidth="1"/>
    <col min="10" max="10" width="4.28515625" style="224" bestFit="1" customWidth="1"/>
    <col min="11" max="11" width="4.5703125" style="224" bestFit="1" customWidth="1"/>
    <col min="12" max="12" width="4.42578125" style="224" bestFit="1" customWidth="1"/>
    <col min="13" max="13" width="4.5703125" style="224" bestFit="1" customWidth="1"/>
    <col min="14" max="14" width="5.85546875" style="224" bestFit="1" customWidth="1"/>
    <col min="15" max="15" width="4.5703125" style="224" bestFit="1" customWidth="1"/>
    <col min="16" max="16" width="5.85546875" style="224" bestFit="1" customWidth="1"/>
    <col min="17" max="17" width="4.5703125" style="224" bestFit="1" customWidth="1"/>
    <col min="18" max="18" width="11.85546875" style="224" customWidth="1"/>
    <col min="19" max="19" width="5.28515625" style="224" bestFit="1" customWidth="1"/>
    <col min="20" max="20" width="5.42578125" style="224" bestFit="1" customWidth="1"/>
    <col min="21" max="21" width="4.7109375" style="224" bestFit="1" customWidth="1"/>
    <col min="22" max="22" width="4.140625" style="224" bestFit="1" customWidth="1"/>
    <col min="23" max="23" width="4" style="224" bestFit="1" customWidth="1"/>
    <col min="24" max="24" width="4.28515625" style="224" bestFit="1" customWidth="1"/>
    <col min="25" max="25" width="4.85546875" style="224" bestFit="1" customWidth="1"/>
    <col min="26" max="26" width="4.28515625" style="224" bestFit="1" customWidth="1"/>
    <col min="27" max="29" width="3.85546875" style="224"/>
    <col min="30" max="30" width="4" style="224" bestFit="1" customWidth="1"/>
    <col min="31" max="31" width="4.28515625" style="224" bestFit="1" customWidth="1"/>
    <col min="32" max="32" width="4.42578125" style="224" bestFit="1" customWidth="1"/>
    <col min="33" max="33" width="4.5703125" style="224" bestFit="1" customWidth="1"/>
    <col min="34" max="34" width="5.85546875" style="224" bestFit="1" customWidth="1"/>
    <col min="35" max="35" width="4.28515625" style="224" bestFit="1" customWidth="1"/>
    <col min="36" max="36" width="4" style="224" bestFit="1" customWidth="1"/>
    <col min="37" max="37" width="4.28515625" style="224" bestFit="1" customWidth="1"/>
    <col min="38" max="38" width="4" style="224" bestFit="1" customWidth="1"/>
    <col min="39" max="39" width="4.28515625" style="224" bestFit="1" customWidth="1"/>
    <col min="40" max="40" width="4" style="224" bestFit="1" customWidth="1"/>
    <col min="41" max="41" width="4.28515625" style="224" bestFit="1" customWidth="1"/>
    <col min="42" max="42" width="4" style="224" bestFit="1" customWidth="1"/>
    <col min="43" max="43" width="4.28515625" style="224" bestFit="1" customWidth="1"/>
    <col min="44" max="44" width="4" style="224" bestFit="1" customWidth="1"/>
    <col min="45" max="45" width="4.28515625" style="224" bestFit="1" customWidth="1"/>
    <col min="46" max="46" width="3.85546875" style="224"/>
    <col min="47" max="47" width="5.85546875" style="224" bestFit="1" customWidth="1"/>
    <col min="48" max="48" width="4.7109375" style="224" bestFit="1" customWidth="1"/>
    <col min="49" max="49" width="4.5703125" style="224" bestFit="1" customWidth="1"/>
    <col min="50" max="50" width="3.85546875" style="224"/>
    <col min="51" max="52" width="4" style="224" bestFit="1" customWidth="1"/>
    <col min="53" max="16384" width="3.85546875" style="224"/>
  </cols>
  <sheetData>
    <row r="1" spans="1:53" x14ac:dyDescent="0.15">
      <c r="A1" s="517" t="s">
        <v>103</v>
      </c>
      <c r="B1" s="517"/>
      <c r="C1" s="517"/>
      <c r="D1" s="517"/>
      <c r="E1" s="517"/>
      <c r="F1" s="517"/>
      <c r="G1" s="517"/>
      <c r="H1" s="517"/>
      <c r="I1" s="517"/>
      <c r="J1" s="517"/>
      <c r="K1" s="517"/>
      <c r="L1" s="517"/>
      <c r="M1" s="517"/>
      <c r="N1" s="517"/>
      <c r="O1" s="517"/>
      <c r="P1" s="517"/>
      <c r="Q1" s="517"/>
      <c r="R1" s="517"/>
      <c r="S1" s="517"/>
      <c r="T1" s="517"/>
      <c r="U1" s="517"/>
      <c r="V1" s="517"/>
      <c r="W1" s="517"/>
    </row>
    <row r="2" spans="1:53" x14ac:dyDescent="0.15">
      <c r="C2" s="226"/>
      <c r="D2" s="226"/>
      <c r="E2" s="226"/>
      <c r="F2" s="226"/>
      <c r="G2" s="226"/>
      <c r="H2" s="226"/>
      <c r="I2" s="226"/>
      <c r="J2" s="226"/>
      <c r="K2" s="226"/>
      <c r="L2" s="226"/>
      <c r="M2" s="226"/>
      <c r="N2" s="226"/>
    </row>
    <row r="3" spans="1:53" x14ac:dyDescent="0.15">
      <c r="A3" s="517" t="s">
        <v>55</v>
      </c>
      <c r="B3" s="517"/>
      <c r="C3" s="517"/>
      <c r="D3" s="517"/>
      <c r="E3" s="517"/>
      <c r="F3" s="517"/>
      <c r="G3" s="517"/>
      <c r="H3" s="517"/>
      <c r="I3" s="517"/>
      <c r="J3" s="517"/>
      <c r="K3" s="517"/>
      <c r="L3" s="517"/>
      <c r="M3" s="517"/>
      <c r="N3" s="517"/>
      <c r="O3" s="517"/>
      <c r="P3" s="517"/>
      <c r="Q3" s="517"/>
      <c r="R3" s="517"/>
      <c r="S3" s="517"/>
      <c r="T3" s="517"/>
      <c r="U3" s="517"/>
      <c r="V3" s="517"/>
      <c r="W3" s="517"/>
      <c r="AC3" s="517" t="s">
        <v>55</v>
      </c>
      <c r="AD3" s="517"/>
      <c r="AE3" s="517"/>
      <c r="AF3" s="517"/>
      <c r="AG3" s="517"/>
      <c r="AH3" s="517"/>
      <c r="AI3" s="517"/>
      <c r="AJ3" s="517"/>
      <c r="AK3" s="517"/>
      <c r="AL3" s="517"/>
      <c r="AM3" s="517"/>
      <c r="AN3" s="517"/>
      <c r="AO3" s="517"/>
      <c r="AP3" s="517"/>
      <c r="AQ3" s="517"/>
      <c r="AR3" s="517"/>
      <c r="AS3" s="517"/>
      <c r="AT3" s="517"/>
      <c r="AU3" s="517"/>
      <c r="AV3" s="517"/>
      <c r="AW3" s="517"/>
      <c r="AX3" s="517"/>
      <c r="AY3" s="517"/>
    </row>
    <row r="4" spans="1:53" x14ac:dyDescent="0.15">
      <c r="A4" s="226"/>
      <c r="B4" s="226"/>
      <c r="C4" s="226"/>
      <c r="D4" s="226"/>
      <c r="E4" s="226"/>
      <c r="F4" s="226"/>
      <c r="G4" s="226"/>
      <c r="H4" s="226"/>
      <c r="I4" s="226"/>
      <c r="J4" s="226"/>
      <c r="K4" s="226"/>
      <c r="L4" s="226"/>
      <c r="M4" s="226"/>
      <c r="N4" s="226"/>
      <c r="O4" s="226"/>
      <c r="P4" s="226"/>
      <c r="Q4" s="226"/>
      <c r="R4" s="226"/>
      <c r="S4" s="226"/>
      <c r="T4" s="226"/>
      <c r="U4" s="226"/>
      <c r="V4" s="226"/>
      <c r="W4" s="226"/>
      <c r="X4" s="226"/>
      <c r="Y4" s="226"/>
      <c r="Z4" s="226"/>
      <c r="AA4" s="226"/>
      <c r="AC4" s="226"/>
      <c r="AD4" s="226"/>
      <c r="AE4" s="226"/>
      <c r="AF4" s="226"/>
      <c r="AG4" s="226"/>
      <c r="AH4" s="226"/>
      <c r="AI4" s="226"/>
      <c r="AJ4" s="226"/>
      <c r="AK4" s="226"/>
      <c r="AL4" s="226"/>
      <c r="AM4" s="226"/>
      <c r="AN4" s="226"/>
      <c r="AO4" s="226"/>
      <c r="AP4" s="226"/>
      <c r="AQ4" s="226"/>
      <c r="AR4" s="226"/>
      <c r="AS4" s="226"/>
      <c r="AT4" s="226"/>
      <c r="AU4" s="226"/>
      <c r="AV4" s="226"/>
      <c r="AW4" s="226"/>
      <c r="AX4" s="226"/>
      <c r="AY4" s="226"/>
    </row>
    <row r="5" spans="1:53" x14ac:dyDescent="0.15">
      <c r="H5" s="515" t="s">
        <v>36</v>
      </c>
      <c r="I5" s="516"/>
      <c r="J5" s="516"/>
      <c r="M5" s="515" t="s">
        <v>37</v>
      </c>
      <c r="N5" s="515"/>
      <c r="O5" s="515"/>
      <c r="S5" s="225" t="s">
        <v>94</v>
      </c>
      <c r="AJ5" s="515" t="s">
        <v>36</v>
      </c>
      <c r="AK5" s="516"/>
      <c r="AL5" s="516"/>
      <c r="AO5" s="515" t="s">
        <v>37</v>
      </c>
      <c r="AP5" s="515"/>
      <c r="AQ5" s="515"/>
    </row>
    <row r="6" spans="1:53" x14ac:dyDescent="0.15">
      <c r="H6" s="515" t="s">
        <v>38</v>
      </c>
      <c r="I6" s="515"/>
      <c r="J6" s="515"/>
      <c r="M6" s="227" t="s">
        <v>75</v>
      </c>
      <c r="S6" s="220" t="s">
        <v>40</v>
      </c>
      <c r="T6" s="220" t="s">
        <v>41</v>
      </c>
      <c r="AJ6" s="515" t="s">
        <v>38</v>
      </c>
      <c r="AK6" s="515"/>
      <c r="AL6" s="515"/>
    </row>
    <row r="7" spans="1:53" x14ac:dyDescent="0.15">
      <c r="H7" s="515"/>
      <c r="I7" s="516"/>
      <c r="J7" s="516"/>
      <c r="S7" s="219">
        <f>(N17+D27+L38+L47)/(N17+D27+L38+D17)</f>
        <v>0.44026340545625586</v>
      </c>
      <c r="T7" s="219">
        <f>D17/(D17+N17+D27+L38+L47)</f>
        <v>0.55973659454374414</v>
      </c>
      <c r="AJ7" s="515"/>
      <c r="AK7" s="516"/>
      <c r="AL7" s="516"/>
    </row>
    <row r="10" spans="1:53" x14ac:dyDescent="0.15">
      <c r="A10" s="517" t="s">
        <v>36</v>
      </c>
      <c r="B10" s="517"/>
      <c r="C10" s="517"/>
      <c r="D10" s="517"/>
      <c r="E10" s="517"/>
      <c r="F10" s="517"/>
      <c r="G10" s="517"/>
      <c r="H10" s="517"/>
      <c r="I10" s="517"/>
      <c r="J10" s="517"/>
      <c r="K10" s="517"/>
      <c r="L10" s="517"/>
      <c r="M10" s="517"/>
      <c r="N10" s="517"/>
      <c r="O10" s="517"/>
      <c r="P10" s="517"/>
      <c r="Q10" s="517"/>
      <c r="R10" s="517"/>
      <c r="S10" s="517"/>
      <c r="T10" s="517"/>
      <c r="U10" s="517"/>
      <c r="V10" s="517"/>
      <c r="W10" s="517"/>
      <c r="AC10" s="517" t="s">
        <v>37</v>
      </c>
      <c r="AD10" s="517"/>
      <c r="AE10" s="517"/>
      <c r="AF10" s="517"/>
      <c r="AG10" s="517"/>
      <c r="AH10" s="517"/>
      <c r="AI10" s="517"/>
      <c r="AJ10" s="517"/>
      <c r="AK10" s="517"/>
      <c r="AL10" s="517"/>
      <c r="AM10" s="517"/>
      <c r="AN10" s="517"/>
      <c r="AO10" s="517"/>
      <c r="AP10" s="517"/>
      <c r="AQ10" s="517"/>
      <c r="AR10" s="517"/>
      <c r="AS10" s="517"/>
      <c r="AT10" s="517"/>
      <c r="AU10" s="517"/>
      <c r="AV10" s="517"/>
      <c r="AW10" s="517"/>
      <c r="AX10" s="517"/>
      <c r="AY10" s="517"/>
    </row>
    <row r="12" spans="1:53" x14ac:dyDescent="0.15">
      <c r="C12" s="517" t="s">
        <v>48</v>
      </c>
      <c r="D12" s="517"/>
      <c r="E12" s="517"/>
      <c r="F12" s="517"/>
      <c r="G12" s="517"/>
      <c r="H12" s="517"/>
      <c r="I12" s="517"/>
      <c r="J12" s="226"/>
      <c r="K12" s="226"/>
      <c r="N12" s="517" t="s">
        <v>49</v>
      </c>
      <c r="O12" s="518"/>
      <c r="P12" s="518"/>
      <c r="Q12" s="518"/>
      <c r="R12" s="518"/>
      <c r="T12" s="517" t="s">
        <v>50</v>
      </c>
      <c r="U12" s="517"/>
      <c r="V12" s="517"/>
      <c r="X12" s="517"/>
      <c r="Y12" s="517"/>
      <c r="AG12" s="517" t="s">
        <v>48</v>
      </c>
      <c r="AH12" s="517"/>
      <c r="AI12" s="517"/>
      <c r="AJ12" s="517"/>
      <c r="AK12" s="517"/>
      <c r="AL12" s="517"/>
      <c r="AM12" s="517"/>
      <c r="AP12" s="517" t="s">
        <v>49</v>
      </c>
      <c r="AQ12" s="518"/>
      <c r="AR12" s="518"/>
      <c r="AS12" s="518"/>
      <c r="AT12" s="518"/>
      <c r="AV12" s="517" t="s">
        <v>50</v>
      </c>
      <c r="AW12" s="517"/>
      <c r="AX12" s="517"/>
      <c r="AZ12" s="517" t="s">
        <v>51</v>
      </c>
      <c r="BA12" s="517"/>
    </row>
    <row r="13" spans="1:53" x14ac:dyDescent="0.15">
      <c r="A13" s="228" t="s">
        <v>0</v>
      </c>
      <c r="B13" s="228" t="s">
        <v>1517</v>
      </c>
      <c r="C13" s="228" t="s">
        <v>66</v>
      </c>
      <c r="D13" s="228" t="s">
        <v>1</v>
      </c>
      <c r="E13" s="228" t="s">
        <v>2</v>
      </c>
      <c r="F13" s="228" t="s">
        <v>3</v>
      </c>
      <c r="G13" s="228" t="s">
        <v>4</v>
      </c>
      <c r="H13" s="228" t="s">
        <v>5</v>
      </c>
      <c r="I13" s="228" t="s">
        <v>6</v>
      </c>
      <c r="J13" s="228" t="s">
        <v>7</v>
      </c>
      <c r="K13" s="228" t="s">
        <v>8</v>
      </c>
      <c r="L13" s="228" t="s">
        <v>9</v>
      </c>
      <c r="N13" s="228" t="s">
        <v>10</v>
      </c>
      <c r="O13" s="228" t="s">
        <v>11</v>
      </c>
      <c r="P13" s="228" t="s">
        <v>12</v>
      </c>
      <c r="Q13" s="228" t="s">
        <v>6</v>
      </c>
      <c r="R13" s="228" t="s">
        <v>13</v>
      </c>
      <c r="S13" s="228"/>
      <c r="T13" s="228" t="s">
        <v>47</v>
      </c>
      <c r="U13" s="228" t="s">
        <v>45</v>
      </c>
      <c r="V13" s="228" t="s">
        <v>46</v>
      </c>
      <c r="W13" s="228"/>
      <c r="X13" s="228" t="s">
        <v>14</v>
      </c>
      <c r="Y13" s="228" t="s">
        <v>63</v>
      </c>
      <c r="Z13" s="228"/>
      <c r="AA13" s="228"/>
      <c r="AD13" s="228" t="s">
        <v>0</v>
      </c>
      <c r="AE13" s="228" t="s">
        <v>66</v>
      </c>
      <c r="AF13" s="228" t="s">
        <v>1</v>
      </c>
      <c r="AG13" s="228" t="s">
        <v>2</v>
      </c>
      <c r="AH13" s="228" t="s">
        <v>3</v>
      </c>
      <c r="AI13" s="228" t="s">
        <v>4</v>
      </c>
      <c r="AJ13" s="228" t="s">
        <v>5</v>
      </c>
      <c r="AK13" s="228" t="s">
        <v>6</v>
      </c>
      <c r="AL13" s="228" t="s">
        <v>7</v>
      </c>
      <c r="AM13" s="228" t="s">
        <v>8</v>
      </c>
      <c r="AN13" s="228" t="s">
        <v>9</v>
      </c>
      <c r="AP13" s="228" t="s">
        <v>10</v>
      </c>
      <c r="AQ13" s="228" t="s">
        <v>11</v>
      </c>
      <c r="AR13" s="228" t="s">
        <v>12</v>
      </c>
      <c r="AS13" s="228" t="s">
        <v>6</v>
      </c>
      <c r="AT13" s="228" t="s">
        <v>13</v>
      </c>
      <c r="AU13" s="228"/>
      <c r="AV13" s="228" t="s">
        <v>47</v>
      </c>
      <c r="AW13" s="228" t="s">
        <v>45</v>
      </c>
      <c r="AX13" s="228" t="s">
        <v>46</v>
      </c>
      <c r="AY13" s="228"/>
      <c r="AZ13" s="228" t="s">
        <v>14</v>
      </c>
      <c r="BA13" s="228" t="s">
        <v>63</v>
      </c>
    </row>
    <row r="14" spans="1:53" x14ac:dyDescent="0.15">
      <c r="A14" s="229" t="s">
        <v>541</v>
      </c>
      <c r="B14" s="230">
        <v>33</v>
      </c>
      <c r="C14" s="230">
        <v>17</v>
      </c>
      <c r="D14" s="230">
        <v>595</v>
      </c>
      <c r="E14" s="230">
        <v>407</v>
      </c>
      <c r="F14" s="219">
        <f>E14/D14</f>
        <v>0.68403361344537816</v>
      </c>
      <c r="G14" s="230">
        <v>4534</v>
      </c>
      <c r="H14" s="231">
        <f>G14/D14</f>
        <v>7.6201680672268903</v>
      </c>
      <c r="I14" s="230">
        <v>33</v>
      </c>
      <c r="J14" s="219">
        <f>I14/D14</f>
        <v>5.5462184873949577E-2</v>
      </c>
      <c r="K14" s="230">
        <v>10</v>
      </c>
      <c r="L14" s="219">
        <f>K14/D14</f>
        <v>1.680672268907563E-2</v>
      </c>
      <c r="N14" s="230">
        <v>54</v>
      </c>
      <c r="O14" s="230">
        <v>219</v>
      </c>
      <c r="P14" s="230">
        <f>O14/N14</f>
        <v>4.0555555555555554</v>
      </c>
      <c r="Q14" s="230">
        <v>2</v>
      </c>
      <c r="R14" s="219">
        <f>Q14/N14</f>
        <v>3.7037037037037035E-2</v>
      </c>
      <c r="S14" s="232"/>
      <c r="T14" s="219">
        <f>(D14+N14)/($D$17+$N$17)</f>
        <v>1</v>
      </c>
      <c r="U14" s="219">
        <f>D14/($D$17)</f>
        <v>1</v>
      </c>
      <c r="V14" s="219">
        <f>N14/($N$17)</f>
        <v>1</v>
      </c>
      <c r="W14" s="233"/>
      <c r="X14" s="230">
        <f>($G14*('Scoring Format'!$B$2))+($I14*('Scoring Format'!$B$5))+($K14*('Scoring Format'!$B$8))+($O14*('Scoring Format'!$B$3))+($Q14*('Scoring Format'!$B$6))</f>
        <v>382.6</v>
      </c>
      <c r="Y14" s="234">
        <f>(($G14*('Scoring Format'!$B$2))+($I14*('Scoring Format'!$B$5))+($K14*('Scoring Format'!$B$8))+($O14*('Scoring Format'!$B$3))+($Q14*('Scoring Format'!$B$6)))*0.4</f>
        <v>153.04000000000002</v>
      </c>
      <c r="Z14" s="232"/>
      <c r="AA14" s="232"/>
      <c r="AD14" s="229" t="s">
        <v>15</v>
      </c>
      <c r="AE14" s="229"/>
      <c r="AF14" s="230">
        <v>583</v>
      </c>
      <c r="AG14" s="230">
        <v>378</v>
      </c>
      <c r="AH14" s="219">
        <f>AG14/AF14</f>
        <v>0.64837049742710118</v>
      </c>
      <c r="AI14" s="230">
        <v>4072</v>
      </c>
      <c r="AJ14" s="231">
        <f>AI14/AF14</f>
        <v>6.9845626072041167</v>
      </c>
      <c r="AK14" s="230">
        <v>27</v>
      </c>
      <c r="AL14" s="219">
        <f>AK14/AF14</f>
        <v>4.6312178387650088E-2</v>
      </c>
      <c r="AM14" s="230">
        <v>11</v>
      </c>
      <c r="AN14" s="219">
        <f>AM14/AF14</f>
        <v>1.8867924528301886E-2</v>
      </c>
      <c r="AP14" s="230">
        <v>100</v>
      </c>
      <c r="AQ14" s="230">
        <v>590</v>
      </c>
      <c r="AR14" s="230">
        <f>AQ14/AP14</f>
        <v>5.9</v>
      </c>
      <c r="AS14" s="230">
        <v>5</v>
      </c>
      <c r="AT14" s="219">
        <f>AS14/AP14</f>
        <v>0.05</v>
      </c>
      <c r="AU14" s="232"/>
      <c r="AV14" s="219">
        <f>(AF14+AP14)/(AF17+AP17)</f>
        <v>1</v>
      </c>
      <c r="AW14" s="219">
        <f>AF14/(AP14+AF14)</f>
        <v>0.85358711566617862</v>
      </c>
      <c r="AX14" s="219">
        <f>AP14/(AF14+AP14)</f>
        <v>0.14641288433382138</v>
      </c>
      <c r="AY14" s="233"/>
      <c r="AZ14" s="230">
        <f>((AI14*0.05)+(AK14*4)+(AM14*-1)+(AQ14*0.1)+(AS14*6))*0.55</f>
        <v>214.28000000000003</v>
      </c>
      <c r="BA14" s="234">
        <f>((AI14*0.05)+(AK14*4)+(AM14*-1)+(AQ14*0.1)+(AS14*6))*0.4</f>
        <v>155.84000000000003</v>
      </c>
    </row>
    <row r="15" spans="1:53" x14ac:dyDescent="0.15">
      <c r="A15" s="229" t="s">
        <v>1783</v>
      </c>
      <c r="B15" s="230">
        <v>26</v>
      </c>
      <c r="C15" s="230"/>
      <c r="D15" s="230"/>
      <c r="E15" s="230"/>
      <c r="F15" s="219" t="e">
        <f t="shared" ref="F15:F16" si="0">E15/D15</f>
        <v>#DIV/0!</v>
      </c>
      <c r="G15" s="230"/>
      <c r="H15" s="231" t="e">
        <f>G15/D15</f>
        <v>#DIV/0!</v>
      </c>
      <c r="I15" s="230"/>
      <c r="J15" s="219" t="e">
        <f>I15/D15</f>
        <v>#DIV/0!</v>
      </c>
      <c r="K15" s="230"/>
      <c r="L15" s="219" t="e">
        <f t="shared" ref="L15:L16" si="1">K15/D15</f>
        <v>#DIV/0!</v>
      </c>
      <c r="N15" s="230"/>
      <c r="O15" s="230"/>
      <c r="P15" s="230" t="e">
        <f>O15/N15</f>
        <v>#DIV/0!</v>
      </c>
      <c r="Q15" s="230">
        <v>0</v>
      </c>
      <c r="R15" s="219" t="e">
        <f t="shared" ref="R15:R16" si="2">Q15/N15</f>
        <v>#DIV/0!</v>
      </c>
      <c r="S15" s="232"/>
      <c r="T15" s="219">
        <f>(D15+N15)/($D$17+$N$17)</f>
        <v>0</v>
      </c>
      <c r="U15" s="219">
        <f>D15/($D$17)</f>
        <v>0</v>
      </c>
      <c r="V15" s="219">
        <f>N15/($N$17)</f>
        <v>0</v>
      </c>
      <c r="W15" s="233"/>
      <c r="X15" s="230">
        <f>($G15*('Scoring Format'!$B$2))+($I15*('Scoring Format'!$B$5))+($K15*('Scoring Format'!$B$8))+($O15*('Scoring Format'!$B$3))+($Q15*('Scoring Format'!$B$6))</f>
        <v>0</v>
      </c>
      <c r="Y15" s="234">
        <f>(($G15*('Scoring Format'!$B$2))+($I15*('Scoring Format'!$B$5))+($K15*('Scoring Format'!$B$8))+($O15*('Scoring Format'!$B$3))+($Q15*('Scoring Format'!$B$6)))*0.4</f>
        <v>0</v>
      </c>
      <c r="Z15" s="232"/>
      <c r="AA15" s="232"/>
      <c r="AD15" s="229" t="s">
        <v>67</v>
      </c>
      <c r="AE15" s="229"/>
      <c r="AF15" s="230">
        <v>0</v>
      </c>
      <c r="AG15" s="230">
        <v>0</v>
      </c>
      <c r="AH15" s="219">
        <v>0</v>
      </c>
      <c r="AI15" s="230">
        <v>0</v>
      </c>
      <c r="AJ15" s="231"/>
      <c r="AK15" s="230">
        <v>0</v>
      </c>
      <c r="AL15" s="219" t="e">
        <f>AK15/AF15</f>
        <v>#DIV/0!</v>
      </c>
      <c r="AM15" s="230">
        <v>0</v>
      </c>
      <c r="AN15" s="219" t="e">
        <f t="shared" ref="AN15:AN16" si="3">AM15/AF15</f>
        <v>#DIV/0!</v>
      </c>
      <c r="AP15" s="230">
        <v>0</v>
      </c>
      <c r="AQ15" s="230">
        <v>0</v>
      </c>
      <c r="AR15" s="230"/>
      <c r="AS15" s="230">
        <v>0</v>
      </c>
      <c r="AT15" s="219" t="e">
        <f t="shared" ref="AT15:AT16" si="4">AS15/AP15</f>
        <v>#DIV/0!</v>
      </c>
      <c r="AU15" s="232"/>
      <c r="AV15" s="219" t="e">
        <f>(AF15+AP15)/(AD18+AN18)</f>
        <v>#DIV/0!</v>
      </c>
      <c r="AW15" s="219" t="e">
        <f>AF15/(AP15+AF15)</f>
        <v>#DIV/0!</v>
      </c>
      <c r="AX15" s="219" t="e">
        <f>AP15/(AF15+AP15)</f>
        <v>#DIV/0!</v>
      </c>
      <c r="AY15" s="233"/>
      <c r="AZ15" s="230"/>
      <c r="BA15" s="234"/>
    </row>
    <row r="16" spans="1:53" x14ac:dyDescent="0.15">
      <c r="A16" s="229" t="s">
        <v>2381</v>
      </c>
      <c r="B16" s="230">
        <v>25</v>
      </c>
      <c r="C16" s="230"/>
      <c r="D16" s="230"/>
      <c r="E16" s="230"/>
      <c r="F16" s="219" t="e">
        <f t="shared" si="0"/>
        <v>#DIV/0!</v>
      </c>
      <c r="G16" s="230"/>
      <c r="H16" s="231" t="e">
        <f>G16/D16</f>
        <v>#DIV/0!</v>
      </c>
      <c r="I16" s="230"/>
      <c r="J16" s="219" t="e">
        <f>I16/D16</f>
        <v>#DIV/0!</v>
      </c>
      <c r="K16" s="230"/>
      <c r="L16" s="219" t="e">
        <f t="shared" si="1"/>
        <v>#DIV/0!</v>
      </c>
      <c r="N16" s="230"/>
      <c r="O16" s="230"/>
      <c r="P16" s="230" t="e">
        <f>O16/N16</f>
        <v>#DIV/0!</v>
      </c>
      <c r="Q16" s="230">
        <v>0</v>
      </c>
      <c r="R16" s="219" t="e">
        <f t="shared" si="2"/>
        <v>#DIV/0!</v>
      </c>
      <c r="S16" s="232"/>
      <c r="T16" s="219">
        <f>(D16+N16)/($D$17+$N$17)</f>
        <v>0</v>
      </c>
      <c r="U16" s="219">
        <f>D16/($D$17)</f>
        <v>0</v>
      </c>
      <c r="V16" s="219">
        <f>N16/($N$17)</f>
        <v>0</v>
      </c>
      <c r="W16" s="233"/>
      <c r="X16" s="230">
        <f>($G16*('Scoring Format'!$B$2))+($I16*('Scoring Format'!$B$5))+($K16*('Scoring Format'!$B$8))+($O16*('Scoring Format'!$B$3))+($Q16*('Scoring Format'!$B$6))</f>
        <v>0</v>
      </c>
      <c r="Y16" s="234">
        <f>(($G16*('Scoring Format'!$B$2))+($I16*('Scoring Format'!$B$5))+($K16*('Scoring Format'!$B$8))+($O16*('Scoring Format'!$B$3))+($Q16*('Scoring Format'!$B$6)))*0.4</f>
        <v>0</v>
      </c>
      <c r="Z16" s="232"/>
      <c r="AA16" s="232"/>
      <c r="AD16" s="229" t="s">
        <v>68</v>
      </c>
      <c r="AE16" s="229"/>
      <c r="AF16" s="230"/>
      <c r="AG16" s="230"/>
      <c r="AH16" s="219" t="e">
        <f>AG16/AF16</f>
        <v>#DIV/0!</v>
      </c>
      <c r="AI16" s="230"/>
      <c r="AJ16" s="231" t="e">
        <f>AI16/AF16</f>
        <v>#DIV/0!</v>
      </c>
      <c r="AK16" s="230"/>
      <c r="AL16" s="219" t="e">
        <f>AK16/AF16</f>
        <v>#DIV/0!</v>
      </c>
      <c r="AM16" s="230"/>
      <c r="AN16" s="219" t="e">
        <f t="shared" si="3"/>
        <v>#DIV/0!</v>
      </c>
      <c r="AP16" s="230"/>
      <c r="AQ16" s="230"/>
      <c r="AR16" s="230" t="e">
        <f>AQ16/AP16</f>
        <v>#DIV/0!</v>
      </c>
      <c r="AS16" s="230"/>
      <c r="AT16" s="219" t="e">
        <f t="shared" si="4"/>
        <v>#DIV/0!</v>
      </c>
      <c r="AU16" s="232"/>
      <c r="AV16" s="219" t="e">
        <f>(AF16+AP16)/(AF20+AP20)</f>
        <v>#DIV/0!</v>
      </c>
      <c r="AW16" s="219" t="e">
        <f>AF16/(AP16+AF16)</f>
        <v>#DIV/0!</v>
      </c>
      <c r="AX16" s="219" t="e">
        <f>AP16/(AF16+AP16)</f>
        <v>#DIV/0!</v>
      </c>
      <c r="AY16" s="233"/>
      <c r="AZ16" s="230">
        <f>((AI16*0.05)+(AK16*4)+(AM16*-1)+(AQ16*0.1)+(AS16*6))*0.55</f>
        <v>0</v>
      </c>
      <c r="BA16" s="234">
        <f>((AI16*0.05)+(AK16*4)+(AM16*-1)+(AQ16*0.1)+(AS16*6))*0.4</f>
        <v>0</v>
      </c>
    </row>
    <row r="17" spans="1:54" x14ac:dyDescent="0.15">
      <c r="A17" s="228" t="s">
        <v>44</v>
      </c>
      <c r="B17" s="228"/>
      <c r="C17" s="228"/>
      <c r="D17" s="228">
        <f>SUM(D14:D16)</f>
        <v>595</v>
      </c>
      <c r="E17" s="228">
        <f>SUM(E14:E16)</f>
        <v>407</v>
      </c>
      <c r="F17" s="228"/>
      <c r="G17" s="228">
        <f t="shared" ref="G17" si="5">SUM(G14:G16)</f>
        <v>4534</v>
      </c>
      <c r="H17" s="228"/>
      <c r="I17" s="228">
        <f t="shared" ref="I17" si="6">SUM(I14:I16)</f>
        <v>33</v>
      </c>
      <c r="J17" s="228"/>
      <c r="K17" s="228">
        <f t="shared" ref="K17" si="7">SUM(K14:K16)</f>
        <v>10</v>
      </c>
      <c r="L17" s="228"/>
      <c r="M17" s="225"/>
      <c r="N17" s="228">
        <f>SUM(N14:N16)</f>
        <v>54</v>
      </c>
      <c r="O17" s="228">
        <f>SUM(O14:O16)</f>
        <v>219</v>
      </c>
      <c r="P17" s="228"/>
      <c r="Q17" s="228">
        <f>SUM(Q14:Q16)</f>
        <v>2</v>
      </c>
      <c r="R17" s="228"/>
      <c r="S17" s="228"/>
      <c r="T17" s="235">
        <f>T14+T15+T16</f>
        <v>1</v>
      </c>
      <c r="U17" s="236">
        <f>D17/(D17+N17)</f>
        <v>0.91679506933744226</v>
      </c>
      <c r="V17" s="236">
        <f>N17/(N17+D17)</f>
        <v>8.3204930662557783E-2</v>
      </c>
      <c r="W17" s="233"/>
      <c r="X17" s="232"/>
      <c r="Y17" s="232"/>
      <c r="Z17" s="232"/>
      <c r="AA17" s="232"/>
      <c r="AD17" s="228" t="s">
        <v>44</v>
      </c>
      <c r="AE17" s="228"/>
      <c r="AF17" s="228">
        <f>SUM(AF14:AF16)</f>
        <v>583</v>
      </c>
      <c r="AG17" s="228">
        <f>SUM(AG14:AG16)</f>
        <v>378</v>
      </c>
      <c r="AH17" s="228"/>
      <c r="AI17" s="228">
        <f t="shared" ref="AI17" si="8">SUM(AI14:AI16)</f>
        <v>4072</v>
      </c>
      <c r="AJ17" s="228"/>
      <c r="AK17" s="228">
        <f t="shared" ref="AK17" si="9">SUM(AK14:AK16)</f>
        <v>27</v>
      </c>
      <c r="AL17" s="228"/>
      <c r="AM17" s="228">
        <f t="shared" ref="AM17" si="10">SUM(AM14:AM16)</f>
        <v>11</v>
      </c>
      <c r="AN17" s="228"/>
      <c r="AO17" s="225"/>
      <c r="AP17" s="228">
        <f>SUM(AP14:AP16)</f>
        <v>100</v>
      </c>
      <c r="AQ17" s="228">
        <f>SUM(AQ14:AQ16)</f>
        <v>590</v>
      </c>
      <c r="AR17" s="228"/>
      <c r="AS17" s="228">
        <f>SUM(AS14:AS16)</f>
        <v>5</v>
      </c>
      <c r="AT17" s="228"/>
      <c r="AU17" s="228"/>
      <c r="AV17" s="235" t="e">
        <f>AV14+AV15+AV16</f>
        <v>#DIV/0!</v>
      </c>
      <c r="AW17" s="236">
        <f>AF17/(AF17+AP17)</f>
        <v>0.85358711566617862</v>
      </c>
      <c r="AX17" s="236">
        <f>AP17/(AP17+AF17)</f>
        <v>0.14641288433382138</v>
      </c>
      <c r="AY17" s="233"/>
      <c r="AZ17" s="232"/>
      <c r="BA17" s="232"/>
    </row>
    <row r="18" spans="1:54" x14ac:dyDescent="0.15">
      <c r="C18" s="232"/>
      <c r="D18" s="237"/>
      <c r="E18" s="232"/>
      <c r="F18" s="238"/>
      <c r="G18" s="232"/>
      <c r="H18" s="239"/>
      <c r="I18" s="232"/>
      <c r="J18" s="239"/>
      <c r="K18" s="232"/>
      <c r="L18" s="232"/>
      <c r="M18" s="232"/>
      <c r="N18" s="232"/>
      <c r="O18" s="232"/>
      <c r="P18" s="232"/>
      <c r="Q18" s="232"/>
      <c r="R18" s="232"/>
      <c r="AD18" s="232"/>
      <c r="AE18" s="232"/>
      <c r="AF18" s="237"/>
      <c r="AG18" s="232"/>
      <c r="AH18" s="238"/>
      <c r="AI18" s="232"/>
      <c r="AJ18" s="239"/>
      <c r="AK18" s="232"/>
      <c r="AL18" s="239"/>
      <c r="AM18" s="232"/>
      <c r="AN18" s="232"/>
      <c r="AO18" s="232"/>
      <c r="AP18" s="232"/>
      <c r="AQ18" s="232"/>
      <c r="AR18" s="232"/>
      <c r="AS18" s="232"/>
      <c r="AT18" s="232"/>
    </row>
    <row r="19" spans="1:54" x14ac:dyDescent="0.15">
      <c r="C19" s="232"/>
      <c r="D19" s="237"/>
      <c r="E19" s="232"/>
      <c r="F19" s="238"/>
      <c r="G19" s="232"/>
      <c r="H19" s="239"/>
      <c r="I19" s="232"/>
      <c r="J19" s="239"/>
      <c r="K19" s="232"/>
      <c r="L19" s="232"/>
      <c r="M19" s="232"/>
      <c r="N19" s="232"/>
      <c r="O19" s="232"/>
      <c r="P19" s="232"/>
      <c r="Q19" s="232"/>
      <c r="R19" s="232"/>
      <c r="AD19" s="232"/>
      <c r="AE19" s="232"/>
      <c r="AF19" s="237"/>
      <c r="AG19" s="232"/>
      <c r="AH19" s="238"/>
      <c r="AI19" s="232"/>
      <c r="AJ19" s="239"/>
      <c r="AK19" s="232"/>
      <c r="AL19" s="239"/>
      <c r="AM19" s="232"/>
      <c r="AN19" s="232"/>
      <c r="AO19" s="232"/>
      <c r="AP19" s="232"/>
      <c r="AQ19" s="232"/>
      <c r="AR19" s="232"/>
      <c r="AS19" s="232"/>
      <c r="AT19" s="232"/>
    </row>
    <row r="20" spans="1:54" x14ac:dyDescent="0.15">
      <c r="A20" s="517" t="s">
        <v>49</v>
      </c>
      <c r="B20" s="517"/>
      <c r="C20" s="517"/>
      <c r="D20" s="517"/>
      <c r="E20" s="517"/>
      <c r="F20" s="517"/>
      <c r="G20" s="517"/>
      <c r="H20" s="517" t="s">
        <v>52</v>
      </c>
      <c r="I20" s="518"/>
      <c r="J20" s="518"/>
      <c r="K20" s="518"/>
      <c r="L20" s="518"/>
      <c r="M20" s="518"/>
      <c r="N20" s="232"/>
      <c r="O20" s="232"/>
      <c r="P20" s="232"/>
      <c r="Q20" s="232"/>
      <c r="T20" s="517" t="s">
        <v>50</v>
      </c>
      <c r="U20" s="517"/>
      <c r="V20" s="517"/>
      <c r="X20" s="517"/>
      <c r="Y20" s="517"/>
      <c r="Z20" s="226"/>
      <c r="AA20" s="226"/>
      <c r="AB20" s="226"/>
      <c r="AC20" s="226"/>
      <c r="AE20" s="517" t="s">
        <v>49</v>
      </c>
      <c r="AF20" s="517"/>
      <c r="AG20" s="517"/>
      <c r="AH20" s="517"/>
      <c r="AI20" s="517"/>
      <c r="AJ20" s="517"/>
      <c r="AK20" s="517"/>
      <c r="AL20" s="517" t="s">
        <v>52</v>
      </c>
      <c r="AM20" s="518"/>
      <c r="AN20" s="518"/>
      <c r="AO20" s="518"/>
      <c r="AP20" s="518"/>
      <c r="AQ20" s="518"/>
      <c r="AR20" s="232"/>
      <c r="AS20" s="232"/>
      <c r="AV20" s="517" t="s">
        <v>50</v>
      </c>
      <c r="AW20" s="517"/>
      <c r="AX20" s="517"/>
      <c r="AZ20" s="517" t="s">
        <v>51</v>
      </c>
      <c r="BA20" s="517"/>
      <c r="BB20" s="226"/>
    </row>
    <row r="21" spans="1:54" x14ac:dyDescent="0.15">
      <c r="A21" s="228" t="s">
        <v>16</v>
      </c>
      <c r="B21" s="228" t="s">
        <v>1517</v>
      </c>
      <c r="C21" s="228" t="s">
        <v>66</v>
      </c>
      <c r="D21" s="228" t="s">
        <v>1</v>
      </c>
      <c r="E21" s="228" t="s">
        <v>4</v>
      </c>
      <c r="F21" s="228" t="s">
        <v>5</v>
      </c>
      <c r="G21" s="228" t="s">
        <v>6</v>
      </c>
      <c r="H21" s="228" t="s">
        <v>7</v>
      </c>
      <c r="J21" s="228" t="s">
        <v>34</v>
      </c>
      <c r="K21" s="228" t="s">
        <v>17</v>
      </c>
      <c r="L21" s="228" t="s">
        <v>18</v>
      </c>
      <c r="M21" s="228" t="s">
        <v>19</v>
      </c>
      <c r="N21" s="228" t="s">
        <v>20</v>
      </c>
      <c r="O21" s="228" t="s">
        <v>6</v>
      </c>
      <c r="P21" s="228" t="s">
        <v>53</v>
      </c>
      <c r="S21" s="228" t="s">
        <v>16</v>
      </c>
      <c r="T21" s="228" t="s">
        <v>47</v>
      </c>
      <c r="U21" s="228" t="s">
        <v>45</v>
      </c>
      <c r="V21" s="228" t="s">
        <v>46</v>
      </c>
      <c r="X21" s="228" t="s">
        <v>14</v>
      </c>
      <c r="Y21" s="228" t="s">
        <v>21</v>
      </c>
      <c r="Z21" s="228" t="s">
        <v>1002</v>
      </c>
      <c r="AA21" s="228"/>
      <c r="AB21" s="228"/>
      <c r="AC21" s="228"/>
      <c r="AD21" s="228" t="s">
        <v>16</v>
      </c>
      <c r="AE21" s="228" t="s">
        <v>66</v>
      </c>
      <c r="AF21" s="228" t="s">
        <v>1</v>
      </c>
      <c r="AG21" s="228" t="s">
        <v>4</v>
      </c>
      <c r="AH21" s="228" t="s">
        <v>5</v>
      </c>
      <c r="AI21" s="228" t="s">
        <v>6</v>
      </c>
      <c r="AJ21" s="228" t="s">
        <v>7</v>
      </c>
      <c r="AL21" s="228" t="s">
        <v>34</v>
      </c>
      <c r="AM21" s="228" t="s">
        <v>17</v>
      </c>
      <c r="AN21" s="228" t="s">
        <v>18</v>
      </c>
      <c r="AO21" s="228" t="s">
        <v>19</v>
      </c>
      <c r="AP21" s="228" t="s">
        <v>20</v>
      </c>
      <c r="AQ21" s="228" t="s">
        <v>6</v>
      </c>
      <c r="AR21" s="228" t="s">
        <v>53</v>
      </c>
      <c r="AV21" s="228" t="s">
        <v>47</v>
      </c>
      <c r="AW21" s="228" t="s">
        <v>45</v>
      </c>
      <c r="AX21" s="228" t="s">
        <v>46</v>
      </c>
      <c r="AZ21" s="228" t="s">
        <v>14</v>
      </c>
      <c r="BA21" s="228" t="s">
        <v>21</v>
      </c>
    </row>
    <row r="22" spans="1:54" x14ac:dyDescent="0.15">
      <c r="A22" s="229" t="s">
        <v>1785</v>
      </c>
      <c r="B22" s="230">
        <v>26</v>
      </c>
      <c r="C22" s="241">
        <v>16</v>
      </c>
      <c r="D22" s="230">
        <v>234</v>
      </c>
      <c r="E22" s="230">
        <v>1138</v>
      </c>
      <c r="F22" s="230">
        <f>E22/D22</f>
        <v>4.8632478632478628</v>
      </c>
      <c r="G22" s="230">
        <v>10</v>
      </c>
      <c r="H22" s="219">
        <f>G22/D22</f>
        <v>4.2735042735042736E-2</v>
      </c>
      <c r="J22" s="219">
        <f>L22/K22</f>
        <v>0.7</v>
      </c>
      <c r="K22" s="230">
        <v>50</v>
      </c>
      <c r="L22" s="230">
        <v>35</v>
      </c>
      <c r="M22" s="230">
        <v>168</v>
      </c>
      <c r="N22" s="230">
        <f>M22/L22</f>
        <v>4.8</v>
      </c>
      <c r="O22" s="230">
        <v>1</v>
      </c>
      <c r="P22" s="219">
        <f>O22/L22</f>
        <v>2.8571428571428571E-2</v>
      </c>
      <c r="S22" s="229" t="s">
        <v>1786</v>
      </c>
      <c r="T22" s="219">
        <f>(D22+K22)/($D$27+$K$27+$N$17+$E$17+$L$38+$L$47)</f>
        <v>0.2961418143899896</v>
      </c>
      <c r="U22" s="219">
        <f>K22/($K$27+$F$38+$F$47)</f>
        <v>0.11600928074245939</v>
      </c>
      <c r="V22" s="219">
        <f>D22/($D$27+$N$17+$L$38+$L$47)</f>
        <v>0.5</v>
      </c>
      <c r="X22" s="230">
        <f>($E22*('Scoring Format'!$B$3))+($G22*('Scoring Format'!$B$6))+($M22*('Scoring Format'!$B$4))+($O22*('Scoring Format'!$B$7))</f>
        <v>196.60000000000002</v>
      </c>
      <c r="Y22" s="230">
        <f>($E22*('Scoring Format'!$B$3))+($G22*('Scoring Format'!$B$6))+(L22*1)+($M22*('Scoring Format'!$B$4))+($O22*('Scoring Format'!$B$7))</f>
        <v>231.60000000000002</v>
      </c>
      <c r="Z22" s="230">
        <f>($E22*('Scoring Format'!$B$3))+($G22*('Scoring Format'!$B$6))+(L22*0.5)+($M22*('Scoring Format'!$B$4))+($O22*('Scoring Format'!$B$7))</f>
        <v>214.10000000000002</v>
      </c>
      <c r="AA22" s="232"/>
      <c r="AB22" s="232"/>
      <c r="AC22" s="232"/>
      <c r="AD22" s="229" t="s">
        <v>69</v>
      </c>
      <c r="AE22" s="229"/>
      <c r="AF22" s="230">
        <v>200</v>
      </c>
      <c r="AG22" s="230">
        <v>1040</v>
      </c>
      <c r="AH22" s="230">
        <f>AG22/AF22</f>
        <v>5.2</v>
      </c>
      <c r="AI22" s="230">
        <v>7</v>
      </c>
      <c r="AJ22" s="219">
        <f>AI22/AF22</f>
        <v>3.5000000000000003E-2</v>
      </c>
      <c r="AL22" s="219">
        <f>AN22/AM22</f>
        <v>0.8</v>
      </c>
      <c r="AM22" s="230">
        <v>70</v>
      </c>
      <c r="AN22" s="230">
        <v>56</v>
      </c>
      <c r="AO22" s="230">
        <v>364</v>
      </c>
      <c r="AP22" s="230">
        <f>AO22/AN22</f>
        <v>6.5</v>
      </c>
      <c r="AQ22" s="230">
        <v>2</v>
      </c>
      <c r="AR22" s="219">
        <f>AQ22/AN22</f>
        <v>3.5714285714285712E-2</v>
      </c>
      <c r="AV22" s="219" t="e">
        <f>(#REF!+AM22)/(#REF!+AM25)</f>
        <v>#REF!</v>
      </c>
      <c r="AW22" s="219" t="e">
        <f>#REF!/(AM22+#REF!)</f>
        <v>#REF!</v>
      </c>
      <c r="AX22" s="219" t="e">
        <f>AM22/(#REF!+AM22)</f>
        <v>#REF!</v>
      </c>
      <c r="AZ22" s="230" t="e">
        <f>(#REF!*0.1)+(AF22*6)+(AL22*0.1)+(AN22*6)</f>
        <v>#REF!</v>
      </c>
      <c r="BA22" s="230" t="e">
        <f>(#REF!*0.1)+(AF22*6)+(AK22*1)+(AL22*0.1)+(AN22*6)</f>
        <v>#REF!</v>
      </c>
    </row>
    <row r="23" spans="1:54" x14ac:dyDescent="0.15">
      <c r="A23" s="229" t="s">
        <v>1784</v>
      </c>
      <c r="B23" s="230">
        <v>22</v>
      </c>
      <c r="C23" s="241">
        <v>10</v>
      </c>
      <c r="D23" s="230">
        <v>72</v>
      </c>
      <c r="E23" s="230">
        <v>347</v>
      </c>
      <c r="F23" s="230">
        <f>E23/D23</f>
        <v>4.8194444444444446</v>
      </c>
      <c r="G23" s="230">
        <v>3</v>
      </c>
      <c r="H23" s="219">
        <f>G23/D23</f>
        <v>4.1666666666666664E-2</v>
      </c>
      <c r="J23" s="219">
        <f t="shared" ref="J23:J26" si="11">L23/K23</f>
        <v>0.76923076923076927</v>
      </c>
      <c r="K23" s="230">
        <v>13</v>
      </c>
      <c r="L23" s="230">
        <v>10</v>
      </c>
      <c r="M23" s="230">
        <v>45</v>
      </c>
      <c r="N23" s="230">
        <f>M23/L23</f>
        <v>4.5</v>
      </c>
      <c r="O23" s="230">
        <v>0</v>
      </c>
      <c r="P23" s="219">
        <f t="shared" ref="P23:P26" si="12">O23/L23</f>
        <v>0</v>
      </c>
      <c r="S23" s="229" t="s">
        <v>1787</v>
      </c>
      <c r="T23" s="219">
        <f>(D23+K23)/($D$27+$K$27+$N$17+$E$17+$L$38+$L$47)</f>
        <v>8.8633993743482797E-2</v>
      </c>
      <c r="U23" s="219">
        <f>K23/($K$27+$F$38+$F$47)</f>
        <v>3.0162412993039442E-2</v>
      </c>
      <c r="V23" s="219">
        <f>D23/($D$27+$N$17+$L$38+$L$47)</f>
        <v>0.15384615384615385</v>
      </c>
      <c r="X23" s="230">
        <f>($E23*('Scoring Format'!$B$3))+($G23*('Scoring Format'!$B$6))+($M23*('Scoring Format'!$B$4))+($O23*('Scoring Format'!$B$7))</f>
        <v>57.2</v>
      </c>
      <c r="Y23" s="230">
        <f>($E23*('Scoring Format'!$B$3))+($G23*('Scoring Format'!$B$6))+(L23*1)+($M23*('Scoring Format'!$B$4))+($O23*('Scoring Format'!$B$7))</f>
        <v>67.2</v>
      </c>
      <c r="Z23" s="230">
        <f>($E23*('Scoring Format'!$B$3))+($G23*('Scoring Format'!$B$6))+(L23*0.5)+($M23*('Scoring Format'!$B$4))+($O23*('Scoring Format'!$B$7))</f>
        <v>62.2</v>
      </c>
      <c r="AA23" s="232"/>
      <c r="AB23" s="232"/>
      <c r="AC23" s="232"/>
      <c r="AD23" s="229" t="s">
        <v>22</v>
      </c>
      <c r="AE23" s="229"/>
      <c r="AF23" s="230">
        <v>96</v>
      </c>
      <c r="AG23" s="230">
        <v>445</v>
      </c>
      <c r="AH23" s="230">
        <f>AG23/AF23</f>
        <v>4.635416666666667</v>
      </c>
      <c r="AI23" s="230">
        <v>6</v>
      </c>
      <c r="AJ23" s="219">
        <f>AI23/AF23</f>
        <v>6.25E-2</v>
      </c>
      <c r="AL23" s="219">
        <f t="shared" ref="AL23:AL26" si="13">AN23/AM23</f>
        <v>0.58333333333333337</v>
      </c>
      <c r="AM23" s="230">
        <v>24</v>
      </c>
      <c r="AN23" s="230">
        <v>14</v>
      </c>
      <c r="AO23" s="230">
        <v>110</v>
      </c>
      <c r="AP23" s="230">
        <f>AO23/AN23</f>
        <v>7.8571428571428568</v>
      </c>
      <c r="AQ23" s="230">
        <v>2</v>
      </c>
      <c r="AR23" s="219">
        <f t="shared" ref="AR23:AR26" si="14">AQ23/AN23</f>
        <v>0.14285714285714285</v>
      </c>
      <c r="AV23" s="219" t="e">
        <f>(#REF!+AM23)/(#REF!+AM26)</f>
        <v>#REF!</v>
      </c>
      <c r="AW23" s="219" t="e">
        <f>#REF!/(AM23+#REF!)</f>
        <v>#REF!</v>
      </c>
      <c r="AX23" s="219" t="e">
        <f>AM23/(#REF!+AM23)</f>
        <v>#REF!</v>
      </c>
      <c r="AZ23" s="230" t="e">
        <f>(#REF!*0.1)+(AF23*6)+(AL23*0.1)+(AN23*6)</f>
        <v>#REF!</v>
      </c>
      <c r="BA23" s="230" t="e">
        <f>(#REF!*0.1)+(AF23*6)+(AK23*1)+(AL23*0.1)+(AN23*6)</f>
        <v>#REF!</v>
      </c>
    </row>
    <row r="24" spans="1:54" x14ac:dyDescent="0.15">
      <c r="A24" s="229" t="s">
        <v>2382</v>
      </c>
      <c r="B24" s="230">
        <v>23</v>
      </c>
      <c r="C24" s="241">
        <v>10</v>
      </c>
      <c r="D24" s="230">
        <v>20</v>
      </c>
      <c r="E24" s="230">
        <v>87</v>
      </c>
      <c r="F24" s="230">
        <f>E24/D24</f>
        <v>4.3499999999999996</v>
      </c>
      <c r="G24" s="230">
        <v>1</v>
      </c>
      <c r="H24" s="219">
        <f>G24/D24</f>
        <v>0.05</v>
      </c>
      <c r="J24" s="219">
        <f t="shared" si="11"/>
        <v>1</v>
      </c>
      <c r="K24" s="230">
        <v>2</v>
      </c>
      <c r="L24" s="230">
        <v>2</v>
      </c>
      <c r="M24" s="230">
        <v>8</v>
      </c>
      <c r="N24" s="230">
        <f>M24/L24</f>
        <v>4</v>
      </c>
      <c r="O24" s="230">
        <v>0</v>
      </c>
      <c r="P24" s="219">
        <f t="shared" si="12"/>
        <v>0</v>
      </c>
      <c r="S24" s="229" t="s">
        <v>2383</v>
      </c>
      <c r="T24" s="219">
        <f>(D24+K24)/($D$27+$K$27+$N$17+$E$17+$L$38+$L$47)</f>
        <v>2.2940563086548488E-2</v>
      </c>
      <c r="U24" s="219">
        <f>K24/($K$27+$F$38+$F$47)</f>
        <v>4.6403712296983757E-3</v>
      </c>
      <c r="V24" s="219">
        <f>D24/($D$27+$N$17+$L$38+$L$47)</f>
        <v>4.2735042735042736E-2</v>
      </c>
      <c r="X24" s="230">
        <f>($E24*('Scoring Format'!$B$3))+($G24*('Scoring Format'!$B$6))+($M24*('Scoring Format'!$B$4))+($O24*('Scoring Format'!$B$7))</f>
        <v>15.500000000000002</v>
      </c>
      <c r="Y24" s="230">
        <f>($E24*('Scoring Format'!$B$3))+($G24*('Scoring Format'!$B$6))+(L24*1)+($M24*('Scoring Format'!$B$4))+($O24*('Scoring Format'!$B$7))</f>
        <v>17.500000000000004</v>
      </c>
      <c r="Z24" s="230">
        <f>($E24*('Scoring Format'!$B$3))+($G24*('Scoring Format'!$B$6))+(L24*0.5)+($M24*('Scoring Format'!$B$4))+($O24*('Scoring Format'!$B$7))</f>
        <v>16.5</v>
      </c>
      <c r="AA24" s="232"/>
      <c r="AB24" s="232"/>
      <c r="AC24" s="232"/>
      <c r="AD24" s="229" t="s">
        <v>23</v>
      </c>
      <c r="AE24" s="229"/>
      <c r="AF24" s="230">
        <v>8</v>
      </c>
      <c r="AG24" s="230">
        <v>28</v>
      </c>
      <c r="AH24" s="230">
        <f>AG24/AF24</f>
        <v>3.5</v>
      </c>
      <c r="AI24" s="230">
        <v>0</v>
      </c>
      <c r="AJ24" s="219">
        <f>AI24/AF24</f>
        <v>0</v>
      </c>
      <c r="AL24" s="219">
        <f t="shared" si="13"/>
        <v>0.5</v>
      </c>
      <c r="AM24" s="230">
        <v>4</v>
      </c>
      <c r="AN24" s="230">
        <v>2</v>
      </c>
      <c r="AO24" s="230">
        <v>17</v>
      </c>
      <c r="AP24" s="230">
        <f>AO24/AN24</f>
        <v>8.5</v>
      </c>
      <c r="AQ24" s="230">
        <v>0</v>
      </c>
      <c r="AR24" s="219">
        <f t="shared" si="14"/>
        <v>0</v>
      </c>
      <c r="AV24" s="219" t="e">
        <f>(#REF!+AM24)/(#REF!+AM30)</f>
        <v>#REF!</v>
      </c>
      <c r="AW24" s="219" t="e">
        <f>#REF!/(AM24+#REF!)</f>
        <v>#REF!</v>
      </c>
      <c r="AX24" s="219" t="e">
        <f>AM24/(#REF!+AM24)</f>
        <v>#REF!</v>
      </c>
      <c r="AZ24" s="230" t="e">
        <f>(#REF!*0.1)+(AF24*6)+(AL24*0.1)+(AN24*6)</f>
        <v>#REF!</v>
      </c>
      <c r="BA24" s="230" t="e">
        <f>(#REF!*0.1)+(AF24*6)+(AK24*1)+(AL24*0.1)+(AN24*6)</f>
        <v>#REF!</v>
      </c>
    </row>
    <row r="25" spans="1:54" x14ac:dyDescent="0.15">
      <c r="A25" s="229" t="s">
        <v>1789</v>
      </c>
      <c r="B25" s="230">
        <v>24</v>
      </c>
      <c r="C25" s="241">
        <v>10</v>
      </c>
      <c r="D25" s="230">
        <v>20</v>
      </c>
      <c r="E25" s="230">
        <v>81</v>
      </c>
      <c r="F25" s="230">
        <f>E25/D25</f>
        <v>4.05</v>
      </c>
      <c r="G25" s="230">
        <v>0</v>
      </c>
      <c r="H25" s="219">
        <f>G25/D25</f>
        <v>0</v>
      </c>
      <c r="J25" s="219">
        <f t="shared" si="11"/>
        <v>0.8</v>
      </c>
      <c r="K25" s="230">
        <v>10</v>
      </c>
      <c r="L25" s="230">
        <v>8</v>
      </c>
      <c r="M25" s="230">
        <v>35</v>
      </c>
      <c r="N25" s="230">
        <f>M25/L25</f>
        <v>4.375</v>
      </c>
      <c r="O25" s="230">
        <v>0</v>
      </c>
      <c r="P25" s="219">
        <f t="shared" si="12"/>
        <v>0</v>
      </c>
      <c r="S25" s="229" t="s">
        <v>1790</v>
      </c>
      <c r="T25" s="219">
        <f>(D25+K25)/($D$27+$K$27+$N$17+$E$17+$L$38+$L$47)</f>
        <v>3.1282586027111578E-2</v>
      </c>
      <c r="U25" s="219">
        <f>K25/($K$27+$F$38+$F$47)</f>
        <v>2.3201856148491878E-2</v>
      </c>
      <c r="V25" s="219">
        <f>D25/($D$27+$N$17+$L$38+$L$47)</f>
        <v>4.2735042735042736E-2</v>
      </c>
      <c r="X25" s="230">
        <f>($E25*('Scoring Format'!$B$3))+($G25*('Scoring Format'!$B$6))+($M25*('Scoring Format'!$B$4))+($O25*('Scoring Format'!$B$7))</f>
        <v>11.6</v>
      </c>
      <c r="Y25" s="230">
        <f>($E25*('Scoring Format'!$B$3))+($G25*('Scoring Format'!$B$6))+(L25*1)+($M25*('Scoring Format'!$B$4))+($O25*('Scoring Format'!$B$7))</f>
        <v>19.600000000000001</v>
      </c>
      <c r="Z25" s="230">
        <f>($E25*('Scoring Format'!$B$3))+($G25*('Scoring Format'!$B$6))+(L25*0.5)+($M25*('Scoring Format'!$B$4))+($O25*('Scoring Format'!$B$7))</f>
        <v>15.6</v>
      </c>
      <c r="AA25" s="232"/>
      <c r="AB25" s="232"/>
      <c r="AC25" s="232"/>
      <c r="AD25" s="229" t="s">
        <v>24</v>
      </c>
      <c r="AE25" s="229"/>
      <c r="AF25" s="230"/>
      <c r="AG25" s="230"/>
      <c r="AH25" s="230" t="e">
        <f>AG25/AF25</f>
        <v>#DIV/0!</v>
      </c>
      <c r="AI25" s="230">
        <v>0</v>
      </c>
      <c r="AJ25" s="219" t="e">
        <f>AI25/AF25</f>
        <v>#DIV/0!</v>
      </c>
      <c r="AL25" s="219" t="e">
        <f t="shared" si="13"/>
        <v>#DIV/0!</v>
      </c>
      <c r="AM25" s="230"/>
      <c r="AN25" s="230"/>
      <c r="AO25" s="230"/>
      <c r="AP25" s="230" t="e">
        <f>AO25/AN25</f>
        <v>#DIV/0!</v>
      </c>
      <c r="AQ25" s="230">
        <v>0</v>
      </c>
      <c r="AR25" s="219" t="e">
        <f t="shared" si="14"/>
        <v>#DIV/0!</v>
      </c>
      <c r="AV25" s="219" t="e">
        <f>(#REF!+AM25)/(#REF!+AM31)</f>
        <v>#REF!</v>
      </c>
      <c r="AW25" s="219" t="e">
        <f>#REF!/(AM25+#REF!)</f>
        <v>#REF!</v>
      </c>
      <c r="AX25" s="219" t="e">
        <f>AM25/(#REF!+AM25)</f>
        <v>#REF!</v>
      </c>
      <c r="AZ25" s="230" t="e">
        <f>(#REF!*0.1)+(AF25*6)+(AL25*0.1)+(AN25*6)</f>
        <v>#REF!</v>
      </c>
      <c r="BA25" s="230" t="e">
        <f>(#REF!*0.1)+(AF25*6)+(AK25*1)+(AL25*0.1)+(AN25*6)</f>
        <v>#REF!</v>
      </c>
    </row>
    <row r="26" spans="1:54" x14ac:dyDescent="0.15">
      <c r="A26" s="229" t="s">
        <v>2384</v>
      </c>
      <c r="B26" s="230">
        <v>27</v>
      </c>
      <c r="C26" s="241">
        <v>10</v>
      </c>
      <c r="D26" s="230">
        <v>40</v>
      </c>
      <c r="E26" s="230">
        <v>160</v>
      </c>
      <c r="F26" s="230">
        <f>E26/D26</f>
        <v>4</v>
      </c>
      <c r="G26" s="230">
        <v>1</v>
      </c>
      <c r="H26" s="219">
        <f>G26/D26</f>
        <v>2.5000000000000001E-2</v>
      </c>
      <c r="J26" s="219">
        <f t="shared" si="11"/>
        <v>0.55555555555555558</v>
      </c>
      <c r="K26" s="230">
        <v>9</v>
      </c>
      <c r="L26" s="230">
        <v>5</v>
      </c>
      <c r="M26" s="230">
        <v>22</v>
      </c>
      <c r="N26" s="230">
        <f>M26/L26</f>
        <v>4.4000000000000004</v>
      </c>
      <c r="O26" s="230">
        <v>0</v>
      </c>
      <c r="P26" s="219">
        <f t="shared" si="12"/>
        <v>0</v>
      </c>
      <c r="S26" s="229" t="s">
        <v>2385</v>
      </c>
      <c r="T26" s="219">
        <f>(D26+K26)/($D$27+$K$27+$N$17+$E$17+$L$38+$L$47)</f>
        <v>5.1094890510948905E-2</v>
      </c>
      <c r="U26" s="219">
        <f>K26/($K$27+$F$38+$F$47)</f>
        <v>2.0881670533642691E-2</v>
      </c>
      <c r="V26" s="219">
        <f>D26/($D$27+$N$17+$L$38+$L$47)</f>
        <v>8.5470085470085472E-2</v>
      </c>
      <c r="X26" s="230">
        <f>($E26*('Scoring Format'!$B$3))+($G26*('Scoring Format'!$B$6))+($M26*('Scoring Format'!$B$4))+($O26*('Scoring Format'!$B$7))</f>
        <v>24.2</v>
      </c>
      <c r="Y26" s="230">
        <f>($E26*('Scoring Format'!$B$3))+($G26*('Scoring Format'!$B$6))+(L26*1)+($M26*('Scoring Format'!$B$4))+($O26*('Scoring Format'!$B$7))</f>
        <v>29.2</v>
      </c>
      <c r="Z26" s="230">
        <f>($E26*('Scoring Format'!$B$3))+($G26*('Scoring Format'!$B$6))+(L26*0.5)+($M26*('Scoring Format'!$B$4))+($O26*('Scoring Format'!$B$7))</f>
        <v>26.7</v>
      </c>
      <c r="AA26" s="232"/>
      <c r="AB26" s="232"/>
      <c r="AC26" s="232"/>
      <c r="AD26" s="229" t="s">
        <v>70</v>
      </c>
      <c r="AE26" s="229"/>
      <c r="AF26" s="230"/>
      <c r="AG26" s="230"/>
      <c r="AH26" s="230" t="e">
        <f>AG26/AF26</f>
        <v>#DIV/0!</v>
      </c>
      <c r="AI26" s="230"/>
      <c r="AJ26" s="219" t="e">
        <f>AI26/AF26</f>
        <v>#DIV/0!</v>
      </c>
      <c r="AL26" s="219" t="e">
        <f t="shared" si="13"/>
        <v>#DIV/0!</v>
      </c>
      <c r="AM26" s="230"/>
      <c r="AN26" s="230"/>
      <c r="AO26" s="230"/>
      <c r="AP26" s="230"/>
      <c r="AQ26" s="230">
        <f>(AG26*0.1)+(AI26*6)+(AN26*0.1)+(AP26*6)</f>
        <v>0</v>
      </c>
      <c r="AR26" s="219" t="e">
        <f t="shared" si="14"/>
        <v>#DIV/0!</v>
      </c>
      <c r="AV26" s="219" t="e">
        <f>(#REF!+AM26)/(#REF!+AM32)</f>
        <v>#REF!</v>
      </c>
      <c r="AW26" s="219" t="e">
        <f>#REF!/(AM26+#REF!)</f>
        <v>#REF!</v>
      </c>
      <c r="AX26" s="219" t="e">
        <f>AM26/(#REF!+AM26)</f>
        <v>#REF!</v>
      </c>
      <c r="AZ26" s="230" t="e">
        <f>(#REF!*0.1)+(AF26*6)+(AJ26*1)+(AK26*0.1)+(AM26*6)</f>
        <v>#REF!</v>
      </c>
      <c r="BA26" s="230" t="e">
        <f>(#REF!*0.1)+(AF26*6)+(AK26*1)+(AL26*0.1)+(AN26*6)</f>
        <v>#REF!</v>
      </c>
    </row>
    <row r="27" spans="1:54" x14ac:dyDescent="0.15">
      <c r="A27" s="228" t="s">
        <v>44</v>
      </c>
      <c r="B27" s="228"/>
      <c r="C27" s="228"/>
      <c r="D27" s="228">
        <f>SUM(D22:D26)</f>
        <v>386</v>
      </c>
      <c r="E27" s="228">
        <f t="shared" ref="E27" si="15">SUM(E22:E26)</f>
        <v>1813</v>
      </c>
      <c r="F27" s="228"/>
      <c r="G27" s="228">
        <f t="shared" ref="G27" si="16">SUM(G22:G26)</f>
        <v>15</v>
      </c>
      <c r="H27" s="228"/>
      <c r="I27" s="228"/>
      <c r="J27" s="228"/>
      <c r="K27" s="228">
        <f>SUM(K22:K26)</f>
        <v>84</v>
      </c>
      <c r="L27" s="228">
        <f t="shared" ref="L27:M27" si="17">SUM(L22:L26)</f>
        <v>60</v>
      </c>
      <c r="M27" s="228">
        <f t="shared" si="17"/>
        <v>278</v>
      </c>
      <c r="N27" s="228"/>
      <c r="O27" s="228">
        <f t="shared" ref="O27" si="18">SUM(O22:O26)</f>
        <v>1</v>
      </c>
      <c r="P27" s="228"/>
      <c r="AD27" s="228" t="s">
        <v>44</v>
      </c>
      <c r="AE27" s="228"/>
      <c r="AF27" s="228">
        <f>SUM(AF22:AF26)</f>
        <v>304</v>
      </c>
      <c r="AG27" s="228">
        <f t="shared" ref="AG27" si="19">SUM(AG22:AG26)</f>
        <v>1513</v>
      </c>
      <c r="AH27" s="228"/>
      <c r="AI27" s="228">
        <f t="shared" ref="AI27" si="20">SUM(AI22:AI26)</f>
        <v>13</v>
      </c>
      <c r="AJ27" s="228"/>
      <c r="AK27" s="228"/>
      <c r="AL27" s="228"/>
      <c r="AM27" s="228">
        <f>SUM(AM22:AM26)</f>
        <v>98</v>
      </c>
      <c r="AN27" s="228">
        <f t="shared" ref="AN27:AO27" si="21">SUM(AN22:AN26)</f>
        <v>72</v>
      </c>
      <c r="AO27" s="228">
        <f t="shared" si="21"/>
        <v>491</v>
      </c>
      <c r="AP27" s="228"/>
      <c r="AQ27" s="228">
        <f t="shared" ref="AQ27" si="22">SUM(AQ22:AQ26)</f>
        <v>4</v>
      </c>
      <c r="AR27" s="228"/>
    </row>
    <row r="28" spans="1:54" x14ac:dyDescent="0.15">
      <c r="A28" s="228"/>
      <c r="C28" s="232"/>
      <c r="D28" s="232"/>
      <c r="E28" s="232"/>
      <c r="F28" s="232"/>
      <c r="G28" s="232"/>
      <c r="H28" s="228"/>
      <c r="I28" s="232"/>
      <c r="J28" s="232"/>
      <c r="K28" s="232"/>
      <c r="L28" s="232"/>
      <c r="M28" s="232"/>
      <c r="N28" s="232"/>
      <c r="AC28" s="228"/>
      <c r="AD28" s="232"/>
      <c r="AE28" s="232"/>
      <c r="AF28" s="232"/>
      <c r="AG28" s="232"/>
      <c r="AH28" s="232"/>
      <c r="AI28" s="232"/>
      <c r="AJ28" s="228"/>
      <c r="AK28" s="232"/>
      <c r="AL28" s="232"/>
      <c r="AM28" s="232"/>
      <c r="AN28" s="232"/>
      <c r="AO28" s="232"/>
      <c r="AP28" s="232"/>
    </row>
    <row r="29" spans="1:54" x14ac:dyDescent="0.15">
      <c r="C29" s="232"/>
      <c r="D29" s="232"/>
      <c r="E29" s="232"/>
      <c r="F29" s="232"/>
      <c r="G29" s="232"/>
      <c r="H29" s="232"/>
      <c r="I29" s="232"/>
      <c r="J29" s="232"/>
      <c r="K29" s="232"/>
      <c r="L29" s="232"/>
      <c r="M29" s="232"/>
      <c r="AD29" s="232"/>
      <c r="AE29" s="232"/>
      <c r="AF29" s="232"/>
      <c r="AG29" s="232"/>
      <c r="AH29" s="232"/>
      <c r="AI29" s="232"/>
      <c r="AJ29" s="232"/>
      <c r="AK29" s="232"/>
      <c r="AL29" s="232"/>
      <c r="AM29" s="232"/>
      <c r="AN29" s="232"/>
      <c r="AO29" s="232"/>
    </row>
    <row r="30" spans="1:54" x14ac:dyDescent="0.15">
      <c r="A30" s="517" t="s">
        <v>52</v>
      </c>
      <c r="B30" s="517"/>
      <c r="C30" s="517"/>
      <c r="D30" s="517"/>
      <c r="E30" s="517"/>
      <c r="F30" s="517"/>
      <c r="G30" s="517"/>
      <c r="H30" s="226"/>
      <c r="I30" s="226"/>
      <c r="J30" s="232"/>
      <c r="K30" s="232"/>
      <c r="L30" s="517" t="s">
        <v>49</v>
      </c>
      <c r="M30" s="517"/>
      <c r="N30" s="517"/>
      <c r="O30" s="517"/>
      <c r="P30" s="517"/>
      <c r="T30" s="517" t="s">
        <v>50</v>
      </c>
      <c r="U30" s="517"/>
      <c r="V30" s="517"/>
      <c r="X30" s="517"/>
      <c r="Y30" s="516"/>
      <c r="AE30" s="517" t="s">
        <v>52</v>
      </c>
      <c r="AF30" s="517"/>
      <c r="AG30" s="517"/>
      <c r="AH30" s="517"/>
      <c r="AI30" s="517"/>
      <c r="AJ30" s="517"/>
      <c r="AK30" s="517"/>
      <c r="AL30" s="232"/>
      <c r="AM30" s="232"/>
      <c r="AN30" s="517" t="s">
        <v>49</v>
      </c>
      <c r="AO30" s="517"/>
      <c r="AP30" s="517"/>
      <c r="AQ30" s="517"/>
      <c r="AR30" s="517"/>
      <c r="AV30" s="517" t="s">
        <v>50</v>
      </c>
      <c r="AW30" s="517"/>
      <c r="AX30" s="517"/>
      <c r="AZ30" s="517" t="s">
        <v>51</v>
      </c>
      <c r="BA30" s="516"/>
    </row>
    <row r="31" spans="1:54" x14ac:dyDescent="0.15">
      <c r="A31" s="228" t="s">
        <v>25</v>
      </c>
      <c r="B31" s="228" t="s">
        <v>1517</v>
      </c>
      <c r="C31" s="228" t="s">
        <v>66</v>
      </c>
      <c r="D31" s="228" t="s">
        <v>34</v>
      </c>
      <c r="E31" s="228" t="s">
        <v>17</v>
      </c>
      <c r="F31" s="228" t="s">
        <v>18</v>
      </c>
      <c r="G31" s="228" t="s">
        <v>19</v>
      </c>
      <c r="H31" s="228" t="s">
        <v>20</v>
      </c>
      <c r="I31" s="228" t="s">
        <v>6</v>
      </c>
      <c r="J31" s="228" t="s">
        <v>53</v>
      </c>
      <c r="L31" s="228" t="s">
        <v>10</v>
      </c>
      <c r="M31" s="228" t="s">
        <v>11</v>
      </c>
      <c r="N31" s="228" t="s">
        <v>12</v>
      </c>
      <c r="O31" s="228" t="s">
        <v>26</v>
      </c>
      <c r="P31" s="228" t="s">
        <v>7</v>
      </c>
      <c r="S31" s="228" t="s">
        <v>25</v>
      </c>
      <c r="T31" s="228" t="s">
        <v>47</v>
      </c>
      <c r="U31" s="228" t="s">
        <v>45</v>
      </c>
      <c r="V31" s="228" t="s">
        <v>46</v>
      </c>
      <c r="X31" s="228" t="s">
        <v>14</v>
      </c>
      <c r="Y31" s="228" t="s">
        <v>21</v>
      </c>
      <c r="Z31" s="228" t="s">
        <v>1003</v>
      </c>
      <c r="AA31" s="228"/>
      <c r="AD31" s="228" t="s">
        <v>25</v>
      </c>
      <c r="AE31" s="228" t="s">
        <v>66</v>
      </c>
      <c r="AF31" s="228" t="s">
        <v>34</v>
      </c>
      <c r="AG31" s="228" t="s">
        <v>17</v>
      </c>
      <c r="AH31" s="228" t="s">
        <v>18</v>
      </c>
      <c r="AI31" s="228" t="s">
        <v>19</v>
      </c>
      <c r="AJ31" s="228" t="s">
        <v>20</v>
      </c>
      <c r="AK31" s="228" t="s">
        <v>6</v>
      </c>
      <c r="AL31" s="228" t="s">
        <v>53</v>
      </c>
      <c r="AN31" s="228" t="s">
        <v>10</v>
      </c>
      <c r="AO31" s="228" t="s">
        <v>11</v>
      </c>
      <c r="AP31" s="228" t="s">
        <v>12</v>
      </c>
      <c r="AQ31" s="228" t="s">
        <v>26</v>
      </c>
      <c r="AR31" s="228" t="s">
        <v>7</v>
      </c>
      <c r="AV31" s="228" t="s">
        <v>47</v>
      </c>
      <c r="AW31" s="228" t="s">
        <v>45</v>
      </c>
      <c r="AX31" s="228" t="s">
        <v>46</v>
      </c>
      <c r="AZ31" s="228" t="s">
        <v>14</v>
      </c>
      <c r="BA31" s="228" t="s">
        <v>21</v>
      </c>
    </row>
    <row r="32" spans="1:54" x14ac:dyDescent="0.15">
      <c r="A32" s="229" t="s">
        <v>542</v>
      </c>
      <c r="B32" s="230">
        <v>26</v>
      </c>
      <c r="C32" s="230">
        <v>17</v>
      </c>
      <c r="D32" s="219">
        <f>F32/E32</f>
        <v>0.68345323741007191</v>
      </c>
      <c r="E32" s="230">
        <v>139</v>
      </c>
      <c r="F32" s="230">
        <v>95</v>
      </c>
      <c r="G32" s="230">
        <v>1236</v>
      </c>
      <c r="H32" s="230">
        <f t="shared" ref="H32:H37" si="23">G32/F32</f>
        <v>13.010526315789473</v>
      </c>
      <c r="I32" s="230">
        <v>8</v>
      </c>
      <c r="J32" s="219">
        <f>I32/F32</f>
        <v>8.4210526315789472E-2</v>
      </c>
      <c r="L32" s="230">
        <v>7</v>
      </c>
      <c r="M32" s="230">
        <v>65</v>
      </c>
      <c r="N32" s="242">
        <f t="shared" ref="N32:N35" si="24">M32/L32</f>
        <v>9.2857142857142865</v>
      </c>
      <c r="O32" s="230">
        <v>0</v>
      </c>
      <c r="P32" s="219">
        <f>O32/L32</f>
        <v>0</v>
      </c>
      <c r="S32" s="229" t="s">
        <v>143</v>
      </c>
      <c r="T32" s="221">
        <f t="shared" ref="T32:T37" si="25">(E32+L32)/($D$27+$L$27+$N$17+$E$47+$L$47)</f>
        <v>0.23586429725363489</v>
      </c>
      <c r="U32" s="221">
        <f t="shared" ref="U32:U37" si="26">E32/($E$17)</f>
        <v>0.34152334152334152</v>
      </c>
      <c r="V32" s="221">
        <f t="shared" ref="V32:V37" si="27">L32/($N$17+$D$27+$L$38+$L$47)</f>
        <v>1.4957264957264958E-2</v>
      </c>
      <c r="X32" s="230">
        <f>($G32*('Scoring Format'!$B$4))+($I32*'Scoring Format'!$B$7)+($M32*('Scoring Format'!$B$3))+($O32*('Scoring Format'!$B$6))</f>
        <v>178.10000000000002</v>
      </c>
      <c r="Y32" s="230">
        <f>(F32*1)+(($G32*('Scoring Format'!$B$4))+($I32*'Scoring Format'!$B$7)+($M32*('Scoring Format'!$B$3))+($O32*('Scoring Format'!$B$6)))</f>
        <v>273.10000000000002</v>
      </c>
      <c r="Z32" s="230">
        <f>(F32*0.5)+(($G32*('Scoring Format'!$B$4))+($I32*'Scoring Format'!$B$7)+($M32*('Scoring Format'!$B$3))+($O32*('Scoring Format'!$B$6)))</f>
        <v>225.60000000000002</v>
      </c>
      <c r="AA32" s="232"/>
      <c r="AD32" s="229" t="s">
        <v>71</v>
      </c>
      <c r="AE32" s="229"/>
      <c r="AF32" s="219">
        <f>AH32/AG32</f>
        <v>0.60747663551401865</v>
      </c>
      <c r="AG32" s="230">
        <v>107</v>
      </c>
      <c r="AH32" s="230">
        <v>65</v>
      </c>
      <c r="AI32" s="230">
        <v>710</v>
      </c>
      <c r="AJ32" s="230">
        <f t="shared" ref="AJ32:AJ36" si="28">AI32/AH32</f>
        <v>10.923076923076923</v>
      </c>
      <c r="AK32" s="230">
        <v>6</v>
      </c>
      <c r="AL32" s="219">
        <f>AK32/AH32</f>
        <v>9.2307692307692313E-2</v>
      </c>
      <c r="AN32" s="230">
        <v>0</v>
      </c>
      <c r="AO32" s="230">
        <v>0</v>
      </c>
      <c r="AP32" s="242" t="e">
        <f t="shared" ref="AP32:AP37" si="29">AO32/AN32</f>
        <v>#DIV/0!</v>
      </c>
      <c r="AQ32" s="230">
        <v>0</v>
      </c>
      <c r="AR32" s="219" t="e">
        <f>AQ32/AN32</f>
        <v>#DIV/0!</v>
      </c>
      <c r="AV32" s="221" t="e">
        <f>(#REF!+AK32)/(#REF!+AK35)</f>
        <v>#REF!</v>
      </c>
      <c r="AW32" s="221" t="e">
        <f>#REF!/(AK32+#REF!)</f>
        <v>#REF!</v>
      </c>
      <c r="AX32" s="221" t="e">
        <f>AK32/(#REF!+AK32)</f>
        <v>#REF!</v>
      </c>
      <c r="AZ32" s="230">
        <f>(AI32*0.1)+(AK32*6)+(AO32*0.1)+(AQ32*6)</f>
        <v>107</v>
      </c>
      <c r="BA32" s="230">
        <f>(AH32*1)+(AI32*0.1)+(AK32*6)+(AO32*0.1)+(AQ32*6)</f>
        <v>172</v>
      </c>
    </row>
    <row r="33" spans="1:53" x14ac:dyDescent="0.15">
      <c r="A33" s="229" t="s">
        <v>1791</v>
      </c>
      <c r="B33" s="230">
        <v>25</v>
      </c>
      <c r="C33" s="230">
        <v>16</v>
      </c>
      <c r="D33" s="219">
        <f t="shared" ref="D33:D37" si="30">F33/E33</f>
        <v>0.68503937007874016</v>
      </c>
      <c r="E33" s="230">
        <v>127</v>
      </c>
      <c r="F33" s="230">
        <v>87</v>
      </c>
      <c r="G33" s="230">
        <v>1309</v>
      </c>
      <c r="H33" s="230">
        <f t="shared" si="23"/>
        <v>15.045977011494253</v>
      </c>
      <c r="I33" s="230">
        <v>8</v>
      </c>
      <c r="J33" s="219">
        <f t="shared" ref="J33:J37" si="31">I33/F33</f>
        <v>9.1954022988505746E-2</v>
      </c>
      <c r="L33" s="230">
        <v>0</v>
      </c>
      <c r="M33" s="230">
        <v>0</v>
      </c>
      <c r="N33" s="242" t="e">
        <f t="shared" si="24"/>
        <v>#DIV/0!</v>
      </c>
      <c r="O33" s="230">
        <v>0</v>
      </c>
      <c r="P33" s="219" t="e">
        <f t="shared" ref="P33:P37" si="32">O33/L33</f>
        <v>#DIV/0!</v>
      </c>
      <c r="S33" s="229" t="s">
        <v>1792</v>
      </c>
      <c r="T33" s="221">
        <f t="shared" si="25"/>
        <v>0.20516962843295639</v>
      </c>
      <c r="U33" s="221">
        <f t="shared" si="26"/>
        <v>0.31203931203931207</v>
      </c>
      <c r="V33" s="221">
        <f t="shared" si="27"/>
        <v>0</v>
      </c>
      <c r="X33" s="230">
        <f>($G33*('Scoring Format'!$B$4))+($I33*'Scoring Format'!$B$7)+($M33*('Scoring Format'!$B$3))+($O33*('Scoring Format'!$B$6))</f>
        <v>178.9</v>
      </c>
      <c r="Y33" s="230">
        <f>(F33*1)+(($G33*('Scoring Format'!$B$4))+($I33*'Scoring Format'!$B$7)+($M33*('Scoring Format'!$B$3))+($O33*('Scoring Format'!$B$6)))</f>
        <v>265.89999999999998</v>
      </c>
      <c r="Z33" s="230">
        <f>(F33*0.5)+(($G33*('Scoring Format'!$B$4))+($I33*'Scoring Format'!$B$7)+($M33*('Scoring Format'!$B$3))+($O33*('Scoring Format'!$B$6)))</f>
        <v>222.4</v>
      </c>
      <c r="AA33" s="232"/>
      <c r="AD33" s="229" t="s">
        <v>27</v>
      </c>
      <c r="AE33" s="229"/>
      <c r="AF33" s="219">
        <f t="shared" ref="AF33:AF37" si="33">AH33/AG33</f>
        <v>0.6333333333333333</v>
      </c>
      <c r="AG33" s="230">
        <v>120</v>
      </c>
      <c r="AH33" s="230">
        <v>76</v>
      </c>
      <c r="AI33" s="230">
        <v>892</v>
      </c>
      <c r="AJ33" s="230">
        <f t="shared" si="28"/>
        <v>11.736842105263158</v>
      </c>
      <c r="AK33" s="230">
        <v>5</v>
      </c>
      <c r="AL33" s="219">
        <f t="shared" ref="AL33:AL37" si="34">AK33/AH33</f>
        <v>6.5789473684210523E-2</v>
      </c>
      <c r="AN33" s="230">
        <v>12</v>
      </c>
      <c r="AO33" s="230">
        <v>108</v>
      </c>
      <c r="AP33" s="242">
        <f t="shared" si="29"/>
        <v>9</v>
      </c>
      <c r="AQ33" s="230">
        <v>0</v>
      </c>
      <c r="AR33" s="219">
        <f t="shared" ref="AR33:AR37" si="35">AQ33/AN33</f>
        <v>0</v>
      </c>
      <c r="AV33" s="221" t="e">
        <f>(#REF!+AK33)/(#REF!+AK36)</f>
        <v>#REF!</v>
      </c>
      <c r="AW33" s="221" t="e">
        <f>#REF!/(AK33+#REF!)</f>
        <v>#REF!</v>
      </c>
      <c r="AX33" s="221" t="e">
        <f>AK33/(#REF!+AK33)</f>
        <v>#REF!</v>
      </c>
      <c r="AZ33" s="230">
        <f>(AI33*0.1)+(AK33*6)+(AO33*0.1)+(AQ33*6)</f>
        <v>130</v>
      </c>
      <c r="BA33" s="230">
        <f>(AH33*1)+(AI33*0.1)+(AK33*6)+(AO33*0.1)+(AQ33*6)</f>
        <v>206</v>
      </c>
    </row>
    <row r="34" spans="1:53" x14ac:dyDescent="0.15">
      <c r="A34" s="229" t="s">
        <v>2387</v>
      </c>
      <c r="B34" s="230">
        <v>26</v>
      </c>
      <c r="C34" s="230">
        <v>17</v>
      </c>
      <c r="D34" s="219">
        <f t="shared" si="30"/>
        <v>0.68181818181818177</v>
      </c>
      <c r="E34" s="230">
        <v>66</v>
      </c>
      <c r="F34" s="230">
        <v>45</v>
      </c>
      <c r="G34" s="230">
        <v>525</v>
      </c>
      <c r="H34" s="230">
        <f t="shared" si="23"/>
        <v>11.666666666666666</v>
      </c>
      <c r="I34" s="230">
        <v>4</v>
      </c>
      <c r="J34" s="219">
        <f t="shared" si="31"/>
        <v>8.8888888888888892E-2</v>
      </c>
      <c r="L34" s="230">
        <v>5</v>
      </c>
      <c r="M34" s="230">
        <v>30</v>
      </c>
      <c r="N34" s="242">
        <f t="shared" si="24"/>
        <v>6</v>
      </c>
      <c r="O34" s="230">
        <v>0</v>
      </c>
      <c r="P34" s="219">
        <f t="shared" si="32"/>
        <v>0</v>
      </c>
      <c r="S34" s="229" t="s">
        <v>2388</v>
      </c>
      <c r="T34" s="221">
        <f t="shared" si="25"/>
        <v>0.1147011308562197</v>
      </c>
      <c r="U34" s="221">
        <f t="shared" si="26"/>
        <v>0.16216216216216217</v>
      </c>
      <c r="V34" s="221">
        <f t="shared" si="27"/>
        <v>1.0683760683760684E-2</v>
      </c>
      <c r="X34" s="230">
        <f>($G34*('Scoring Format'!$B$4))+($I34*'Scoring Format'!$B$7)+($M34*('Scoring Format'!$B$3))+($O34*('Scoring Format'!$B$6))</f>
        <v>79.5</v>
      </c>
      <c r="Y34" s="230">
        <f>(F34*1)+(($G34*('Scoring Format'!$B$4))+($I34*'Scoring Format'!$B$7)+($M34*('Scoring Format'!$B$3))+($O34*('Scoring Format'!$B$6)))</f>
        <v>124.5</v>
      </c>
      <c r="Z34" s="230">
        <f>(F34*0.5)+(($G34*('Scoring Format'!$B$4))+($I34*'Scoring Format'!$B$7)+($M34*('Scoring Format'!$B$3))+($O34*('Scoring Format'!$B$6)))</f>
        <v>102</v>
      </c>
      <c r="AA34" s="232"/>
      <c r="AD34" s="229" t="s">
        <v>28</v>
      </c>
      <c r="AE34" s="229"/>
      <c r="AF34" s="219">
        <f t="shared" si="33"/>
        <v>0.55000000000000004</v>
      </c>
      <c r="AG34" s="230">
        <v>40</v>
      </c>
      <c r="AH34" s="230">
        <v>22</v>
      </c>
      <c r="AI34" s="230">
        <v>325</v>
      </c>
      <c r="AJ34" s="230">
        <f t="shared" si="28"/>
        <v>14.772727272727273</v>
      </c>
      <c r="AK34" s="230">
        <v>2</v>
      </c>
      <c r="AL34" s="219">
        <f t="shared" si="34"/>
        <v>9.0909090909090912E-2</v>
      </c>
      <c r="AN34" s="230">
        <v>5</v>
      </c>
      <c r="AO34" s="230">
        <v>20</v>
      </c>
      <c r="AP34" s="242">
        <f t="shared" si="29"/>
        <v>4</v>
      </c>
      <c r="AQ34" s="230">
        <v>0</v>
      </c>
      <c r="AR34" s="219">
        <f t="shared" si="35"/>
        <v>0</v>
      </c>
      <c r="AV34" s="221" t="e">
        <f>(#REF!+AK34)/(#REF!+AK37)</f>
        <v>#REF!</v>
      </c>
      <c r="AW34" s="221" t="e">
        <f>#REF!/(AK34+#REF!)</f>
        <v>#REF!</v>
      </c>
      <c r="AX34" s="221" t="e">
        <f>AK34/(#REF!+AK34)</f>
        <v>#REF!</v>
      </c>
      <c r="AZ34" s="230">
        <f>(AI34*0.1)+(AK34*6)+(AO34*0.1)+(AQ34*6)</f>
        <v>46.5</v>
      </c>
      <c r="BA34" s="230">
        <f>(AH34*1)+(AI34*0.1)+(AK34*6)+(AO34*0.1)+(AQ34*6)</f>
        <v>68.5</v>
      </c>
    </row>
    <row r="35" spans="1:53" x14ac:dyDescent="0.15">
      <c r="A35" s="229" t="s">
        <v>609</v>
      </c>
      <c r="B35" s="230">
        <v>29</v>
      </c>
      <c r="C35" s="230">
        <v>17</v>
      </c>
      <c r="D35" s="219">
        <f t="shared" si="30"/>
        <v>0.6</v>
      </c>
      <c r="E35" s="230">
        <v>45</v>
      </c>
      <c r="F35" s="230">
        <v>27</v>
      </c>
      <c r="G35" s="230">
        <v>363</v>
      </c>
      <c r="H35" s="230">
        <f t="shared" si="23"/>
        <v>13.444444444444445</v>
      </c>
      <c r="I35" s="230">
        <v>2</v>
      </c>
      <c r="J35" s="219">
        <f t="shared" si="31"/>
        <v>7.407407407407407E-2</v>
      </c>
      <c r="L35" s="230">
        <v>16</v>
      </c>
      <c r="M35" s="230">
        <v>90</v>
      </c>
      <c r="N35" s="242">
        <f t="shared" si="24"/>
        <v>5.625</v>
      </c>
      <c r="O35" s="230">
        <v>0</v>
      </c>
      <c r="P35" s="219">
        <f t="shared" si="32"/>
        <v>0</v>
      </c>
      <c r="S35" s="229" t="s">
        <v>610</v>
      </c>
      <c r="T35" s="221">
        <f t="shared" si="25"/>
        <v>9.8546042003231013E-2</v>
      </c>
      <c r="U35" s="221">
        <f t="shared" si="26"/>
        <v>0.11056511056511056</v>
      </c>
      <c r="V35" s="221">
        <f t="shared" si="27"/>
        <v>3.4188034188034191E-2</v>
      </c>
      <c r="X35" s="230">
        <f>($G35*('Scoring Format'!$B$4))+($I35*'Scoring Format'!$B$7)+($M35*('Scoring Format'!$B$3))+($O35*('Scoring Format'!$B$6))</f>
        <v>57.300000000000004</v>
      </c>
      <c r="Y35" s="230">
        <f>(F35*1)+(($G35*('Scoring Format'!$B$4))+($I35*'Scoring Format'!$B$7)+($M35*('Scoring Format'!$B$3))+($O35*('Scoring Format'!$B$6)))</f>
        <v>84.300000000000011</v>
      </c>
      <c r="Z35" s="230">
        <f>(F35*0.5)+(($G35*('Scoring Format'!$B$4))+($I35*'Scoring Format'!$B$7)+($M35*('Scoring Format'!$B$3))+($O35*('Scoring Format'!$B$6)))</f>
        <v>70.800000000000011</v>
      </c>
      <c r="AA35" s="232"/>
      <c r="AD35" s="229" t="s">
        <v>29</v>
      </c>
      <c r="AE35" s="229"/>
      <c r="AF35" s="219">
        <f t="shared" si="33"/>
        <v>0.66206896551724137</v>
      </c>
      <c r="AG35" s="230">
        <v>145</v>
      </c>
      <c r="AH35" s="230">
        <v>96</v>
      </c>
      <c r="AI35" s="230">
        <v>1098</v>
      </c>
      <c r="AJ35" s="230">
        <f t="shared" si="28"/>
        <v>11.4375</v>
      </c>
      <c r="AK35" s="230">
        <v>7</v>
      </c>
      <c r="AL35" s="219">
        <f t="shared" si="34"/>
        <v>7.2916666666666671E-2</v>
      </c>
      <c r="AN35" s="230">
        <v>0</v>
      </c>
      <c r="AO35" s="230">
        <v>0</v>
      </c>
      <c r="AP35" s="242" t="e">
        <f t="shared" si="29"/>
        <v>#DIV/0!</v>
      </c>
      <c r="AQ35" s="230">
        <v>0</v>
      </c>
      <c r="AR35" s="219" t="e">
        <f t="shared" si="35"/>
        <v>#DIV/0!</v>
      </c>
      <c r="AV35" s="221" t="e">
        <f>(#REF!+AK35)/(#REF!+AK38)</f>
        <v>#REF!</v>
      </c>
      <c r="AW35" s="221" t="e">
        <f>#REF!/(AK35+#REF!)</f>
        <v>#REF!</v>
      </c>
      <c r="AX35" s="221" t="e">
        <f>AK35/(#REF!+AK35)</f>
        <v>#REF!</v>
      </c>
      <c r="AZ35" s="230">
        <f>(AI35*0.1)+(AK35*6)+(AO35*0.1)+(AQ35*6)</f>
        <v>151.80000000000001</v>
      </c>
      <c r="BA35" s="230">
        <f>(AH35*1)+(AI35*0.1)+(AK35*6)+(AO35*0.1)+(AQ35*6)</f>
        <v>247.8</v>
      </c>
    </row>
    <row r="36" spans="1:53" x14ac:dyDescent="0.15">
      <c r="A36" s="229" t="s">
        <v>2389</v>
      </c>
      <c r="B36" s="230">
        <v>31</v>
      </c>
      <c r="C36" s="230">
        <v>17</v>
      </c>
      <c r="D36" s="219">
        <f t="shared" si="30"/>
        <v>0.4</v>
      </c>
      <c r="E36" s="230">
        <v>15</v>
      </c>
      <c r="F36" s="230">
        <v>6</v>
      </c>
      <c r="G36" s="230">
        <v>98</v>
      </c>
      <c r="H36" s="230">
        <f t="shared" si="23"/>
        <v>16.333333333333332</v>
      </c>
      <c r="I36" s="230">
        <v>1</v>
      </c>
      <c r="J36" s="219">
        <f t="shared" si="31"/>
        <v>0.16666666666666666</v>
      </c>
      <c r="L36" s="230">
        <v>0</v>
      </c>
      <c r="M36" s="230">
        <v>0</v>
      </c>
      <c r="N36" s="242" t="e">
        <f t="shared" ref="N36:N37" si="36">M36/L36</f>
        <v>#DIV/0!</v>
      </c>
      <c r="O36" s="230">
        <v>0</v>
      </c>
      <c r="P36" s="219" t="e">
        <f t="shared" si="32"/>
        <v>#DIV/0!</v>
      </c>
      <c r="S36" s="229" t="s">
        <v>2390</v>
      </c>
      <c r="T36" s="221">
        <f t="shared" si="25"/>
        <v>2.4232633279483037E-2</v>
      </c>
      <c r="U36" s="221">
        <f t="shared" si="26"/>
        <v>3.6855036855036855E-2</v>
      </c>
      <c r="V36" s="221">
        <f t="shared" si="27"/>
        <v>0</v>
      </c>
      <c r="X36" s="230">
        <f>($G36*('Scoring Format'!$B$4))+($I36*'Scoring Format'!$B$7)+($M36*('Scoring Format'!$B$3))+($O36*('Scoring Format'!$B$6))</f>
        <v>15.8</v>
      </c>
      <c r="Y36" s="230">
        <f>(F36*1)+(($G36*('Scoring Format'!$B$4))+($I36*'Scoring Format'!$B$7)+($M36*('Scoring Format'!$B$3))+($O36*('Scoring Format'!$B$6)))</f>
        <v>21.8</v>
      </c>
      <c r="Z36" s="230">
        <f>(F36*0.5)+(($G36*('Scoring Format'!$B$4))+($I36*'Scoring Format'!$B$7)+($M36*('Scoring Format'!$B$3))+($O36*('Scoring Format'!$B$6)))</f>
        <v>18.8</v>
      </c>
      <c r="AA36" s="232"/>
      <c r="AD36" s="229" t="s">
        <v>30</v>
      </c>
      <c r="AE36" s="229"/>
      <c r="AF36" s="219">
        <f t="shared" si="33"/>
        <v>0.6</v>
      </c>
      <c r="AG36" s="230">
        <v>10</v>
      </c>
      <c r="AH36" s="230">
        <v>6</v>
      </c>
      <c r="AI36" s="230">
        <v>100</v>
      </c>
      <c r="AJ36" s="230">
        <f t="shared" si="28"/>
        <v>16.666666666666668</v>
      </c>
      <c r="AK36" s="230">
        <v>0</v>
      </c>
      <c r="AL36" s="219">
        <f t="shared" si="34"/>
        <v>0</v>
      </c>
      <c r="AN36" s="230">
        <v>0</v>
      </c>
      <c r="AO36" s="230">
        <v>0</v>
      </c>
      <c r="AP36" s="242" t="e">
        <f t="shared" si="29"/>
        <v>#DIV/0!</v>
      </c>
      <c r="AQ36" s="230">
        <v>0</v>
      </c>
      <c r="AR36" s="219" t="e">
        <f t="shared" si="35"/>
        <v>#DIV/0!</v>
      </c>
      <c r="AV36" s="221" t="e">
        <f>(#REF!+AK36)/(#REF!+AK41)</f>
        <v>#REF!</v>
      </c>
      <c r="AW36" s="221" t="e">
        <f>#REF!/(AK36+#REF!)</f>
        <v>#REF!</v>
      </c>
      <c r="AX36" s="221" t="e">
        <f>AK36/(#REF!+AK36)</f>
        <v>#REF!</v>
      </c>
      <c r="AZ36" s="230">
        <f>(AI36*0.1)+(AK36*6)+(AO36*0.1)+(AQ36*6)</f>
        <v>10</v>
      </c>
      <c r="BA36" s="230">
        <f>(AH36*1)+(AI36*0.1)+(AK36*6)+(AO36*0.1)+(AQ36*6)</f>
        <v>16</v>
      </c>
    </row>
    <row r="37" spans="1:53" x14ac:dyDescent="0.15">
      <c r="A37" s="229" t="s">
        <v>2793</v>
      </c>
      <c r="B37" s="230">
        <v>27</v>
      </c>
      <c r="C37" s="230"/>
      <c r="D37" s="219" t="e">
        <f t="shared" si="30"/>
        <v>#DIV/0!</v>
      </c>
      <c r="E37" s="230"/>
      <c r="F37" s="230"/>
      <c r="G37" s="230"/>
      <c r="H37" s="230" t="e">
        <f t="shared" si="23"/>
        <v>#DIV/0!</v>
      </c>
      <c r="I37" s="230">
        <v>0</v>
      </c>
      <c r="J37" s="219" t="e">
        <f t="shared" si="31"/>
        <v>#DIV/0!</v>
      </c>
      <c r="L37" s="230"/>
      <c r="M37" s="230"/>
      <c r="N37" s="242" t="e">
        <f t="shared" si="36"/>
        <v>#DIV/0!</v>
      </c>
      <c r="O37" s="230"/>
      <c r="P37" s="219" t="e">
        <f t="shared" si="32"/>
        <v>#DIV/0!</v>
      </c>
      <c r="S37" s="229" t="s">
        <v>2392</v>
      </c>
      <c r="T37" s="221">
        <f t="shared" si="25"/>
        <v>0</v>
      </c>
      <c r="U37" s="221">
        <f t="shared" si="26"/>
        <v>0</v>
      </c>
      <c r="V37" s="221">
        <f t="shared" si="27"/>
        <v>0</v>
      </c>
      <c r="X37" s="230">
        <f>($G37*('Scoring Format'!$B$4))+($I37*'Scoring Format'!$B$7)+($M37*('Scoring Format'!$B$3))+($O37*('Scoring Format'!$B$6))</f>
        <v>0</v>
      </c>
      <c r="Y37" s="230">
        <f>(F37*1)+(($G37*('Scoring Format'!$B$4))+($I37*'Scoring Format'!$B$7)+($M37*('Scoring Format'!$B$3))+($O37*('Scoring Format'!$B$6)))</f>
        <v>0</v>
      </c>
      <c r="Z37" s="230">
        <f>(F37*0.5)+(($G37*('Scoring Format'!$B$4))+($I37*'Scoring Format'!$B$7)+($M37*('Scoring Format'!$B$3))+($O37*('Scoring Format'!$B$6)))</f>
        <v>0</v>
      </c>
      <c r="AA37" s="232"/>
      <c r="AD37" s="229" t="s">
        <v>72</v>
      </c>
      <c r="AE37" s="229"/>
      <c r="AF37" s="219" t="e">
        <f t="shared" si="33"/>
        <v>#DIV/0!</v>
      </c>
      <c r="AG37" s="230"/>
      <c r="AH37" s="230"/>
      <c r="AI37" s="230"/>
      <c r="AJ37" s="230"/>
      <c r="AK37" s="230"/>
      <c r="AL37" s="219" t="e">
        <f t="shared" si="34"/>
        <v>#DIV/0!</v>
      </c>
      <c r="AN37" s="230"/>
      <c r="AO37" s="230"/>
      <c r="AP37" s="242" t="e">
        <f t="shared" si="29"/>
        <v>#DIV/0!</v>
      </c>
      <c r="AQ37" s="230"/>
      <c r="AR37" s="219" t="e">
        <f t="shared" si="35"/>
        <v>#DIV/0!</v>
      </c>
      <c r="AV37" s="221" t="e">
        <f>(#REF!+AK37)/(#REF!+AK42)</f>
        <v>#REF!</v>
      </c>
      <c r="AW37" s="221" t="e">
        <f>#REF!/(AK37+#REF!)</f>
        <v>#REF!</v>
      </c>
      <c r="AX37" s="221" t="e">
        <f>AK37/(#REF!+AK37)</f>
        <v>#REF!</v>
      </c>
      <c r="AZ37" s="230"/>
      <c r="BA37" s="230"/>
    </row>
    <row r="38" spans="1:53" x14ac:dyDescent="0.15">
      <c r="A38" s="228" t="s">
        <v>44</v>
      </c>
      <c r="B38" s="228"/>
      <c r="C38" s="228"/>
      <c r="D38" s="225"/>
      <c r="E38" s="228">
        <f>SUM(E32:E37)</f>
        <v>392</v>
      </c>
      <c r="F38" s="228">
        <f t="shared" ref="F38:G38" si="37">SUM(F32:F37)</f>
        <v>260</v>
      </c>
      <c r="G38" s="228">
        <f t="shared" si="37"/>
        <v>3531</v>
      </c>
      <c r="H38" s="228"/>
      <c r="I38" s="228">
        <f t="shared" ref="I38" si="38">SUM(I32:I37)</f>
        <v>23</v>
      </c>
      <c r="J38" s="228"/>
      <c r="K38" s="228"/>
      <c r="L38" s="228">
        <f>SUM(L32:L37)</f>
        <v>28</v>
      </c>
      <c r="M38" s="228">
        <f t="shared" ref="M38" si="39">SUM(M32:M37)</f>
        <v>185</v>
      </c>
      <c r="N38" s="228"/>
      <c r="O38" s="228">
        <f t="shared" ref="O38" si="40">SUM(O32:O37)</f>
        <v>0</v>
      </c>
      <c r="P38" s="228"/>
      <c r="AD38" s="228" t="s">
        <v>44</v>
      </c>
      <c r="AE38" s="228"/>
      <c r="AF38" s="225"/>
      <c r="AG38" s="228">
        <f>SUM(AG32:AG37)</f>
        <v>422</v>
      </c>
      <c r="AH38" s="228">
        <f t="shared" ref="AH38:AI38" si="41">SUM(AH32:AH37)</f>
        <v>265</v>
      </c>
      <c r="AI38" s="228">
        <f t="shared" si="41"/>
        <v>3125</v>
      </c>
      <c r="AJ38" s="228"/>
      <c r="AK38" s="228">
        <f t="shared" ref="AK38" si="42">SUM(AK32:AK37)</f>
        <v>20</v>
      </c>
      <c r="AL38" s="228"/>
      <c r="AM38" s="228"/>
      <c r="AN38" s="228">
        <f>SUM(AN32:AN37)</f>
        <v>17</v>
      </c>
      <c r="AO38" s="228">
        <f t="shared" ref="AO38" si="43">SUM(AO32:AO37)</f>
        <v>128</v>
      </c>
      <c r="AP38" s="228"/>
      <c r="AQ38" s="228">
        <f t="shared" ref="AQ38" si="44">SUM(AQ32:AQ37)</f>
        <v>0</v>
      </c>
      <c r="AR38" s="228"/>
    </row>
    <row r="39" spans="1:53" x14ac:dyDescent="0.15">
      <c r="A39" s="228"/>
      <c r="C39" s="232"/>
      <c r="D39" s="232"/>
      <c r="E39" s="232"/>
      <c r="F39" s="232"/>
      <c r="G39" s="232"/>
      <c r="H39" s="232"/>
      <c r="I39" s="232"/>
      <c r="J39" s="232"/>
      <c r="K39" s="232"/>
      <c r="L39" s="232"/>
      <c r="AC39" s="228"/>
      <c r="AE39" s="232"/>
      <c r="AF39" s="232"/>
      <c r="AG39" s="232"/>
      <c r="AH39" s="232"/>
      <c r="AI39" s="232"/>
      <c r="AJ39" s="232"/>
      <c r="AK39" s="232"/>
      <c r="AL39" s="232"/>
      <c r="AM39" s="232"/>
      <c r="AN39" s="232"/>
    </row>
    <row r="40" spans="1:53" x14ac:dyDescent="0.15">
      <c r="A40" s="232"/>
      <c r="C40" s="232"/>
      <c r="D40" s="232"/>
      <c r="E40" s="232"/>
      <c r="F40" s="232"/>
      <c r="G40" s="232"/>
      <c r="H40" s="232"/>
      <c r="I40" s="232"/>
      <c r="J40" s="232"/>
      <c r="K40" s="232"/>
      <c r="L40" s="232"/>
      <c r="AC40" s="228"/>
      <c r="AE40" s="232"/>
      <c r="AF40" s="232"/>
      <c r="AG40" s="232"/>
      <c r="AH40" s="232"/>
      <c r="AI40" s="232"/>
      <c r="AJ40" s="232"/>
      <c r="AK40" s="232"/>
      <c r="AL40" s="232"/>
      <c r="AM40" s="232"/>
      <c r="AN40" s="232"/>
    </row>
    <row r="41" spans="1:53" x14ac:dyDescent="0.15">
      <c r="A41" s="517" t="s">
        <v>52</v>
      </c>
      <c r="B41" s="517"/>
      <c r="C41" s="517"/>
      <c r="D41" s="517"/>
      <c r="E41" s="517"/>
      <c r="F41" s="517"/>
      <c r="G41" s="517"/>
      <c r="H41" s="226"/>
      <c r="I41" s="226"/>
      <c r="J41" s="232"/>
      <c r="K41" s="232"/>
      <c r="L41" s="517" t="s">
        <v>49</v>
      </c>
      <c r="M41" s="517"/>
      <c r="N41" s="517"/>
      <c r="O41" s="517"/>
      <c r="P41" s="517"/>
      <c r="T41" s="517" t="s">
        <v>50</v>
      </c>
      <c r="U41" s="517"/>
      <c r="V41" s="517"/>
      <c r="X41" s="517"/>
      <c r="Y41" s="516"/>
      <c r="AE41" s="517" t="s">
        <v>52</v>
      </c>
      <c r="AF41" s="517"/>
      <c r="AG41" s="517"/>
      <c r="AH41" s="517"/>
      <c r="AI41" s="517"/>
      <c r="AJ41" s="517"/>
      <c r="AK41" s="517"/>
      <c r="AL41" s="232"/>
      <c r="AM41" s="232"/>
      <c r="AN41" s="517" t="s">
        <v>49</v>
      </c>
      <c r="AO41" s="517"/>
      <c r="AP41" s="517"/>
      <c r="AQ41" s="517"/>
      <c r="AR41" s="517"/>
      <c r="AV41" s="517" t="s">
        <v>50</v>
      </c>
      <c r="AW41" s="517"/>
      <c r="AX41" s="517"/>
      <c r="AZ41" s="517" t="s">
        <v>51</v>
      </c>
      <c r="BA41" s="516"/>
    </row>
    <row r="42" spans="1:53" x14ac:dyDescent="0.15">
      <c r="A42" s="228" t="s">
        <v>31</v>
      </c>
      <c r="B42" s="228" t="s">
        <v>1517</v>
      </c>
      <c r="C42" s="228" t="s">
        <v>66</v>
      </c>
      <c r="D42" s="228" t="s">
        <v>34</v>
      </c>
      <c r="E42" s="228" t="s">
        <v>17</v>
      </c>
      <c r="F42" s="228" t="s">
        <v>18</v>
      </c>
      <c r="G42" s="228" t="s">
        <v>19</v>
      </c>
      <c r="H42" s="228" t="s">
        <v>20</v>
      </c>
      <c r="I42" s="228" t="s">
        <v>6</v>
      </c>
      <c r="J42" s="228" t="s">
        <v>53</v>
      </c>
      <c r="L42" s="228" t="s">
        <v>10</v>
      </c>
      <c r="M42" s="228" t="s">
        <v>11</v>
      </c>
      <c r="N42" s="228" t="s">
        <v>12</v>
      </c>
      <c r="O42" s="228" t="s">
        <v>54</v>
      </c>
      <c r="P42" s="228" t="s">
        <v>7</v>
      </c>
      <c r="S42" s="228" t="s">
        <v>31</v>
      </c>
      <c r="T42" s="228" t="s">
        <v>47</v>
      </c>
      <c r="U42" s="228" t="s">
        <v>45</v>
      </c>
      <c r="V42" s="228" t="s">
        <v>46</v>
      </c>
      <c r="X42" s="228" t="s">
        <v>14</v>
      </c>
      <c r="Y42" s="228" t="s">
        <v>21</v>
      </c>
      <c r="Z42" s="228" t="s">
        <v>1004</v>
      </c>
      <c r="AA42" s="228"/>
      <c r="AD42" s="228" t="s">
        <v>31</v>
      </c>
      <c r="AE42" s="228" t="s">
        <v>66</v>
      </c>
      <c r="AF42" s="228" t="s">
        <v>34</v>
      </c>
      <c r="AG42" s="228" t="s">
        <v>17</v>
      </c>
      <c r="AH42" s="228" t="s">
        <v>18</v>
      </c>
      <c r="AI42" s="228" t="s">
        <v>19</v>
      </c>
      <c r="AJ42" s="228" t="s">
        <v>20</v>
      </c>
      <c r="AK42" s="228" t="s">
        <v>6</v>
      </c>
      <c r="AL42" s="228" t="s">
        <v>53</v>
      </c>
      <c r="AN42" s="228" t="s">
        <v>10</v>
      </c>
      <c r="AO42" s="228" t="s">
        <v>11</v>
      </c>
      <c r="AP42" s="228" t="s">
        <v>12</v>
      </c>
      <c r="AQ42" s="228" t="s">
        <v>54</v>
      </c>
      <c r="AR42" s="228" t="s">
        <v>7</v>
      </c>
      <c r="AV42" s="228" t="s">
        <v>47</v>
      </c>
      <c r="AW42" s="228" t="s">
        <v>45</v>
      </c>
      <c r="AX42" s="228" t="s">
        <v>46</v>
      </c>
      <c r="AZ42" s="228" t="s">
        <v>14</v>
      </c>
      <c r="BA42" s="228" t="s">
        <v>21</v>
      </c>
    </row>
    <row r="43" spans="1:53" x14ac:dyDescent="0.15">
      <c r="A43" s="240" t="s">
        <v>545</v>
      </c>
      <c r="B43" s="230">
        <v>26</v>
      </c>
      <c r="C43" s="230">
        <v>17</v>
      </c>
      <c r="D43" s="219">
        <f>F43/E43</f>
        <v>0.74509803921568629</v>
      </c>
      <c r="E43" s="230">
        <v>102</v>
      </c>
      <c r="F43" s="230">
        <v>76</v>
      </c>
      <c r="G43" s="230">
        <v>620</v>
      </c>
      <c r="H43" s="230">
        <f>G43/F43</f>
        <v>8.1578947368421044</v>
      </c>
      <c r="I43" s="230">
        <v>7</v>
      </c>
      <c r="J43" s="219">
        <f>I43/F43</f>
        <v>9.2105263157894732E-2</v>
      </c>
      <c r="L43" s="230">
        <v>0</v>
      </c>
      <c r="M43" s="230">
        <v>0</v>
      </c>
      <c r="N43" s="230" t="e">
        <f>M43/L43</f>
        <v>#DIV/0!</v>
      </c>
      <c r="O43" s="230">
        <v>0</v>
      </c>
      <c r="P43" s="219" t="e">
        <f>O43/L43</f>
        <v>#DIV/0!</v>
      </c>
      <c r="S43" s="229" t="s">
        <v>361</v>
      </c>
      <c r="T43" s="221">
        <f>(E43+L43)/($E$47+$L$47+$E$38+$L$38+$K$27+$D$27+$N$17)</f>
        <v>9.5954844778927559E-2</v>
      </c>
      <c r="U43" s="221">
        <f>E43/($E$47+$E$38+$K$27)</f>
        <v>0.17142857142857143</v>
      </c>
      <c r="V43" s="221">
        <f>L43/($L$47+$L$38+$D$27+$N$17)</f>
        <v>0</v>
      </c>
      <c r="X43" s="230">
        <f>($G43*('Scoring Format'!$B$4))+($I43*'Scoring Format'!$B$7)+($M43*('Scoring Format'!$B$3))+($O43*('Scoring Format'!$B$6))</f>
        <v>104</v>
      </c>
      <c r="Y43" s="230">
        <f>(F43*1)+(($G43*('Scoring Format'!$B$4))+($I43*'Scoring Format'!$B$7)+($M43*('Scoring Format'!$B$3))+($O43*('Scoring Format'!$B$6)))</f>
        <v>180</v>
      </c>
      <c r="Z43" s="230">
        <f>(F43*0.5)+(($G43*('Scoring Format'!$B$4))+($I43*'Scoring Format'!$B$7)+($M43*('Scoring Format'!$B$3))+($O43*('Scoring Format'!$B$6)))</f>
        <v>142</v>
      </c>
      <c r="AA43" s="232"/>
      <c r="AD43" s="229" t="s">
        <v>32</v>
      </c>
      <c r="AE43" s="229"/>
      <c r="AF43" s="219">
        <f>AH43/AG43</f>
        <v>0.5625</v>
      </c>
      <c r="AG43" s="230">
        <v>16</v>
      </c>
      <c r="AH43" s="230">
        <v>9</v>
      </c>
      <c r="AI43" s="230">
        <v>108</v>
      </c>
      <c r="AJ43" s="230">
        <f>AI43/AH43</f>
        <v>12</v>
      </c>
      <c r="AK43" s="230">
        <v>1</v>
      </c>
      <c r="AL43" s="219">
        <f>AK43/AH43</f>
        <v>0.1111111111111111</v>
      </c>
      <c r="AN43" s="230">
        <v>0</v>
      </c>
      <c r="AO43" s="230">
        <v>0</v>
      </c>
      <c r="AP43" s="230">
        <v>0</v>
      </c>
      <c r="AQ43" s="230">
        <v>0</v>
      </c>
      <c r="AR43" s="219" t="e">
        <f>AQ43/AN43</f>
        <v>#DIV/0!</v>
      </c>
      <c r="AV43" s="221" t="e">
        <f>(#REF!+AK43)/(#REF!+AK46)</f>
        <v>#REF!</v>
      </c>
      <c r="AW43" s="221" t="e">
        <f>#REF!/(AK43+#REF!)</f>
        <v>#REF!</v>
      </c>
      <c r="AX43" s="221" t="e">
        <f>AK43/(#REF!+AK43)</f>
        <v>#REF!</v>
      </c>
      <c r="AZ43" s="230">
        <f>(AI43*0.1)+(AK43*6)+(AO43*0.1)+(AQ43*6)</f>
        <v>16.8</v>
      </c>
      <c r="BA43" s="230">
        <f>(AH43*1)+(AI43*0.1)+(AK43*6)+(AO43*0.1)+(AQ43*6)</f>
        <v>25.8</v>
      </c>
    </row>
    <row r="44" spans="1:53" x14ac:dyDescent="0.15">
      <c r="A44" s="240" t="s">
        <v>1001</v>
      </c>
      <c r="B44" s="230">
        <v>27</v>
      </c>
      <c r="C44" s="230">
        <v>12</v>
      </c>
      <c r="D44" s="219">
        <f t="shared" ref="D44:D46" si="45">F44/E44</f>
        <v>0.33333333333333331</v>
      </c>
      <c r="E44" s="230">
        <v>3</v>
      </c>
      <c r="F44" s="230">
        <v>1</v>
      </c>
      <c r="G44" s="230">
        <v>10</v>
      </c>
      <c r="H44" s="230">
        <f>G44/F44</f>
        <v>10</v>
      </c>
      <c r="I44" s="230">
        <v>0</v>
      </c>
      <c r="J44" s="219">
        <f t="shared" ref="J44:J46" si="46">I44/F44</f>
        <v>0</v>
      </c>
      <c r="L44" s="230">
        <v>0</v>
      </c>
      <c r="M44" s="230">
        <v>0</v>
      </c>
      <c r="N44" s="230" t="e">
        <f t="shared" ref="N44:N46" si="47">M44/L44</f>
        <v>#DIV/0!</v>
      </c>
      <c r="O44" s="230">
        <v>0</v>
      </c>
      <c r="P44" s="219" t="e">
        <f t="shared" ref="P44:P46" si="48">O44/L44</f>
        <v>#DIV/0!</v>
      </c>
      <c r="S44" s="229" t="s">
        <v>872</v>
      </c>
      <c r="T44" s="221">
        <f>(E44+L44)/($E$47+$L$47+$E$38+$L$38+$K$27+$D$27+$N$17)</f>
        <v>2.8222013170272815E-3</v>
      </c>
      <c r="U44" s="221">
        <f>E44/($E$47+$E$38+$K$27)</f>
        <v>5.0420168067226894E-3</v>
      </c>
      <c r="V44" s="221">
        <f>L44/($L$47+$L$38+$D$27+$N$17)</f>
        <v>0</v>
      </c>
      <c r="X44" s="230">
        <f>($G44*('Scoring Format'!$B$4))+($I44*'Scoring Format'!$B$7)+($M44*('Scoring Format'!$B$3))+($O44*('Scoring Format'!$B$6))</f>
        <v>1</v>
      </c>
      <c r="Y44" s="230">
        <f>(F44*1)+(($G44*('Scoring Format'!$B$4))+($I44*'Scoring Format'!$B$7)+($M44*('Scoring Format'!$B$3))+($O44*('Scoring Format'!$B$6)))</f>
        <v>2</v>
      </c>
      <c r="Z44" s="230">
        <f>(F44*0.5)+(($G44*('Scoring Format'!$B$4))+($I44*'Scoring Format'!$B$7)+($M44*('Scoring Format'!$B$3))+($O44*('Scoring Format'!$B$6)))</f>
        <v>1.5</v>
      </c>
      <c r="AA44" s="232"/>
      <c r="AD44" s="229" t="s">
        <v>73</v>
      </c>
      <c r="AE44" s="229"/>
      <c r="AF44" s="219">
        <f t="shared" ref="AF44:AF46" si="49">AH44/AG44</f>
        <v>0.74285714285714288</v>
      </c>
      <c r="AG44" s="230">
        <v>35</v>
      </c>
      <c r="AH44" s="230">
        <v>26</v>
      </c>
      <c r="AI44" s="230">
        <v>283</v>
      </c>
      <c r="AJ44" s="230">
        <f>AI44/AH44</f>
        <v>10.884615384615385</v>
      </c>
      <c r="AK44" s="230">
        <v>2</v>
      </c>
      <c r="AL44" s="219">
        <f t="shared" ref="AL44:AL46" si="50">AK44/AH44</f>
        <v>7.6923076923076927E-2</v>
      </c>
      <c r="AN44" s="230">
        <v>0</v>
      </c>
      <c r="AO44" s="230">
        <v>0</v>
      </c>
      <c r="AP44" s="230">
        <v>0</v>
      </c>
      <c r="AQ44" s="230">
        <v>0</v>
      </c>
      <c r="AR44" s="219" t="e">
        <f t="shared" ref="AR44:AR46" si="51">AQ44/AN44</f>
        <v>#DIV/0!</v>
      </c>
      <c r="AV44" s="221" t="e">
        <f>(#REF!+AK44)/(#REF!+AK47)</f>
        <v>#REF!</v>
      </c>
      <c r="AW44" s="221" t="e">
        <f>#REF!/(AK44+#REF!)</f>
        <v>#REF!</v>
      </c>
      <c r="AX44" s="221" t="e">
        <f>AK44/(#REF!+AK44)</f>
        <v>#REF!</v>
      </c>
      <c r="AZ44" s="230">
        <f>(AI44*0.1)+(AK44*6)+(AO44*0.1)+(AQ44*6)</f>
        <v>40.299999999999997</v>
      </c>
      <c r="BA44" s="230">
        <f>(AH44*1)+(AI44*0.1)+(AK44*6)+(AO44*0.1)+(AQ44*6)</f>
        <v>66.3</v>
      </c>
    </row>
    <row r="45" spans="1:53" x14ac:dyDescent="0.15">
      <c r="A45" s="240" t="s">
        <v>1728</v>
      </c>
      <c r="B45" s="230">
        <v>23</v>
      </c>
      <c r="C45" s="230">
        <v>10</v>
      </c>
      <c r="D45" s="219">
        <f t="shared" si="45"/>
        <v>0.5</v>
      </c>
      <c r="E45" s="230">
        <v>4</v>
      </c>
      <c r="F45" s="230">
        <v>2</v>
      </c>
      <c r="G45" s="230">
        <v>20</v>
      </c>
      <c r="H45" s="230">
        <f>G45/F45</f>
        <v>10</v>
      </c>
      <c r="I45" s="230">
        <v>0</v>
      </c>
      <c r="J45" s="219">
        <f t="shared" si="46"/>
        <v>0</v>
      </c>
      <c r="L45" s="230">
        <v>0</v>
      </c>
      <c r="M45" s="230">
        <v>0</v>
      </c>
      <c r="N45" s="230" t="e">
        <f t="shared" si="47"/>
        <v>#DIV/0!</v>
      </c>
      <c r="O45" s="230">
        <v>0</v>
      </c>
      <c r="P45" s="219" t="e">
        <f t="shared" si="48"/>
        <v>#DIV/0!</v>
      </c>
      <c r="S45" s="229" t="s">
        <v>1659</v>
      </c>
      <c r="T45" s="221">
        <f>(E45+L45)/($E$47+$L$47+$E$38+$L$38+$K$27+$D$27+$N$17)</f>
        <v>3.7629350893697085E-3</v>
      </c>
      <c r="U45" s="221">
        <f>E45/($E$47+$E$38+$K$27)</f>
        <v>6.7226890756302525E-3</v>
      </c>
      <c r="V45" s="221">
        <f>L45/($L$47+$L$38+$D$27+$N$17)</f>
        <v>0</v>
      </c>
      <c r="X45" s="230">
        <f>($G45*('Scoring Format'!$B$4))+($I45*'Scoring Format'!$B$7)+($M45*('Scoring Format'!$B$3))+($O45*('Scoring Format'!$B$6))</f>
        <v>2</v>
      </c>
      <c r="Y45" s="230">
        <f>(F45*1)+(($G45*('Scoring Format'!$B$4))+($I45*'Scoring Format'!$B$7)+($M45*('Scoring Format'!$B$3))+($O45*('Scoring Format'!$B$6)))</f>
        <v>4</v>
      </c>
      <c r="Z45" s="230">
        <f>(F45*0.5)+(($G45*('Scoring Format'!$B$4))+($I45*'Scoring Format'!$B$7)+($M45*('Scoring Format'!$B$3))+($O45*('Scoring Format'!$B$6)))</f>
        <v>3</v>
      </c>
      <c r="AA45" s="232"/>
      <c r="AD45" s="229" t="s">
        <v>74</v>
      </c>
      <c r="AE45" s="229"/>
      <c r="AF45" s="219">
        <f t="shared" si="49"/>
        <v>0.5</v>
      </c>
      <c r="AG45" s="230">
        <v>12</v>
      </c>
      <c r="AH45" s="230">
        <v>6</v>
      </c>
      <c r="AI45" s="230">
        <v>65</v>
      </c>
      <c r="AJ45" s="230">
        <f>AI45/AH45</f>
        <v>10.833333333333334</v>
      </c>
      <c r="AK45" s="230">
        <v>0</v>
      </c>
      <c r="AL45" s="219">
        <f t="shared" si="50"/>
        <v>0</v>
      </c>
      <c r="AN45" s="230">
        <v>0</v>
      </c>
      <c r="AO45" s="230">
        <v>0</v>
      </c>
      <c r="AP45" s="230">
        <v>0</v>
      </c>
      <c r="AQ45" s="230">
        <v>0</v>
      </c>
      <c r="AR45" s="219" t="e">
        <f t="shared" si="51"/>
        <v>#DIV/0!</v>
      </c>
      <c r="AV45" s="221" t="e">
        <f>(#REF!+AK45)/(#REF!+AI49)</f>
        <v>#REF!</v>
      </c>
      <c r="AW45" s="221" t="e">
        <f>#REF!/(AK45+#REF!)</f>
        <v>#REF!</v>
      </c>
      <c r="AX45" s="221" t="e">
        <f>AK45/(#REF!+AK45)</f>
        <v>#REF!</v>
      </c>
      <c r="AZ45" s="230">
        <f>(AI45*0.1)+(AK45*6)+(AO45*0.1)+(AQ45*6)</f>
        <v>6.5</v>
      </c>
      <c r="BA45" s="230">
        <f>(AH45*1)+(AI45*0.1)+(AK45*6)+(AO45*0.1)+(AQ45*6)</f>
        <v>12.5</v>
      </c>
    </row>
    <row r="46" spans="1:53" x14ac:dyDescent="0.15">
      <c r="A46" s="229" t="s">
        <v>2398</v>
      </c>
      <c r="B46" s="230">
        <v>23</v>
      </c>
      <c r="C46" s="230">
        <v>8</v>
      </c>
      <c r="D46" s="219">
        <f t="shared" si="45"/>
        <v>0.8</v>
      </c>
      <c r="E46" s="230">
        <v>10</v>
      </c>
      <c r="F46" s="230">
        <v>8</v>
      </c>
      <c r="G46" s="230">
        <v>75</v>
      </c>
      <c r="H46" s="230">
        <f>G46/F46</f>
        <v>9.375</v>
      </c>
      <c r="I46" s="230">
        <v>2</v>
      </c>
      <c r="J46" s="219">
        <f t="shared" si="46"/>
        <v>0.25</v>
      </c>
      <c r="L46" s="230">
        <v>0</v>
      </c>
      <c r="M46" s="230">
        <v>0</v>
      </c>
      <c r="N46" s="230" t="e">
        <f t="shared" si="47"/>
        <v>#DIV/0!</v>
      </c>
      <c r="O46" s="230">
        <v>0</v>
      </c>
      <c r="P46" s="219" t="e">
        <f t="shared" si="48"/>
        <v>#DIV/0!</v>
      </c>
      <c r="S46" s="229" t="s">
        <v>2399</v>
      </c>
      <c r="T46" s="221">
        <f>(E46+L46)/($E$47+$L$47+$E$38+$L$38+$K$27+$D$27+$N$17)</f>
        <v>9.4073377234242701E-3</v>
      </c>
      <c r="U46" s="221">
        <f>E46/($E$47+$E$38+$K$27)</f>
        <v>1.680672268907563E-2</v>
      </c>
      <c r="V46" s="221">
        <f>L46/($L$47+$L$38+$D$27+$N$17)</f>
        <v>0</v>
      </c>
      <c r="X46" s="230">
        <f>($G46*('Scoring Format'!$B$4))+($I46*'Scoring Format'!$B$7)+($M46*('Scoring Format'!$B$3))+($O46*('Scoring Format'!$B$6))</f>
        <v>19.5</v>
      </c>
      <c r="Y46" s="230">
        <f>(F46*1)+(($G46*('Scoring Format'!$B$4))+($I46*'Scoring Format'!$B$7)+($M46*('Scoring Format'!$B$3))+($O46*('Scoring Format'!$B$6)))</f>
        <v>27.5</v>
      </c>
      <c r="Z46" s="230">
        <f>(F46*0.5)+(($G46*('Scoring Format'!$B$4))+($I46*'Scoring Format'!$B$7)+($M46*('Scoring Format'!$B$3))+($O46*('Scoring Format'!$B$6)))</f>
        <v>23.5</v>
      </c>
      <c r="AA46" s="232"/>
      <c r="AD46" s="229"/>
      <c r="AE46" s="229"/>
      <c r="AF46" s="219" t="e">
        <f t="shared" si="49"/>
        <v>#DIV/0!</v>
      </c>
      <c r="AG46" s="230"/>
      <c r="AH46" s="230"/>
      <c r="AI46" s="230"/>
      <c r="AJ46" s="230" t="e">
        <f>AI46/AH46</f>
        <v>#DIV/0!</v>
      </c>
      <c r="AK46" s="230"/>
      <c r="AL46" s="219" t="e">
        <f t="shared" si="50"/>
        <v>#DIV/0!</v>
      </c>
      <c r="AN46" s="230"/>
      <c r="AO46" s="230"/>
      <c r="AP46" s="230"/>
      <c r="AQ46" s="230">
        <v>0</v>
      </c>
      <c r="AR46" s="219" t="e">
        <f t="shared" si="51"/>
        <v>#DIV/0!</v>
      </c>
      <c r="AV46" s="221" t="e">
        <f>(#REF!+AK46)/(#REF!+AI50)</f>
        <v>#REF!</v>
      </c>
      <c r="AW46" s="221" t="e">
        <f>#REF!/(AK46+#REF!)</f>
        <v>#REF!</v>
      </c>
      <c r="AX46" s="221" t="e">
        <f>AK46/(#REF!+AK46)</f>
        <v>#REF!</v>
      </c>
      <c r="AZ46" s="230">
        <f>(AI46*0.1)+(AK46*6)+(AO46*0.1)+(AQ46*6)</f>
        <v>0</v>
      </c>
      <c r="BA46" s="230">
        <f>(AH46*1)+(AI46*0.1)+(AK46*6)+(AO46*0.1)+(AQ46*6)</f>
        <v>0</v>
      </c>
    </row>
    <row r="47" spans="1:53" x14ac:dyDescent="0.15">
      <c r="A47" s="228" t="s">
        <v>44</v>
      </c>
      <c r="B47" s="228"/>
      <c r="C47" s="228"/>
      <c r="D47" s="225"/>
      <c r="E47" s="228">
        <f>SUM(E43:E46)</f>
        <v>119</v>
      </c>
      <c r="F47" s="228">
        <f t="shared" ref="F47:G47" si="52">SUM(F43:F46)</f>
        <v>87</v>
      </c>
      <c r="G47" s="228">
        <f t="shared" si="52"/>
        <v>725</v>
      </c>
      <c r="H47" s="228"/>
      <c r="I47" s="228">
        <f t="shared" ref="I47" si="53">SUM(I43:I46)</f>
        <v>9</v>
      </c>
      <c r="J47" s="228"/>
      <c r="K47" s="228"/>
      <c r="L47" s="228">
        <f>SUM(L43:L46)</f>
        <v>0</v>
      </c>
      <c r="M47" s="228">
        <f t="shared" ref="M47" si="54">SUM(M43:M46)</f>
        <v>0</v>
      </c>
      <c r="N47" s="228"/>
      <c r="O47" s="228">
        <f t="shared" ref="O47" si="55">SUM(O43:O46)</f>
        <v>0</v>
      </c>
      <c r="P47" s="225"/>
      <c r="R47" s="233"/>
      <c r="T47" s="233"/>
      <c r="V47" s="232"/>
      <c r="W47" s="232"/>
      <c r="AD47" s="228" t="s">
        <v>44</v>
      </c>
      <c r="AE47" s="228"/>
      <c r="AF47" s="225"/>
      <c r="AG47" s="228">
        <f>SUM(AG43:AG46)</f>
        <v>63</v>
      </c>
      <c r="AH47" s="228">
        <f t="shared" ref="AH47:AI47" si="56">SUM(AH43:AH46)</f>
        <v>41</v>
      </c>
      <c r="AI47" s="228">
        <f t="shared" si="56"/>
        <v>456</v>
      </c>
      <c r="AJ47" s="228"/>
      <c r="AK47" s="228">
        <f t="shared" ref="AK47" si="57">SUM(AK43:AK46)</f>
        <v>3</v>
      </c>
      <c r="AL47" s="228"/>
      <c r="AM47" s="228"/>
      <c r="AN47" s="228">
        <f>SUM(AN43:AN46)</f>
        <v>0</v>
      </c>
      <c r="AO47" s="228">
        <f t="shared" ref="AO47" si="58">SUM(AO43:AO46)</f>
        <v>0</v>
      </c>
      <c r="AP47" s="228"/>
      <c r="AQ47" s="228">
        <f t="shared" ref="AQ47" si="59">SUM(AQ43:AQ46)</f>
        <v>0</v>
      </c>
      <c r="AR47" s="225"/>
      <c r="AT47" s="233"/>
      <c r="AU47" s="233"/>
      <c r="AV47" s="233"/>
      <c r="AX47" s="232"/>
      <c r="AY47" s="232"/>
    </row>
    <row r="48" spans="1:53" x14ac:dyDescent="0.15">
      <c r="H48" s="237"/>
      <c r="I48" s="232"/>
      <c r="J48" s="232"/>
      <c r="P48" s="233"/>
      <c r="Q48" s="233"/>
      <c r="R48" s="233"/>
      <c r="T48" s="232"/>
      <c r="U48" s="232"/>
      <c r="AJ48" s="237"/>
      <c r="AK48" s="232"/>
      <c r="AL48" s="232"/>
      <c r="AR48" s="233"/>
      <c r="AS48" s="233"/>
      <c r="AT48" s="233"/>
      <c r="AV48" s="232"/>
      <c r="AW48" s="232"/>
    </row>
    <row r="49" spans="1:50" x14ac:dyDescent="0.15">
      <c r="H49" s="237"/>
      <c r="I49" s="232"/>
      <c r="J49" s="232"/>
      <c r="P49" s="233"/>
      <c r="Q49" s="233"/>
      <c r="R49" s="233"/>
      <c r="T49" s="232"/>
      <c r="U49" s="232"/>
      <c r="AJ49" s="237"/>
      <c r="AK49" s="232"/>
      <c r="AL49" s="232"/>
      <c r="AR49" s="233"/>
      <c r="AS49" s="233"/>
      <c r="AT49" s="233"/>
      <c r="AV49" s="232"/>
      <c r="AW49" s="232"/>
    </row>
    <row r="50" spans="1:50" x14ac:dyDescent="0.15">
      <c r="A50" s="517" t="s">
        <v>57</v>
      </c>
      <c r="B50" s="517"/>
      <c r="C50" s="517"/>
      <c r="D50" s="517"/>
      <c r="E50" s="517"/>
      <c r="F50" s="517"/>
      <c r="G50" s="517"/>
      <c r="H50" s="237"/>
      <c r="I50" s="232"/>
      <c r="J50" s="517" t="s">
        <v>58</v>
      </c>
      <c r="K50" s="518"/>
      <c r="L50" s="518"/>
      <c r="M50" s="518"/>
      <c r="N50" s="518"/>
      <c r="P50" s="243"/>
      <c r="Q50" s="233"/>
      <c r="R50" s="517" t="s">
        <v>62</v>
      </c>
      <c r="S50" s="518"/>
      <c r="T50" s="518"/>
      <c r="U50" s="518"/>
      <c r="V50" s="518"/>
      <c r="AC50" s="517" t="s">
        <v>57</v>
      </c>
      <c r="AD50" s="517"/>
      <c r="AE50" s="517"/>
      <c r="AF50" s="517"/>
      <c r="AG50" s="517"/>
      <c r="AH50" s="517"/>
      <c r="AI50" s="517"/>
      <c r="AJ50" s="237"/>
      <c r="AK50" s="232"/>
      <c r="AL50" s="517" t="s">
        <v>58</v>
      </c>
      <c r="AM50" s="518"/>
      <c r="AN50" s="518"/>
      <c r="AO50" s="518"/>
      <c r="AP50" s="518"/>
      <c r="AR50" s="243"/>
      <c r="AS50" s="233"/>
      <c r="AT50" s="517" t="s">
        <v>62</v>
      </c>
      <c r="AU50" s="518"/>
      <c r="AV50" s="518"/>
      <c r="AW50" s="518"/>
      <c r="AX50" s="518"/>
    </row>
    <row r="51" spans="1:50" x14ac:dyDescent="0.15">
      <c r="A51" s="225"/>
      <c r="B51" s="228" t="s">
        <v>17</v>
      </c>
      <c r="C51" s="228" t="s">
        <v>42</v>
      </c>
      <c r="D51" s="228" t="s">
        <v>19</v>
      </c>
      <c r="E51" s="228" t="s">
        <v>6</v>
      </c>
      <c r="H51" s="232"/>
      <c r="I51" s="232"/>
      <c r="J51" s="519" t="s">
        <v>59</v>
      </c>
      <c r="K51" s="516"/>
      <c r="L51" s="516"/>
      <c r="M51" s="516"/>
      <c r="N51" s="225" t="s">
        <v>60</v>
      </c>
      <c r="R51" s="519" t="s">
        <v>59</v>
      </c>
      <c r="S51" s="516"/>
      <c r="T51" s="516"/>
      <c r="U51" s="516"/>
      <c r="V51" s="225" t="s">
        <v>60</v>
      </c>
      <c r="AC51" s="225"/>
      <c r="AD51" s="228" t="s">
        <v>17</v>
      </c>
      <c r="AE51" s="228" t="s">
        <v>42</v>
      </c>
      <c r="AF51" s="228" t="s">
        <v>19</v>
      </c>
      <c r="AG51" s="228" t="s">
        <v>6</v>
      </c>
      <c r="AJ51" s="232"/>
      <c r="AK51" s="232"/>
      <c r="AL51" s="519" t="s">
        <v>59</v>
      </c>
      <c r="AM51" s="516"/>
      <c r="AN51" s="516"/>
      <c r="AO51" s="516"/>
      <c r="AP51" s="225" t="s">
        <v>60</v>
      </c>
      <c r="AT51" s="519" t="s">
        <v>59</v>
      </c>
      <c r="AU51" s="516"/>
      <c r="AV51" s="516"/>
      <c r="AW51" s="516"/>
      <c r="AX51" s="225" t="s">
        <v>60</v>
      </c>
    </row>
    <row r="52" spans="1:50" x14ac:dyDescent="0.15">
      <c r="A52" s="240" t="s">
        <v>33</v>
      </c>
      <c r="B52" s="230">
        <f>SUM(K22:K26,E32:E37,E43:E46)</f>
        <v>595</v>
      </c>
      <c r="C52" s="230">
        <f>SUM(F43:F46,F32:F37,L22:L26)</f>
        <v>407</v>
      </c>
      <c r="D52" s="230">
        <f>SUM(G43:G46,G32:G37,M22:M26)</f>
        <v>4534</v>
      </c>
      <c r="E52" s="230">
        <f>SUM(O22:O26,I32:I37,I43:I46)</f>
        <v>33</v>
      </c>
      <c r="H52" s="232"/>
      <c r="I52" s="232"/>
      <c r="J52" s="520" t="s">
        <v>2386</v>
      </c>
      <c r="K52" s="520"/>
      <c r="L52" s="520"/>
      <c r="M52" s="520"/>
      <c r="N52" s="229" t="s">
        <v>16</v>
      </c>
      <c r="R52" s="520" t="s">
        <v>873</v>
      </c>
      <c r="S52" s="520"/>
      <c r="T52" s="520"/>
      <c r="U52" s="520"/>
      <c r="V52" s="229" t="s">
        <v>1745</v>
      </c>
      <c r="AC52" s="240" t="s">
        <v>33</v>
      </c>
      <c r="AD52" s="230">
        <f>SUM(AM22:AM26,AG32:AG37,AG43:AG46)</f>
        <v>583</v>
      </c>
      <c r="AE52" s="230">
        <f>SUM(AH43:AH46,AH32:AH37,AM22:AM26)</f>
        <v>404</v>
      </c>
      <c r="AF52" s="230">
        <f>SUM(AI43:AI46,AI32:AI37,AN22:AN26)</f>
        <v>3653</v>
      </c>
      <c r="AG52" s="230">
        <f>SUM(AQ22:AQ26,AK32:AK37,AK43:AK46)</f>
        <v>27</v>
      </c>
      <c r="AJ52" s="232"/>
      <c r="AK52" s="232"/>
      <c r="AL52" s="521"/>
      <c r="AM52" s="520"/>
      <c r="AN52" s="520"/>
      <c r="AO52" s="520"/>
      <c r="AP52" s="229"/>
      <c r="AT52" s="521"/>
      <c r="AU52" s="520"/>
      <c r="AV52" s="520"/>
      <c r="AW52" s="520"/>
      <c r="AX52" s="229"/>
    </row>
    <row r="53" spans="1:50" x14ac:dyDescent="0.15">
      <c r="A53" s="240" t="s">
        <v>43</v>
      </c>
      <c r="B53" s="230">
        <f>SUM(D17)</f>
        <v>595</v>
      </c>
      <c r="C53" s="230">
        <f>SUM(E17)</f>
        <v>407</v>
      </c>
      <c r="D53" s="230">
        <f>SUM(G17)</f>
        <v>4534</v>
      </c>
      <c r="E53" s="230">
        <f>SUM(I17)</f>
        <v>33</v>
      </c>
      <c r="F53" s="228"/>
      <c r="J53" s="520" t="s">
        <v>2391</v>
      </c>
      <c r="K53" s="520"/>
      <c r="L53" s="520"/>
      <c r="M53" s="520"/>
      <c r="N53" s="229" t="s">
        <v>285</v>
      </c>
      <c r="R53" s="520"/>
      <c r="S53" s="520"/>
      <c r="T53" s="520"/>
      <c r="U53" s="520"/>
      <c r="V53" s="229"/>
      <c r="AC53" s="240" t="s">
        <v>43</v>
      </c>
      <c r="AD53" s="230">
        <f>SUM(AF17)</f>
        <v>583</v>
      </c>
      <c r="AE53" s="230">
        <f>SUM(AG17)</f>
        <v>378</v>
      </c>
      <c r="AF53" s="230">
        <f>SUM(AI17)</f>
        <v>4072</v>
      </c>
      <c r="AG53" s="230">
        <f>SUM(AK17)</f>
        <v>27</v>
      </c>
      <c r="AH53" s="228"/>
      <c r="AL53" s="521"/>
      <c r="AM53" s="520"/>
      <c r="AN53" s="520"/>
      <c r="AO53" s="520"/>
      <c r="AP53" s="229"/>
      <c r="AT53" s="521"/>
      <c r="AU53" s="520"/>
      <c r="AV53" s="520"/>
      <c r="AW53" s="520"/>
      <c r="AX53" s="229"/>
    </row>
    <row r="54" spans="1:50" x14ac:dyDescent="0.15">
      <c r="A54" s="240" t="s">
        <v>65</v>
      </c>
      <c r="B54" s="230"/>
      <c r="F54" s="228"/>
      <c r="J54" s="520" t="s">
        <v>2393</v>
      </c>
      <c r="K54" s="520"/>
      <c r="L54" s="520"/>
      <c r="M54" s="520"/>
      <c r="N54" s="229" t="s">
        <v>285</v>
      </c>
      <c r="R54" s="520"/>
      <c r="S54" s="520"/>
      <c r="T54" s="520"/>
      <c r="U54" s="520"/>
      <c r="V54" s="229"/>
      <c r="AC54" s="240" t="s">
        <v>65</v>
      </c>
      <c r="AD54" s="229"/>
      <c r="AH54" s="228"/>
      <c r="AL54" s="521"/>
      <c r="AM54" s="520"/>
      <c r="AN54" s="520"/>
      <c r="AO54" s="520"/>
      <c r="AP54" s="229"/>
      <c r="AT54" s="521"/>
      <c r="AU54" s="520"/>
      <c r="AV54" s="520"/>
      <c r="AW54" s="520"/>
      <c r="AX54" s="229"/>
    </row>
    <row r="55" spans="1:50" x14ac:dyDescent="0.15">
      <c r="J55" s="520" t="s">
        <v>705</v>
      </c>
      <c r="K55" s="520"/>
      <c r="L55" s="520"/>
      <c r="M55" s="520"/>
      <c r="N55" s="229" t="s">
        <v>285</v>
      </c>
      <c r="R55" s="521"/>
      <c r="S55" s="520"/>
      <c r="T55" s="520"/>
      <c r="U55" s="520"/>
      <c r="V55" s="229"/>
      <c r="AL55" s="521"/>
      <c r="AM55" s="520"/>
      <c r="AN55" s="520"/>
      <c r="AO55" s="520"/>
      <c r="AP55" s="229"/>
      <c r="AT55" s="521"/>
      <c r="AU55" s="520"/>
      <c r="AV55" s="520"/>
      <c r="AW55" s="520"/>
      <c r="AX55" s="229"/>
    </row>
    <row r="56" spans="1:50" x14ac:dyDescent="0.15">
      <c r="A56" s="225"/>
      <c r="B56" s="228" t="s">
        <v>1</v>
      </c>
      <c r="C56" s="228" t="s">
        <v>4</v>
      </c>
      <c r="D56" s="228" t="s">
        <v>6</v>
      </c>
      <c r="J56" s="520" t="s">
        <v>2394</v>
      </c>
      <c r="K56" s="520"/>
      <c r="L56" s="520"/>
      <c r="M56" s="520"/>
      <c r="N56" s="229" t="s">
        <v>285</v>
      </c>
      <c r="R56" s="521"/>
      <c r="S56" s="520"/>
      <c r="T56" s="520"/>
      <c r="U56" s="520"/>
      <c r="V56" s="229"/>
      <c r="AC56" s="225"/>
      <c r="AD56" s="228" t="s">
        <v>1</v>
      </c>
      <c r="AE56" s="228" t="s">
        <v>4</v>
      </c>
      <c r="AF56" s="228" t="s">
        <v>6</v>
      </c>
      <c r="AL56" s="521"/>
      <c r="AM56" s="520"/>
      <c r="AN56" s="520"/>
      <c r="AO56" s="520"/>
      <c r="AP56" s="229"/>
      <c r="AT56" s="521"/>
      <c r="AU56" s="520"/>
      <c r="AV56" s="520"/>
      <c r="AW56" s="520"/>
      <c r="AX56" s="229"/>
    </row>
    <row r="57" spans="1:50" x14ac:dyDescent="0.15">
      <c r="A57" s="240" t="s">
        <v>56</v>
      </c>
      <c r="B57" s="230">
        <f>SUM(N14:N16,D22:D26,L32:L37,L43:L46)</f>
        <v>468</v>
      </c>
      <c r="C57" s="230">
        <f>SUM(O14:O16,E22:E26,M32:M37,M43:M46)</f>
        <v>2217</v>
      </c>
      <c r="D57" s="230">
        <f>SUM(Q14:Q16,G22:G26,O32:O37,O43:O46)</f>
        <v>17</v>
      </c>
      <c r="J57" s="520" t="s">
        <v>2395</v>
      </c>
      <c r="K57" s="520"/>
      <c r="L57" s="520"/>
      <c r="M57" s="520"/>
      <c r="N57" s="229" t="s">
        <v>285</v>
      </c>
      <c r="R57" s="521"/>
      <c r="S57" s="520"/>
      <c r="T57" s="520"/>
      <c r="U57" s="520"/>
      <c r="V57" s="229"/>
      <c r="AC57" s="240" t="s">
        <v>56</v>
      </c>
      <c r="AD57" s="230">
        <f>SUM(AP14:AP16,AF22:AF26,AN32:AN37,AN43:AN46)</f>
        <v>421</v>
      </c>
      <c r="AE57" s="230">
        <f>SUM(AQ14:AQ16,AG22:AG26,AO32:AO37,AO43:AO46)</f>
        <v>2231</v>
      </c>
      <c r="AF57" s="230">
        <f>SUM(AS14:AS16,AI22:AI26,AQ32:AQ37,AQ43:AQ46)</f>
        <v>18</v>
      </c>
      <c r="AL57" s="521"/>
      <c r="AM57" s="520"/>
      <c r="AN57" s="520"/>
      <c r="AO57" s="520"/>
      <c r="AP57" s="229"/>
      <c r="AT57" s="521"/>
      <c r="AU57" s="520"/>
      <c r="AV57" s="520"/>
      <c r="AW57" s="520"/>
      <c r="AX57" s="229"/>
    </row>
    <row r="58" spans="1:50" x14ac:dyDescent="0.15">
      <c r="A58" s="240" t="s">
        <v>65</v>
      </c>
      <c r="B58" s="230"/>
      <c r="J58" s="520" t="s">
        <v>2396</v>
      </c>
      <c r="K58" s="520"/>
      <c r="L58" s="520"/>
      <c r="M58" s="520"/>
      <c r="N58" s="229" t="s">
        <v>285</v>
      </c>
      <c r="R58" s="521"/>
      <c r="S58" s="520"/>
      <c r="T58" s="520"/>
      <c r="U58" s="520"/>
      <c r="V58" s="229"/>
      <c r="AC58" s="240" t="s">
        <v>65</v>
      </c>
      <c r="AD58" s="229"/>
      <c r="AL58" s="521"/>
      <c r="AM58" s="520"/>
      <c r="AN58" s="520"/>
      <c r="AO58" s="520"/>
      <c r="AP58" s="229"/>
      <c r="AT58" s="521"/>
      <c r="AU58" s="520"/>
      <c r="AV58" s="520"/>
      <c r="AW58" s="520"/>
      <c r="AX58" s="229"/>
    </row>
    <row r="59" spans="1:50" x14ac:dyDescent="0.15">
      <c r="J59" s="520" t="s">
        <v>4029</v>
      </c>
      <c r="K59" s="520"/>
      <c r="L59" s="520"/>
      <c r="M59" s="520"/>
      <c r="N59" s="229" t="s">
        <v>286</v>
      </c>
      <c r="R59" s="521"/>
      <c r="S59" s="520"/>
      <c r="T59" s="520"/>
      <c r="U59" s="520"/>
      <c r="V59" s="229"/>
      <c r="AL59" s="521"/>
      <c r="AM59" s="520"/>
      <c r="AN59" s="520"/>
      <c r="AO59" s="520"/>
      <c r="AP59" s="229"/>
      <c r="AT59" s="521"/>
      <c r="AU59" s="520"/>
      <c r="AV59" s="520"/>
      <c r="AW59" s="520"/>
      <c r="AX59" s="229"/>
    </row>
    <row r="60" spans="1:50" x14ac:dyDescent="0.15">
      <c r="B60" s="228" t="s">
        <v>40</v>
      </c>
      <c r="C60" s="228" t="s">
        <v>41</v>
      </c>
      <c r="J60" s="224" t="s">
        <v>2397</v>
      </c>
      <c r="N60" s="224" t="s">
        <v>1745</v>
      </c>
      <c r="AD60" s="228" t="s">
        <v>40</v>
      </c>
      <c r="AE60" s="228" t="s">
        <v>41</v>
      </c>
    </row>
    <row r="61" spans="1:50" x14ac:dyDescent="0.15">
      <c r="A61" s="240" t="s">
        <v>39</v>
      </c>
      <c r="B61" s="219">
        <f>B57/(B53+B57)</f>
        <v>0.44026340545625586</v>
      </c>
      <c r="C61" s="219">
        <f>B53/(B53+B57)</f>
        <v>0.55973659454374414</v>
      </c>
      <c r="J61" s="224" t="s">
        <v>4014</v>
      </c>
      <c r="N61" s="224" t="s">
        <v>285</v>
      </c>
      <c r="AC61" s="240" t="s">
        <v>39</v>
      </c>
      <c r="AD61" s="219">
        <f>AD57/(AD53+AD57)</f>
        <v>0.41932270916334663</v>
      </c>
      <c r="AE61" s="219">
        <f>AD53/(AD53+AD57)</f>
        <v>0.58067729083665343</v>
      </c>
      <c r="AL61" s="224" t="s">
        <v>61</v>
      </c>
    </row>
    <row r="62" spans="1:50" x14ac:dyDescent="0.15">
      <c r="A62" s="240" t="s">
        <v>64</v>
      </c>
      <c r="B62" s="230"/>
      <c r="C62" s="229"/>
      <c r="J62" s="224" t="s">
        <v>647</v>
      </c>
      <c r="N62" s="224" t="s">
        <v>16</v>
      </c>
      <c r="AC62" s="240" t="s">
        <v>64</v>
      </c>
      <c r="AD62" s="229"/>
      <c r="AE62" s="229"/>
    </row>
    <row r="65" spans="1:23" x14ac:dyDescent="0.15">
      <c r="J65" s="224" t="s">
        <v>61</v>
      </c>
    </row>
    <row r="73" spans="1:23" x14ac:dyDescent="0.15">
      <c r="A73" s="517" t="s">
        <v>55</v>
      </c>
      <c r="B73" s="517"/>
      <c r="C73" s="517"/>
      <c r="D73" s="517"/>
      <c r="E73" s="517"/>
      <c r="F73" s="517"/>
      <c r="G73" s="517"/>
      <c r="H73" s="517"/>
      <c r="I73" s="517"/>
      <c r="J73" s="517"/>
      <c r="K73" s="517"/>
      <c r="L73" s="517"/>
      <c r="M73" s="517"/>
      <c r="N73" s="517"/>
      <c r="O73" s="517"/>
      <c r="P73" s="517"/>
      <c r="Q73" s="517"/>
      <c r="R73" s="517"/>
      <c r="S73" s="517"/>
      <c r="T73" s="517"/>
      <c r="U73" s="517"/>
      <c r="V73" s="517"/>
      <c r="W73" s="517"/>
    </row>
    <row r="74" spans="1:23" x14ac:dyDescent="0.15">
      <c r="A74" s="226"/>
      <c r="B74" s="226"/>
      <c r="C74" s="226"/>
      <c r="D74" s="226"/>
      <c r="E74" s="226"/>
      <c r="F74" s="226"/>
      <c r="G74" s="226"/>
      <c r="H74" s="226"/>
      <c r="I74" s="226"/>
      <c r="J74" s="226"/>
      <c r="K74" s="226"/>
      <c r="L74" s="226"/>
      <c r="M74" s="226"/>
      <c r="N74" s="226"/>
      <c r="O74" s="226"/>
      <c r="P74" s="226"/>
      <c r="Q74" s="226"/>
      <c r="R74" s="226"/>
      <c r="S74" s="226"/>
      <c r="T74" s="226"/>
      <c r="U74" s="226"/>
      <c r="V74" s="226"/>
      <c r="W74" s="226"/>
    </row>
    <row r="75" spans="1:23" x14ac:dyDescent="0.15">
      <c r="H75" s="515" t="s">
        <v>36</v>
      </c>
      <c r="I75" s="515"/>
      <c r="J75" s="515"/>
      <c r="M75" s="515" t="s">
        <v>37</v>
      </c>
      <c r="N75" s="515"/>
      <c r="O75" s="515"/>
      <c r="S75" s="225" t="s">
        <v>94</v>
      </c>
    </row>
    <row r="76" spans="1:23" x14ac:dyDescent="0.15">
      <c r="H76" s="515" t="s">
        <v>38</v>
      </c>
      <c r="I76" s="515"/>
      <c r="J76" s="515"/>
      <c r="M76" s="227" t="s">
        <v>75</v>
      </c>
      <c r="S76" s="220" t="s">
        <v>40</v>
      </c>
      <c r="T76" s="220" t="s">
        <v>41</v>
      </c>
    </row>
    <row r="77" spans="1:23" x14ac:dyDescent="0.15">
      <c r="H77" s="515"/>
      <c r="I77" s="515"/>
      <c r="J77" s="515"/>
      <c r="S77" s="219">
        <f>(M87+C97+K108+K117)/(M87+C97+K108+C87)</f>
        <v>0.43969610636277301</v>
      </c>
      <c r="T77" s="219">
        <f>C87/(C87+M87+C97+K108+K117)</f>
        <v>0.56030389363722699</v>
      </c>
    </row>
    <row r="80" spans="1:23" x14ac:dyDescent="0.15">
      <c r="A80" s="517" t="s">
        <v>38</v>
      </c>
      <c r="B80" s="517"/>
      <c r="C80" s="517"/>
      <c r="D80" s="517"/>
      <c r="E80" s="517"/>
      <c r="F80" s="517"/>
      <c r="G80" s="517"/>
      <c r="H80" s="517"/>
      <c r="I80" s="517"/>
      <c r="J80" s="517"/>
      <c r="K80" s="517"/>
      <c r="L80" s="517"/>
      <c r="M80" s="517"/>
      <c r="N80" s="517"/>
      <c r="O80" s="517"/>
      <c r="P80" s="517"/>
      <c r="Q80" s="517"/>
      <c r="R80" s="517"/>
      <c r="S80" s="517"/>
      <c r="T80" s="517"/>
      <c r="U80" s="517"/>
      <c r="V80" s="517"/>
      <c r="W80" s="517"/>
    </row>
    <row r="82" spans="1:27" x14ac:dyDescent="0.15">
      <c r="C82" s="517" t="s">
        <v>48</v>
      </c>
      <c r="D82" s="517"/>
      <c r="E82" s="517"/>
      <c r="F82" s="517"/>
      <c r="G82" s="517"/>
      <c r="H82" s="517"/>
      <c r="I82" s="517"/>
      <c r="L82" s="517" t="s">
        <v>49</v>
      </c>
      <c r="M82" s="518"/>
      <c r="N82" s="518"/>
      <c r="O82" s="518"/>
      <c r="P82" s="518"/>
      <c r="R82" s="517" t="s">
        <v>50</v>
      </c>
      <c r="S82" s="517"/>
      <c r="T82" s="517"/>
      <c r="V82" s="517" t="s">
        <v>51</v>
      </c>
      <c r="W82" s="517"/>
    </row>
    <row r="83" spans="1:27" x14ac:dyDescent="0.15">
      <c r="A83" s="228" t="s">
        <v>0</v>
      </c>
      <c r="B83" s="228" t="s">
        <v>66</v>
      </c>
      <c r="C83" s="228" t="s">
        <v>1</v>
      </c>
      <c r="D83" s="228" t="s">
        <v>2</v>
      </c>
      <c r="E83" s="228" t="s">
        <v>3</v>
      </c>
      <c r="F83" s="228" t="s">
        <v>4</v>
      </c>
      <c r="G83" s="228" t="s">
        <v>5</v>
      </c>
      <c r="H83" s="228" t="s">
        <v>6</v>
      </c>
      <c r="I83" s="228" t="s">
        <v>7</v>
      </c>
      <c r="J83" s="228" t="s">
        <v>8</v>
      </c>
      <c r="K83" s="228" t="s">
        <v>9</v>
      </c>
      <c r="M83" s="228" t="s">
        <v>10</v>
      </c>
      <c r="N83" s="228" t="s">
        <v>11</v>
      </c>
      <c r="O83" s="228" t="s">
        <v>12</v>
      </c>
      <c r="P83" s="228" t="s">
        <v>6</v>
      </c>
      <c r="Q83" s="228" t="s">
        <v>13</v>
      </c>
      <c r="R83" s="228"/>
      <c r="S83" s="228" t="s">
        <v>47</v>
      </c>
      <c r="T83" s="228" t="s">
        <v>45</v>
      </c>
      <c r="U83" s="228" t="s">
        <v>46</v>
      </c>
      <c r="V83" s="228"/>
      <c r="W83" s="228" t="s">
        <v>14</v>
      </c>
      <c r="X83" s="228" t="s">
        <v>63</v>
      </c>
      <c r="Y83" s="228"/>
      <c r="Z83" s="228"/>
    </row>
    <row r="84" spans="1:27" x14ac:dyDescent="0.15">
      <c r="A84" s="240" t="s">
        <v>541</v>
      </c>
      <c r="B84" s="230">
        <v>17</v>
      </c>
      <c r="C84" s="230">
        <v>590</v>
      </c>
      <c r="D84" s="230">
        <v>410</v>
      </c>
      <c r="E84" s="219">
        <f>D84/C84</f>
        <v>0.69491525423728817</v>
      </c>
      <c r="F84" s="230">
        <v>4451</v>
      </c>
      <c r="G84" s="231">
        <f>F84/C84</f>
        <v>7.5440677966101699</v>
      </c>
      <c r="H84" s="230">
        <v>33</v>
      </c>
      <c r="I84" s="219">
        <f>H84/C84</f>
        <v>5.5932203389830508E-2</v>
      </c>
      <c r="J84" s="230">
        <v>21</v>
      </c>
      <c r="K84" s="219">
        <f>J84/C84</f>
        <v>3.5593220338983052E-2</v>
      </c>
      <c r="M84" s="230">
        <v>64</v>
      </c>
      <c r="N84" s="230">
        <v>258</v>
      </c>
      <c r="O84" s="230">
        <f>N84/M84</f>
        <v>4.03125</v>
      </c>
      <c r="P84" s="230">
        <v>2</v>
      </c>
      <c r="Q84" s="219">
        <f>P84/M84</f>
        <v>3.125E-2</v>
      </c>
      <c r="R84" s="232"/>
      <c r="S84" s="219">
        <f>(C84+M84)/($D$17+$N$17)</f>
        <v>1.0077041602465331</v>
      </c>
      <c r="T84" s="219">
        <f>C84/($D$17)</f>
        <v>0.99159663865546221</v>
      </c>
      <c r="U84" s="219">
        <f>M84/($N$17)</f>
        <v>1.1851851851851851</v>
      </c>
      <c r="V84" s="233"/>
      <c r="W84" s="230">
        <f>(F84*0.05)+(H84*4)+(J84*-1)+(N84*0.1)+(P84*6)</f>
        <v>371.35</v>
      </c>
      <c r="X84" s="234">
        <f>((F84*0.05)+(H84*4)+(J84*-1)+(N84*0.1)+(P84*6))*0.4</f>
        <v>148.54000000000002</v>
      </c>
      <c r="Y84" s="232"/>
      <c r="Z84" s="232"/>
    </row>
    <row r="85" spans="1:27" x14ac:dyDescent="0.15">
      <c r="A85" s="229" t="s">
        <v>1386</v>
      </c>
      <c r="B85" s="230"/>
      <c r="C85" s="230"/>
      <c r="D85" s="230"/>
      <c r="E85" s="219" t="e">
        <f t="shared" ref="E85:E86" si="60">D85/C85</f>
        <v>#DIV/0!</v>
      </c>
      <c r="F85" s="230"/>
      <c r="G85" s="231" t="e">
        <f>F85/C85</f>
        <v>#DIV/0!</v>
      </c>
      <c r="H85" s="230"/>
      <c r="I85" s="219" t="e">
        <f>H85/C85</f>
        <v>#DIV/0!</v>
      </c>
      <c r="J85" s="230"/>
      <c r="K85" s="219" t="e">
        <f t="shared" ref="K85:K86" si="61">J85/C85</f>
        <v>#DIV/0!</v>
      </c>
      <c r="M85" s="230"/>
      <c r="N85" s="230"/>
      <c r="O85" s="230" t="e">
        <f>N85/M85</f>
        <v>#DIV/0!</v>
      </c>
      <c r="P85" s="230"/>
      <c r="Q85" s="219" t="e">
        <f t="shared" ref="Q85:Q86" si="62">P85/M85</f>
        <v>#DIV/0!</v>
      </c>
      <c r="R85" s="232"/>
      <c r="S85" s="219">
        <f>(C85+M85)/($D$17+$N$17)</f>
        <v>0</v>
      </c>
      <c r="T85" s="219">
        <f>C85/($D$17)</f>
        <v>0</v>
      </c>
      <c r="U85" s="219">
        <f>M85/($N$17)</f>
        <v>0</v>
      </c>
      <c r="V85" s="233"/>
      <c r="W85" s="230">
        <f t="shared" ref="W85:W86" si="63">(F85*0.05)+(H85*4)+(J85*-1)+(N85*0.1)+(P85*6)</f>
        <v>0</v>
      </c>
      <c r="X85" s="234">
        <f t="shared" ref="X85:X86" si="64">((F85*0.05)+(H85*4)+(J85*-1)+(N85*0.1)+(P85*6))*0.4</f>
        <v>0</v>
      </c>
      <c r="Y85" s="232"/>
      <c r="Z85" s="232"/>
    </row>
    <row r="86" spans="1:27" x14ac:dyDescent="0.15">
      <c r="A86" s="229" t="s">
        <v>829</v>
      </c>
      <c r="B86" s="230"/>
      <c r="C86" s="230"/>
      <c r="D86" s="230"/>
      <c r="E86" s="219" t="e">
        <f t="shared" si="60"/>
        <v>#DIV/0!</v>
      </c>
      <c r="F86" s="230"/>
      <c r="G86" s="231" t="e">
        <f>F86/C86</f>
        <v>#DIV/0!</v>
      </c>
      <c r="H86" s="230"/>
      <c r="I86" s="219" t="e">
        <f>H86/C86</f>
        <v>#DIV/0!</v>
      </c>
      <c r="J86" s="230"/>
      <c r="K86" s="219" t="e">
        <f t="shared" si="61"/>
        <v>#DIV/0!</v>
      </c>
      <c r="M86" s="230"/>
      <c r="N86" s="230"/>
      <c r="O86" s="230" t="e">
        <f>N86/M86</f>
        <v>#DIV/0!</v>
      </c>
      <c r="P86" s="230"/>
      <c r="Q86" s="219" t="e">
        <f t="shared" si="62"/>
        <v>#DIV/0!</v>
      </c>
      <c r="R86" s="232"/>
      <c r="S86" s="219">
        <f>(C86+M86)/($D$17+$N$17)</f>
        <v>0</v>
      </c>
      <c r="T86" s="219">
        <f>C86/($D$17)</f>
        <v>0</v>
      </c>
      <c r="U86" s="219">
        <f>M86/($N$17)</f>
        <v>0</v>
      </c>
      <c r="V86" s="233"/>
      <c r="W86" s="230">
        <f t="shared" si="63"/>
        <v>0</v>
      </c>
      <c r="X86" s="234">
        <f t="shared" si="64"/>
        <v>0</v>
      </c>
      <c r="Y86" s="232"/>
      <c r="Z86" s="232"/>
    </row>
    <row r="87" spans="1:27" x14ac:dyDescent="0.15">
      <c r="A87" s="228" t="s">
        <v>44</v>
      </c>
      <c r="B87" s="228"/>
      <c r="C87" s="228">
        <f>SUM(C84:C86)</f>
        <v>590</v>
      </c>
      <c r="D87" s="228">
        <f>SUM(D84:D86)</f>
        <v>410</v>
      </c>
      <c r="E87" s="228"/>
      <c r="F87" s="228">
        <f t="shared" ref="F87" si="65">SUM(F84:F86)</f>
        <v>4451</v>
      </c>
      <c r="G87" s="228"/>
      <c r="H87" s="228">
        <f t="shared" ref="H87" si="66">SUM(H84:H86)</f>
        <v>33</v>
      </c>
      <c r="I87" s="228"/>
      <c r="J87" s="228">
        <f t="shared" ref="J87" si="67">SUM(J84:J86)</f>
        <v>21</v>
      </c>
      <c r="K87" s="228"/>
      <c r="L87" s="225"/>
      <c r="M87" s="228">
        <f>SUM(M84:M86)</f>
        <v>64</v>
      </c>
      <c r="N87" s="228">
        <f>SUM(N84:N86)</f>
        <v>258</v>
      </c>
      <c r="O87" s="228"/>
      <c r="P87" s="228">
        <f>SUM(P84:P86)</f>
        <v>2</v>
      </c>
      <c r="Q87" s="228"/>
      <c r="R87" s="228"/>
      <c r="S87" s="235">
        <f>S84+S85+S86</f>
        <v>1.0077041602465331</v>
      </c>
      <c r="T87" s="236">
        <f>C87/(C87+M87)</f>
        <v>0.90214067278287458</v>
      </c>
      <c r="U87" s="236">
        <f>M87/(M87+C87)</f>
        <v>9.7859327217125383E-2</v>
      </c>
      <c r="V87" s="233"/>
      <c r="W87" s="232"/>
      <c r="X87" s="232"/>
      <c r="Y87" s="232"/>
      <c r="Z87" s="232"/>
    </row>
    <row r="88" spans="1:27" x14ac:dyDescent="0.15">
      <c r="C88" s="232"/>
      <c r="D88" s="237"/>
      <c r="E88" s="232"/>
      <c r="F88" s="238"/>
      <c r="G88" s="232"/>
      <c r="H88" s="239"/>
      <c r="I88" s="232"/>
      <c r="J88" s="239"/>
      <c r="K88" s="232"/>
      <c r="L88" s="232"/>
      <c r="M88" s="232"/>
      <c r="N88" s="232"/>
      <c r="O88" s="232"/>
      <c r="P88" s="232"/>
      <c r="Q88" s="232"/>
      <c r="R88" s="232"/>
    </row>
    <row r="89" spans="1:27" x14ac:dyDescent="0.15">
      <c r="C89" s="232"/>
      <c r="D89" s="237"/>
      <c r="E89" s="232"/>
      <c r="F89" s="238"/>
      <c r="G89" s="232"/>
      <c r="H89" s="239"/>
      <c r="I89" s="232"/>
      <c r="J89" s="239"/>
      <c r="K89" s="232"/>
      <c r="L89" s="232"/>
      <c r="M89" s="232"/>
      <c r="N89" s="232"/>
      <c r="O89" s="232"/>
      <c r="P89" s="232"/>
      <c r="Q89" s="232"/>
      <c r="R89" s="232"/>
    </row>
    <row r="90" spans="1:27" x14ac:dyDescent="0.15">
      <c r="A90" s="517" t="s">
        <v>49</v>
      </c>
      <c r="B90" s="517"/>
      <c r="C90" s="517"/>
      <c r="D90" s="517"/>
      <c r="E90" s="517"/>
      <c r="F90" s="517"/>
      <c r="G90" s="517"/>
      <c r="H90" s="517" t="s">
        <v>52</v>
      </c>
      <c r="I90" s="518"/>
      <c r="J90" s="518"/>
      <c r="K90" s="518"/>
      <c r="L90" s="518"/>
      <c r="M90" s="518"/>
      <c r="N90" s="232"/>
      <c r="O90" s="232"/>
      <c r="R90" s="517" t="s">
        <v>50</v>
      </c>
      <c r="S90" s="517"/>
      <c r="T90" s="517"/>
      <c r="V90" s="517" t="s">
        <v>51</v>
      </c>
      <c r="W90" s="517"/>
      <c r="X90" s="226"/>
      <c r="Y90" s="226"/>
      <c r="Z90" s="226"/>
      <c r="AA90" s="226"/>
    </row>
    <row r="91" spans="1:27" x14ac:dyDescent="0.15">
      <c r="A91" s="228" t="s">
        <v>16</v>
      </c>
      <c r="B91" s="228" t="s">
        <v>66</v>
      </c>
      <c r="C91" s="228" t="s">
        <v>1</v>
      </c>
      <c r="D91" s="228" t="s">
        <v>4</v>
      </c>
      <c r="E91" s="228" t="s">
        <v>5</v>
      </c>
      <c r="F91" s="228" t="s">
        <v>6</v>
      </c>
      <c r="G91" s="228" t="s">
        <v>7</v>
      </c>
      <c r="I91" s="228" t="s">
        <v>34</v>
      </c>
      <c r="J91" s="228" t="s">
        <v>17</v>
      </c>
      <c r="K91" s="228" t="s">
        <v>18</v>
      </c>
      <c r="L91" s="228" t="s">
        <v>19</v>
      </c>
      <c r="M91" s="228" t="s">
        <v>20</v>
      </c>
      <c r="N91" s="228" t="s">
        <v>6</v>
      </c>
      <c r="O91" s="228" t="s">
        <v>53</v>
      </c>
      <c r="R91" s="228" t="s">
        <v>16</v>
      </c>
      <c r="S91" s="228" t="s">
        <v>47</v>
      </c>
      <c r="T91" s="228" t="s">
        <v>45</v>
      </c>
      <c r="U91" s="228" t="s">
        <v>46</v>
      </c>
      <c r="W91" s="228" t="s">
        <v>14</v>
      </c>
      <c r="X91" s="228" t="s">
        <v>21</v>
      </c>
      <c r="Y91" s="228" t="s">
        <v>1002</v>
      </c>
      <c r="Z91" s="228"/>
      <c r="AA91" s="228"/>
    </row>
    <row r="92" spans="1:27" x14ac:dyDescent="0.15">
      <c r="A92" s="229"/>
      <c r="B92" s="241"/>
      <c r="C92" s="230"/>
      <c r="D92" s="230"/>
      <c r="E92" s="230" t="e">
        <f>D92/C92</f>
        <v>#DIV/0!</v>
      </c>
      <c r="F92" s="230">
        <v>0</v>
      </c>
      <c r="G92" s="219" t="e">
        <f>F92/C92</f>
        <v>#DIV/0!</v>
      </c>
      <c r="I92" s="219" t="e">
        <f>K92/J92</f>
        <v>#DIV/0!</v>
      </c>
      <c r="J92" s="230">
        <v>0</v>
      </c>
      <c r="K92" s="230"/>
      <c r="L92" s="230"/>
      <c r="M92" s="230" t="e">
        <f>L92/K92</f>
        <v>#DIV/0!</v>
      </c>
      <c r="N92" s="230">
        <v>0</v>
      </c>
      <c r="O92" s="219" t="e">
        <f>N92/K92</f>
        <v>#DIV/0!</v>
      </c>
      <c r="R92" s="229"/>
      <c r="S92" s="219">
        <f>(C92+J92)/($D$27+$K$27+$N$17+$E$17+$L$38+$L$47)</f>
        <v>0</v>
      </c>
      <c r="T92" s="219">
        <f>J92/($K$27+$F$38+$F$47)</f>
        <v>0</v>
      </c>
      <c r="U92" s="219">
        <f>C92/($D$27+$N$17+$L$38+$L$47)</f>
        <v>0</v>
      </c>
      <c r="W92" s="230">
        <f>(D92*0.1)+(F92*6)+(L92*0.1)+(N92*6)</f>
        <v>0</v>
      </c>
      <c r="X92" s="230">
        <f>(D92*0.1)+(F92*6)+(K92*1)+(L92*0.1)+(N92*6)</f>
        <v>0</v>
      </c>
      <c r="Y92" s="230">
        <f>(D92*0.1)+(F92*6)+(K92*0.5)+(L92*0.1)+(N92*6)</f>
        <v>0</v>
      </c>
      <c r="Z92" s="232"/>
      <c r="AA92" s="232"/>
    </row>
    <row r="93" spans="1:27" x14ac:dyDescent="0.15">
      <c r="A93" s="229" t="s">
        <v>1482</v>
      </c>
      <c r="B93" s="241">
        <v>16</v>
      </c>
      <c r="C93" s="230">
        <v>93</v>
      </c>
      <c r="D93" s="230">
        <v>451</v>
      </c>
      <c r="E93" s="230">
        <f>D93/C93</f>
        <v>4.849462365591398</v>
      </c>
      <c r="F93" s="230">
        <v>4</v>
      </c>
      <c r="G93" s="219">
        <f>F93/C93</f>
        <v>4.3010752688172046E-2</v>
      </c>
      <c r="I93" s="219" t="e">
        <f t="shared" ref="I93:I96" si="68">K93/J93</f>
        <v>#DIV/0!</v>
      </c>
      <c r="J93" s="230"/>
      <c r="K93" s="230"/>
      <c r="L93" s="230"/>
      <c r="M93" s="230" t="e">
        <f>L93/K93</f>
        <v>#DIV/0!</v>
      </c>
      <c r="N93" s="230">
        <v>2</v>
      </c>
      <c r="O93" s="219" t="e">
        <f t="shared" ref="O93:O96" si="69">N93/K93</f>
        <v>#DIV/0!</v>
      </c>
      <c r="R93" s="229"/>
      <c r="S93" s="219">
        <f>(C93+J93)/($D$27+$K$27+$N$17+$E$17+$L$38+$L$47)</f>
        <v>9.6976016684045888E-2</v>
      </c>
      <c r="T93" s="219">
        <f>J93/($K$27+$F$38+$F$47)</f>
        <v>0</v>
      </c>
      <c r="U93" s="219">
        <f>C93/($D$27+$N$17+$L$38+$L$47)</f>
        <v>0.19871794871794871</v>
      </c>
      <c r="W93" s="230">
        <f t="shared" ref="W93:W96" si="70">(D93*0.1)+(F93*6)+(L93*0.1)+(N93*6)</f>
        <v>81.099999999999994</v>
      </c>
      <c r="X93" s="230">
        <f t="shared" ref="X93:X96" si="71">(D93*0.1)+(F93*6)+(K93*1)+(L93*0.1)+(N93*6)</f>
        <v>81.099999999999994</v>
      </c>
      <c r="Y93" s="230">
        <f t="shared" ref="Y93:Y96" si="72">(D93*0.1)+(F93*6)+(K93*0.5)+(L93*0.1)+(N93*6)</f>
        <v>81.099999999999994</v>
      </c>
      <c r="Z93" s="232"/>
      <c r="AA93" s="232"/>
    </row>
    <row r="94" spans="1:27" x14ac:dyDescent="0.15">
      <c r="A94" s="229" t="s">
        <v>1476</v>
      </c>
      <c r="B94" s="241">
        <v>10</v>
      </c>
      <c r="C94" s="230">
        <v>170</v>
      </c>
      <c r="D94" s="230">
        <v>817</v>
      </c>
      <c r="E94" s="230">
        <f>D94/C94</f>
        <v>4.8058823529411763</v>
      </c>
      <c r="F94" s="230">
        <v>6</v>
      </c>
      <c r="G94" s="219">
        <f>F94/C94</f>
        <v>3.5294117647058823E-2</v>
      </c>
      <c r="I94" s="219">
        <f t="shared" si="68"/>
        <v>0.73684210526315785</v>
      </c>
      <c r="J94" s="230">
        <v>38</v>
      </c>
      <c r="K94" s="230">
        <v>28</v>
      </c>
      <c r="L94" s="230">
        <v>233</v>
      </c>
      <c r="M94" s="230">
        <f>L94/K94</f>
        <v>8.3214285714285712</v>
      </c>
      <c r="N94" s="230">
        <v>0</v>
      </c>
      <c r="O94" s="219">
        <f t="shared" si="69"/>
        <v>0</v>
      </c>
      <c r="R94" s="229" t="s">
        <v>142</v>
      </c>
      <c r="S94" s="219">
        <f>(C94+J94)/($D$27+$K$27+$N$17+$E$17+$L$38+$L$47)</f>
        <v>0.21689259645464026</v>
      </c>
      <c r="T94" s="219">
        <f>J94/($K$27+$F$38+$F$47)</f>
        <v>8.8167053364269138E-2</v>
      </c>
      <c r="U94" s="219">
        <f>C94/($D$27+$N$17+$L$38+$L$47)</f>
        <v>0.36324786324786323</v>
      </c>
      <c r="W94" s="230">
        <f t="shared" si="70"/>
        <v>141</v>
      </c>
      <c r="X94" s="230">
        <f t="shared" si="71"/>
        <v>169</v>
      </c>
      <c r="Y94" s="230">
        <f t="shared" si="72"/>
        <v>155</v>
      </c>
      <c r="Z94" s="232"/>
      <c r="AA94" s="232"/>
    </row>
    <row r="95" spans="1:27" x14ac:dyDescent="0.15">
      <c r="A95" s="229"/>
      <c r="B95" s="241"/>
      <c r="C95" s="230"/>
      <c r="D95" s="230"/>
      <c r="E95" s="230" t="e">
        <f>D95/C95</f>
        <v>#DIV/0!</v>
      </c>
      <c r="F95" s="230"/>
      <c r="G95" s="219" t="e">
        <f>F95/C95</f>
        <v>#DIV/0!</v>
      </c>
      <c r="I95" s="219" t="e">
        <f t="shared" si="68"/>
        <v>#DIV/0!</v>
      </c>
      <c r="J95" s="230"/>
      <c r="K95" s="230"/>
      <c r="L95" s="230"/>
      <c r="M95" s="230" t="e">
        <f>L95/K95</f>
        <v>#DIV/0!</v>
      </c>
      <c r="N95" s="230">
        <v>0</v>
      </c>
      <c r="O95" s="219" t="e">
        <f t="shared" si="69"/>
        <v>#DIV/0!</v>
      </c>
      <c r="R95" s="229"/>
      <c r="S95" s="219">
        <f>(C95+J95)/($D$27+$K$27+$N$17+$E$17+$L$38+$L$47)</f>
        <v>0</v>
      </c>
      <c r="T95" s="219">
        <f>J95/($K$27+$F$38+$F$47)</f>
        <v>0</v>
      </c>
      <c r="U95" s="219">
        <f>C95/($D$27+$N$17+$L$38+$L$47)</f>
        <v>0</v>
      </c>
      <c r="W95" s="230">
        <f t="shared" si="70"/>
        <v>0</v>
      </c>
      <c r="X95" s="230">
        <f t="shared" si="71"/>
        <v>0</v>
      </c>
      <c r="Y95" s="230">
        <f t="shared" si="72"/>
        <v>0</v>
      </c>
      <c r="Z95" s="232"/>
      <c r="AA95" s="232"/>
    </row>
    <row r="96" spans="1:27" x14ac:dyDescent="0.15">
      <c r="A96" s="229" t="s">
        <v>870</v>
      </c>
      <c r="B96" s="241">
        <v>14</v>
      </c>
      <c r="C96" s="230">
        <v>123</v>
      </c>
      <c r="D96" s="230">
        <v>614</v>
      </c>
      <c r="E96" s="230">
        <f>D96/C96</f>
        <v>4.9918699186991873</v>
      </c>
      <c r="F96" s="230">
        <v>5</v>
      </c>
      <c r="G96" s="219">
        <f>F96/C96</f>
        <v>4.065040650406504E-2</v>
      </c>
      <c r="I96" s="219">
        <f t="shared" si="68"/>
        <v>0.72916666666666663</v>
      </c>
      <c r="J96" s="230">
        <v>48</v>
      </c>
      <c r="K96" s="230">
        <v>35</v>
      </c>
      <c r="L96" s="230">
        <v>286</v>
      </c>
      <c r="M96" s="230">
        <f>L96/K96</f>
        <v>8.1714285714285708</v>
      </c>
      <c r="N96" s="230">
        <v>1</v>
      </c>
      <c r="O96" s="219">
        <f t="shared" si="69"/>
        <v>2.8571428571428571E-2</v>
      </c>
      <c r="R96" s="229" t="s">
        <v>871</v>
      </c>
      <c r="S96" s="219">
        <f>(C96+J96)/($D$27+$K$27+$N$17+$E$17+$L$38+$L$47)</f>
        <v>0.17831074035453598</v>
      </c>
      <c r="T96" s="219">
        <f>J96/($K$27+$F$38+$F$47)</f>
        <v>0.11136890951276102</v>
      </c>
      <c r="U96" s="219">
        <f>C96/($D$27+$N$17+$L$38+$L$47)</f>
        <v>0.26282051282051283</v>
      </c>
      <c r="W96" s="230">
        <f t="shared" si="70"/>
        <v>126</v>
      </c>
      <c r="X96" s="230">
        <f t="shared" si="71"/>
        <v>161</v>
      </c>
      <c r="Y96" s="230">
        <f t="shared" si="72"/>
        <v>143.5</v>
      </c>
      <c r="Z96" s="232"/>
      <c r="AA96" s="232"/>
    </row>
    <row r="97" spans="1:26" x14ac:dyDescent="0.15">
      <c r="A97" s="228" t="s">
        <v>44</v>
      </c>
      <c r="B97" s="228"/>
      <c r="C97" s="228">
        <f>SUM(C92:C96)</f>
        <v>386</v>
      </c>
      <c r="D97" s="228">
        <f t="shared" ref="D97" si="73">SUM(D92:D96)</f>
        <v>1882</v>
      </c>
      <c r="E97" s="228"/>
      <c r="F97" s="228">
        <f t="shared" ref="F97" si="74">SUM(F92:F96)</f>
        <v>15</v>
      </c>
      <c r="G97" s="228"/>
      <c r="H97" s="228"/>
      <c r="I97" s="228"/>
      <c r="J97" s="228">
        <f>SUM(J92:J96)</f>
        <v>86</v>
      </c>
      <c r="K97" s="228">
        <f t="shared" ref="K97:L97" si="75">SUM(K92:K96)</f>
        <v>63</v>
      </c>
      <c r="L97" s="228">
        <f t="shared" si="75"/>
        <v>519</v>
      </c>
      <c r="M97" s="228"/>
      <c r="N97" s="228">
        <f t="shared" ref="N97" si="76">SUM(N92:N96)</f>
        <v>3</v>
      </c>
      <c r="O97" s="228"/>
    </row>
    <row r="98" spans="1:26" x14ac:dyDescent="0.15">
      <c r="A98" s="228" t="s">
        <v>1477</v>
      </c>
      <c r="C98" s="232"/>
      <c r="D98" s="232"/>
      <c r="E98" s="232"/>
      <c r="F98" s="232"/>
      <c r="G98" s="232"/>
      <c r="H98" s="228"/>
      <c r="I98" s="232"/>
      <c r="J98" s="232"/>
      <c r="K98" s="232"/>
      <c r="L98" s="232"/>
      <c r="M98" s="232"/>
      <c r="N98" s="232"/>
    </row>
    <row r="99" spans="1:26" x14ac:dyDescent="0.15">
      <c r="C99" s="232"/>
      <c r="D99" s="232"/>
      <c r="E99" s="232"/>
      <c r="F99" s="232"/>
      <c r="G99" s="232"/>
      <c r="H99" s="232"/>
      <c r="I99" s="232"/>
      <c r="J99" s="232"/>
      <c r="K99" s="232"/>
      <c r="L99" s="232"/>
      <c r="M99" s="232"/>
    </row>
    <row r="100" spans="1:26" x14ac:dyDescent="0.15">
      <c r="A100" s="517" t="s">
        <v>52</v>
      </c>
      <c r="B100" s="517"/>
      <c r="C100" s="517"/>
      <c r="D100" s="517"/>
      <c r="E100" s="517"/>
      <c r="F100" s="517"/>
      <c r="G100" s="517"/>
      <c r="H100" s="232"/>
      <c r="I100" s="232"/>
      <c r="J100" s="517" t="s">
        <v>49</v>
      </c>
      <c r="K100" s="517"/>
      <c r="L100" s="517"/>
      <c r="M100" s="517"/>
      <c r="N100" s="517"/>
      <c r="R100" s="517" t="s">
        <v>50</v>
      </c>
      <c r="S100" s="517"/>
      <c r="T100" s="517"/>
      <c r="V100" s="517" t="s">
        <v>51</v>
      </c>
      <c r="W100" s="516"/>
    </row>
    <row r="101" spans="1:26" x14ac:dyDescent="0.15">
      <c r="A101" s="228" t="s">
        <v>25</v>
      </c>
      <c r="B101" s="228" t="s">
        <v>66</v>
      </c>
      <c r="C101" s="228" t="s">
        <v>34</v>
      </c>
      <c r="D101" s="228" t="s">
        <v>17</v>
      </c>
      <c r="E101" s="228" t="s">
        <v>18</v>
      </c>
      <c r="F101" s="228" t="s">
        <v>19</v>
      </c>
      <c r="G101" s="228" t="s">
        <v>20</v>
      </c>
      <c r="H101" s="228" t="s">
        <v>6</v>
      </c>
      <c r="I101" s="228" t="s">
        <v>53</v>
      </c>
      <c r="K101" s="228" t="s">
        <v>10</v>
      </c>
      <c r="L101" s="228" t="s">
        <v>11</v>
      </c>
      <c r="M101" s="228" t="s">
        <v>12</v>
      </c>
      <c r="N101" s="228" t="s">
        <v>26</v>
      </c>
      <c r="O101" s="228" t="s">
        <v>7</v>
      </c>
      <c r="R101" s="228" t="s">
        <v>25</v>
      </c>
      <c r="S101" s="228" t="s">
        <v>47</v>
      </c>
      <c r="T101" s="228" t="s">
        <v>45</v>
      </c>
      <c r="U101" s="228" t="s">
        <v>46</v>
      </c>
      <c r="W101" s="228" t="s">
        <v>14</v>
      </c>
      <c r="X101" s="228" t="s">
        <v>21</v>
      </c>
      <c r="Y101" s="228" t="s">
        <v>1003</v>
      </c>
      <c r="Z101" s="228"/>
    </row>
    <row r="102" spans="1:26" x14ac:dyDescent="0.15">
      <c r="A102" s="229" t="s">
        <v>542</v>
      </c>
      <c r="B102" s="230">
        <v>17</v>
      </c>
      <c r="C102" s="219">
        <f>E102/D102</f>
        <v>0.70714285714285718</v>
      </c>
      <c r="D102" s="230">
        <v>140</v>
      </c>
      <c r="E102" s="230">
        <v>99</v>
      </c>
      <c r="F102" s="230">
        <v>1267</v>
      </c>
      <c r="G102" s="230">
        <f t="shared" ref="G102:G107" si="77">F102/E102</f>
        <v>12.797979797979798</v>
      </c>
      <c r="H102" s="230">
        <v>8</v>
      </c>
      <c r="I102" s="219">
        <f>H102/E102</f>
        <v>8.0808080808080815E-2</v>
      </c>
      <c r="K102" s="230">
        <v>7</v>
      </c>
      <c r="L102" s="230">
        <v>33</v>
      </c>
      <c r="M102" s="242">
        <f t="shared" ref="M102:M107" si="78">L102/K102</f>
        <v>4.7142857142857144</v>
      </c>
      <c r="N102" s="230">
        <v>0</v>
      </c>
      <c r="O102" s="219">
        <f>N102/K102</f>
        <v>0</v>
      </c>
      <c r="R102" s="229" t="s">
        <v>143</v>
      </c>
      <c r="S102" s="221">
        <f t="shared" ref="S102:S107" si="79">(D102+K102)/($D$27+$L$27+$N$17+$E$47+$L$47)</f>
        <v>0.23747980613893377</v>
      </c>
      <c r="T102" s="221">
        <f t="shared" ref="T102:T107" si="80">D102/($E$17)</f>
        <v>0.34398034398034399</v>
      </c>
      <c r="U102" s="221">
        <f t="shared" ref="U102:U107" si="81">K102/($N$17+$D$27+$L$38+$L$47)</f>
        <v>1.4957264957264958E-2</v>
      </c>
      <c r="W102" s="230">
        <f>(F102*0.1)+(H102*6)+(L102*0.1)+(N102*6)</f>
        <v>178</v>
      </c>
      <c r="X102" s="230">
        <f>(E102*1)+(F102*0.1)+(H102*6)+(L102*0.1)+(N102*6)</f>
        <v>277</v>
      </c>
      <c r="Y102" s="230">
        <f>(E102*0.5)+(F102*0.1)+(H102*6)+(L102*0.1)+(N102*6)</f>
        <v>227.5</v>
      </c>
      <c r="Z102" s="232"/>
    </row>
    <row r="103" spans="1:26" x14ac:dyDescent="0.15">
      <c r="A103" s="240" t="s">
        <v>830</v>
      </c>
      <c r="B103" s="230">
        <v>16</v>
      </c>
      <c r="C103" s="219">
        <f t="shared" ref="C103:C107" si="82">E103/D103</f>
        <v>0.69811320754716977</v>
      </c>
      <c r="D103" s="230">
        <v>106</v>
      </c>
      <c r="E103" s="230">
        <v>74</v>
      </c>
      <c r="F103" s="230">
        <v>839</v>
      </c>
      <c r="G103" s="230">
        <f t="shared" si="77"/>
        <v>11.337837837837839</v>
      </c>
      <c r="H103" s="230">
        <v>6</v>
      </c>
      <c r="I103" s="219">
        <f t="shared" ref="I103:I107" si="83">H103/E103</f>
        <v>8.1081081081081086E-2</v>
      </c>
      <c r="K103" s="230">
        <v>3</v>
      </c>
      <c r="L103" s="230">
        <v>17</v>
      </c>
      <c r="M103" s="242">
        <f t="shared" si="78"/>
        <v>5.666666666666667</v>
      </c>
      <c r="N103" s="230">
        <v>0</v>
      </c>
      <c r="O103" s="219">
        <f t="shared" ref="O103:O107" si="84">N103/K103</f>
        <v>0</v>
      </c>
      <c r="R103" s="229" t="s">
        <v>831</v>
      </c>
      <c r="S103" s="221">
        <f t="shared" si="79"/>
        <v>0.17609046849757673</v>
      </c>
      <c r="T103" s="221">
        <f t="shared" si="80"/>
        <v>0.26044226044226043</v>
      </c>
      <c r="U103" s="221">
        <f t="shared" si="81"/>
        <v>6.41025641025641E-3</v>
      </c>
      <c r="W103" s="230">
        <f t="shared" ref="W103:W107" si="85">(F103*0.1)+(H103*6)+(L103*0.1)+(N103*6)</f>
        <v>121.60000000000001</v>
      </c>
      <c r="X103" s="230">
        <f t="shared" ref="X103:X107" si="86">(E103*1)+(F103*0.1)+(H103*6)+(L103*0.1)+(N103*6)</f>
        <v>195.6</v>
      </c>
      <c r="Y103" s="230">
        <f t="shared" ref="Y103:Y107" si="87">(E103*0.5)+(F103*0.1)+(H103*6)+(L103*0.1)+(N103*6)</f>
        <v>158.6</v>
      </c>
      <c r="Z103" s="232"/>
    </row>
    <row r="104" spans="1:26" x14ac:dyDescent="0.15">
      <c r="A104" s="240" t="s">
        <v>543</v>
      </c>
      <c r="B104" s="230">
        <v>17</v>
      </c>
      <c r="C104" s="219">
        <f t="shared" si="82"/>
        <v>0.61538461538461542</v>
      </c>
      <c r="D104" s="230">
        <v>91</v>
      </c>
      <c r="E104" s="230">
        <v>56</v>
      </c>
      <c r="F104" s="230">
        <v>713</v>
      </c>
      <c r="G104" s="230">
        <f t="shared" si="77"/>
        <v>12.732142857142858</v>
      </c>
      <c r="H104" s="230">
        <v>5</v>
      </c>
      <c r="I104" s="219">
        <f t="shared" si="83"/>
        <v>8.9285714285714288E-2</v>
      </c>
      <c r="K104" s="230">
        <v>0</v>
      </c>
      <c r="L104" s="230">
        <v>0</v>
      </c>
      <c r="M104" s="242" t="e">
        <f t="shared" si="78"/>
        <v>#DIV/0!</v>
      </c>
      <c r="N104" s="230">
        <v>0</v>
      </c>
      <c r="O104" s="219" t="e">
        <f t="shared" si="84"/>
        <v>#DIV/0!</v>
      </c>
      <c r="R104" s="229" t="s">
        <v>144</v>
      </c>
      <c r="S104" s="221">
        <f t="shared" si="79"/>
        <v>0.1470113085621971</v>
      </c>
      <c r="T104" s="221">
        <f t="shared" si="80"/>
        <v>0.22358722358722358</v>
      </c>
      <c r="U104" s="221">
        <f t="shared" si="81"/>
        <v>0</v>
      </c>
      <c r="W104" s="230">
        <f t="shared" si="85"/>
        <v>101.3</v>
      </c>
      <c r="X104" s="230">
        <f t="shared" si="86"/>
        <v>157.30000000000001</v>
      </c>
      <c r="Y104" s="230">
        <f t="shared" si="87"/>
        <v>129.30000000000001</v>
      </c>
      <c r="Z104" s="232"/>
    </row>
    <row r="105" spans="1:26" x14ac:dyDescent="0.15">
      <c r="A105" s="229" t="s">
        <v>609</v>
      </c>
      <c r="B105" s="230">
        <v>10</v>
      </c>
      <c r="C105" s="219">
        <f t="shared" si="82"/>
        <v>0.66666666666666663</v>
      </c>
      <c r="D105" s="230">
        <v>12</v>
      </c>
      <c r="E105" s="230">
        <v>8</v>
      </c>
      <c r="F105" s="230">
        <v>80</v>
      </c>
      <c r="G105" s="230">
        <f t="shared" si="77"/>
        <v>10</v>
      </c>
      <c r="H105" s="230">
        <v>0</v>
      </c>
      <c r="I105" s="219">
        <f t="shared" si="83"/>
        <v>0</v>
      </c>
      <c r="K105" s="230">
        <v>3</v>
      </c>
      <c r="L105" s="230">
        <v>15</v>
      </c>
      <c r="M105" s="242">
        <f t="shared" si="78"/>
        <v>5</v>
      </c>
      <c r="N105" s="230">
        <v>0</v>
      </c>
      <c r="O105" s="219">
        <f t="shared" si="84"/>
        <v>0</v>
      </c>
      <c r="R105" s="229" t="s">
        <v>610</v>
      </c>
      <c r="S105" s="221">
        <f t="shared" si="79"/>
        <v>2.4232633279483037E-2</v>
      </c>
      <c r="T105" s="221">
        <f t="shared" si="80"/>
        <v>2.9484029484029485E-2</v>
      </c>
      <c r="U105" s="221">
        <f t="shared" si="81"/>
        <v>6.41025641025641E-3</v>
      </c>
      <c r="W105" s="230">
        <f t="shared" si="85"/>
        <v>9.5</v>
      </c>
      <c r="X105" s="230">
        <f t="shared" si="86"/>
        <v>17.5</v>
      </c>
      <c r="Y105" s="230">
        <f t="shared" si="87"/>
        <v>13.5</v>
      </c>
      <c r="Z105" s="232"/>
    </row>
    <row r="106" spans="1:26" x14ac:dyDescent="0.15">
      <c r="A106" s="229" t="s">
        <v>544</v>
      </c>
      <c r="B106" s="230">
        <v>10</v>
      </c>
      <c r="C106" s="219">
        <f t="shared" si="82"/>
        <v>0.8</v>
      </c>
      <c r="D106" s="230">
        <v>15</v>
      </c>
      <c r="E106" s="230">
        <v>12</v>
      </c>
      <c r="F106" s="230">
        <v>124</v>
      </c>
      <c r="G106" s="230">
        <f t="shared" si="77"/>
        <v>10.333333333333334</v>
      </c>
      <c r="H106" s="230">
        <v>1</v>
      </c>
      <c r="I106" s="219">
        <f t="shared" si="83"/>
        <v>8.3333333333333329E-2</v>
      </c>
      <c r="K106" s="230">
        <v>0</v>
      </c>
      <c r="L106" s="230">
        <v>0</v>
      </c>
      <c r="M106" s="242" t="e">
        <f t="shared" si="78"/>
        <v>#DIV/0!</v>
      </c>
      <c r="N106" s="230">
        <v>0</v>
      </c>
      <c r="O106" s="219" t="e">
        <f t="shared" si="84"/>
        <v>#DIV/0!</v>
      </c>
      <c r="R106" s="229" t="s">
        <v>360</v>
      </c>
      <c r="S106" s="221">
        <f t="shared" si="79"/>
        <v>2.4232633279483037E-2</v>
      </c>
      <c r="T106" s="221">
        <f t="shared" si="80"/>
        <v>3.6855036855036855E-2</v>
      </c>
      <c r="U106" s="221">
        <f t="shared" si="81"/>
        <v>0</v>
      </c>
      <c r="W106" s="230">
        <f t="shared" si="85"/>
        <v>18.399999999999999</v>
      </c>
      <c r="X106" s="230">
        <f t="shared" si="86"/>
        <v>30.4</v>
      </c>
      <c r="Y106" s="230">
        <f t="shared" si="87"/>
        <v>24.4</v>
      </c>
      <c r="Z106" s="232"/>
    </row>
    <row r="107" spans="1:26" x14ac:dyDescent="0.15">
      <c r="A107" s="229" t="s">
        <v>832</v>
      </c>
      <c r="B107" s="230">
        <v>8</v>
      </c>
      <c r="C107" s="219">
        <f t="shared" si="82"/>
        <v>0.75</v>
      </c>
      <c r="D107" s="230">
        <v>4</v>
      </c>
      <c r="E107" s="230">
        <v>3</v>
      </c>
      <c r="F107" s="230">
        <v>24</v>
      </c>
      <c r="G107" s="230">
        <f t="shared" si="77"/>
        <v>8</v>
      </c>
      <c r="H107" s="230">
        <v>0</v>
      </c>
      <c r="I107" s="219">
        <f t="shared" si="83"/>
        <v>0</v>
      </c>
      <c r="K107" s="230">
        <v>0</v>
      </c>
      <c r="L107" s="230">
        <v>0</v>
      </c>
      <c r="M107" s="242" t="e">
        <f t="shared" si="78"/>
        <v>#DIV/0!</v>
      </c>
      <c r="N107" s="230">
        <v>2</v>
      </c>
      <c r="O107" s="219" t="e">
        <f t="shared" si="84"/>
        <v>#DIV/0!</v>
      </c>
      <c r="R107" s="229" t="s">
        <v>145</v>
      </c>
      <c r="S107" s="221">
        <f t="shared" si="79"/>
        <v>6.462035541195477E-3</v>
      </c>
      <c r="T107" s="221">
        <f t="shared" si="80"/>
        <v>9.8280098280098278E-3</v>
      </c>
      <c r="U107" s="221">
        <f t="shared" si="81"/>
        <v>0</v>
      </c>
      <c r="W107" s="230">
        <f t="shared" si="85"/>
        <v>14.4</v>
      </c>
      <c r="X107" s="230">
        <f t="shared" si="86"/>
        <v>17.399999999999999</v>
      </c>
      <c r="Y107" s="230">
        <f t="shared" si="87"/>
        <v>15.9</v>
      </c>
      <c r="Z107" s="232"/>
    </row>
    <row r="108" spans="1:26" x14ac:dyDescent="0.15">
      <c r="A108" s="228" t="s">
        <v>44</v>
      </c>
      <c r="B108" s="228"/>
      <c r="C108" s="225"/>
      <c r="D108" s="228">
        <f>SUM(D102:D107)</f>
        <v>368</v>
      </c>
      <c r="E108" s="228">
        <f t="shared" ref="E108:F108" si="88">SUM(E102:E107)</f>
        <v>252</v>
      </c>
      <c r="F108" s="228">
        <f t="shared" si="88"/>
        <v>3047</v>
      </c>
      <c r="G108" s="228"/>
      <c r="H108" s="228">
        <f t="shared" ref="H108" si="89">SUM(H102:H107)</f>
        <v>20</v>
      </c>
      <c r="I108" s="228"/>
      <c r="J108" s="228"/>
      <c r="K108" s="228">
        <f>SUM(K102:K107)</f>
        <v>13</v>
      </c>
      <c r="L108" s="228">
        <f t="shared" ref="L108" si="90">SUM(L102:L107)</f>
        <v>65</v>
      </c>
      <c r="M108" s="228"/>
      <c r="N108" s="228">
        <f t="shared" ref="N108" si="91">SUM(N102:N107)</f>
        <v>2</v>
      </c>
      <c r="O108" s="228"/>
    </row>
    <row r="109" spans="1:26" x14ac:dyDescent="0.15">
      <c r="A109" s="228"/>
      <c r="C109" s="232"/>
      <c r="D109" s="232"/>
      <c r="E109" s="232"/>
      <c r="F109" s="232"/>
      <c r="G109" s="232"/>
      <c r="H109" s="232"/>
      <c r="I109" s="232"/>
      <c r="J109" s="232"/>
      <c r="K109" s="232"/>
      <c r="L109" s="232"/>
    </row>
    <row r="110" spans="1:26" x14ac:dyDescent="0.15">
      <c r="A110" s="232"/>
      <c r="C110" s="232"/>
      <c r="D110" s="232"/>
      <c r="E110" s="232"/>
      <c r="F110" s="232"/>
      <c r="G110" s="232"/>
      <c r="H110" s="232"/>
      <c r="I110" s="232"/>
      <c r="J110" s="232"/>
      <c r="K110" s="232"/>
      <c r="L110" s="232"/>
    </row>
    <row r="111" spans="1:26" x14ac:dyDescent="0.15">
      <c r="A111" s="517" t="s">
        <v>52</v>
      </c>
      <c r="B111" s="517"/>
      <c r="C111" s="517"/>
      <c r="D111" s="517"/>
      <c r="E111" s="517"/>
      <c r="F111" s="517"/>
      <c r="G111" s="517"/>
      <c r="H111" s="232"/>
      <c r="I111" s="232"/>
      <c r="J111" s="517" t="s">
        <v>49</v>
      </c>
      <c r="K111" s="517"/>
      <c r="L111" s="517"/>
      <c r="M111" s="517"/>
      <c r="N111" s="517"/>
      <c r="R111" s="517" t="s">
        <v>50</v>
      </c>
      <c r="S111" s="517"/>
      <c r="T111" s="517"/>
      <c r="V111" s="517" t="s">
        <v>51</v>
      </c>
      <c r="W111" s="516"/>
    </row>
    <row r="112" spans="1:26" x14ac:dyDescent="0.15">
      <c r="A112" s="228" t="s">
        <v>31</v>
      </c>
      <c r="B112" s="228" t="s">
        <v>66</v>
      </c>
      <c r="C112" s="228" t="s">
        <v>34</v>
      </c>
      <c r="D112" s="228" t="s">
        <v>17</v>
      </c>
      <c r="E112" s="228" t="s">
        <v>18</v>
      </c>
      <c r="F112" s="228" t="s">
        <v>19</v>
      </c>
      <c r="G112" s="228" t="s">
        <v>20</v>
      </c>
      <c r="H112" s="228" t="s">
        <v>6</v>
      </c>
      <c r="I112" s="228" t="s">
        <v>53</v>
      </c>
      <c r="K112" s="228" t="s">
        <v>10</v>
      </c>
      <c r="L112" s="228" t="s">
        <v>11</v>
      </c>
      <c r="M112" s="228" t="s">
        <v>12</v>
      </c>
      <c r="N112" s="228" t="s">
        <v>54</v>
      </c>
      <c r="O112" s="228" t="s">
        <v>7</v>
      </c>
      <c r="R112" s="228" t="s">
        <v>31</v>
      </c>
      <c r="S112" s="228" t="s">
        <v>47</v>
      </c>
      <c r="T112" s="228" t="s">
        <v>45</v>
      </c>
      <c r="U112" s="228" t="s">
        <v>46</v>
      </c>
      <c r="W112" s="228" t="s">
        <v>14</v>
      </c>
      <c r="X112" s="228" t="s">
        <v>21</v>
      </c>
      <c r="Y112" s="228" t="s">
        <v>1004</v>
      </c>
      <c r="Z112" s="228"/>
    </row>
    <row r="113" spans="1:26" x14ac:dyDescent="0.15">
      <c r="A113" s="240" t="s">
        <v>545</v>
      </c>
      <c r="B113" s="230">
        <v>17</v>
      </c>
      <c r="C113" s="219">
        <f>E113/D113</f>
        <v>0.72602739726027399</v>
      </c>
      <c r="D113" s="230">
        <v>73</v>
      </c>
      <c r="E113" s="230">
        <v>53</v>
      </c>
      <c r="F113" s="230">
        <v>478</v>
      </c>
      <c r="G113" s="230">
        <f>F113/E113</f>
        <v>9.0188679245283012</v>
      </c>
      <c r="H113" s="230">
        <v>4</v>
      </c>
      <c r="I113" s="219">
        <f>H113/E113</f>
        <v>7.5471698113207544E-2</v>
      </c>
      <c r="K113" s="230">
        <v>0</v>
      </c>
      <c r="L113" s="230">
        <v>0</v>
      </c>
      <c r="M113" s="230" t="e">
        <f>L113/K113</f>
        <v>#DIV/0!</v>
      </c>
      <c r="N113" s="230">
        <v>0</v>
      </c>
      <c r="O113" s="219" t="e">
        <f>N113/K113</f>
        <v>#DIV/0!</v>
      </c>
      <c r="R113" s="229" t="s">
        <v>361</v>
      </c>
      <c r="S113" s="221">
        <f>(D113+K113)/($E$47+$L$47+$E$38+$L$38+$K$27+$D$27+$N$17)</f>
        <v>6.8673565380997184E-2</v>
      </c>
      <c r="T113" s="221">
        <f>D113/($E$47+$E$38+$K$27)</f>
        <v>0.1226890756302521</v>
      </c>
      <c r="U113" s="221">
        <f>K113/($L$47+$L$38+$D$27+$N$17)</f>
        <v>0</v>
      </c>
      <c r="W113" s="230">
        <f>(F113*0.1)+(H113*6)+(L113*0.1)+(N113*6)</f>
        <v>71.800000000000011</v>
      </c>
      <c r="X113" s="230">
        <f>(E113*1)+(F113*0.1)+(H113*6)+(L113*0.1)+(N113*6)</f>
        <v>124.80000000000001</v>
      </c>
      <c r="Y113" s="230">
        <f>(E113*0.5)+(F113*0.1)+(H113*6)+(L113*0.1)+(N113*6)</f>
        <v>98.300000000000011</v>
      </c>
      <c r="Z113" s="232"/>
    </row>
    <row r="114" spans="1:26" x14ac:dyDescent="0.15">
      <c r="A114" s="240" t="s">
        <v>1001</v>
      </c>
      <c r="B114" s="230">
        <v>15</v>
      </c>
      <c r="C114" s="219">
        <f t="shared" ref="C114:C116" si="92">E114/D114</f>
        <v>0.65853658536585369</v>
      </c>
      <c r="D114" s="230">
        <v>41</v>
      </c>
      <c r="E114" s="230">
        <v>27</v>
      </c>
      <c r="F114" s="230">
        <v>282</v>
      </c>
      <c r="G114" s="230">
        <f>F114/E114</f>
        <v>10.444444444444445</v>
      </c>
      <c r="H114" s="230">
        <v>4</v>
      </c>
      <c r="I114" s="219">
        <f t="shared" ref="I114:I116" si="93">H114/E114</f>
        <v>0.14814814814814814</v>
      </c>
      <c r="K114" s="230">
        <v>0</v>
      </c>
      <c r="L114" s="230">
        <v>0</v>
      </c>
      <c r="M114" s="230" t="e">
        <f t="shared" ref="M114:M116" si="94">L114/K114</f>
        <v>#DIV/0!</v>
      </c>
      <c r="N114" s="230">
        <v>0</v>
      </c>
      <c r="O114" s="219" t="e">
        <f t="shared" ref="O114:O116" si="95">N114/K114</f>
        <v>#DIV/0!</v>
      </c>
      <c r="R114" s="229" t="s">
        <v>872</v>
      </c>
      <c r="S114" s="221">
        <f>(D114+K114)/($E$47+$L$47+$E$38+$L$38+$K$27+$D$27+$N$17)</f>
        <v>3.8570084666039513E-2</v>
      </c>
      <c r="T114" s="221">
        <f>D114/($E$47+$E$38+$K$27)</f>
        <v>6.8907563025210089E-2</v>
      </c>
      <c r="U114" s="221">
        <f>K114/($L$47+$L$38+$D$27+$N$17)</f>
        <v>0</v>
      </c>
      <c r="W114" s="230">
        <f t="shared" ref="W114:W116" si="96">(F114*0.1)+(H114*6)+(L114*0.1)+(N114*6)</f>
        <v>52.2</v>
      </c>
      <c r="X114" s="230">
        <f t="shared" ref="X114:X116" si="97">(E114*1)+(F114*0.1)+(H114*6)+(L114*0.1)+(N114*6)</f>
        <v>79.2</v>
      </c>
      <c r="Y114" s="230">
        <f t="shared" ref="Y114:Y116" si="98">(E114*0.5)+(F114*0.1)+(H114*6)+(L114*0.1)+(N114*6)</f>
        <v>65.7</v>
      </c>
      <c r="Z114" s="232"/>
    </row>
    <row r="115" spans="1:26" x14ac:dyDescent="0.15">
      <c r="A115" s="240" t="s">
        <v>611</v>
      </c>
      <c r="B115" s="230">
        <v>17</v>
      </c>
      <c r="C115" s="219">
        <f t="shared" si="92"/>
        <v>0.68181818181818177</v>
      </c>
      <c r="D115" s="230">
        <v>22</v>
      </c>
      <c r="E115" s="230">
        <v>15</v>
      </c>
      <c r="F115" s="230">
        <v>125</v>
      </c>
      <c r="G115" s="230">
        <f>F115/E115</f>
        <v>8.3333333333333339</v>
      </c>
      <c r="H115" s="230">
        <v>2</v>
      </c>
      <c r="I115" s="219">
        <f t="shared" si="93"/>
        <v>0.13333333333333333</v>
      </c>
      <c r="K115" s="230">
        <v>0</v>
      </c>
      <c r="L115" s="230">
        <v>0</v>
      </c>
      <c r="M115" s="230" t="e">
        <f t="shared" si="94"/>
        <v>#DIV/0!</v>
      </c>
      <c r="N115" s="230">
        <v>0</v>
      </c>
      <c r="O115" s="219" t="e">
        <f t="shared" si="95"/>
        <v>#DIV/0!</v>
      </c>
      <c r="R115" s="229" t="s">
        <v>612</v>
      </c>
      <c r="S115" s="221">
        <f>(D115+K115)/($E$47+$L$47+$E$38+$L$38+$K$27+$D$27+$N$17)</f>
        <v>2.0696142991533398E-2</v>
      </c>
      <c r="T115" s="221">
        <f>D115/($E$47+$E$38+$K$27)</f>
        <v>3.6974789915966387E-2</v>
      </c>
      <c r="U115" s="221">
        <f>K115/($L$47+$L$38+$D$27+$N$17)</f>
        <v>0</v>
      </c>
      <c r="W115" s="230">
        <f t="shared" si="96"/>
        <v>24.5</v>
      </c>
      <c r="X115" s="230">
        <f t="shared" si="97"/>
        <v>39.5</v>
      </c>
      <c r="Y115" s="230">
        <f t="shared" si="98"/>
        <v>32</v>
      </c>
      <c r="Z115" s="232"/>
    </row>
    <row r="116" spans="1:26" x14ac:dyDescent="0.15">
      <c r="A116" s="229"/>
      <c r="B116" s="230">
        <v>8</v>
      </c>
      <c r="C116" s="219" t="e">
        <f t="shared" si="92"/>
        <v>#DIV/0!</v>
      </c>
      <c r="D116" s="230">
        <v>0</v>
      </c>
      <c r="E116" s="230">
        <v>0</v>
      </c>
      <c r="F116" s="230">
        <v>0</v>
      </c>
      <c r="G116" s="230" t="e">
        <f>F116/E116</f>
        <v>#DIV/0!</v>
      </c>
      <c r="H116" s="230"/>
      <c r="I116" s="219" t="e">
        <f t="shared" si="93"/>
        <v>#DIV/0!</v>
      </c>
      <c r="K116" s="230">
        <v>0</v>
      </c>
      <c r="L116" s="230">
        <v>0</v>
      </c>
      <c r="M116" s="230" t="e">
        <f t="shared" si="94"/>
        <v>#DIV/0!</v>
      </c>
      <c r="N116" s="230">
        <v>0</v>
      </c>
      <c r="O116" s="219" t="e">
        <f t="shared" si="95"/>
        <v>#DIV/0!</v>
      </c>
      <c r="R116" s="229"/>
      <c r="S116" s="221">
        <f>(D116+K116)/($E$47+$L$47+$E$38+$L$38+$K$27+$D$27+$N$17)</f>
        <v>0</v>
      </c>
      <c r="T116" s="221">
        <f>D116/($E$47+$E$38+$K$27)</f>
        <v>0</v>
      </c>
      <c r="U116" s="221">
        <f>K116/($L$47+$L$38+$D$27+$N$17)</f>
        <v>0</v>
      </c>
      <c r="W116" s="230">
        <f t="shared" si="96"/>
        <v>0</v>
      </c>
      <c r="X116" s="230">
        <f t="shared" si="97"/>
        <v>0</v>
      </c>
      <c r="Y116" s="230">
        <f t="shared" si="98"/>
        <v>0</v>
      </c>
      <c r="Z116" s="232"/>
    </row>
    <row r="117" spans="1:26" x14ac:dyDescent="0.15">
      <c r="A117" s="228" t="s">
        <v>44</v>
      </c>
      <c r="B117" s="228"/>
      <c r="C117" s="225"/>
      <c r="D117" s="228">
        <f>SUM(D113:D116)</f>
        <v>136</v>
      </c>
      <c r="E117" s="228">
        <f t="shared" ref="E117:F117" si="99">SUM(E113:E116)</f>
        <v>95</v>
      </c>
      <c r="F117" s="228">
        <f t="shared" si="99"/>
        <v>885</v>
      </c>
      <c r="G117" s="228"/>
      <c r="H117" s="228">
        <f t="shared" ref="H117" si="100">SUM(H113:H116)</f>
        <v>10</v>
      </c>
      <c r="I117" s="228"/>
      <c r="J117" s="228"/>
      <c r="K117" s="228">
        <f>SUM(K113:K116)</f>
        <v>0</v>
      </c>
      <c r="L117" s="228">
        <f t="shared" ref="L117" si="101">SUM(L113:L116)</f>
        <v>0</v>
      </c>
      <c r="M117" s="228"/>
      <c r="N117" s="228">
        <f t="shared" ref="N117" si="102">SUM(N113:N116)</f>
        <v>0</v>
      </c>
      <c r="O117" s="225"/>
      <c r="Q117" s="233"/>
      <c r="S117" s="233"/>
      <c r="U117" s="232"/>
      <c r="V117" s="232"/>
    </row>
    <row r="118" spans="1:26" x14ac:dyDescent="0.15">
      <c r="H118" s="237"/>
      <c r="I118" s="232"/>
      <c r="J118" s="232"/>
      <c r="P118" s="233"/>
      <c r="Q118" s="233"/>
      <c r="R118" s="233"/>
      <c r="T118" s="232"/>
      <c r="U118" s="232"/>
    </row>
    <row r="119" spans="1:26" x14ac:dyDescent="0.15">
      <c r="H119" s="237"/>
      <c r="I119" s="232"/>
      <c r="J119" s="232"/>
      <c r="P119" s="233"/>
      <c r="Q119" s="233"/>
      <c r="R119" s="233"/>
      <c r="T119" s="232"/>
      <c r="U119" s="232"/>
    </row>
    <row r="120" spans="1:26" x14ac:dyDescent="0.15">
      <c r="A120" s="517" t="s">
        <v>57</v>
      </c>
      <c r="B120" s="517"/>
      <c r="C120" s="517"/>
      <c r="D120" s="517"/>
      <c r="E120" s="517"/>
      <c r="F120" s="517"/>
      <c r="G120" s="517"/>
      <c r="H120" s="237"/>
      <c r="I120" s="232"/>
      <c r="J120" s="517" t="s">
        <v>58</v>
      </c>
      <c r="K120" s="518"/>
      <c r="L120" s="518"/>
      <c r="M120" s="518"/>
      <c r="N120" s="518"/>
      <c r="P120" s="243"/>
      <c r="Q120" s="233"/>
      <c r="R120" s="517" t="s">
        <v>62</v>
      </c>
      <c r="S120" s="518"/>
      <c r="T120" s="518"/>
      <c r="U120" s="518"/>
      <c r="V120" s="518"/>
    </row>
    <row r="121" spans="1:26" x14ac:dyDescent="0.15">
      <c r="A121" s="225"/>
      <c r="B121" s="228" t="s">
        <v>17</v>
      </c>
      <c r="C121" s="228" t="s">
        <v>42</v>
      </c>
      <c r="D121" s="228" t="s">
        <v>19</v>
      </c>
      <c r="E121" s="228" t="s">
        <v>6</v>
      </c>
      <c r="H121" s="232"/>
      <c r="I121" s="232"/>
      <c r="J121" s="519" t="s">
        <v>59</v>
      </c>
      <c r="K121" s="516"/>
      <c r="L121" s="516"/>
      <c r="M121" s="516"/>
      <c r="N121" s="225" t="s">
        <v>60</v>
      </c>
      <c r="R121" s="519" t="s">
        <v>59</v>
      </c>
      <c r="S121" s="516"/>
      <c r="T121" s="516"/>
      <c r="U121" s="516"/>
      <c r="V121" s="225" t="s">
        <v>60</v>
      </c>
    </row>
    <row r="122" spans="1:26" x14ac:dyDescent="0.15">
      <c r="A122" s="240" t="s">
        <v>33</v>
      </c>
      <c r="B122" s="230">
        <f>SUM(J92:J96,D102:D107,D113:D116)</f>
        <v>590</v>
      </c>
      <c r="C122" s="230">
        <f>SUM(E113:E116,E102:E107,K92:K96)</f>
        <v>410</v>
      </c>
      <c r="D122" s="230">
        <f>SUM(F113:F116,F102:F107,L92:L96)</f>
        <v>4451</v>
      </c>
      <c r="E122" s="230">
        <f>SUM(N92:N96,H102:H107,H113:H116)</f>
        <v>33</v>
      </c>
      <c r="H122" s="232"/>
      <c r="I122" s="232"/>
      <c r="J122" s="520" t="s">
        <v>1448</v>
      </c>
      <c r="K122" s="520"/>
      <c r="L122" s="520"/>
      <c r="M122" s="520"/>
      <c r="N122" s="229" t="s">
        <v>285</v>
      </c>
      <c r="R122" s="521"/>
      <c r="S122" s="520"/>
      <c r="T122" s="520"/>
      <c r="U122" s="520"/>
      <c r="V122" s="229"/>
    </row>
    <row r="123" spans="1:26" x14ac:dyDescent="0.15">
      <c r="A123" s="240" t="s">
        <v>43</v>
      </c>
      <c r="B123" s="230">
        <f>SUM(C87)</f>
        <v>590</v>
      </c>
      <c r="C123" s="230">
        <f>SUM(D87)</f>
        <v>410</v>
      </c>
      <c r="D123" s="230">
        <f>SUM(F87)</f>
        <v>4451</v>
      </c>
      <c r="E123" s="230">
        <f>SUM(H87)</f>
        <v>33</v>
      </c>
      <c r="F123" s="228"/>
      <c r="J123" s="520" t="s">
        <v>1346</v>
      </c>
      <c r="K123" s="520"/>
      <c r="L123" s="520"/>
      <c r="M123" s="520"/>
      <c r="N123" s="229" t="s">
        <v>16</v>
      </c>
      <c r="R123" s="520"/>
      <c r="S123" s="520"/>
      <c r="T123" s="520"/>
      <c r="U123" s="520"/>
      <c r="V123" s="229"/>
    </row>
    <row r="124" spans="1:26" x14ac:dyDescent="0.15">
      <c r="A124" s="240" t="s">
        <v>65</v>
      </c>
      <c r="B124" s="230"/>
      <c r="F124" s="228"/>
      <c r="J124" s="520" t="s">
        <v>873</v>
      </c>
      <c r="K124" s="520"/>
      <c r="L124" s="520"/>
      <c r="M124" s="520"/>
      <c r="N124" s="229" t="s">
        <v>286</v>
      </c>
      <c r="R124" s="520"/>
      <c r="S124" s="520"/>
      <c r="T124" s="520"/>
      <c r="U124" s="520"/>
      <c r="V124" s="229"/>
    </row>
    <row r="125" spans="1:26" x14ac:dyDescent="0.15">
      <c r="J125" s="520" t="s">
        <v>823</v>
      </c>
      <c r="K125" s="520"/>
      <c r="L125" s="520"/>
      <c r="M125" s="520"/>
      <c r="N125" s="229" t="s">
        <v>285</v>
      </c>
      <c r="R125" s="521"/>
      <c r="S125" s="520"/>
      <c r="T125" s="520"/>
      <c r="U125" s="520"/>
      <c r="V125" s="229"/>
    </row>
    <row r="126" spans="1:26" x14ac:dyDescent="0.15">
      <c r="A126" s="225"/>
      <c r="B126" s="228" t="s">
        <v>1</v>
      </c>
      <c r="C126" s="228" t="s">
        <v>4</v>
      </c>
      <c r="D126" s="228" t="s">
        <v>6</v>
      </c>
      <c r="J126" s="520" t="s">
        <v>1449</v>
      </c>
      <c r="K126" s="520"/>
      <c r="L126" s="520"/>
      <c r="M126" s="520"/>
      <c r="N126" s="229" t="s">
        <v>286</v>
      </c>
      <c r="R126" s="521"/>
      <c r="S126" s="520"/>
      <c r="T126" s="520"/>
      <c r="U126" s="520"/>
      <c r="V126" s="229"/>
    </row>
    <row r="127" spans="1:26" x14ac:dyDescent="0.15">
      <c r="A127" s="240" t="s">
        <v>56</v>
      </c>
      <c r="B127" s="230">
        <f>SUM(M84:M86,C92:C96,K102:K107,K113:K116)</f>
        <v>463</v>
      </c>
      <c r="C127" s="230">
        <f>SUM(N84:N86,D92:D96,L102:L107,L113:L116)</f>
        <v>2205</v>
      </c>
      <c r="D127" s="230">
        <f>SUM(P84:P86,F92:F96,N102:N107,N113:N116)</f>
        <v>19</v>
      </c>
      <c r="J127" s="520"/>
      <c r="K127" s="520"/>
      <c r="L127" s="520"/>
      <c r="M127" s="520"/>
      <c r="N127" s="229"/>
      <c r="R127" s="521"/>
      <c r="S127" s="520"/>
      <c r="T127" s="520"/>
      <c r="U127" s="520"/>
      <c r="V127" s="229"/>
    </row>
    <row r="128" spans="1:26" x14ac:dyDescent="0.15">
      <c r="A128" s="240" t="s">
        <v>65</v>
      </c>
      <c r="B128" s="230"/>
      <c r="J128" s="520"/>
      <c r="K128" s="520"/>
      <c r="L128" s="520"/>
      <c r="M128" s="520"/>
      <c r="N128" s="229"/>
      <c r="R128" s="521"/>
      <c r="S128" s="520"/>
      <c r="T128" s="520"/>
      <c r="U128" s="520"/>
      <c r="V128" s="229"/>
    </row>
    <row r="129" spans="1:23" x14ac:dyDescent="0.15">
      <c r="J129" s="520"/>
      <c r="K129" s="520"/>
      <c r="L129" s="520"/>
      <c r="M129" s="520"/>
      <c r="N129" s="229"/>
      <c r="R129" s="521"/>
      <c r="S129" s="520"/>
      <c r="T129" s="520"/>
      <c r="U129" s="520"/>
      <c r="V129" s="229"/>
    </row>
    <row r="130" spans="1:23" x14ac:dyDescent="0.15">
      <c r="B130" s="228" t="s">
        <v>40</v>
      </c>
      <c r="C130" s="228" t="s">
        <v>41</v>
      </c>
    </row>
    <row r="131" spans="1:23" x14ac:dyDescent="0.15">
      <c r="A131" s="240" t="s">
        <v>39</v>
      </c>
      <c r="B131" s="219">
        <f>B127/(B123+B127)</f>
        <v>0.43969610636277301</v>
      </c>
      <c r="C131" s="219">
        <f>B123/(B123+B127)</f>
        <v>0.56030389363722699</v>
      </c>
    </row>
    <row r="132" spans="1:23" x14ac:dyDescent="0.15">
      <c r="A132" s="240" t="s">
        <v>64</v>
      </c>
      <c r="B132" s="230"/>
      <c r="C132" s="229"/>
    </row>
    <row r="141" spans="1:23" x14ac:dyDescent="0.15">
      <c r="A141" s="517" t="s">
        <v>93</v>
      </c>
      <c r="B141" s="517"/>
      <c r="C141" s="517"/>
      <c r="D141" s="517"/>
      <c r="E141" s="517"/>
      <c r="F141" s="517"/>
      <c r="G141" s="517"/>
      <c r="H141" s="517"/>
      <c r="I141" s="517"/>
      <c r="J141" s="517"/>
      <c r="K141" s="517"/>
      <c r="L141" s="517"/>
      <c r="M141" s="517"/>
      <c r="N141" s="517"/>
      <c r="O141" s="517"/>
      <c r="P141" s="517"/>
      <c r="Q141" s="517"/>
      <c r="R141" s="517"/>
      <c r="S141" s="517"/>
      <c r="T141" s="517"/>
      <c r="U141" s="517"/>
      <c r="V141" s="517"/>
      <c r="W141" s="517"/>
    </row>
    <row r="142" spans="1:23" x14ac:dyDescent="0.15">
      <c r="A142" s="226"/>
      <c r="B142" s="226"/>
      <c r="C142" s="226"/>
      <c r="D142" s="226"/>
      <c r="E142" s="226"/>
      <c r="F142" s="226"/>
      <c r="G142" s="226"/>
      <c r="H142" s="226"/>
      <c r="I142" s="226"/>
      <c r="J142" s="226"/>
      <c r="K142" s="226"/>
      <c r="L142" s="226"/>
      <c r="M142" s="226"/>
      <c r="N142" s="226"/>
      <c r="O142" s="226"/>
      <c r="P142" s="226"/>
      <c r="Q142" s="226"/>
      <c r="R142" s="226"/>
      <c r="S142" s="226"/>
      <c r="T142" s="226"/>
      <c r="U142" s="226"/>
      <c r="V142" s="226"/>
      <c r="W142" s="226"/>
    </row>
    <row r="143" spans="1:23" x14ac:dyDescent="0.15">
      <c r="H143" s="515" t="s">
        <v>36</v>
      </c>
      <c r="I143" s="516"/>
      <c r="J143" s="516"/>
      <c r="M143" s="515" t="s">
        <v>37</v>
      </c>
      <c r="N143" s="515"/>
      <c r="O143" s="515"/>
    </row>
    <row r="144" spans="1:23" x14ac:dyDescent="0.15">
      <c r="H144" s="515" t="s">
        <v>38</v>
      </c>
      <c r="I144" s="515"/>
      <c r="J144" s="515"/>
    </row>
    <row r="145" spans="1:20" x14ac:dyDescent="0.15">
      <c r="H145" s="515"/>
      <c r="I145" s="516"/>
      <c r="J145" s="516"/>
    </row>
    <row r="146" spans="1:20" x14ac:dyDescent="0.15">
      <c r="H146" s="515"/>
      <c r="I146" s="516"/>
      <c r="J146" s="516"/>
    </row>
    <row r="147" spans="1:20" x14ac:dyDescent="0.15">
      <c r="D147" s="225" t="s">
        <v>83</v>
      </c>
      <c r="P147" s="225" t="s">
        <v>84</v>
      </c>
    </row>
    <row r="148" spans="1:20" x14ac:dyDescent="0.15">
      <c r="A148" s="228" t="s">
        <v>90</v>
      </c>
      <c r="P148" s="225" t="s">
        <v>90</v>
      </c>
      <c r="S148" s="228" t="s">
        <v>92</v>
      </c>
    </row>
    <row r="149" spans="1:20" x14ac:dyDescent="0.15">
      <c r="A149" s="240" t="s">
        <v>79</v>
      </c>
      <c r="B149" s="215" t="s">
        <v>89</v>
      </c>
      <c r="C149" s="215" t="s">
        <v>2</v>
      </c>
      <c r="D149" s="215" t="s">
        <v>3</v>
      </c>
      <c r="E149" s="215" t="s">
        <v>19</v>
      </c>
      <c r="F149" s="215" t="s">
        <v>6</v>
      </c>
      <c r="G149" s="215" t="s">
        <v>76</v>
      </c>
      <c r="H149" s="215" t="s">
        <v>10</v>
      </c>
      <c r="I149" s="215" t="s">
        <v>19</v>
      </c>
      <c r="J149" s="215" t="s">
        <v>77</v>
      </c>
      <c r="K149" s="215" t="s">
        <v>6</v>
      </c>
      <c r="L149" s="215" t="s">
        <v>14</v>
      </c>
      <c r="O149" s="215" t="s">
        <v>85</v>
      </c>
      <c r="P149" s="215" t="s">
        <v>86</v>
      </c>
      <c r="Q149" s="215" t="s">
        <v>87</v>
      </c>
      <c r="S149" s="220" t="s">
        <v>40</v>
      </c>
      <c r="T149" s="220" t="s">
        <v>41</v>
      </c>
    </row>
    <row r="150" spans="1:20" x14ac:dyDescent="0.15">
      <c r="A150" s="229" t="s">
        <v>44</v>
      </c>
      <c r="B150" s="241">
        <f>AVERAGE(B160,B170)</f>
        <v>629.5</v>
      </c>
      <c r="C150" s="241">
        <f>AVERAGE(C160,C170)</f>
        <v>413</v>
      </c>
      <c r="D150" s="218">
        <f>C150/B150</f>
        <v>0.6560762509928515</v>
      </c>
      <c r="E150" s="241">
        <f>AVERAGE(E160,E170)</f>
        <v>4411.5</v>
      </c>
      <c r="F150" s="241">
        <f t="shared" ref="F150:I150" si="103">AVERAGE(F160,F170)</f>
        <v>27</v>
      </c>
      <c r="G150" s="241">
        <f t="shared" si="103"/>
        <v>13</v>
      </c>
      <c r="H150" s="241">
        <f t="shared" si="103"/>
        <v>54</v>
      </c>
      <c r="I150" s="241">
        <f t="shared" si="103"/>
        <v>175</v>
      </c>
      <c r="J150" s="244">
        <f>I150/H150</f>
        <v>3.2407407407407409</v>
      </c>
      <c r="K150" s="241">
        <f>AVERAGE(K160,K170)</f>
        <v>1.5</v>
      </c>
      <c r="L150" s="230">
        <f>((E150*0.05)+(F150*4)+(G150*-1)+(I150*0.1)+(K150*6))</f>
        <v>342.07500000000005</v>
      </c>
      <c r="O150" s="218">
        <f>(B150+H150)/(B152+F152+B154+F154+B156+F156+B150+H150)</f>
        <v>0.40479715724015397</v>
      </c>
      <c r="P150" s="219">
        <f>B150/(B150+F152+F154+F156)</f>
        <v>0.50663983903420529</v>
      </c>
      <c r="Q150" s="219">
        <f>H150/(H150+B152+B154+B156)</f>
        <v>0.1210762331838565</v>
      </c>
      <c r="S150" s="219">
        <f>(H150+B152+B154+B156)/(H150+B152+B154+B156+B150)</f>
        <v>0.41469084146908414</v>
      </c>
      <c r="T150" s="219">
        <f>B150/(B150+H150+B152+B154+B156)</f>
        <v>0.58530915853091581</v>
      </c>
    </row>
    <row r="151" spans="1:20" x14ac:dyDescent="0.15">
      <c r="A151" s="240" t="s">
        <v>80</v>
      </c>
      <c r="B151" s="215" t="s">
        <v>10</v>
      </c>
      <c r="C151" s="215" t="s">
        <v>19</v>
      </c>
      <c r="D151" s="215" t="s">
        <v>77</v>
      </c>
      <c r="E151" s="215" t="s">
        <v>6</v>
      </c>
      <c r="F151" s="215" t="s">
        <v>17</v>
      </c>
      <c r="G151" s="215" t="s">
        <v>18</v>
      </c>
      <c r="H151" s="215" t="s">
        <v>19</v>
      </c>
      <c r="I151" s="215" t="s">
        <v>78</v>
      </c>
      <c r="J151" s="215" t="s">
        <v>6</v>
      </c>
      <c r="K151" s="215" t="s">
        <v>14</v>
      </c>
      <c r="L151" s="241" t="s">
        <v>91</v>
      </c>
      <c r="O151" s="220" t="s">
        <v>85</v>
      </c>
      <c r="P151" s="220" t="s">
        <v>87</v>
      </c>
      <c r="Q151" s="220" t="s">
        <v>88</v>
      </c>
    </row>
    <row r="152" spans="1:20" x14ac:dyDescent="0.15">
      <c r="A152" s="229" t="s">
        <v>44</v>
      </c>
      <c r="B152" s="241">
        <f>AVERAGE(B162,B172)</f>
        <v>364.5</v>
      </c>
      <c r="C152" s="241">
        <f>AVERAGE(C162,C172)</f>
        <v>1609.5</v>
      </c>
      <c r="D152" s="244">
        <f>C152/B152</f>
        <v>4.4156378600823043</v>
      </c>
      <c r="E152" s="241">
        <f>AVERAGE(E162,E172)</f>
        <v>10.5</v>
      </c>
      <c r="F152" s="241">
        <f t="shared" ref="F152:H152" si="104">AVERAGE(F162,F172)</f>
        <v>84</v>
      </c>
      <c r="G152" s="241">
        <f t="shared" si="104"/>
        <v>64</v>
      </c>
      <c r="H152" s="241">
        <f t="shared" si="104"/>
        <v>382.5</v>
      </c>
      <c r="I152" s="244">
        <f>H152/G152</f>
        <v>5.9765625</v>
      </c>
      <c r="J152" s="241">
        <f>AVERAGE(J162,J172)</f>
        <v>3</v>
      </c>
      <c r="K152" s="230">
        <f>(C152*0.1)+(E152*6)+(H152*0.1)+(J152*6)</f>
        <v>280.20000000000005</v>
      </c>
      <c r="L152" s="230">
        <f>(C152*0.1)+(E152*6)+(G152*1)+(H152*0.1)+(J152*6)</f>
        <v>344.20000000000005</v>
      </c>
      <c r="O152" s="218">
        <f>(B152+F152)/(B152+F152+B154+F154+B156+F156+B150+H150)</f>
        <v>0.2656203731122298</v>
      </c>
      <c r="P152" s="219">
        <f>B152/(H150+B152+B154+B156)</f>
        <v>0.81726457399103136</v>
      </c>
      <c r="Q152" s="219">
        <f>F152/(F152+F154+F156)</f>
        <v>0.13703099510603589</v>
      </c>
    </row>
    <row r="153" spans="1:20" x14ac:dyDescent="0.15">
      <c r="A153" s="240" t="s">
        <v>81</v>
      </c>
      <c r="B153" s="215" t="s">
        <v>10</v>
      </c>
      <c r="C153" s="215" t="s">
        <v>19</v>
      </c>
      <c r="D153" s="215" t="s">
        <v>77</v>
      </c>
      <c r="E153" s="215" t="s">
        <v>6</v>
      </c>
      <c r="F153" s="215" t="s">
        <v>17</v>
      </c>
      <c r="G153" s="215" t="s">
        <v>18</v>
      </c>
      <c r="H153" s="215" t="s">
        <v>19</v>
      </c>
      <c r="I153" s="215" t="s">
        <v>78</v>
      </c>
      <c r="J153" s="215" t="s">
        <v>6</v>
      </c>
      <c r="K153" s="215" t="s">
        <v>14</v>
      </c>
      <c r="L153" s="241" t="s">
        <v>91</v>
      </c>
      <c r="O153" s="220" t="s">
        <v>85</v>
      </c>
      <c r="P153" s="220" t="s">
        <v>87</v>
      </c>
      <c r="Q153" s="220" t="s">
        <v>88</v>
      </c>
    </row>
    <row r="154" spans="1:20" x14ac:dyDescent="0.15">
      <c r="A154" s="229" t="s">
        <v>44</v>
      </c>
      <c r="B154" s="241">
        <f>AVERAGE(B164,B174)</f>
        <v>27.5</v>
      </c>
      <c r="C154" s="241">
        <f>AVERAGE(C164,C174)</f>
        <v>137.5</v>
      </c>
      <c r="D154" s="241">
        <f>C154/B154</f>
        <v>5</v>
      </c>
      <c r="E154" s="241">
        <f>AVERAGE(E164,E174)</f>
        <v>0</v>
      </c>
      <c r="F154" s="241">
        <f t="shared" ref="F154:H154" si="105">AVERAGE(F164,F174)</f>
        <v>392</v>
      </c>
      <c r="G154" s="241">
        <f t="shared" si="105"/>
        <v>243.5</v>
      </c>
      <c r="H154" s="241">
        <f t="shared" si="105"/>
        <v>3206.5</v>
      </c>
      <c r="I154" s="244">
        <f>H154/G154</f>
        <v>13.168377823408624</v>
      </c>
      <c r="J154" s="241">
        <f>AVERAGE(J164,J174)</f>
        <v>19</v>
      </c>
      <c r="K154" s="230">
        <f>(C154*0.1)+(E154*6)+(H154*0.1)+(J154*6)</f>
        <v>448.40000000000003</v>
      </c>
      <c r="L154" s="230">
        <f>(C154*0.1)+(E154*6)+(G154*1)+(H154*0.1)+(J154*6)</f>
        <v>691.90000000000009</v>
      </c>
      <c r="O154" s="218">
        <f>(B154+F154)/(B152+F152+B154+F154+B156+F156+B150+H150)</f>
        <v>0.24844536570920936</v>
      </c>
      <c r="P154" s="219">
        <f>B154/(B152+H150+B154+B156)</f>
        <v>6.1659192825112105E-2</v>
      </c>
      <c r="Q154" s="219">
        <f>F154/(F154+F152+F156)</f>
        <v>0.63947797716150079</v>
      </c>
    </row>
    <row r="155" spans="1:20" x14ac:dyDescent="0.15">
      <c r="A155" s="240" t="s">
        <v>82</v>
      </c>
      <c r="B155" s="215" t="s">
        <v>10</v>
      </c>
      <c r="C155" s="215" t="s">
        <v>19</v>
      </c>
      <c r="D155" s="215" t="s">
        <v>77</v>
      </c>
      <c r="E155" s="215" t="s">
        <v>6</v>
      </c>
      <c r="F155" s="215" t="s">
        <v>17</v>
      </c>
      <c r="G155" s="215" t="s">
        <v>18</v>
      </c>
      <c r="H155" s="215" t="s">
        <v>19</v>
      </c>
      <c r="I155" s="215" t="s">
        <v>78</v>
      </c>
      <c r="J155" s="215" t="s">
        <v>6</v>
      </c>
      <c r="K155" s="215" t="s">
        <v>14</v>
      </c>
      <c r="L155" s="241" t="s">
        <v>91</v>
      </c>
      <c r="O155" s="220" t="s">
        <v>85</v>
      </c>
      <c r="P155" s="220" t="s">
        <v>87</v>
      </c>
      <c r="Q155" s="220" t="s">
        <v>88</v>
      </c>
    </row>
    <row r="156" spans="1:20" x14ac:dyDescent="0.15">
      <c r="A156" s="229" t="s">
        <v>44</v>
      </c>
      <c r="B156" s="241">
        <f>AVERAGE(B166,B176)</f>
        <v>0</v>
      </c>
      <c r="C156" s="241">
        <f>AVERAGE(C166,C176)</f>
        <v>0</v>
      </c>
      <c r="D156" s="241" t="e">
        <f>C156/B156</f>
        <v>#DIV/0!</v>
      </c>
      <c r="E156" s="241">
        <f>AVERAGE(E166,E176)</f>
        <v>0</v>
      </c>
      <c r="F156" s="241">
        <f>AVERAGE(F166,F176)</f>
        <v>137</v>
      </c>
      <c r="G156" s="241">
        <f t="shared" ref="G156:H156" si="106">AVERAGE(G166,G176)</f>
        <v>100</v>
      </c>
      <c r="H156" s="241">
        <f t="shared" si="106"/>
        <v>822.5</v>
      </c>
      <c r="I156" s="244">
        <f>H156/G156</f>
        <v>8.2249999999999996</v>
      </c>
      <c r="J156" s="241">
        <f>AVERAGE(J166,J176)</f>
        <v>5</v>
      </c>
      <c r="K156" s="230">
        <f>(C156*0.1)+(E156*6)+(H156*0.1)+(J156*6)</f>
        <v>112.25</v>
      </c>
      <c r="L156" s="230">
        <f>(C156*0.1)+(E156*6)+(G156*1)+(H156*0.1)+(J156*6)</f>
        <v>212.25</v>
      </c>
      <c r="O156" s="218">
        <f>(B156+F156)/(B152+F152+B154+F154+B156+F156+B150+H150)</f>
        <v>8.1137103938406868E-2</v>
      </c>
      <c r="P156" s="221">
        <f>B156/(B156+B154+B152+H150)</f>
        <v>0</v>
      </c>
      <c r="Q156" s="219">
        <f>F156/(F156+F154+F152)</f>
        <v>0.22349102773246329</v>
      </c>
    </row>
    <row r="157" spans="1:20" x14ac:dyDescent="0.15">
      <c r="B157" s="246"/>
      <c r="C157" s="246"/>
      <c r="D157" s="246"/>
      <c r="E157" s="246"/>
      <c r="F157" s="246"/>
      <c r="G157" s="246"/>
      <c r="H157" s="246"/>
      <c r="I157" s="246"/>
      <c r="J157" s="246"/>
      <c r="K157" s="246"/>
      <c r="L157" s="247"/>
      <c r="P157" s="225"/>
    </row>
    <row r="158" spans="1:20" x14ac:dyDescent="0.15">
      <c r="A158" s="228">
        <v>2024</v>
      </c>
      <c r="P158" s="225">
        <v>2024</v>
      </c>
      <c r="S158" s="228" t="s">
        <v>92</v>
      </c>
    </row>
    <row r="159" spans="1:20" x14ac:dyDescent="0.15">
      <c r="A159" s="240" t="s">
        <v>79</v>
      </c>
      <c r="B159" s="215" t="s">
        <v>89</v>
      </c>
      <c r="C159" s="215" t="s">
        <v>2</v>
      </c>
      <c r="D159" s="215" t="s">
        <v>3</v>
      </c>
      <c r="E159" s="215" t="s">
        <v>19</v>
      </c>
      <c r="F159" s="215" t="s">
        <v>6</v>
      </c>
      <c r="G159" s="215" t="s">
        <v>76</v>
      </c>
      <c r="H159" s="215" t="s">
        <v>10</v>
      </c>
      <c r="I159" s="215" t="s">
        <v>19</v>
      </c>
      <c r="J159" s="215" t="s">
        <v>77</v>
      </c>
      <c r="K159" s="215" t="s">
        <v>6</v>
      </c>
      <c r="L159" s="215" t="s">
        <v>14</v>
      </c>
      <c r="O159" s="215" t="s">
        <v>85</v>
      </c>
      <c r="P159" s="215" t="s">
        <v>86</v>
      </c>
      <c r="Q159" s="215" t="s">
        <v>87</v>
      </c>
      <c r="S159" s="220" t="s">
        <v>40</v>
      </c>
      <c r="T159" s="220" t="s">
        <v>41</v>
      </c>
    </row>
    <row r="160" spans="1:20" x14ac:dyDescent="0.15">
      <c r="A160" s="229" t="s">
        <v>44</v>
      </c>
      <c r="B160" s="241">
        <v>635</v>
      </c>
      <c r="C160" s="241">
        <v>397</v>
      </c>
      <c r="D160" s="218">
        <f>C160/B160</f>
        <v>0.62519685039370076</v>
      </c>
      <c r="E160" s="241">
        <v>4088</v>
      </c>
      <c r="F160" s="241">
        <v>23</v>
      </c>
      <c r="G160" s="241">
        <v>14</v>
      </c>
      <c r="H160" s="241">
        <v>50</v>
      </c>
      <c r="I160" s="241">
        <v>123</v>
      </c>
      <c r="J160" s="244">
        <f>I160/H160</f>
        <v>2.46</v>
      </c>
      <c r="K160" s="241">
        <v>1</v>
      </c>
      <c r="L160" s="230">
        <f>((E160*0.05)+(F160*4)+(G160*-1)+(I160*0.1)+(K160*6))</f>
        <v>300.7</v>
      </c>
      <c r="O160" s="218">
        <f>(B160+H160)/(B162+F162+B164+F164+B166+F166+B160+H160)</f>
        <v>0.40701128936423053</v>
      </c>
      <c r="P160" s="219">
        <f>B160/(B160+F162+F164+F166)</f>
        <v>0.50637958532695371</v>
      </c>
      <c r="Q160" s="219">
        <f>H160/(H160+B162+B164+B166)</f>
        <v>0.11655011655011654</v>
      </c>
      <c r="S160" s="219">
        <f>(H160+B162+B164+B166)/(H160+B162+B164+B166+B160)</f>
        <v>0.4031954887218045</v>
      </c>
      <c r="T160" s="219">
        <f>B160/(B160+H160+B162+B164+B166)</f>
        <v>0.59680451127819545</v>
      </c>
    </row>
    <row r="161" spans="1:20" x14ac:dyDescent="0.15">
      <c r="A161" s="240" t="s">
        <v>80</v>
      </c>
      <c r="B161" s="215" t="s">
        <v>10</v>
      </c>
      <c r="C161" s="215" t="s">
        <v>19</v>
      </c>
      <c r="D161" s="215" t="s">
        <v>77</v>
      </c>
      <c r="E161" s="215" t="s">
        <v>6</v>
      </c>
      <c r="F161" s="215" t="s">
        <v>17</v>
      </c>
      <c r="G161" s="215" t="s">
        <v>18</v>
      </c>
      <c r="H161" s="215" t="s">
        <v>19</v>
      </c>
      <c r="I161" s="215" t="s">
        <v>78</v>
      </c>
      <c r="J161" s="215" t="s">
        <v>6</v>
      </c>
      <c r="K161" s="215" t="s">
        <v>14</v>
      </c>
      <c r="L161" s="215" t="s">
        <v>91</v>
      </c>
      <c r="O161" s="220" t="s">
        <v>85</v>
      </c>
      <c r="P161" s="220" t="s">
        <v>87</v>
      </c>
      <c r="Q161" s="220" t="s">
        <v>88</v>
      </c>
    </row>
    <row r="162" spans="1:20" x14ac:dyDescent="0.15">
      <c r="A162" s="229" t="s">
        <v>44</v>
      </c>
      <c r="B162" s="241">
        <v>346</v>
      </c>
      <c r="C162" s="241">
        <v>1433</v>
      </c>
      <c r="D162" s="244">
        <f>C162/B162</f>
        <v>4.1416184971098264</v>
      </c>
      <c r="E162" s="241">
        <v>5</v>
      </c>
      <c r="F162" s="241">
        <v>86</v>
      </c>
      <c r="G162" s="241">
        <v>67</v>
      </c>
      <c r="H162" s="241">
        <v>457</v>
      </c>
      <c r="I162" s="244">
        <f>H162/G162</f>
        <v>6.8208955223880601</v>
      </c>
      <c r="J162" s="241">
        <v>3</v>
      </c>
      <c r="K162" s="230">
        <f>(C162*0.1)+(E162*6)+(H162*0.1)+(J162*6)</f>
        <v>237</v>
      </c>
      <c r="L162" s="230">
        <f>(C162*0.1)+(E162*6)+(G162*1)+(H162*0.1)+(J162*6)</f>
        <v>304</v>
      </c>
      <c r="O162" s="218">
        <f>(B162+F162)/(B162+F162+B164+F164+B166+F166+B160+H160)</f>
        <v>0.25668449197860965</v>
      </c>
      <c r="P162" s="219">
        <f>B162/(H160+B162+B164+B166)</f>
        <v>0.80652680652680653</v>
      </c>
      <c r="Q162" s="219">
        <f>F162/(F162+F164+F166)</f>
        <v>0.13893376413570274</v>
      </c>
    </row>
    <row r="163" spans="1:20" x14ac:dyDescent="0.15">
      <c r="A163" s="240" t="s">
        <v>81</v>
      </c>
      <c r="B163" s="215" t="s">
        <v>10</v>
      </c>
      <c r="C163" s="215" t="s">
        <v>19</v>
      </c>
      <c r="D163" s="215" t="s">
        <v>77</v>
      </c>
      <c r="E163" s="215" t="s">
        <v>6</v>
      </c>
      <c r="F163" s="215" t="s">
        <v>17</v>
      </c>
      <c r="G163" s="215" t="s">
        <v>18</v>
      </c>
      <c r="H163" s="215" t="s">
        <v>19</v>
      </c>
      <c r="I163" s="215" t="s">
        <v>78</v>
      </c>
      <c r="J163" s="215" t="s">
        <v>6</v>
      </c>
      <c r="K163" s="215" t="s">
        <v>14</v>
      </c>
      <c r="L163" s="215" t="s">
        <v>91</v>
      </c>
      <c r="O163" s="220" t="s">
        <v>85</v>
      </c>
      <c r="P163" s="220" t="s">
        <v>87</v>
      </c>
      <c r="Q163" s="220" t="s">
        <v>88</v>
      </c>
    </row>
    <row r="164" spans="1:20" x14ac:dyDescent="0.15">
      <c r="A164" s="229" t="s">
        <v>44</v>
      </c>
      <c r="B164" s="241">
        <v>33</v>
      </c>
      <c r="C164" s="241">
        <v>159</v>
      </c>
      <c r="D164" s="241">
        <f>C164/B164</f>
        <v>4.8181818181818183</v>
      </c>
      <c r="E164" s="241">
        <v>0</v>
      </c>
      <c r="F164" s="241">
        <v>397</v>
      </c>
      <c r="G164" s="241">
        <v>234</v>
      </c>
      <c r="H164" s="241">
        <v>2808</v>
      </c>
      <c r="I164" s="244">
        <f>H164/G164</f>
        <v>12</v>
      </c>
      <c r="J164" s="241">
        <v>19</v>
      </c>
      <c r="K164" s="230">
        <f>(C164*0.1)+(E164*6)+(H164*0.1)+(J164*6)</f>
        <v>410.7</v>
      </c>
      <c r="L164" s="230">
        <f>(C164*0.1)+(E164*6)+(G164*1)+(H164*0.1)+(J164*6)</f>
        <v>644.70000000000005</v>
      </c>
      <c r="O164" s="218">
        <f>(B164+F164)/(B162+F162+B164+F164+B166+F166+B160+H160)</f>
        <v>0.25549613784907904</v>
      </c>
      <c r="P164" s="219">
        <f>B164/(B162+H160+B164+B166)</f>
        <v>7.6923076923076927E-2</v>
      </c>
      <c r="Q164" s="219">
        <f>F164/(F164+F162+F166)</f>
        <v>0.64135702746365109</v>
      </c>
    </row>
    <row r="165" spans="1:20" x14ac:dyDescent="0.15">
      <c r="A165" s="240" t="s">
        <v>82</v>
      </c>
      <c r="B165" s="215" t="s">
        <v>10</v>
      </c>
      <c r="C165" s="215" t="s">
        <v>19</v>
      </c>
      <c r="D165" s="215" t="s">
        <v>77</v>
      </c>
      <c r="E165" s="215" t="s">
        <v>6</v>
      </c>
      <c r="F165" s="215" t="s">
        <v>17</v>
      </c>
      <c r="G165" s="215" t="s">
        <v>18</v>
      </c>
      <c r="H165" s="215" t="s">
        <v>19</v>
      </c>
      <c r="I165" s="215" t="s">
        <v>78</v>
      </c>
      <c r="J165" s="215" t="s">
        <v>6</v>
      </c>
      <c r="K165" s="215" t="s">
        <v>14</v>
      </c>
      <c r="L165" s="215" t="s">
        <v>91</v>
      </c>
      <c r="O165" s="220" t="s">
        <v>85</v>
      </c>
      <c r="P165" s="220" t="s">
        <v>87</v>
      </c>
      <c r="Q165" s="220" t="s">
        <v>88</v>
      </c>
    </row>
    <row r="166" spans="1:20" x14ac:dyDescent="0.15">
      <c r="A166" s="229" t="s">
        <v>44</v>
      </c>
      <c r="B166" s="241">
        <v>0</v>
      </c>
      <c r="C166" s="241">
        <v>0</v>
      </c>
      <c r="D166" s="241" t="e">
        <f>C166/B166</f>
        <v>#DIV/0!</v>
      </c>
      <c r="E166" s="241">
        <v>0</v>
      </c>
      <c r="F166" s="241">
        <v>136</v>
      </c>
      <c r="G166" s="241">
        <v>95</v>
      </c>
      <c r="H166" s="241">
        <v>823</v>
      </c>
      <c r="I166" s="244">
        <f>H166/G166</f>
        <v>8.6631578947368428</v>
      </c>
      <c r="J166" s="241">
        <v>1</v>
      </c>
      <c r="K166" s="230">
        <f>(C166*0.1)+(E166*6)+(H166*0.1)+(J166*6)</f>
        <v>88.300000000000011</v>
      </c>
      <c r="L166" s="230">
        <f>(C166*0.1)+(E166*6)+(G166*1)+(H166*0.1)+(J166*6)</f>
        <v>183.3</v>
      </c>
      <c r="O166" s="218">
        <f>(B166+F166)/(B162+F162+B164+F164+B166+F166+B160+H160)</f>
        <v>8.0808080808080815E-2</v>
      </c>
      <c r="P166" s="221">
        <f>B166/(B166+B164+B162+H160)</f>
        <v>0</v>
      </c>
      <c r="Q166" s="219">
        <f>F166/(F166+F164+F162)</f>
        <v>0.2197092084006462</v>
      </c>
    </row>
    <row r="168" spans="1:20" x14ac:dyDescent="0.15">
      <c r="A168" s="228">
        <v>2025</v>
      </c>
      <c r="P168" s="225">
        <v>2025</v>
      </c>
      <c r="S168" s="228" t="s">
        <v>92</v>
      </c>
    </row>
    <row r="169" spans="1:20" x14ac:dyDescent="0.15">
      <c r="A169" s="240" t="s">
        <v>79</v>
      </c>
      <c r="B169" s="215" t="s">
        <v>89</v>
      </c>
      <c r="C169" s="215" t="s">
        <v>2</v>
      </c>
      <c r="D169" s="215" t="s">
        <v>3</v>
      </c>
      <c r="E169" s="215" t="s">
        <v>19</v>
      </c>
      <c r="F169" s="215" t="s">
        <v>6</v>
      </c>
      <c r="G169" s="215" t="s">
        <v>76</v>
      </c>
      <c r="H169" s="215" t="s">
        <v>10</v>
      </c>
      <c r="I169" s="215" t="s">
        <v>19</v>
      </c>
      <c r="J169" s="215" t="s">
        <v>77</v>
      </c>
      <c r="K169" s="215" t="s">
        <v>6</v>
      </c>
      <c r="L169" s="215" t="s">
        <v>14</v>
      </c>
      <c r="O169" s="215" t="s">
        <v>85</v>
      </c>
      <c r="P169" s="215" t="s">
        <v>86</v>
      </c>
      <c r="Q169" s="215" t="s">
        <v>87</v>
      </c>
      <c r="S169" s="220" t="s">
        <v>40</v>
      </c>
      <c r="T169" s="220" t="s">
        <v>41</v>
      </c>
    </row>
    <row r="170" spans="1:20" x14ac:dyDescent="0.15">
      <c r="A170" s="229" t="s">
        <v>44</v>
      </c>
      <c r="B170" s="241">
        <v>624</v>
      </c>
      <c r="C170" s="241">
        <v>429</v>
      </c>
      <c r="D170" s="218">
        <f>C170/B170</f>
        <v>0.6875</v>
      </c>
      <c r="E170" s="241">
        <v>4735</v>
      </c>
      <c r="F170" s="241">
        <v>31</v>
      </c>
      <c r="G170" s="241">
        <v>12</v>
      </c>
      <c r="H170" s="241">
        <v>58</v>
      </c>
      <c r="I170" s="241">
        <v>227</v>
      </c>
      <c r="J170" s="241">
        <f>I170/H170</f>
        <v>3.9137931034482758</v>
      </c>
      <c r="K170" s="241">
        <v>2</v>
      </c>
      <c r="L170" s="230">
        <f>((E170*0.05)+(F170*4)+(G170*-1)+(I170*0.1)+(K170*6))</f>
        <v>383.45</v>
      </c>
      <c r="O170" s="218">
        <f>(B170+H170)/(B172+F172+B174+F174+B176+F176+B170+H170)</f>
        <v>0.40259740259740262</v>
      </c>
      <c r="P170" s="219">
        <f>B170/(B170+F172+F174+F176)</f>
        <v>0.50690495532087732</v>
      </c>
      <c r="Q170" s="219">
        <f>H170/(H170+B172+B174+B176)</f>
        <v>0.12526997840172785</v>
      </c>
      <c r="S170" s="219">
        <f>(H170+B172+B174+B176)/(H170+B172+B174+B176+B170)</f>
        <v>0.42594296228150874</v>
      </c>
      <c r="T170" s="219">
        <f>B170/(B170+H170+B172+B174+B176)</f>
        <v>0.57405703771849126</v>
      </c>
    </row>
    <row r="171" spans="1:20" x14ac:dyDescent="0.15">
      <c r="A171" s="240" t="s">
        <v>80</v>
      </c>
      <c r="B171" s="215" t="s">
        <v>10</v>
      </c>
      <c r="C171" s="215" t="s">
        <v>19</v>
      </c>
      <c r="D171" s="215" t="s">
        <v>77</v>
      </c>
      <c r="E171" s="215" t="s">
        <v>6</v>
      </c>
      <c r="F171" s="215" t="s">
        <v>17</v>
      </c>
      <c r="G171" s="215" t="s">
        <v>18</v>
      </c>
      <c r="H171" s="215" t="s">
        <v>19</v>
      </c>
      <c r="I171" s="215" t="s">
        <v>78</v>
      </c>
      <c r="J171" s="215" t="s">
        <v>6</v>
      </c>
      <c r="K171" s="215" t="s">
        <v>14</v>
      </c>
      <c r="L171" s="215" t="s">
        <v>91</v>
      </c>
      <c r="O171" s="220" t="s">
        <v>85</v>
      </c>
      <c r="P171" s="220" t="s">
        <v>87</v>
      </c>
      <c r="Q171" s="220" t="s">
        <v>88</v>
      </c>
    </row>
    <row r="172" spans="1:20" x14ac:dyDescent="0.15">
      <c r="A172" s="229" t="s">
        <v>44</v>
      </c>
      <c r="B172" s="241">
        <v>383</v>
      </c>
      <c r="C172" s="241">
        <v>1786</v>
      </c>
      <c r="D172" s="244">
        <f>C172/B172</f>
        <v>4.6631853785900788</v>
      </c>
      <c r="E172" s="241">
        <v>16</v>
      </c>
      <c r="F172" s="241">
        <v>82</v>
      </c>
      <c r="G172" s="241">
        <v>61</v>
      </c>
      <c r="H172" s="241">
        <v>308</v>
      </c>
      <c r="I172" s="244">
        <f>H172/G172</f>
        <v>5.0491803278688527</v>
      </c>
      <c r="J172" s="241">
        <v>3</v>
      </c>
      <c r="K172" s="230">
        <f>(C172*0.1)+(E172*6)+(H172*0.1)+(J172*6)</f>
        <v>323.40000000000003</v>
      </c>
      <c r="L172" s="230">
        <f>(C172*0.1)+(E172*6)+(G172*1)+(H172*0.1)+(J172*6)</f>
        <v>384.40000000000003</v>
      </c>
      <c r="O172" s="218">
        <f>(B172+F172)/(B172+F172+B174+F174+B176+F176+B170+H170)</f>
        <v>0.27449822904368359</v>
      </c>
      <c r="P172" s="219">
        <f>B172/(H170+B172+B174+B176)</f>
        <v>0.82721382289416845</v>
      </c>
      <c r="Q172" s="219">
        <f>F172/(F172+F174+F176)</f>
        <v>0.13509060955518945</v>
      </c>
    </row>
    <row r="173" spans="1:20" x14ac:dyDescent="0.15">
      <c r="A173" s="240" t="s">
        <v>81</v>
      </c>
      <c r="B173" s="215" t="s">
        <v>10</v>
      </c>
      <c r="C173" s="215" t="s">
        <v>19</v>
      </c>
      <c r="D173" s="215" t="s">
        <v>77</v>
      </c>
      <c r="E173" s="215" t="s">
        <v>6</v>
      </c>
      <c r="F173" s="215" t="s">
        <v>17</v>
      </c>
      <c r="G173" s="215" t="s">
        <v>18</v>
      </c>
      <c r="H173" s="215" t="s">
        <v>19</v>
      </c>
      <c r="I173" s="215" t="s">
        <v>78</v>
      </c>
      <c r="J173" s="215" t="s">
        <v>6</v>
      </c>
      <c r="K173" s="215" t="s">
        <v>14</v>
      </c>
      <c r="L173" s="215" t="s">
        <v>91</v>
      </c>
      <c r="O173" s="220" t="s">
        <v>85</v>
      </c>
      <c r="P173" s="220" t="s">
        <v>87</v>
      </c>
      <c r="Q173" s="220" t="s">
        <v>88</v>
      </c>
    </row>
    <row r="174" spans="1:20" x14ac:dyDescent="0.15">
      <c r="A174" s="229" t="s">
        <v>44</v>
      </c>
      <c r="B174" s="241">
        <v>22</v>
      </c>
      <c r="C174" s="241">
        <v>116</v>
      </c>
      <c r="D174" s="244">
        <f>C174/B174</f>
        <v>5.2727272727272725</v>
      </c>
      <c r="E174" s="241">
        <v>0</v>
      </c>
      <c r="F174" s="241">
        <v>387</v>
      </c>
      <c r="G174" s="241">
        <v>253</v>
      </c>
      <c r="H174" s="241">
        <v>3605</v>
      </c>
      <c r="I174" s="244">
        <f>H174/G174</f>
        <v>14.24901185770751</v>
      </c>
      <c r="J174" s="241">
        <v>19</v>
      </c>
      <c r="K174" s="230">
        <f>(C174*0.1)+(E174*6)+(H174*0.1)+(J174*6)</f>
        <v>486.1</v>
      </c>
      <c r="L174" s="230">
        <f>(C174*0.1)+(E174*6)+(G174*1)+(H174*0.1)+(J174*6)</f>
        <v>739.1</v>
      </c>
      <c r="O174" s="218">
        <f>(B174+F174)/(B172+F172+B174+F174+B176+F176+B170+H170)</f>
        <v>0.24144037780401417</v>
      </c>
      <c r="P174" s="219">
        <f>B174/(B172+H170+B174+B176)</f>
        <v>4.7516198704103674E-2</v>
      </c>
      <c r="Q174" s="219">
        <f>F174/(F174+F172+F176)</f>
        <v>0.63756177924217461</v>
      </c>
    </row>
    <row r="175" spans="1:20" x14ac:dyDescent="0.15">
      <c r="A175" s="240" t="s">
        <v>82</v>
      </c>
      <c r="B175" s="215" t="s">
        <v>10</v>
      </c>
      <c r="C175" s="215" t="s">
        <v>19</v>
      </c>
      <c r="D175" s="215" t="s">
        <v>77</v>
      </c>
      <c r="E175" s="215" t="s">
        <v>6</v>
      </c>
      <c r="F175" s="215" t="s">
        <v>17</v>
      </c>
      <c r="G175" s="215" t="s">
        <v>18</v>
      </c>
      <c r="H175" s="215" t="s">
        <v>19</v>
      </c>
      <c r="I175" s="215" t="s">
        <v>78</v>
      </c>
      <c r="J175" s="215" t="s">
        <v>6</v>
      </c>
      <c r="K175" s="215" t="s">
        <v>14</v>
      </c>
      <c r="L175" s="215" t="s">
        <v>91</v>
      </c>
      <c r="O175" s="220" t="s">
        <v>85</v>
      </c>
      <c r="P175" s="220" t="s">
        <v>87</v>
      </c>
      <c r="Q175" s="220" t="s">
        <v>88</v>
      </c>
    </row>
    <row r="176" spans="1:20" x14ac:dyDescent="0.15">
      <c r="A176" s="229" t="s">
        <v>44</v>
      </c>
      <c r="B176" s="241">
        <v>0</v>
      </c>
      <c r="C176" s="241">
        <v>0</v>
      </c>
      <c r="D176" s="241" t="e">
        <f>C176/B176</f>
        <v>#DIV/0!</v>
      </c>
      <c r="E176" s="241">
        <v>0</v>
      </c>
      <c r="F176" s="241">
        <v>138</v>
      </c>
      <c r="G176" s="241">
        <v>105</v>
      </c>
      <c r="H176" s="241">
        <v>822</v>
      </c>
      <c r="I176" s="244">
        <f>H176/G176</f>
        <v>7.8285714285714283</v>
      </c>
      <c r="J176" s="241">
        <v>9</v>
      </c>
      <c r="K176" s="230">
        <f>(C176*0.1)+(E176*6)+(H176*0.1)+(J176*6)</f>
        <v>136.19999999999999</v>
      </c>
      <c r="L176" s="230">
        <f>(C176*0.1)+(E176*6)+(G176*1)+(H176*0.1)+(J176*6)</f>
        <v>241.2</v>
      </c>
      <c r="O176" s="218">
        <f>(B176+F176)/(B172+F172+B174+F174+B176+F176+B170+H170)</f>
        <v>8.146399055489964E-2</v>
      </c>
      <c r="P176" s="221">
        <f>B176/(B176+B174+B172+H170)</f>
        <v>0</v>
      </c>
      <c r="Q176" s="219">
        <f>F176/(F176+F174+F172)</f>
        <v>0.22734761120263591</v>
      </c>
    </row>
  </sheetData>
  <mergeCells count="136">
    <mergeCell ref="A141:W141"/>
    <mergeCell ref="H143:J143"/>
    <mergeCell ref="M143:O143"/>
    <mergeCell ref="H144:J144"/>
    <mergeCell ref="H145:J145"/>
    <mergeCell ref="H146:J146"/>
    <mergeCell ref="J127:M127"/>
    <mergeCell ref="R127:U127"/>
    <mergeCell ref="J128:M128"/>
    <mergeCell ref="R128:U128"/>
    <mergeCell ref="J129:M129"/>
    <mergeCell ref="R129:U129"/>
    <mergeCell ref="J124:M124"/>
    <mergeCell ref="R124:U124"/>
    <mergeCell ref="J125:M125"/>
    <mergeCell ref="R125:U125"/>
    <mergeCell ref="J126:M126"/>
    <mergeCell ref="R126:U126"/>
    <mergeCell ref="J121:M121"/>
    <mergeCell ref="R121:U121"/>
    <mergeCell ref="J122:M122"/>
    <mergeCell ref="R122:U122"/>
    <mergeCell ref="J123:M123"/>
    <mergeCell ref="R123:U123"/>
    <mergeCell ref="A111:G111"/>
    <mergeCell ref="J111:N111"/>
    <mergeCell ref="R111:T111"/>
    <mergeCell ref="V111:W111"/>
    <mergeCell ref="A120:G120"/>
    <mergeCell ref="J120:N120"/>
    <mergeCell ref="R120:V120"/>
    <mergeCell ref="A90:G90"/>
    <mergeCell ref="H90:M90"/>
    <mergeCell ref="R90:T90"/>
    <mergeCell ref="V90:W90"/>
    <mergeCell ref="A100:G100"/>
    <mergeCell ref="J100:N100"/>
    <mergeCell ref="R100:T100"/>
    <mergeCell ref="V100:W100"/>
    <mergeCell ref="H76:J76"/>
    <mergeCell ref="H77:J77"/>
    <mergeCell ref="A80:W80"/>
    <mergeCell ref="C82:I82"/>
    <mergeCell ref="L82:P82"/>
    <mergeCell ref="R82:T82"/>
    <mergeCell ref="V82:W82"/>
    <mergeCell ref="J59:M59"/>
    <mergeCell ref="R59:U59"/>
    <mergeCell ref="AL59:AO59"/>
    <mergeCell ref="AT59:AW59"/>
    <mergeCell ref="A73:W73"/>
    <mergeCell ref="H75:J75"/>
    <mergeCell ref="M75:O75"/>
    <mergeCell ref="J57:M57"/>
    <mergeCell ref="R57:U57"/>
    <mergeCell ref="AL57:AO57"/>
    <mergeCell ref="AT57:AW57"/>
    <mergeCell ref="J58:M58"/>
    <mergeCell ref="R58:U58"/>
    <mergeCell ref="AL58:AO58"/>
    <mergeCell ref="AT58:AW58"/>
    <mergeCell ref="J55:M55"/>
    <mergeCell ref="R55:U55"/>
    <mergeCell ref="AL55:AO55"/>
    <mergeCell ref="AT55:AW55"/>
    <mergeCell ref="J56:M56"/>
    <mergeCell ref="R56:U56"/>
    <mergeCell ref="AL56:AO56"/>
    <mergeCell ref="AT56:AW56"/>
    <mergeCell ref="J53:M53"/>
    <mergeCell ref="R53:U53"/>
    <mergeCell ref="AL53:AO53"/>
    <mergeCell ref="AT53:AW53"/>
    <mergeCell ref="J54:M54"/>
    <mergeCell ref="R54:U54"/>
    <mergeCell ref="AL54:AO54"/>
    <mergeCell ref="AT54:AW54"/>
    <mergeCell ref="J51:M51"/>
    <mergeCell ref="R51:U51"/>
    <mergeCell ref="AL51:AO51"/>
    <mergeCell ref="AT51:AW51"/>
    <mergeCell ref="J52:M52"/>
    <mergeCell ref="R52:U52"/>
    <mergeCell ref="AL52:AO52"/>
    <mergeCell ref="AT52:AW52"/>
    <mergeCell ref="A50:G50"/>
    <mergeCell ref="J50:N50"/>
    <mergeCell ref="R50:V50"/>
    <mergeCell ref="AC50:AI50"/>
    <mergeCell ref="AL50:AP50"/>
    <mergeCell ref="AT50:AX50"/>
    <mergeCell ref="AV30:AX30"/>
    <mergeCell ref="AZ30:BA30"/>
    <mergeCell ref="A41:G41"/>
    <mergeCell ref="L41:P41"/>
    <mergeCell ref="T41:V41"/>
    <mergeCell ref="X41:Y41"/>
    <mergeCell ref="AE41:AK41"/>
    <mergeCell ref="AN41:AR41"/>
    <mergeCell ref="AV41:AX41"/>
    <mergeCell ref="AZ41:BA41"/>
    <mergeCell ref="A30:G30"/>
    <mergeCell ref="L30:P30"/>
    <mergeCell ref="T30:V30"/>
    <mergeCell ref="X30:Y30"/>
    <mergeCell ref="AE30:AK30"/>
    <mergeCell ref="AN30:AR30"/>
    <mergeCell ref="AV12:AX12"/>
    <mergeCell ref="AZ12:BA12"/>
    <mergeCell ref="A20:G20"/>
    <mergeCell ref="H20:M20"/>
    <mergeCell ref="T20:V20"/>
    <mergeCell ref="X20:Y20"/>
    <mergeCell ref="AE20:AK20"/>
    <mergeCell ref="AL20:AQ20"/>
    <mergeCell ref="AV20:AX20"/>
    <mergeCell ref="AZ20:BA20"/>
    <mergeCell ref="C12:I12"/>
    <mergeCell ref="N12:R12"/>
    <mergeCell ref="T12:V12"/>
    <mergeCell ref="X12:Y12"/>
    <mergeCell ref="AG12:AM12"/>
    <mergeCell ref="AP12:AT12"/>
    <mergeCell ref="H6:J6"/>
    <mergeCell ref="AJ6:AL6"/>
    <mergeCell ref="H7:J7"/>
    <mergeCell ref="AJ7:AL7"/>
    <mergeCell ref="A10:W10"/>
    <mergeCell ref="AC10:AY10"/>
    <mergeCell ref="A1:W1"/>
    <mergeCell ref="A3:W3"/>
    <mergeCell ref="AC3:AY3"/>
    <mergeCell ref="H5:J5"/>
    <mergeCell ref="M5:O5"/>
    <mergeCell ref="AJ5:AL5"/>
    <mergeCell ref="AO5:AQ5"/>
  </mergeCells>
  <hyperlinks>
    <hyperlink ref="H6" location="ARI!A90" display="RSP Projections: Year 2" xr:uid="{3512507C-B86F-4608-9331-322F19028C0D}"/>
    <hyperlink ref="H6:J6" location="ARI!A110" display="RSP Projections: Year 2" xr:uid="{ECE7B7C9-933E-445C-87F2-61EA7809FAA6}"/>
    <hyperlink ref="M5:O5" location="ARI!AX11" display="Adjustable Projections: Year 1" xr:uid="{17E3865E-4C6E-4859-BE33-5D36B48A504E}"/>
    <hyperlink ref="AJ5" location="ARI!C9" display="RSP Projections: Year 1" xr:uid="{EBB0C265-6327-4FDF-8E55-442C5ACDA8AC}"/>
    <hyperlink ref="AJ6" location="ARI!A90" display="RSP Projections: Year 2" xr:uid="{58B67D76-DBD4-41D5-9290-0D8C6179F5C2}"/>
    <hyperlink ref="AJ6:AL6" location="ARI!A110" display="RSP Projections: Year 2" xr:uid="{AE444CCD-5693-46EE-B9B0-184ECF707DC8}"/>
    <hyperlink ref="AO5:AQ5" location="ARI!AX11" display="Adjustable Projections: Year 1" xr:uid="{07AB0796-4B5F-420A-9C8C-E1D879D3512E}"/>
    <hyperlink ref="H5" location="ARI!C9" display="RSP Projections: Year 1" xr:uid="{5C9AEAB3-94B6-4038-A501-AC68B58BC3F2}"/>
    <hyperlink ref="H76" location="ARI!A90" display="RSP Projections: Year 2" xr:uid="{9D89BE6C-992F-402A-BF5E-FEEB29A4EFDC}"/>
    <hyperlink ref="H76:J76" location="ARI!A110" display="RSP Projections: Year 2" xr:uid="{385022EF-522B-4433-B413-1BC0FCB0FB2C}"/>
    <hyperlink ref="M75:O75" location="ARI!AX11" display="Adjustable Projections: Year 1" xr:uid="{3F2BB1EA-72CB-4029-9B7C-D62EF98D5898}"/>
    <hyperlink ref="H75" location="ARI!C9" display="RSP Projections: Year 1" xr:uid="{C74E4BAE-4D8F-4F63-8A6F-A1173164973E}"/>
    <hyperlink ref="M143:O143" location="ARI!AX11" display="Adjustable Projections: Year 1" xr:uid="{46C2141A-11A1-4987-9B59-A53D15C2D4ED}"/>
    <hyperlink ref="H144:J144" location="ARI!A110" display="RSP Projections: Year 2" xr:uid="{B64F4B51-FFFD-4637-BBD1-986F950383A2}"/>
    <hyperlink ref="H144" location="ARI!A90" display="RSP Projections: Year 2" xr:uid="{38AC2245-190F-4F2D-9C46-D4F4BE0071A6}"/>
    <hyperlink ref="H143" location="ARI!C9" display="RSP Projections: Year 1" xr:uid="{0B400685-FA6A-493B-8CB2-66002D312DC7}"/>
    <hyperlink ref="M6" location="ARI!A170" display="Past Run/Pass Performances" xr:uid="{E602B1C1-0593-43EE-9B6D-51A4C9E39F19}"/>
    <hyperlink ref="M76" location="ARI!A170" display="Past Run/Pass Performances" xr:uid="{A231EF15-8F7A-4F66-BFAB-7CB1E8E51990}"/>
  </hyperlinks>
  <pageMargins left="0" right="0" top="0" bottom="0" header="0" footer="0"/>
  <pageSetup scale="54" orientation="landscape"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7B547-D313-47BE-B119-30BADCF4E9B5}">
  <dimension ref="A1:BB176"/>
  <sheetViews>
    <sheetView topLeftCell="A40" zoomScale="200" zoomScaleNormal="200" workbookViewId="0">
      <selection activeCell="N60" sqref="N60"/>
    </sheetView>
  </sheetViews>
  <sheetFormatPr defaultColWidth="3.85546875" defaultRowHeight="8.25" x14ac:dyDescent="0.15"/>
  <cols>
    <col min="1" max="1" width="17.140625" style="21" customWidth="1"/>
    <col min="2" max="2" width="4" style="31" bestFit="1" customWidth="1"/>
    <col min="3" max="3" width="4" style="21" bestFit="1" customWidth="1"/>
    <col min="4" max="4" width="4.140625" style="21" bestFit="1" customWidth="1"/>
    <col min="5" max="5" width="4.42578125" style="21" bestFit="1" customWidth="1"/>
    <col min="6" max="6" width="4.7109375" style="21" bestFit="1" customWidth="1"/>
    <col min="7" max="7" width="4.42578125" style="21" bestFit="1" customWidth="1"/>
    <col min="8" max="8" width="4.28515625" style="21" bestFit="1" customWidth="1"/>
    <col min="9" max="10" width="4.42578125" style="21" bestFit="1" customWidth="1"/>
    <col min="11" max="11" width="4.28515625" style="21" bestFit="1" customWidth="1"/>
    <col min="12" max="13" width="4.42578125" style="21" bestFit="1" customWidth="1"/>
    <col min="14" max="14" width="4.85546875" style="21" bestFit="1" customWidth="1"/>
    <col min="15" max="15" width="4.7109375" style="21" bestFit="1" customWidth="1"/>
    <col min="16" max="16" width="7" style="21" bestFit="1" customWidth="1"/>
    <col min="17" max="17" width="4.42578125" style="21" bestFit="1" customWidth="1"/>
    <col min="18" max="18" width="11.85546875" style="21" customWidth="1"/>
    <col min="19" max="20" width="5.7109375" style="21" bestFit="1" customWidth="1"/>
    <col min="21" max="21" width="5.140625" style="21" bestFit="1" customWidth="1"/>
    <col min="22" max="22" width="5" style="21" bestFit="1" customWidth="1"/>
    <col min="23" max="23" width="4" style="21" bestFit="1" customWidth="1"/>
    <col min="24" max="24" width="4.5703125" style="21" bestFit="1" customWidth="1"/>
    <col min="25" max="25" width="5.140625" style="21" bestFit="1" customWidth="1"/>
    <col min="26" max="26" width="4.28515625" style="21" bestFit="1" customWidth="1"/>
    <col min="27" max="29" width="3.85546875" style="21"/>
    <col min="30" max="30" width="4" style="21" bestFit="1" customWidth="1"/>
    <col min="31" max="32" width="4.28515625" style="21" bestFit="1" customWidth="1"/>
    <col min="33" max="33" width="4.42578125" style="21" bestFit="1" customWidth="1"/>
    <col min="34" max="34" width="4.7109375" style="21" bestFit="1" customWidth="1"/>
    <col min="35" max="35" width="4.42578125" style="21" bestFit="1" customWidth="1"/>
    <col min="36" max="36" width="4.7109375" style="21" bestFit="1" customWidth="1"/>
    <col min="37" max="37" width="4.42578125" style="21" bestFit="1" customWidth="1"/>
    <col min="38" max="38" width="4.28515625" style="21" bestFit="1" customWidth="1"/>
    <col min="39" max="39" width="4.42578125" style="21" bestFit="1" customWidth="1"/>
    <col min="40" max="40" width="4.140625" style="21" bestFit="1" customWidth="1"/>
    <col min="41" max="41" width="4.42578125" style="21" bestFit="1" customWidth="1"/>
    <col min="42" max="42" width="4" style="21" bestFit="1" customWidth="1"/>
    <col min="43" max="43" width="4.28515625" style="21" bestFit="1" customWidth="1"/>
    <col min="44" max="44" width="4" style="21" bestFit="1" customWidth="1"/>
    <col min="45" max="45" width="4.28515625" style="21" bestFit="1" customWidth="1"/>
    <col min="46" max="46" width="3.85546875" style="21"/>
    <col min="47" max="47" width="5.85546875" style="21" bestFit="1" customWidth="1"/>
    <col min="48" max="48" width="4.7109375" style="21" bestFit="1" customWidth="1"/>
    <col min="49" max="49" width="4.5703125" style="21" bestFit="1" customWidth="1"/>
    <col min="50" max="50" width="3.85546875" style="21"/>
    <col min="51" max="52" width="4" style="21" bestFit="1" customWidth="1"/>
    <col min="53" max="16384" width="3.85546875" style="21"/>
  </cols>
  <sheetData>
    <row r="1" spans="1:53" x14ac:dyDescent="0.15">
      <c r="A1" s="552" t="s">
        <v>104</v>
      </c>
      <c r="B1" s="552"/>
      <c r="C1" s="552"/>
      <c r="D1" s="552"/>
      <c r="E1" s="552"/>
      <c r="F1" s="552"/>
      <c r="G1" s="552"/>
      <c r="H1" s="552"/>
      <c r="I1" s="552"/>
      <c r="J1" s="552"/>
      <c r="K1" s="552"/>
      <c r="L1" s="552"/>
      <c r="M1" s="552"/>
      <c r="N1" s="552"/>
      <c r="O1" s="552"/>
      <c r="P1" s="552"/>
      <c r="Q1" s="552"/>
      <c r="R1" s="552"/>
      <c r="S1" s="552"/>
      <c r="T1" s="552"/>
      <c r="U1" s="552"/>
      <c r="V1" s="552"/>
      <c r="W1" s="552"/>
    </row>
    <row r="2" spans="1:53" x14ac:dyDescent="0.15">
      <c r="C2" s="22"/>
      <c r="D2" s="22"/>
      <c r="E2" s="22"/>
      <c r="F2" s="22"/>
      <c r="G2" s="22"/>
      <c r="H2" s="22"/>
      <c r="I2" s="22"/>
      <c r="J2" s="22"/>
      <c r="K2" s="22"/>
      <c r="L2" s="22"/>
      <c r="M2" s="22"/>
      <c r="N2" s="22"/>
    </row>
    <row r="3" spans="1:53" x14ac:dyDescent="0.15">
      <c r="A3" s="552" t="s">
        <v>55</v>
      </c>
      <c r="B3" s="552"/>
      <c r="C3" s="552"/>
      <c r="D3" s="552"/>
      <c r="E3" s="552"/>
      <c r="F3" s="552"/>
      <c r="G3" s="552"/>
      <c r="H3" s="552"/>
      <c r="I3" s="552"/>
      <c r="J3" s="552"/>
      <c r="K3" s="552"/>
      <c r="L3" s="552"/>
      <c r="M3" s="552"/>
      <c r="N3" s="552"/>
      <c r="O3" s="552"/>
      <c r="P3" s="552"/>
      <c r="Q3" s="552"/>
      <c r="R3" s="552"/>
      <c r="S3" s="552"/>
      <c r="T3" s="552"/>
      <c r="U3" s="552"/>
      <c r="V3" s="552"/>
      <c r="W3" s="552"/>
      <c r="AC3" s="552" t="s">
        <v>55</v>
      </c>
      <c r="AD3" s="552"/>
      <c r="AE3" s="552"/>
      <c r="AF3" s="552"/>
      <c r="AG3" s="552"/>
      <c r="AH3" s="552"/>
      <c r="AI3" s="552"/>
      <c r="AJ3" s="552"/>
      <c r="AK3" s="552"/>
      <c r="AL3" s="552"/>
      <c r="AM3" s="552"/>
      <c r="AN3" s="552"/>
      <c r="AO3" s="552"/>
      <c r="AP3" s="552"/>
      <c r="AQ3" s="552"/>
      <c r="AR3" s="552"/>
      <c r="AS3" s="552"/>
      <c r="AT3" s="552"/>
      <c r="AU3" s="552"/>
      <c r="AV3" s="552"/>
      <c r="AW3" s="552"/>
      <c r="AX3" s="552"/>
      <c r="AY3" s="552"/>
    </row>
    <row r="4" spans="1:53" x14ac:dyDescent="0.15">
      <c r="A4" s="22"/>
      <c r="B4" s="22"/>
      <c r="C4" s="22"/>
      <c r="D4" s="22"/>
      <c r="E4" s="22"/>
      <c r="F4" s="22"/>
      <c r="G4" s="22"/>
      <c r="H4" s="22"/>
      <c r="I4" s="22"/>
      <c r="J4" s="22"/>
      <c r="K4" s="22"/>
      <c r="L4" s="22"/>
      <c r="M4" s="22"/>
      <c r="N4" s="22"/>
      <c r="O4" s="22"/>
      <c r="P4" s="22"/>
      <c r="Q4" s="22"/>
      <c r="R4" s="22"/>
      <c r="S4" s="22"/>
      <c r="T4" s="22"/>
      <c r="U4" s="22"/>
      <c r="V4" s="22"/>
      <c r="W4" s="22"/>
      <c r="X4" s="22"/>
      <c r="Y4" s="22"/>
      <c r="Z4" s="22"/>
      <c r="AA4" s="22"/>
      <c r="AC4" s="22"/>
      <c r="AD4" s="22"/>
      <c r="AE4" s="22"/>
      <c r="AF4" s="22"/>
      <c r="AG4" s="22"/>
      <c r="AH4" s="22"/>
      <c r="AI4" s="22"/>
      <c r="AJ4" s="22"/>
      <c r="AK4" s="22"/>
      <c r="AL4" s="22"/>
      <c r="AM4" s="22"/>
      <c r="AN4" s="22"/>
      <c r="AO4" s="22"/>
      <c r="AP4" s="22"/>
      <c r="AQ4" s="22"/>
      <c r="AR4" s="22"/>
      <c r="AS4" s="22"/>
      <c r="AT4" s="22"/>
      <c r="AU4" s="22"/>
      <c r="AV4" s="22"/>
      <c r="AW4" s="22"/>
      <c r="AX4" s="22"/>
      <c r="AY4" s="22"/>
    </row>
    <row r="5" spans="1:53" x14ac:dyDescent="0.15">
      <c r="H5" s="550" t="s">
        <v>36</v>
      </c>
      <c r="I5" s="551"/>
      <c r="J5" s="551"/>
      <c r="M5" s="550" t="s">
        <v>37</v>
      </c>
      <c r="N5" s="550"/>
      <c r="O5" s="550"/>
      <c r="S5" s="23" t="s">
        <v>94</v>
      </c>
      <c r="AJ5" s="550" t="s">
        <v>36</v>
      </c>
      <c r="AK5" s="551"/>
      <c r="AL5" s="551"/>
      <c r="AO5" s="550" t="s">
        <v>37</v>
      </c>
      <c r="AP5" s="550"/>
      <c r="AQ5" s="550"/>
    </row>
    <row r="6" spans="1:53" x14ac:dyDescent="0.15">
      <c r="H6" s="550" t="s">
        <v>38</v>
      </c>
      <c r="I6" s="550"/>
      <c r="J6" s="550"/>
      <c r="M6" s="24" t="s">
        <v>75</v>
      </c>
      <c r="S6" s="25" t="s">
        <v>40</v>
      </c>
      <c r="T6" s="25" t="s">
        <v>41</v>
      </c>
      <c r="AJ6" s="550" t="s">
        <v>38</v>
      </c>
      <c r="AK6" s="550"/>
      <c r="AL6" s="550"/>
    </row>
    <row r="7" spans="1:53" x14ac:dyDescent="0.15">
      <c r="H7" s="550"/>
      <c r="I7" s="551"/>
      <c r="J7" s="551"/>
      <c r="S7" s="26">
        <f>(N17+D27+L38+L47)/(N17+D27+L38+D17)</f>
        <v>0.44757281553398059</v>
      </c>
      <c r="T7" s="26">
        <f>D17/(D17+N17+D27+L38+L47)</f>
        <v>0.55242718446601946</v>
      </c>
      <c r="AJ7" s="550"/>
      <c r="AK7" s="551"/>
      <c r="AL7" s="551"/>
    </row>
    <row r="8" spans="1:53" x14ac:dyDescent="0.15">
      <c r="S8" s="21" t="s">
        <v>419</v>
      </c>
    </row>
    <row r="10" spans="1:53" x14ac:dyDescent="0.15">
      <c r="A10" s="552" t="s">
        <v>36</v>
      </c>
      <c r="B10" s="552"/>
      <c r="C10" s="552"/>
      <c r="D10" s="552"/>
      <c r="E10" s="552"/>
      <c r="F10" s="552"/>
      <c r="G10" s="552"/>
      <c r="H10" s="552"/>
      <c r="I10" s="552"/>
      <c r="J10" s="552"/>
      <c r="K10" s="552"/>
      <c r="L10" s="552"/>
      <c r="M10" s="552"/>
      <c r="N10" s="552"/>
      <c r="O10" s="552"/>
      <c r="P10" s="552"/>
      <c r="Q10" s="552"/>
      <c r="R10" s="552"/>
      <c r="S10" s="552"/>
      <c r="T10" s="552"/>
      <c r="U10" s="552"/>
      <c r="V10" s="552"/>
      <c r="W10" s="552"/>
      <c r="AC10" s="552" t="s">
        <v>37</v>
      </c>
      <c r="AD10" s="552"/>
      <c r="AE10" s="552"/>
      <c r="AF10" s="552"/>
      <c r="AG10" s="552"/>
      <c r="AH10" s="552"/>
      <c r="AI10" s="552"/>
      <c r="AJ10" s="552"/>
      <c r="AK10" s="552"/>
      <c r="AL10" s="552"/>
      <c r="AM10" s="552"/>
      <c r="AN10" s="552"/>
      <c r="AO10" s="552"/>
      <c r="AP10" s="552"/>
      <c r="AQ10" s="552"/>
      <c r="AR10" s="552"/>
      <c r="AS10" s="552"/>
      <c r="AT10" s="552"/>
      <c r="AU10" s="552"/>
      <c r="AV10" s="552"/>
      <c r="AW10" s="552"/>
      <c r="AX10" s="552"/>
      <c r="AY10" s="552"/>
    </row>
    <row r="12" spans="1:53" x14ac:dyDescent="0.15">
      <c r="C12" s="552" t="s">
        <v>48</v>
      </c>
      <c r="D12" s="552"/>
      <c r="E12" s="552"/>
      <c r="F12" s="552"/>
      <c r="G12" s="552"/>
      <c r="H12" s="552"/>
      <c r="I12" s="552"/>
      <c r="J12" s="22"/>
      <c r="K12" s="22"/>
      <c r="N12" s="552" t="s">
        <v>49</v>
      </c>
      <c r="O12" s="553"/>
      <c r="P12" s="553"/>
      <c r="Q12" s="553"/>
      <c r="R12" s="553"/>
      <c r="T12" s="552" t="s">
        <v>50</v>
      </c>
      <c r="U12" s="552"/>
      <c r="V12" s="552"/>
      <c r="X12" s="552"/>
      <c r="Y12" s="552"/>
      <c r="AG12" s="552" t="s">
        <v>48</v>
      </c>
      <c r="AH12" s="552"/>
      <c r="AI12" s="552"/>
      <c r="AJ12" s="552"/>
      <c r="AK12" s="552"/>
      <c r="AL12" s="552"/>
      <c r="AM12" s="552"/>
      <c r="AP12" s="552" t="s">
        <v>49</v>
      </c>
      <c r="AQ12" s="553"/>
      <c r="AR12" s="553"/>
      <c r="AS12" s="553"/>
      <c r="AT12" s="553"/>
      <c r="AV12" s="552" t="s">
        <v>50</v>
      </c>
      <c r="AW12" s="552"/>
      <c r="AX12" s="552"/>
      <c r="AZ12" s="552" t="s">
        <v>51</v>
      </c>
      <c r="BA12" s="552"/>
    </row>
    <row r="13" spans="1:53" x14ac:dyDescent="0.15">
      <c r="A13" s="27" t="s">
        <v>0</v>
      </c>
      <c r="B13" s="27" t="s">
        <v>1517</v>
      </c>
      <c r="C13" s="27" t="s">
        <v>66</v>
      </c>
      <c r="D13" s="27" t="s">
        <v>1</v>
      </c>
      <c r="E13" s="27" t="s">
        <v>2</v>
      </c>
      <c r="F13" s="27" t="s">
        <v>3</v>
      </c>
      <c r="G13" s="27" t="s">
        <v>4</v>
      </c>
      <c r="H13" s="27" t="s">
        <v>5</v>
      </c>
      <c r="I13" s="27" t="s">
        <v>6</v>
      </c>
      <c r="J13" s="27" t="s">
        <v>7</v>
      </c>
      <c r="K13" s="27" t="s">
        <v>8</v>
      </c>
      <c r="L13" s="27" t="s">
        <v>9</v>
      </c>
      <c r="N13" s="27" t="s">
        <v>10</v>
      </c>
      <c r="O13" s="27" t="s">
        <v>11</v>
      </c>
      <c r="P13" s="27" t="s">
        <v>12</v>
      </c>
      <c r="Q13" s="27" t="s">
        <v>6</v>
      </c>
      <c r="R13" s="27" t="s">
        <v>13</v>
      </c>
      <c r="S13" s="27"/>
      <c r="T13" s="27" t="s">
        <v>47</v>
      </c>
      <c r="U13" s="27" t="s">
        <v>45</v>
      </c>
      <c r="V13" s="27" t="s">
        <v>46</v>
      </c>
      <c r="W13" s="27"/>
      <c r="X13" s="27" t="s">
        <v>14</v>
      </c>
      <c r="Y13" s="27" t="s">
        <v>63</v>
      </c>
      <c r="Z13" s="27"/>
      <c r="AA13" s="27"/>
      <c r="AD13" s="27" t="s">
        <v>0</v>
      </c>
      <c r="AE13" s="27" t="s">
        <v>66</v>
      </c>
      <c r="AF13" s="27" t="s">
        <v>1</v>
      </c>
      <c r="AG13" s="27" t="s">
        <v>2</v>
      </c>
      <c r="AH13" s="27" t="s">
        <v>3</v>
      </c>
      <c r="AI13" s="27" t="s">
        <v>4</v>
      </c>
      <c r="AJ13" s="27" t="s">
        <v>5</v>
      </c>
      <c r="AK13" s="27" t="s">
        <v>6</v>
      </c>
      <c r="AL13" s="27" t="s">
        <v>7</v>
      </c>
      <c r="AM13" s="27" t="s">
        <v>8</v>
      </c>
      <c r="AN13" s="27" t="s">
        <v>9</v>
      </c>
      <c r="AP13" s="27" t="s">
        <v>10</v>
      </c>
      <c r="AQ13" s="27" t="s">
        <v>11</v>
      </c>
      <c r="AR13" s="27" t="s">
        <v>12</v>
      </c>
      <c r="AS13" s="27" t="s">
        <v>6</v>
      </c>
      <c r="AT13" s="27" t="s">
        <v>13</v>
      </c>
      <c r="AU13" s="27"/>
      <c r="AV13" s="27" t="s">
        <v>47</v>
      </c>
      <c r="AW13" s="27" t="s">
        <v>45</v>
      </c>
      <c r="AX13" s="27" t="s">
        <v>46</v>
      </c>
      <c r="AY13" s="27"/>
      <c r="AZ13" s="27" t="s">
        <v>14</v>
      </c>
      <c r="BA13" s="27" t="s">
        <v>63</v>
      </c>
    </row>
    <row r="14" spans="1:53" x14ac:dyDescent="0.15">
      <c r="A14" s="28" t="s">
        <v>1549</v>
      </c>
      <c r="B14" s="29">
        <v>26</v>
      </c>
      <c r="C14" s="29">
        <v>17</v>
      </c>
      <c r="D14" s="29">
        <v>569</v>
      </c>
      <c r="E14" s="29">
        <v>382</v>
      </c>
      <c r="F14" s="26">
        <f>E14/D14</f>
        <v>0.67135325131810197</v>
      </c>
      <c r="G14" s="29">
        <v>4060</v>
      </c>
      <c r="H14" s="30">
        <f>G14/D14</f>
        <v>7.1353251318101929</v>
      </c>
      <c r="I14" s="29">
        <v>27</v>
      </c>
      <c r="J14" s="26">
        <f>I14/D14</f>
        <v>4.7451669595782071E-2</v>
      </c>
      <c r="K14" s="29">
        <v>12</v>
      </c>
      <c r="L14" s="26">
        <f>K14/D14</f>
        <v>2.10896309314587E-2</v>
      </c>
      <c r="N14" s="29">
        <v>88</v>
      </c>
      <c r="O14" s="29">
        <v>393</v>
      </c>
      <c r="P14" s="29">
        <f>O14/N14</f>
        <v>4.4659090909090908</v>
      </c>
      <c r="Q14" s="29">
        <v>4</v>
      </c>
      <c r="R14" s="26">
        <f>Q14/N14</f>
        <v>4.5454545454545456E-2</v>
      </c>
      <c r="S14" s="31"/>
      <c r="T14" s="26">
        <f>(D14+N14)/($D$17+$N$17)</f>
        <v>1</v>
      </c>
      <c r="U14" s="26">
        <f>D14/($D$17)</f>
        <v>1</v>
      </c>
      <c r="V14" s="26">
        <f>N14/($N$17)</f>
        <v>1</v>
      </c>
      <c r="W14" s="32"/>
      <c r="X14" s="29">
        <f>($G14*('Scoring Format'!$B$2))+($I14*('Scoring Format'!$B$5))+($K14*('Scoring Format'!$B$8))+($O14*('Scoring Format'!$B$3))+($Q14*('Scoring Format'!$B$6))</f>
        <v>362.3</v>
      </c>
      <c r="Y14" s="33">
        <f>(($G14*('Scoring Format'!$B$2))+($I14*('Scoring Format'!$B$5))+($K14*('Scoring Format'!$B$8))+($O14*('Scoring Format'!$B$3))+($Q14*('Scoring Format'!$B$6)))*0.4</f>
        <v>144.92000000000002</v>
      </c>
      <c r="Z14" s="31"/>
      <c r="AA14" s="31"/>
      <c r="AD14" s="28" t="s">
        <v>15</v>
      </c>
      <c r="AE14" s="28"/>
      <c r="AF14" s="29">
        <v>583</v>
      </c>
      <c r="AG14" s="29">
        <v>378</v>
      </c>
      <c r="AH14" s="26">
        <f>AG14/AF14</f>
        <v>0.64837049742710118</v>
      </c>
      <c r="AI14" s="29">
        <v>4072</v>
      </c>
      <c r="AJ14" s="30">
        <f>AI14/AF14</f>
        <v>6.9845626072041167</v>
      </c>
      <c r="AK14" s="29">
        <v>27</v>
      </c>
      <c r="AL14" s="26">
        <f>AK14/AF14</f>
        <v>4.6312178387650088E-2</v>
      </c>
      <c r="AM14" s="29">
        <v>11</v>
      </c>
      <c r="AN14" s="26">
        <f>AM14/AF14</f>
        <v>1.8867924528301886E-2</v>
      </c>
      <c r="AP14" s="29">
        <v>100</v>
      </c>
      <c r="AQ14" s="29">
        <v>590</v>
      </c>
      <c r="AR14" s="29">
        <f>AQ14/AP14</f>
        <v>5.9</v>
      </c>
      <c r="AS14" s="29">
        <v>5</v>
      </c>
      <c r="AT14" s="26">
        <f>AS14/AP14</f>
        <v>0.05</v>
      </c>
      <c r="AU14" s="31"/>
      <c r="AV14" s="26">
        <f>(AF14+AP14)/(AF17+AP17)</f>
        <v>1</v>
      </c>
      <c r="AW14" s="26">
        <f>AF14/(AP14+AF14)</f>
        <v>0.85358711566617862</v>
      </c>
      <c r="AX14" s="26">
        <f>AP14/(AF14+AP14)</f>
        <v>0.14641288433382138</v>
      </c>
      <c r="AY14" s="32"/>
      <c r="AZ14" s="29">
        <f>((AI14*0.05)+(AK14*4)+(AM14*-1)+(AQ14*0.1)+(AS14*6))*0.55</f>
        <v>214.28000000000003</v>
      </c>
      <c r="BA14" s="33">
        <f>((AI14*0.05)+(AK14*4)+(AM14*-1)+(AQ14*0.1)+(AS14*6))*0.4</f>
        <v>155.84000000000003</v>
      </c>
    </row>
    <row r="15" spans="1:53" x14ac:dyDescent="0.15">
      <c r="A15" s="28" t="s">
        <v>767</v>
      </c>
      <c r="B15" s="29">
        <v>30</v>
      </c>
      <c r="C15" s="29">
        <v>0</v>
      </c>
      <c r="D15" s="29">
        <v>0</v>
      </c>
      <c r="E15" s="29">
        <v>0</v>
      </c>
      <c r="F15" s="26" t="e">
        <f>E15/D15</f>
        <v>#DIV/0!</v>
      </c>
      <c r="G15" s="29">
        <v>0</v>
      </c>
      <c r="H15" s="30" t="e">
        <f>G15/D15</f>
        <v>#DIV/0!</v>
      </c>
      <c r="I15" s="29">
        <v>0</v>
      </c>
      <c r="J15" s="26" t="e">
        <f>I15/D15</f>
        <v>#DIV/0!</v>
      </c>
      <c r="K15" s="29">
        <v>0</v>
      </c>
      <c r="L15" s="26" t="e">
        <f t="shared" ref="L15:L16" si="0">K15/D15</f>
        <v>#DIV/0!</v>
      </c>
      <c r="N15" s="29">
        <v>0</v>
      </c>
      <c r="O15" s="29">
        <v>0</v>
      </c>
      <c r="P15" s="29" t="e">
        <f>O15/N15</f>
        <v>#DIV/0!</v>
      </c>
      <c r="Q15" s="29">
        <v>0</v>
      </c>
      <c r="R15" s="26" t="e">
        <f t="shared" ref="R15:R16" si="1">Q15/N15</f>
        <v>#DIV/0!</v>
      </c>
      <c r="S15" s="31"/>
      <c r="T15" s="26">
        <f>(D15+N15)/($D$17+$N$17)</f>
        <v>0</v>
      </c>
      <c r="U15" s="26">
        <f>D15/($D$17)</f>
        <v>0</v>
      </c>
      <c r="V15" s="26">
        <f>N15/($N$17)</f>
        <v>0</v>
      </c>
      <c r="W15" s="32"/>
      <c r="X15" s="29">
        <f>($G15*('Scoring Format'!$B$2))+($I15*('Scoring Format'!$B$5))+($K15*('Scoring Format'!$B$8))+($O15*('Scoring Format'!$B$3))+($Q15*('Scoring Format'!$B$6))</f>
        <v>0</v>
      </c>
      <c r="Y15" s="33">
        <f>(($G15*('Scoring Format'!$B$2))+($I15*('Scoring Format'!$B$5))+($K15*('Scoring Format'!$B$8))+($O15*('Scoring Format'!$B$3))+($Q15*('Scoring Format'!$B$6)))*0.4</f>
        <v>0</v>
      </c>
      <c r="Z15" s="31"/>
      <c r="AA15" s="31"/>
      <c r="AD15" s="28" t="s">
        <v>67</v>
      </c>
      <c r="AE15" s="28"/>
      <c r="AF15" s="29">
        <v>0</v>
      </c>
      <c r="AG15" s="29">
        <v>0</v>
      </c>
      <c r="AH15" s="26">
        <v>0</v>
      </c>
      <c r="AI15" s="29">
        <v>0</v>
      </c>
      <c r="AJ15" s="30"/>
      <c r="AK15" s="29">
        <v>0</v>
      </c>
      <c r="AL15" s="26" t="e">
        <f>AK15/AF15</f>
        <v>#DIV/0!</v>
      </c>
      <c r="AM15" s="29">
        <v>0</v>
      </c>
      <c r="AN15" s="26" t="e">
        <f t="shared" ref="AN15:AN16" si="2">AM15/AF15</f>
        <v>#DIV/0!</v>
      </c>
      <c r="AP15" s="29">
        <v>0</v>
      </c>
      <c r="AQ15" s="29">
        <v>0</v>
      </c>
      <c r="AR15" s="29"/>
      <c r="AS15" s="29">
        <v>0</v>
      </c>
      <c r="AT15" s="26" t="e">
        <f t="shared" ref="AT15:AT16" si="3">AS15/AP15</f>
        <v>#DIV/0!</v>
      </c>
      <c r="AU15" s="31"/>
      <c r="AV15" s="26" t="e">
        <f>(AF15+AP15)/(AD18+AN18)</f>
        <v>#DIV/0!</v>
      </c>
      <c r="AW15" s="26" t="e">
        <f>AF15/(AP15+AF15)</f>
        <v>#DIV/0!</v>
      </c>
      <c r="AX15" s="26" t="e">
        <f>AP15/(AF15+AP15)</f>
        <v>#DIV/0!</v>
      </c>
      <c r="AY15" s="32"/>
      <c r="AZ15" s="29"/>
      <c r="BA15" s="33"/>
    </row>
    <row r="16" spans="1:53" x14ac:dyDescent="0.15">
      <c r="A16" s="28" t="s">
        <v>1796</v>
      </c>
      <c r="B16" s="29">
        <v>28</v>
      </c>
      <c r="C16" s="29">
        <v>0</v>
      </c>
      <c r="D16" s="29">
        <v>0</v>
      </c>
      <c r="E16" s="29">
        <v>0</v>
      </c>
      <c r="F16" s="26" t="e">
        <f>E16/D16</f>
        <v>#DIV/0!</v>
      </c>
      <c r="G16" s="29">
        <v>0</v>
      </c>
      <c r="H16" s="30" t="e">
        <f>G16/D16</f>
        <v>#DIV/0!</v>
      </c>
      <c r="I16" s="29">
        <v>0</v>
      </c>
      <c r="J16" s="26" t="e">
        <f>I16/D16</f>
        <v>#DIV/0!</v>
      </c>
      <c r="K16" s="29">
        <v>0</v>
      </c>
      <c r="L16" s="26" t="e">
        <f t="shared" si="0"/>
        <v>#DIV/0!</v>
      </c>
      <c r="N16" s="29">
        <v>0</v>
      </c>
      <c r="O16" s="29">
        <v>0</v>
      </c>
      <c r="P16" s="29" t="e">
        <f>O16/N16</f>
        <v>#DIV/0!</v>
      </c>
      <c r="Q16" s="29">
        <v>0</v>
      </c>
      <c r="R16" s="26" t="e">
        <f t="shared" si="1"/>
        <v>#DIV/0!</v>
      </c>
      <c r="S16" s="31"/>
      <c r="T16" s="26">
        <f>(D16+N16)/($D$17+$N$17)</f>
        <v>0</v>
      </c>
      <c r="U16" s="26">
        <f>D16/($D$17)</f>
        <v>0</v>
      </c>
      <c r="V16" s="26">
        <f>N16/($N$17)</f>
        <v>0</v>
      </c>
      <c r="W16" s="32"/>
      <c r="X16" s="29">
        <f>($G16*('Scoring Format'!$B$2))+($I16*('Scoring Format'!$B$5))+($K16*('Scoring Format'!$B$8))+($O16*('Scoring Format'!$B$3))+($Q16*('Scoring Format'!$B$6))</f>
        <v>0</v>
      </c>
      <c r="Y16" s="33">
        <f>(($G16*('Scoring Format'!$B$2))+($I16*('Scoring Format'!$B$5))+($K16*('Scoring Format'!$B$8))+($O16*('Scoring Format'!$B$3))+($Q16*('Scoring Format'!$B$6)))*0.4</f>
        <v>0</v>
      </c>
      <c r="Z16" s="31"/>
      <c r="AA16" s="31"/>
      <c r="AD16" s="28" t="s">
        <v>68</v>
      </c>
      <c r="AE16" s="28"/>
      <c r="AF16" s="29"/>
      <c r="AG16" s="29"/>
      <c r="AH16" s="26" t="e">
        <f>AG16/AF16</f>
        <v>#DIV/0!</v>
      </c>
      <c r="AI16" s="29"/>
      <c r="AJ16" s="30" t="e">
        <f>AI16/AF16</f>
        <v>#DIV/0!</v>
      </c>
      <c r="AK16" s="29"/>
      <c r="AL16" s="26" t="e">
        <f>AK16/AF16</f>
        <v>#DIV/0!</v>
      </c>
      <c r="AM16" s="29"/>
      <c r="AN16" s="26" t="e">
        <f t="shared" si="2"/>
        <v>#DIV/0!</v>
      </c>
      <c r="AP16" s="29"/>
      <c r="AQ16" s="29"/>
      <c r="AR16" s="29" t="e">
        <f>AQ16/AP16</f>
        <v>#DIV/0!</v>
      </c>
      <c r="AS16" s="29"/>
      <c r="AT16" s="26" t="e">
        <f t="shared" si="3"/>
        <v>#DIV/0!</v>
      </c>
      <c r="AU16" s="31"/>
      <c r="AV16" s="26" t="e">
        <f>(AF16+AP16)/(AF20+AP20)</f>
        <v>#DIV/0!</v>
      </c>
      <c r="AW16" s="26" t="e">
        <f>AF16/(AP16+AF16)</f>
        <v>#DIV/0!</v>
      </c>
      <c r="AX16" s="26" t="e">
        <f>AP16/(AF16+AP16)</f>
        <v>#DIV/0!</v>
      </c>
      <c r="AY16" s="32"/>
      <c r="AZ16" s="29">
        <f>((AI16*0.05)+(AK16*4)+(AM16*-1)+(AQ16*0.1)+(AS16*6))*0.55</f>
        <v>0</v>
      </c>
      <c r="BA16" s="33">
        <f>((AI16*0.05)+(AK16*4)+(AM16*-1)+(AQ16*0.1)+(AS16*6))*0.4</f>
        <v>0</v>
      </c>
    </row>
    <row r="17" spans="1:54" x14ac:dyDescent="0.15">
      <c r="A17" s="27" t="s">
        <v>44</v>
      </c>
      <c r="B17" s="27"/>
      <c r="C17" s="27"/>
      <c r="D17" s="27">
        <f>SUM(D14:D16)</f>
        <v>569</v>
      </c>
      <c r="E17" s="27">
        <f>SUM(E14:E16)</f>
        <v>382</v>
      </c>
      <c r="F17" s="27"/>
      <c r="G17" s="27">
        <f t="shared" ref="G17:K17" si="4">SUM(G14:G16)</f>
        <v>4060</v>
      </c>
      <c r="H17" s="27"/>
      <c r="I17" s="27">
        <f t="shared" si="4"/>
        <v>27</v>
      </c>
      <c r="J17" s="27"/>
      <c r="K17" s="27">
        <f t="shared" si="4"/>
        <v>12</v>
      </c>
      <c r="L17" s="27"/>
      <c r="M17" s="23"/>
      <c r="N17" s="27">
        <f>SUM(N14:N16)</f>
        <v>88</v>
      </c>
      <c r="O17" s="27">
        <f>SUM(O14:O16)</f>
        <v>393</v>
      </c>
      <c r="P17" s="27"/>
      <c r="Q17" s="27">
        <f>SUM(Q14:Q16)</f>
        <v>4</v>
      </c>
      <c r="R17" s="27"/>
      <c r="S17" s="27"/>
      <c r="T17" s="34">
        <f>T14+T15+T16</f>
        <v>1</v>
      </c>
      <c r="U17" s="35">
        <f>D17/(D17+N17)</f>
        <v>0.86605783866057839</v>
      </c>
      <c r="V17" s="35">
        <f>N17/(N17+D17)</f>
        <v>0.13394216133942161</v>
      </c>
      <c r="W17" s="32"/>
      <c r="X17" s="31"/>
      <c r="Y17" s="31"/>
      <c r="Z17" s="31"/>
      <c r="AA17" s="31"/>
      <c r="AD17" s="27" t="s">
        <v>44</v>
      </c>
      <c r="AE17" s="27"/>
      <c r="AF17" s="27">
        <f>SUM(AF14:AF16)</f>
        <v>583</v>
      </c>
      <c r="AG17" s="27">
        <f>SUM(AG14:AG16)</f>
        <v>378</v>
      </c>
      <c r="AH17" s="27"/>
      <c r="AI17" s="27">
        <f t="shared" ref="AI17" si="5">SUM(AI14:AI16)</f>
        <v>4072</v>
      </c>
      <c r="AJ17" s="27"/>
      <c r="AK17" s="27">
        <f t="shared" ref="AK17" si="6">SUM(AK14:AK16)</f>
        <v>27</v>
      </c>
      <c r="AL17" s="27"/>
      <c r="AM17" s="27">
        <f t="shared" ref="AM17" si="7">SUM(AM14:AM16)</f>
        <v>11</v>
      </c>
      <c r="AN17" s="27"/>
      <c r="AO17" s="23"/>
      <c r="AP17" s="27">
        <f>SUM(AP14:AP16)</f>
        <v>100</v>
      </c>
      <c r="AQ17" s="27">
        <f>SUM(AQ14:AQ16)</f>
        <v>590</v>
      </c>
      <c r="AR17" s="27"/>
      <c r="AS17" s="27">
        <f>SUM(AS14:AS16)</f>
        <v>5</v>
      </c>
      <c r="AT17" s="27"/>
      <c r="AU17" s="27"/>
      <c r="AV17" s="34" t="e">
        <f>AV14+AV15+AV16</f>
        <v>#DIV/0!</v>
      </c>
      <c r="AW17" s="35">
        <f>AF17/(AF17+AP17)</f>
        <v>0.85358711566617862</v>
      </c>
      <c r="AX17" s="35">
        <f>AP17/(AP17+AF17)</f>
        <v>0.14641288433382138</v>
      </c>
      <c r="AY17" s="32"/>
      <c r="AZ17" s="31"/>
      <c r="BA17" s="31"/>
    </row>
    <row r="18" spans="1:54" x14ac:dyDescent="0.15">
      <c r="C18" s="31"/>
      <c r="D18" s="36"/>
      <c r="E18" s="31"/>
      <c r="F18" s="37"/>
      <c r="G18" s="31"/>
      <c r="H18" s="38"/>
      <c r="I18" s="31"/>
      <c r="J18" s="38"/>
      <c r="K18" s="31"/>
      <c r="L18" s="31"/>
      <c r="M18" s="31"/>
      <c r="N18" s="31"/>
      <c r="O18" s="31"/>
      <c r="P18" s="31"/>
      <c r="Q18" s="31"/>
      <c r="R18" s="31"/>
      <c r="AD18" s="31"/>
      <c r="AE18" s="31"/>
      <c r="AF18" s="36"/>
      <c r="AG18" s="31"/>
      <c r="AH18" s="37"/>
      <c r="AI18" s="31"/>
      <c r="AJ18" s="38"/>
      <c r="AK18" s="31"/>
      <c r="AL18" s="38"/>
      <c r="AM18" s="31"/>
      <c r="AN18" s="31"/>
      <c r="AO18" s="31"/>
      <c r="AP18" s="31"/>
      <c r="AQ18" s="31"/>
      <c r="AR18" s="31"/>
      <c r="AS18" s="31"/>
      <c r="AT18" s="31"/>
    </row>
    <row r="19" spans="1:54" x14ac:dyDescent="0.15">
      <c r="C19" s="31"/>
      <c r="D19" s="36"/>
      <c r="E19" s="31"/>
      <c r="F19" s="37"/>
      <c r="G19" s="31"/>
      <c r="H19" s="38"/>
      <c r="I19" s="31"/>
      <c r="J19" s="38"/>
      <c r="K19" s="31"/>
      <c r="L19" s="31"/>
      <c r="M19" s="31"/>
      <c r="N19" s="31"/>
      <c r="O19" s="31"/>
      <c r="P19" s="31"/>
      <c r="Q19" s="31"/>
      <c r="R19" s="31"/>
      <c r="AD19" s="31"/>
      <c r="AE19" s="31"/>
      <c r="AF19" s="36"/>
      <c r="AG19" s="31"/>
      <c r="AH19" s="37"/>
      <c r="AI19" s="31"/>
      <c r="AJ19" s="38"/>
      <c r="AK19" s="31"/>
      <c r="AL19" s="38"/>
      <c r="AM19" s="31"/>
      <c r="AN19" s="31"/>
      <c r="AO19" s="31"/>
      <c r="AP19" s="31"/>
      <c r="AQ19" s="31"/>
      <c r="AR19" s="31"/>
      <c r="AS19" s="31"/>
      <c r="AT19" s="31"/>
    </row>
    <row r="20" spans="1:54" x14ac:dyDescent="0.15">
      <c r="A20" s="552" t="s">
        <v>49</v>
      </c>
      <c r="B20" s="552"/>
      <c r="C20" s="552"/>
      <c r="D20" s="552"/>
      <c r="E20" s="552"/>
      <c r="F20" s="552"/>
      <c r="G20" s="552"/>
      <c r="H20" s="552" t="s">
        <v>52</v>
      </c>
      <c r="I20" s="553"/>
      <c r="J20" s="553"/>
      <c r="K20" s="553"/>
      <c r="L20" s="553"/>
      <c r="M20" s="553"/>
      <c r="N20" s="31"/>
      <c r="O20" s="31"/>
      <c r="P20" s="31"/>
      <c r="Q20" s="31"/>
      <c r="T20" s="552" t="s">
        <v>50</v>
      </c>
      <c r="U20" s="552"/>
      <c r="V20" s="552"/>
      <c r="X20" s="552"/>
      <c r="Y20" s="552"/>
      <c r="Z20" s="22"/>
      <c r="AA20" s="22"/>
      <c r="AB20" s="22"/>
      <c r="AC20" s="22"/>
      <c r="AE20" s="552" t="s">
        <v>49</v>
      </c>
      <c r="AF20" s="552"/>
      <c r="AG20" s="552"/>
      <c r="AH20" s="552"/>
      <c r="AI20" s="552"/>
      <c r="AJ20" s="552"/>
      <c r="AK20" s="552"/>
      <c r="AL20" s="552" t="s">
        <v>52</v>
      </c>
      <c r="AM20" s="553"/>
      <c r="AN20" s="553"/>
      <c r="AO20" s="553"/>
      <c r="AP20" s="553"/>
      <c r="AQ20" s="553"/>
      <c r="AR20" s="31"/>
      <c r="AS20" s="31"/>
      <c r="AV20" s="552" t="s">
        <v>50</v>
      </c>
      <c r="AW20" s="552"/>
      <c r="AX20" s="552"/>
      <c r="AZ20" s="552" t="s">
        <v>51</v>
      </c>
      <c r="BA20" s="552"/>
      <c r="BB20" s="22"/>
    </row>
    <row r="21" spans="1:54" x14ac:dyDescent="0.15">
      <c r="A21" s="27" t="s">
        <v>16</v>
      </c>
      <c r="B21" s="27" t="s">
        <v>1517</v>
      </c>
      <c r="C21" s="27" t="s">
        <v>66</v>
      </c>
      <c r="D21" s="27" t="s">
        <v>1</v>
      </c>
      <c r="E21" s="27" t="s">
        <v>4</v>
      </c>
      <c r="F21" s="27" t="s">
        <v>5</v>
      </c>
      <c r="G21" s="27" t="s">
        <v>6</v>
      </c>
      <c r="H21" s="27" t="s">
        <v>7</v>
      </c>
      <c r="J21" s="27" t="s">
        <v>34</v>
      </c>
      <c r="K21" s="27" t="s">
        <v>17</v>
      </c>
      <c r="L21" s="27" t="s">
        <v>18</v>
      </c>
      <c r="M21" s="27" t="s">
        <v>19</v>
      </c>
      <c r="N21" s="27" t="s">
        <v>20</v>
      </c>
      <c r="O21" s="27" t="s">
        <v>6</v>
      </c>
      <c r="P21" s="27" t="s">
        <v>53</v>
      </c>
      <c r="S21" s="27" t="s">
        <v>16</v>
      </c>
      <c r="T21" s="27" t="s">
        <v>47</v>
      </c>
      <c r="U21" s="27" t="s">
        <v>45</v>
      </c>
      <c r="V21" s="27" t="s">
        <v>46</v>
      </c>
      <c r="X21" s="27" t="s">
        <v>14</v>
      </c>
      <c r="Y21" s="27" t="s">
        <v>21</v>
      </c>
      <c r="Z21" s="27" t="s">
        <v>1002</v>
      </c>
      <c r="AA21" s="27"/>
      <c r="AB21" s="27"/>
      <c r="AC21" s="27"/>
      <c r="AD21" s="27" t="s">
        <v>16</v>
      </c>
      <c r="AE21" s="27" t="s">
        <v>66</v>
      </c>
      <c r="AF21" s="27" t="s">
        <v>1</v>
      </c>
      <c r="AG21" s="27" t="s">
        <v>4</v>
      </c>
      <c r="AH21" s="27" t="s">
        <v>5</v>
      </c>
      <c r="AI21" s="27" t="s">
        <v>6</v>
      </c>
      <c r="AJ21" s="27" t="s">
        <v>7</v>
      </c>
      <c r="AL21" s="27" t="s">
        <v>34</v>
      </c>
      <c r="AM21" s="27" t="s">
        <v>17</v>
      </c>
      <c r="AN21" s="27" t="s">
        <v>18</v>
      </c>
      <c r="AO21" s="27" t="s">
        <v>19</v>
      </c>
      <c r="AP21" s="27" t="s">
        <v>20</v>
      </c>
      <c r="AQ21" s="27" t="s">
        <v>6</v>
      </c>
      <c r="AR21" s="27" t="s">
        <v>53</v>
      </c>
      <c r="AV21" s="27" t="s">
        <v>47</v>
      </c>
      <c r="AW21" s="27" t="s">
        <v>45</v>
      </c>
      <c r="AX21" s="27" t="s">
        <v>46</v>
      </c>
      <c r="AZ21" s="27" t="s">
        <v>14</v>
      </c>
      <c r="BA21" s="27" t="s">
        <v>21</v>
      </c>
    </row>
    <row r="22" spans="1:54" x14ac:dyDescent="0.15">
      <c r="A22" s="28" t="s">
        <v>1794</v>
      </c>
      <c r="B22" s="29">
        <v>25</v>
      </c>
      <c r="C22" s="39">
        <v>17</v>
      </c>
      <c r="D22" s="29">
        <v>64</v>
      </c>
      <c r="E22" s="29">
        <v>230</v>
      </c>
      <c r="F22" s="29">
        <f>E22/D22</f>
        <v>3.59375</v>
      </c>
      <c r="G22" s="29">
        <v>2</v>
      </c>
      <c r="H22" s="26">
        <f>G22/D22</f>
        <v>3.125E-2</v>
      </c>
      <c r="J22" s="26">
        <f>L22/K22</f>
        <v>0.8</v>
      </c>
      <c r="K22" s="29">
        <v>60</v>
      </c>
      <c r="L22" s="29">
        <v>48</v>
      </c>
      <c r="M22" s="29">
        <v>365</v>
      </c>
      <c r="N22" s="29">
        <f>M22/L22</f>
        <v>7.604166666666667</v>
      </c>
      <c r="O22" s="29">
        <v>2</v>
      </c>
      <c r="P22" s="26">
        <f>O22/L22</f>
        <v>4.1666666666666664E-2</v>
      </c>
      <c r="S22" s="28" t="s">
        <v>1795</v>
      </c>
      <c r="T22" s="26">
        <f>(D22+K22)/($D$27+$K$27+$N$17+$E$17+$L$38+$L$47)</f>
        <v>0.12876427829698858</v>
      </c>
      <c r="U22" s="26">
        <f>K22/($K$27+$F$38+$F$47)</f>
        <v>0.14814814814814814</v>
      </c>
      <c r="V22" s="26">
        <f>D22/($D$27+$N$17+$L$38+$L$47)</f>
        <v>0.13882863340563992</v>
      </c>
      <c r="X22" s="29">
        <f>($E22*('Scoring Format'!$B$3))+($G22*('Scoring Format'!$B$6))+($M22*('Scoring Format'!$B$4))+($O22*('Scoring Format'!$B$7))</f>
        <v>83.5</v>
      </c>
      <c r="Y22" s="29">
        <f>($E22*('Scoring Format'!$B$3))+($G22*('Scoring Format'!$B$6))+(L22*1)+($M22*('Scoring Format'!$B$4))+($O22*('Scoring Format'!$B$7))</f>
        <v>131.5</v>
      </c>
      <c r="Z22" s="29">
        <f>($E22*('Scoring Format'!$B$3))+($G22*('Scoring Format'!$B$6))+(L22*0.5)+($M22*('Scoring Format'!$B$4))+($O22*('Scoring Format'!$B$7))</f>
        <v>107.5</v>
      </c>
      <c r="AA22" s="31"/>
      <c r="AB22" s="31"/>
      <c r="AC22" s="31"/>
      <c r="AD22" s="28" t="s">
        <v>69</v>
      </c>
      <c r="AE22" s="28"/>
      <c r="AF22" s="29">
        <v>200</v>
      </c>
      <c r="AG22" s="29">
        <v>1040</v>
      </c>
      <c r="AH22" s="29">
        <f>AG22/AF22</f>
        <v>5.2</v>
      </c>
      <c r="AI22" s="29">
        <v>7</v>
      </c>
      <c r="AJ22" s="26">
        <f>AI22/AF22</f>
        <v>3.5000000000000003E-2</v>
      </c>
      <c r="AL22" s="26">
        <f>AN22/AM22</f>
        <v>0.8</v>
      </c>
      <c r="AM22" s="29">
        <v>70</v>
      </c>
      <c r="AN22" s="29">
        <v>56</v>
      </c>
      <c r="AO22" s="29">
        <v>364</v>
      </c>
      <c r="AP22" s="29">
        <f>AO22/AN22</f>
        <v>6.5</v>
      </c>
      <c r="AQ22" s="29">
        <v>2</v>
      </c>
      <c r="AR22" s="26">
        <f>AQ22/AN22</f>
        <v>3.5714285714285712E-2</v>
      </c>
      <c r="AV22" s="26" t="e">
        <f>(#REF!+AM22)/(#REF!+AM25)</f>
        <v>#REF!</v>
      </c>
      <c r="AW22" s="26" t="e">
        <f>#REF!/(AM22+#REF!)</f>
        <v>#REF!</v>
      </c>
      <c r="AX22" s="26" t="e">
        <f>AM22/(#REF!+AM22)</f>
        <v>#REF!</v>
      </c>
      <c r="AZ22" s="29" t="e">
        <f>(#REF!*0.1)+(AF22*6)+(AL22*0.1)+(AN22*6)</f>
        <v>#REF!</v>
      </c>
      <c r="BA22" s="29" t="e">
        <f>(#REF!*0.1)+(AF22*6)+(AK22*1)+(AL22*0.1)+(AN22*6)</f>
        <v>#REF!</v>
      </c>
    </row>
    <row r="23" spans="1:54" x14ac:dyDescent="0.15">
      <c r="A23" s="28" t="s">
        <v>1317</v>
      </c>
      <c r="B23" s="25">
        <v>25</v>
      </c>
      <c r="C23" s="39">
        <v>12</v>
      </c>
      <c r="D23" s="29">
        <v>12</v>
      </c>
      <c r="E23" s="29">
        <v>60</v>
      </c>
      <c r="F23" s="29">
        <f>E23/D23</f>
        <v>5</v>
      </c>
      <c r="G23" s="29">
        <v>1</v>
      </c>
      <c r="H23" s="26">
        <f>G23/D23</f>
        <v>8.3333333333333329E-2</v>
      </c>
      <c r="J23" s="26">
        <f t="shared" ref="J23:J26" si="8">L23/K23</f>
        <v>1</v>
      </c>
      <c r="K23" s="29">
        <v>4</v>
      </c>
      <c r="L23" s="29">
        <v>4</v>
      </c>
      <c r="M23" s="29">
        <v>28</v>
      </c>
      <c r="N23" s="29">
        <f>M23/L23</f>
        <v>7</v>
      </c>
      <c r="O23" s="29">
        <v>0</v>
      </c>
      <c r="P23" s="26">
        <f t="shared" ref="P23:P26" si="9">O23/L23</f>
        <v>0</v>
      </c>
      <c r="S23" s="28" t="s">
        <v>997</v>
      </c>
      <c r="T23" s="26">
        <f>(D23+K23)/($D$27+$K$27+$N$17+$E$17+$L$38+$L$47)</f>
        <v>1.6614745586708203E-2</v>
      </c>
      <c r="U23" s="26">
        <f>K23/($K$27+$F$38+$F$47)</f>
        <v>9.876543209876543E-3</v>
      </c>
      <c r="V23" s="26">
        <f>D23/($D$27+$N$17+$L$38+$L$47)</f>
        <v>2.6030368763557483E-2</v>
      </c>
      <c r="X23" s="29">
        <f>($E23*('Scoring Format'!$B$3))+($G23*('Scoring Format'!$B$6))+($M23*('Scoring Format'!$B$4))+($O23*('Scoring Format'!$B$7))</f>
        <v>14.8</v>
      </c>
      <c r="Y23" s="29">
        <f>($E23*('Scoring Format'!$B$3))+($G23*('Scoring Format'!$B$6))+(L23*1)+($M23*('Scoring Format'!$B$4))+($O23*('Scoring Format'!$B$7))</f>
        <v>18.8</v>
      </c>
      <c r="Z23" s="29">
        <f>($E23*('Scoring Format'!$B$3))+($G23*('Scoring Format'!$B$6))+(L23*0.5)+($M23*('Scoring Format'!$B$4))+($O23*('Scoring Format'!$B$7))</f>
        <v>16.8</v>
      </c>
      <c r="AA23" s="31"/>
      <c r="AB23" s="31"/>
      <c r="AC23" s="31"/>
      <c r="AD23" s="28" t="s">
        <v>22</v>
      </c>
      <c r="AE23" s="28"/>
      <c r="AF23" s="29">
        <v>96</v>
      </c>
      <c r="AG23" s="29">
        <v>445</v>
      </c>
      <c r="AH23" s="29">
        <f>AG23/AF23</f>
        <v>4.635416666666667</v>
      </c>
      <c r="AI23" s="29">
        <v>6</v>
      </c>
      <c r="AJ23" s="26">
        <f>AI23/AF23</f>
        <v>6.25E-2</v>
      </c>
      <c r="AL23" s="26">
        <f t="shared" ref="AL23:AL26" si="10">AN23/AM23</f>
        <v>0.58333333333333337</v>
      </c>
      <c r="AM23" s="29">
        <v>24</v>
      </c>
      <c r="AN23" s="29">
        <v>14</v>
      </c>
      <c r="AO23" s="29">
        <v>110</v>
      </c>
      <c r="AP23" s="29">
        <f>AO23/AN23</f>
        <v>7.8571428571428568</v>
      </c>
      <c r="AQ23" s="29">
        <v>2</v>
      </c>
      <c r="AR23" s="26">
        <f t="shared" ref="AR23:AR26" si="11">AQ23/AN23</f>
        <v>0.14285714285714285</v>
      </c>
      <c r="AV23" s="26" t="e">
        <f>(#REF!+AM23)/(#REF!+AM26)</f>
        <v>#REF!</v>
      </c>
      <c r="AW23" s="26" t="e">
        <f>#REF!/(AM23+#REF!)</f>
        <v>#REF!</v>
      </c>
      <c r="AX23" s="26" t="e">
        <f>AM23/(#REF!+AM23)</f>
        <v>#REF!</v>
      </c>
      <c r="AZ23" s="29" t="e">
        <f>(#REF!*0.1)+(AF23*6)+(AL23*0.1)+(AN23*6)</f>
        <v>#REF!</v>
      </c>
      <c r="BA23" s="29" t="e">
        <f>(#REF!*0.1)+(AF23*6)+(AK23*1)+(AL23*0.1)+(AN23*6)</f>
        <v>#REF!</v>
      </c>
    </row>
    <row r="24" spans="1:54" x14ac:dyDescent="0.15">
      <c r="A24" s="28" t="s">
        <v>2400</v>
      </c>
      <c r="B24" s="25">
        <v>22</v>
      </c>
      <c r="C24" s="39">
        <v>17</v>
      </c>
      <c r="D24" s="29">
        <v>114</v>
      </c>
      <c r="E24" s="29">
        <v>417</v>
      </c>
      <c r="F24" s="29">
        <f>E24/D24</f>
        <v>3.6578947368421053</v>
      </c>
      <c r="G24" s="29">
        <v>4</v>
      </c>
      <c r="H24" s="26">
        <f>G24/D24</f>
        <v>3.5087719298245612E-2</v>
      </c>
      <c r="J24" s="26">
        <f t="shared" si="8"/>
        <v>0.83333333333333337</v>
      </c>
      <c r="K24" s="29">
        <v>30</v>
      </c>
      <c r="L24" s="29">
        <v>25</v>
      </c>
      <c r="M24" s="29">
        <v>100</v>
      </c>
      <c r="N24" s="29">
        <f>M24/L24</f>
        <v>4</v>
      </c>
      <c r="O24" s="29">
        <v>0</v>
      </c>
      <c r="P24" s="26">
        <f t="shared" si="9"/>
        <v>0</v>
      </c>
      <c r="S24" s="28" t="s">
        <v>2402</v>
      </c>
      <c r="T24" s="26">
        <f>(D24+K24)/($D$27+$K$27+$N$17+$E$17+$L$38+$L$47)</f>
        <v>0.14953271028037382</v>
      </c>
      <c r="U24" s="26">
        <f>K24/($K$27+$F$38+$F$47)</f>
        <v>7.407407407407407E-2</v>
      </c>
      <c r="V24" s="26">
        <f>D24/($D$27+$N$17+$L$38+$L$47)</f>
        <v>0.24728850325379609</v>
      </c>
      <c r="X24" s="29">
        <f>($E24*('Scoring Format'!$B$3))+($G24*('Scoring Format'!$B$6))+($M24*('Scoring Format'!$B$4))+($O24*('Scoring Format'!$B$7))</f>
        <v>75.7</v>
      </c>
      <c r="Y24" s="29">
        <f>($E24*('Scoring Format'!$B$3))+($G24*('Scoring Format'!$B$6))+(L24*1)+($M24*('Scoring Format'!$B$4))+($O24*('Scoring Format'!$B$7))</f>
        <v>100.7</v>
      </c>
      <c r="Z24" s="29">
        <f>($E24*('Scoring Format'!$B$3))+($G24*('Scoring Format'!$B$6))+(L24*0.5)+($M24*('Scoring Format'!$B$4))+($O24*('Scoring Format'!$B$7))</f>
        <v>88.2</v>
      </c>
      <c r="AA24" s="31"/>
      <c r="AB24" s="31"/>
      <c r="AC24" s="31"/>
      <c r="AD24" s="28" t="s">
        <v>23</v>
      </c>
      <c r="AE24" s="28"/>
      <c r="AF24" s="29">
        <v>8</v>
      </c>
      <c r="AG24" s="29">
        <v>28</v>
      </c>
      <c r="AH24" s="29">
        <f>AG24/AF24</f>
        <v>3.5</v>
      </c>
      <c r="AI24" s="29">
        <v>0</v>
      </c>
      <c r="AJ24" s="26">
        <f>AI24/AF24</f>
        <v>0</v>
      </c>
      <c r="AL24" s="26">
        <f t="shared" si="10"/>
        <v>0.5</v>
      </c>
      <c r="AM24" s="29">
        <v>4</v>
      </c>
      <c r="AN24" s="29">
        <v>2</v>
      </c>
      <c r="AO24" s="29">
        <v>17</v>
      </c>
      <c r="AP24" s="29">
        <f>AO24/AN24</f>
        <v>8.5</v>
      </c>
      <c r="AQ24" s="29">
        <v>0</v>
      </c>
      <c r="AR24" s="26">
        <f t="shared" si="11"/>
        <v>0</v>
      </c>
      <c r="AV24" s="26" t="e">
        <f>(#REF!+AM24)/(#REF!+AM30)</f>
        <v>#REF!</v>
      </c>
      <c r="AW24" s="26" t="e">
        <f>#REF!/(AM24+#REF!)</f>
        <v>#REF!</v>
      </c>
      <c r="AX24" s="26" t="e">
        <f>AM24/(#REF!+AM24)</f>
        <v>#REF!</v>
      </c>
      <c r="AZ24" s="29" t="e">
        <f>(#REF!*0.1)+(AF24*6)+(AL24*0.1)+(AN24*6)</f>
        <v>#REF!</v>
      </c>
      <c r="BA24" s="29" t="e">
        <f>(#REF!*0.1)+(AF24*6)+(AK24*1)+(AL24*0.1)+(AN24*6)</f>
        <v>#REF!</v>
      </c>
    </row>
    <row r="25" spans="1:54" x14ac:dyDescent="0.15">
      <c r="A25" s="28" t="s">
        <v>2401</v>
      </c>
      <c r="B25" s="25">
        <v>26</v>
      </c>
      <c r="C25" s="39">
        <v>17</v>
      </c>
      <c r="D25" s="29">
        <v>5</v>
      </c>
      <c r="E25" s="29">
        <v>15</v>
      </c>
      <c r="F25" s="29">
        <f>E25/D25</f>
        <v>3</v>
      </c>
      <c r="G25" s="29">
        <v>0</v>
      </c>
      <c r="H25" s="26">
        <f>G25/D25</f>
        <v>0</v>
      </c>
      <c r="J25" s="26">
        <f t="shared" si="8"/>
        <v>0.66666666666666663</v>
      </c>
      <c r="K25" s="29">
        <v>6</v>
      </c>
      <c r="L25" s="29">
        <v>4</v>
      </c>
      <c r="M25" s="29">
        <v>28</v>
      </c>
      <c r="N25" s="29">
        <f>M25/L25</f>
        <v>7</v>
      </c>
      <c r="O25" s="29">
        <v>0</v>
      </c>
      <c r="P25" s="26">
        <f t="shared" si="9"/>
        <v>0</v>
      </c>
      <c r="S25" s="28" t="s">
        <v>1721</v>
      </c>
      <c r="T25" s="26">
        <f>(D25+K25)/($D$27+$K$27+$N$17+$E$17+$L$38+$L$47)</f>
        <v>1.142263759086189E-2</v>
      </c>
      <c r="U25" s="26">
        <f>K25/($K$27+$F$38+$F$47)</f>
        <v>1.4814814814814815E-2</v>
      </c>
      <c r="V25" s="26">
        <f>D25/($D$27+$N$17+$L$38+$L$47)</f>
        <v>1.0845986984815618E-2</v>
      </c>
      <c r="X25" s="29">
        <f>($E25*('Scoring Format'!$B$3))+($G25*('Scoring Format'!$B$6))+($M25*('Scoring Format'!$B$4))+($O25*('Scoring Format'!$B$7))</f>
        <v>4.3000000000000007</v>
      </c>
      <c r="Y25" s="29">
        <f>($E25*('Scoring Format'!$B$3))+($G25*('Scoring Format'!$B$6))+(L25*1)+($M25*('Scoring Format'!$B$4))+($O25*('Scoring Format'!$B$7))</f>
        <v>8.3000000000000007</v>
      </c>
      <c r="Z25" s="29">
        <f>($E25*('Scoring Format'!$B$3))+($G25*('Scoring Format'!$B$6))+(L25*0.5)+($M25*('Scoring Format'!$B$4))+($O25*('Scoring Format'!$B$7))</f>
        <v>6.3000000000000007</v>
      </c>
      <c r="AA25" s="31"/>
      <c r="AB25" s="31"/>
      <c r="AC25" s="31"/>
      <c r="AD25" s="28" t="s">
        <v>24</v>
      </c>
      <c r="AE25" s="28"/>
      <c r="AF25" s="29"/>
      <c r="AG25" s="29"/>
      <c r="AH25" s="29" t="e">
        <f>AG25/AF25</f>
        <v>#DIV/0!</v>
      </c>
      <c r="AI25" s="29">
        <v>0</v>
      </c>
      <c r="AJ25" s="26" t="e">
        <f>AI25/AF25</f>
        <v>#DIV/0!</v>
      </c>
      <c r="AL25" s="26" t="e">
        <f t="shared" si="10"/>
        <v>#DIV/0!</v>
      </c>
      <c r="AM25" s="29"/>
      <c r="AN25" s="29"/>
      <c r="AO25" s="29"/>
      <c r="AP25" s="29" t="e">
        <f>AO25/AN25</f>
        <v>#DIV/0!</v>
      </c>
      <c r="AQ25" s="29">
        <v>0</v>
      </c>
      <c r="AR25" s="26" t="e">
        <f t="shared" si="11"/>
        <v>#DIV/0!</v>
      </c>
      <c r="AV25" s="26" t="e">
        <f>(#REF!+AM25)/(#REF!+AM31)</f>
        <v>#REF!</v>
      </c>
      <c r="AW25" s="26" t="e">
        <f>#REF!/(AM25+#REF!)</f>
        <v>#REF!</v>
      </c>
      <c r="AX25" s="26" t="e">
        <f>AM25/(#REF!+AM25)</f>
        <v>#REF!</v>
      </c>
      <c r="AZ25" s="29" t="e">
        <f>(#REF!*0.1)+(AF25*6)+(AL25*0.1)+(AN25*6)</f>
        <v>#REF!</v>
      </c>
      <c r="BA25" s="29" t="e">
        <f>(#REF!*0.1)+(AF25*6)+(AK25*1)+(AL25*0.1)+(AN25*6)</f>
        <v>#REF!</v>
      </c>
    </row>
    <row r="26" spans="1:54" x14ac:dyDescent="0.15">
      <c r="A26" s="28" t="s">
        <v>2230</v>
      </c>
      <c r="B26" s="29">
        <v>27</v>
      </c>
      <c r="C26" s="39">
        <v>12</v>
      </c>
      <c r="D26" s="29">
        <v>170</v>
      </c>
      <c r="E26" s="29">
        <v>870</v>
      </c>
      <c r="F26" s="29">
        <f>E26/D26</f>
        <v>5.117647058823529</v>
      </c>
      <c r="G26" s="29">
        <v>7</v>
      </c>
      <c r="H26" s="26">
        <f>G26/D26</f>
        <v>4.1176470588235294E-2</v>
      </c>
      <c r="J26" s="26">
        <f t="shared" si="8"/>
        <v>0.8</v>
      </c>
      <c r="K26" s="29">
        <v>20</v>
      </c>
      <c r="L26" s="29">
        <v>16</v>
      </c>
      <c r="M26" s="29">
        <v>84</v>
      </c>
      <c r="N26" s="29">
        <f>M26/L26</f>
        <v>5.25</v>
      </c>
      <c r="O26" s="29">
        <v>0</v>
      </c>
      <c r="P26" s="26">
        <f t="shared" si="9"/>
        <v>0</v>
      </c>
      <c r="S26" s="28" t="s">
        <v>2231</v>
      </c>
      <c r="T26" s="26">
        <f>(D26+K26)/($D$27+$K$27+$N$17+$E$17+$L$38+$L$47)</f>
        <v>0.19730010384215993</v>
      </c>
      <c r="U26" s="26">
        <f>K26/($K$27+$F$38+$F$47)</f>
        <v>4.9382716049382713E-2</v>
      </c>
      <c r="V26" s="26">
        <f>D26/($D$27+$N$17+$L$38+$L$47)</f>
        <v>0.36876355748373102</v>
      </c>
      <c r="X26" s="29">
        <f>($E26*('Scoring Format'!$B$3))+($G26*('Scoring Format'!$B$6))+($M26*('Scoring Format'!$B$4))+($O26*('Scoring Format'!$B$7))</f>
        <v>137.4</v>
      </c>
      <c r="Y26" s="29">
        <f>($E26*('Scoring Format'!$B$3))+($G26*('Scoring Format'!$B$6))+(L26*1)+($M26*('Scoring Format'!$B$4))+($O26*('Scoring Format'!$B$7))</f>
        <v>153.4</v>
      </c>
      <c r="Z26" s="29">
        <f>($E26*('Scoring Format'!$B$3))+($G26*('Scoring Format'!$B$6))+(L26*0.5)+($M26*('Scoring Format'!$B$4))+($O26*('Scoring Format'!$B$7))</f>
        <v>145.4</v>
      </c>
      <c r="AA26" s="31"/>
      <c r="AB26" s="31"/>
      <c r="AC26" s="31"/>
      <c r="AD26" s="28" t="s">
        <v>70</v>
      </c>
      <c r="AE26" s="28"/>
      <c r="AF26" s="29"/>
      <c r="AG26" s="29"/>
      <c r="AH26" s="29" t="e">
        <f>AG26/AF26</f>
        <v>#DIV/0!</v>
      </c>
      <c r="AI26" s="29"/>
      <c r="AJ26" s="26" t="e">
        <f>AI26/AF26</f>
        <v>#DIV/0!</v>
      </c>
      <c r="AL26" s="26" t="e">
        <f t="shared" si="10"/>
        <v>#DIV/0!</v>
      </c>
      <c r="AM26" s="29"/>
      <c r="AN26" s="29"/>
      <c r="AO26" s="29"/>
      <c r="AP26" s="29"/>
      <c r="AQ26" s="29">
        <f>(AG26*0.1)+(AI26*6)+(AN26*0.1)+(AP26*6)</f>
        <v>0</v>
      </c>
      <c r="AR26" s="26" t="e">
        <f t="shared" si="11"/>
        <v>#DIV/0!</v>
      </c>
      <c r="AV26" s="26" t="e">
        <f>(#REF!+AM26)/(#REF!+AM32)</f>
        <v>#REF!</v>
      </c>
      <c r="AW26" s="26" t="e">
        <f>#REF!/(AM26+#REF!)</f>
        <v>#REF!</v>
      </c>
      <c r="AX26" s="26" t="e">
        <f>AM26/(#REF!+AM26)</f>
        <v>#REF!</v>
      </c>
      <c r="AZ26" s="29" t="e">
        <f>(#REF!*0.1)+(AF26*6)+(AJ26*1)+(AK26*0.1)+(AM26*6)</f>
        <v>#REF!</v>
      </c>
      <c r="BA26" s="29" t="e">
        <f>(#REF!*0.1)+(AF26*6)+(AK26*1)+(AL26*0.1)+(AN26*6)</f>
        <v>#REF!</v>
      </c>
    </row>
    <row r="27" spans="1:54" x14ac:dyDescent="0.15">
      <c r="A27" s="27" t="s">
        <v>44</v>
      </c>
      <c r="B27" s="27"/>
      <c r="C27" s="27"/>
      <c r="D27" s="27">
        <f>SUM(D22:D26)</f>
        <v>365</v>
      </c>
      <c r="E27" s="27">
        <f t="shared" ref="E27:G27" si="12">SUM(E22:E26)</f>
        <v>1592</v>
      </c>
      <c r="F27" s="27"/>
      <c r="G27" s="27">
        <f t="shared" si="12"/>
        <v>14</v>
      </c>
      <c r="H27" s="27"/>
      <c r="I27" s="27"/>
      <c r="J27" s="27"/>
      <c r="K27" s="27">
        <f>SUM(K22:K26)</f>
        <v>120</v>
      </c>
      <c r="L27" s="27">
        <f t="shared" ref="L27:O27" si="13">SUM(L22:L26)</f>
        <v>97</v>
      </c>
      <c r="M27" s="27">
        <f t="shared" si="13"/>
        <v>605</v>
      </c>
      <c r="N27" s="27"/>
      <c r="O27" s="27">
        <f t="shared" si="13"/>
        <v>2</v>
      </c>
      <c r="P27" s="27"/>
      <c r="AD27" s="27" t="s">
        <v>44</v>
      </c>
      <c r="AE27" s="27"/>
      <c r="AF27" s="27">
        <f>SUM(AF22:AF26)</f>
        <v>304</v>
      </c>
      <c r="AG27" s="27">
        <f t="shared" ref="AG27" si="14">SUM(AG22:AG26)</f>
        <v>1513</v>
      </c>
      <c r="AH27" s="27"/>
      <c r="AI27" s="27">
        <f t="shared" ref="AI27" si="15">SUM(AI22:AI26)</f>
        <v>13</v>
      </c>
      <c r="AJ27" s="27"/>
      <c r="AK27" s="27"/>
      <c r="AL27" s="27"/>
      <c r="AM27" s="27">
        <f>SUM(AM22:AM26)</f>
        <v>98</v>
      </c>
      <c r="AN27" s="27">
        <f t="shared" ref="AN27:AO27" si="16">SUM(AN22:AN26)</f>
        <v>72</v>
      </c>
      <c r="AO27" s="27">
        <f t="shared" si="16"/>
        <v>491</v>
      </c>
      <c r="AP27" s="27"/>
      <c r="AQ27" s="27">
        <f t="shared" ref="AQ27" si="17">SUM(AQ22:AQ26)</f>
        <v>4</v>
      </c>
      <c r="AR27" s="27"/>
    </row>
    <row r="28" spans="1:54" x14ac:dyDescent="0.15">
      <c r="A28" s="27"/>
      <c r="C28" s="31"/>
      <c r="D28" s="31"/>
      <c r="E28" s="31"/>
      <c r="F28" s="31"/>
      <c r="G28" s="31"/>
      <c r="H28" s="27"/>
      <c r="I28" s="31"/>
      <c r="J28" s="31"/>
      <c r="K28" s="31"/>
      <c r="L28" s="31"/>
      <c r="M28" s="31"/>
      <c r="N28" s="31"/>
      <c r="AC28" s="27"/>
      <c r="AD28" s="31"/>
      <c r="AE28" s="31"/>
      <c r="AF28" s="31"/>
      <c r="AG28" s="31"/>
      <c r="AH28" s="31"/>
      <c r="AI28" s="31"/>
      <c r="AJ28" s="27"/>
      <c r="AK28" s="31"/>
      <c r="AL28" s="31"/>
      <c r="AM28" s="31"/>
      <c r="AN28" s="31"/>
      <c r="AO28" s="31"/>
      <c r="AP28" s="31"/>
    </row>
    <row r="29" spans="1:54" x14ac:dyDescent="0.15">
      <c r="C29" s="31"/>
      <c r="D29" s="31"/>
      <c r="E29" s="31"/>
      <c r="F29" s="31"/>
      <c r="G29" s="31"/>
      <c r="H29" s="31"/>
      <c r="I29" s="31"/>
      <c r="J29" s="31"/>
      <c r="K29" s="31"/>
      <c r="L29" s="31"/>
      <c r="M29" s="31"/>
      <c r="AD29" s="31"/>
      <c r="AE29" s="31"/>
      <c r="AF29" s="31"/>
      <c r="AG29" s="31"/>
      <c r="AH29" s="31"/>
      <c r="AI29" s="31"/>
      <c r="AJ29" s="31"/>
      <c r="AK29" s="31"/>
      <c r="AL29" s="31"/>
      <c r="AM29" s="31"/>
      <c r="AN29" s="31"/>
      <c r="AO29" s="31"/>
    </row>
    <row r="30" spans="1:54" x14ac:dyDescent="0.15">
      <c r="A30" s="552" t="s">
        <v>52</v>
      </c>
      <c r="B30" s="552"/>
      <c r="C30" s="552"/>
      <c r="D30" s="552"/>
      <c r="E30" s="552"/>
      <c r="F30" s="552"/>
      <c r="G30" s="552"/>
      <c r="H30" s="22"/>
      <c r="I30" s="22"/>
      <c r="J30" s="31"/>
      <c r="K30" s="31"/>
      <c r="L30" s="552" t="s">
        <v>49</v>
      </c>
      <c r="M30" s="552"/>
      <c r="N30" s="552"/>
      <c r="O30" s="552"/>
      <c r="P30" s="552"/>
      <c r="T30" s="552" t="s">
        <v>50</v>
      </c>
      <c r="U30" s="552"/>
      <c r="V30" s="552"/>
      <c r="X30" s="552"/>
      <c r="Y30" s="551"/>
      <c r="AE30" s="552" t="s">
        <v>52</v>
      </c>
      <c r="AF30" s="552"/>
      <c r="AG30" s="552"/>
      <c r="AH30" s="552"/>
      <c r="AI30" s="552"/>
      <c r="AJ30" s="552"/>
      <c r="AK30" s="552"/>
      <c r="AL30" s="31"/>
      <c r="AM30" s="31"/>
      <c r="AN30" s="552" t="s">
        <v>49</v>
      </c>
      <c r="AO30" s="552"/>
      <c r="AP30" s="552"/>
      <c r="AQ30" s="552"/>
      <c r="AR30" s="552"/>
      <c r="AV30" s="552" t="s">
        <v>50</v>
      </c>
      <c r="AW30" s="552"/>
      <c r="AX30" s="552"/>
      <c r="AZ30" s="552" t="s">
        <v>51</v>
      </c>
      <c r="BA30" s="551"/>
    </row>
    <row r="31" spans="1:54" x14ac:dyDescent="0.15">
      <c r="A31" s="27" t="s">
        <v>25</v>
      </c>
      <c r="B31" s="27" t="s">
        <v>1517</v>
      </c>
      <c r="C31" s="27" t="s">
        <v>66</v>
      </c>
      <c r="D31" s="27" t="s">
        <v>34</v>
      </c>
      <c r="E31" s="27" t="s">
        <v>17</v>
      </c>
      <c r="F31" s="27" t="s">
        <v>18</v>
      </c>
      <c r="G31" s="27" t="s">
        <v>19</v>
      </c>
      <c r="H31" s="27" t="s">
        <v>20</v>
      </c>
      <c r="I31" s="27" t="s">
        <v>6</v>
      </c>
      <c r="J31" s="27" t="s">
        <v>53</v>
      </c>
      <c r="L31" s="27" t="s">
        <v>10</v>
      </c>
      <c r="M31" s="27" t="s">
        <v>11</v>
      </c>
      <c r="N31" s="27" t="s">
        <v>12</v>
      </c>
      <c r="O31" s="27" t="s">
        <v>26</v>
      </c>
      <c r="P31" s="27" t="s">
        <v>7</v>
      </c>
      <c r="S31" s="27" t="s">
        <v>25</v>
      </c>
      <c r="T31" s="27" t="s">
        <v>47</v>
      </c>
      <c r="U31" s="27" t="s">
        <v>45</v>
      </c>
      <c r="V31" s="27" t="s">
        <v>46</v>
      </c>
      <c r="X31" s="27" t="s">
        <v>14</v>
      </c>
      <c r="Y31" s="27" t="s">
        <v>21</v>
      </c>
      <c r="Z31" s="27" t="s">
        <v>1003</v>
      </c>
      <c r="AA31" s="27"/>
      <c r="AD31" s="27" t="s">
        <v>25</v>
      </c>
      <c r="AE31" s="27" t="s">
        <v>66</v>
      </c>
      <c r="AF31" s="27" t="s">
        <v>34</v>
      </c>
      <c r="AG31" s="27" t="s">
        <v>17</v>
      </c>
      <c r="AH31" s="27" t="s">
        <v>18</v>
      </c>
      <c r="AI31" s="27" t="s">
        <v>19</v>
      </c>
      <c r="AJ31" s="27" t="s">
        <v>20</v>
      </c>
      <c r="AK31" s="27" t="s">
        <v>6</v>
      </c>
      <c r="AL31" s="27" t="s">
        <v>53</v>
      </c>
      <c r="AN31" s="27" t="s">
        <v>10</v>
      </c>
      <c r="AO31" s="27" t="s">
        <v>11</v>
      </c>
      <c r="AP31" s="27" t="s">
        <v>12</v>
      </c>
      <c r="AQ31" s="27" t="s">
        <v>26</v>
      </c>
      <c r="AR31" s="27" t="s">
        <v>7</v>
      </c>
      <c r="AV31" s="27" t="s">
        <v>47</v>
      </c>
      <c r="AW31" s="27" t="s">
        <v>45</v>
      </c>
      <c r="AX31" s="27" t="s">
        <v>46</v>
      </c>
      <c r="AZ31" s="27" t="s">
        <v>14</v>
      </c>
      <c r="BA31" s="27" t="s">
        <v>21</v>
      </c>
    </row>
    <row r="32" spans="1:54" x14ac:dyDescent="0.15">
      <c r="A32" s="28" t="s">
        <v>539</v>
      </c>
      <c r="B32" s="29">
        <v>31</v>
      </c>
      <c r="C32" s="29">
        <v>17</v>
      </c>
      <c r="D32" s="26">
        <f>F32/E32</f>
        <v>0.58333333333333337</v>
      </c>
      <c r="E32" s="29">
        <v>120</v>
      </c>
      <c r="F32" s="29">
        <v>70</v>
      </c>
      <c r="G32" s="29">
        <v>970</v>
      </c>
      <c r="H32" s="29">
        <f t="shared" ref="H32:H37" si="18">G32/F32</f>
        <v>13.857142857142858</v>
      </c>
      <c r="I32" s="29">
        <v>7</v>
      </c>
      <c r="J32" s="26">
        <f>I32/F32</f>
        <v>0.1</v>
      </c>
      <c r="L32" s="29">
        <v>0</v>
      </c>
      <c r="M32" s="29">
        <v>0</v>
      </c>
      <c r="N32" s="40" t="e">
        <f t="shared" ref="N32:N37" si="19">M32/L32</f>
        <v>#DIV/0!</v>
      </c>
      <c r="O32" s="29">
        <v>0</v>
      </c>
      <c r="P32" s="26" t="e">
        <f>O32/L32</f>
        <v>#DIV/0!</v>
      </c>
      <c r="S32" s="28" t="s">
        <v>293</v>
      </c>
      <c r="T32" s="41">
        <f t="shared" ref="T32:T37" si="20">(E32+L32)/($D$27+$L$27+$N$17+$E$47+$L$47)</f>
        <v>0.18154311649016641</v>
      </c>
      <c r="U32" s="41">
        <f t="shared" ref="U32:U37" si="21">E32/($E$17)</f>
        <v>0.31413612565445026</v>
      </c>
      <c r="V32" s="41">
        <f t="shared" ref="V32:V37" si="22">L32/($N$17+$D$27+$L$38+$L$47)</f>
        <v>0</v>
      </c>
      <c r="X32" s="29">
        <f>($G32*('Scoring Format'!$B$4))+($I32*'Scoring Format'!$B$7)+($M32*('Scoring Format'!$B$3))+($O32*('Scoring Format'!$B$6))</f>
        <v>139</v>
      </c>
      <c r="Y32" s="29">
        <f>(F32*1)+(($G32*('Scoring Format'!$B$4))+($I32*'Scoring Format'!$B$7)+($M32*('Scoring Format'!$B$3))+($O32*('Scoring Format'!$B$6)))</f>
        <v>209</v>
      </c>
      <c r="Z32" s="29">
        <f>(F32*0.5)+(($G32*('Scoring Format'!$B$4))+($I32*'Scoring Format'!$B$7)+($M32*('Scoring Format'!$B$3))+($O32*('Scoring Format'!$B$6)))</f>
        <v>174</v>
      </c>
      <c r="AA32" s="31"/>
      <c r="AD32" s="28" t="s">
        <v>71</v>
      </c>
      <c r="AE32" s="28"/>
      <c r="AF32" s="26">
        <f>AH32/AG32</f>
        <v>0.60747663551401865</v>
      </c>
      <c r="AG32" s="29">
        <v>107</v>
      </c>
      <c r="AH32" s="29">
        <v>65</v>
      </c>
      <c r="AI32" s="29">
        <v>710</v>
      </c>
      <c r="AJ32" s="29">
        <f t="shared" ref="AJ32:AJ36" si="23">AI32/AH32</f>
        <v>10.923076923076923</v>
      </c>
      <c r="AK32" s="29">
        <v>6</v>
      </c>
      <c r="AL32" s="26">
        <f>AK32/AH32</f>
        <v>9.2307692307692313E-2</v>
      </c>
      <c r="AN32" s="29">
        <v>0</v>
      </c>
      <c r="AO32" s="29">
        <v>0</v>
      </c>
      <c r="AP32" s="40" t="e">
        <f t="shared" ref="AP32:AP37" si="24">AO32/AN32</f>
        <v>#DIV/0!</v>
      </c>
      <c r="AQ32" s="29">
        <v>0</v>
      </c>
      <c r="AR32" s="26" t="e">
        <f>AQ32/AN32</f>
        <v>#DIV/0!</v>
      </c>
      <c r="AV32" s="41" t="e">
        <f>(#REF!+AK32)/(#REF!+AK35)</f>
        <v>#REF!</v>
      </c>
      <c r="AW32" s="41" t="e">
        <f>#REF!/(AK32+#REF!)</f>
        <v>#REF!</v>
      </c>
      <c r="AX32" s="41" t="e">
        <f>AK32/(#REF!+AK32)</f>
        <v>#REF!</v>
      </c>
      <c r="AZ32" s="29">
        <f>(AI32*0.1)+(AK32*6)+(AO32*0.1)+(AQ32*6)</f>
        <v>107</v>
      </c>
      <c r="BA32" s="29">
        <f>(AH32*1)+(AI32*0.1)+(AK32*6)+(AO32*0.1)+(AQ32*6)</f>
        <v>172</v>
      </c>
    </row>
    <row r="33" spans="1:53" x14ac:dyDescent="0.15">
      <c r="A33" s="28" t="s">
        <v>1797</v>
      </c>
      <c r="B33" s="29">
        <v>23</v>
      </c>
      <c r="C33" s="29">
        <v>16</v>
      </c>
      <c r="D33" s="26">
        <f t="shared" ref="D33:D37" si="25">F33/E33</f>
        <v>0.55882352941176472</v>
      </c>
      <c r="E33" s="29">
        <v>34</v>
      </c>
      <c r="F33" s="29">
        <v>19</v>
      </c>
      <c r="G33" s="29">
        <v>232</v>
      </c>
      <c r="H33" s="29">
        <f t="shared" si="18"/>
        <v>12.210526315789474</v>
      </c>
      <c r="I33" s="29">
        <v>1</v>
      </c>
      <c r="J33" s="26">
        <f t="shared" ref="J33:J37" si="26">I33/F33</f>
        <v>5.2631578947368418E-2</v>
      </c>
      <c r="L33" s="29">
        <v>0</v>
      </c>
      <c r="M33" s="29">
        <v>0</v>
      </c>
      <c r="N33" s="40" t="e">
        <f t="shared" si="19"/>
        <v>#DIV/0!</v>
      </c>
      <c r="O33" s="29">
        <v>0</v>
      </c>
      <c r="P33" s="26" t="e">
        <f t="shared" ref="P33:P37" si="27">O33/L33</f>
        <v>#DIV/0!</v>
      </c>
      <c r="S33" s="28" t="s">
        <v>1798</v>
      </c>
      <c r="T33" s="41">
        <f t="shared" si="20"/>
        <v>5.1437216338880487E-2</v>
      </c>
      <c r="U33" s="41">
        <f t="shared" si="21"/>
        <v>8.9005235602094238E-2</v>
      </c>
      <c r="V33" s="41">
        <f t="shared" si="22"/>
        <v>0</v>
      </c>
      <c r="X33" s="29">
        <f>($G33*('Scoring Format'!$B$4))+($I33*'Scoring Format'!$B$7)+($M33*('Scoring Format'!$B$3))+($O33*('Scoring Format'!$B$6))</f>
        <v>29.200000000000003</v>
      </c>
      <c r="Y33" s="29">
        <f>(F33*1)+(($G33*('Scoring Format'!$B$4))+($I33*'Scoring Format'!$B$7)+($M33*('Scoring Format'!$B$3))+($O33*('Scoring Format'!$B$6)))</f>
        <v>48.2</v>
      </c>
      <c r="Z33" s="29">
        <f>(F33*0.5)+(($G33*('Scoring Format'!$B$4))+($I33*'Scoring Format'!$B$7)+($M33*('Scoring Format'!$B$3))+($O33*('Scoring Format'!$B$6)))</f>
        <v>38.700000000000003</v>
      </c>
      <c r="AA33" s="31"/>
      <c r="AD33" s="28" t="s">
        <v>27</v>
      </c>
      <c r="AE33" s="28"/>
      <c r="AF33" s="26">
        <f t="shared" ref="AF33:AF37" si="28">AH33/AG33</f>
        <v>0.6333333333333333</v>
      </c>
      <c r="AG33" s="29">
        <v>120</v>
      </c>
      <c r="AH33" s="29">
        <v>76</v>
      </c>
      <c r="AI33" s="29">
        <v>892</v>
      </c>
      <c r="AJ33" s="29">
        <f t="shared" si="23"/>
        <v>11.736842105263158</v>
      </c>
      <c r="AK33" s="29">
        <v>5</v>
      </c>
      <c r="AL33" s="26">
        <f t="shared" ref="AL33:AL37" si="29">AK33/AH33</f>
        <v>6.5789473684210523E-2</v>
      </c>
      <c r="AN33" s="29">
        <v>12</v>
      </c>
      <c r="AO33" s="29">
        <v>108</v>
      </c>
      <c r="AP33" s="40">
        <f t="shared" si="24"/>
        <v>9</v>
      </c>
      <c r="AQ33" s="29">
        <v>0</v>
      </c>
      <c r="AR33" s="26">
        <f t="shared" ref="AR33:AR37" si="30">AQ33/AN33</f>
        <v>0</v>
      </c>
      <c r="AV33" s="41" t="e">
        <f>(#REF!+AK33)/(#REF!+AK36)</f>
        <v>#REF!</v>
      </c>
      <c r="AW33" s="41" t="e">
        <f>#REF!/(AK33+#REF!)</f>
        <v>#REF!</v>
      </c>
      <c r="AX33" s="41" t="e">
        <f>AK33/(#REF!+AK33)</f>
        <v>#REF!</v>
      </c>
      <c r="AZ33" s="29">
        <f>(AI33*0.1)+(AK33*6)+(AO33*0.1)+(AQ33*6)</f>
        <v>130</v>
      </c>
      <c r="BA33" s="29">
        <f>(AH33*1)+(AI33*0.1)+(AK33*6)+(AO33*0.1)+(AQ33*6)</f>
        <v>206</v>
      </c>
    </row>
    <row r="34" spans="1:53" x14ac:dyDescent="0.15">
      <c r="A34" s="28" t="s">
        <v>2403</v>
      </c>
      <c r="B34" s="29">
        <v>27</v>
      </c>
      <c r="C34" s="29">
        <v>16</v>
      </c>
      <c r="D34" s="26">
        <f t="shared" si="25"/>
        <v>0.63200000000000001</v>
      </c>
      <c r="E34" s="29">
        <v>125</v>
      </c>
      <c r="F34" s="29">
        <v>79</v>
      </c>
      <c r="G34" s="29">
        <v>1143</v>
      </c>
      <c r="H34" s="29">
        <f t="shared" si="18"/>
        <v>14.468354430379748</v>
      </c>
      <c r="I34" s="29">
        <v>7</v>
      </c>
      <c r="J34" s="26">
        <f t="shared" si="26"/>
        <v>8.8607594936708861E-2</v>
      </c>
      <c r="L34" s="29">
        <v>3</v>
      </c>
      <c r="M34" s="29">
        <v>16</v>
      </c>
      <c r="N34" s="40">
        <f t="shared" si="19"/>
        <v>5.333333333333333</v>
      </c>
      <c r="O34" s="29">
        <v>0</v>
      </c>
      <c r="P34" s="26">
        <f t="shared" si="27"/>
        <v>0</v>
      </c>
      <c r="S34" s="28"/>
      <c r="T34" s="41">
        <f t="shared" si="20"/>
        <v>0.19364599092284418</v>
      </c>
      <c r="U34" s="41">
        <f t="shared" si="21"/>
        <v>0.32722513089005234</v>
      </c>
      <c r="V34" s="41">
        <f t="shared" si="22"/>
        <v>6.5075921908893707E-3</v>
      </c>
      <c r="X34" s="29">
        <f>($G34*('Scoring Format'!$B$4))+($I34*'Scoring Format'!$B$7)+($M34*('Scoring Format'!$B$3))+($O34*('Scoring Format'!$B$6))</f>
        <v>157.9</v>
      </c>
      <c r="Y34" s="29">
        <f>(F34*1)+(($G34*('Scoring Format'!$B$4))+($I34*'Scoring Format'!$B$7)+($M34*('Scoring Format'!$B$3))+($O34*('Scoring Format'!$B$6)))</f>
        <v>236.9</v>
      </c>
      <c r="Z34" s="29">
        <f>(F34*0.5)+(($G34*('Scoring Format'!$B$4))+($I34*'Scoring Format'!$B$7)+($M34*('Scoring Format'!$B$3))+($O34*('Scoring Format'!$B$6)))</f>
        <v>197.4</v>
      </c>
      <c r="AA34" s="31"/>
      <c r="AD34" s="28" t="s">
        <v>28</v>
      </c>
      <c r="AE34" s="28"/>
      <c r="AF34" s="26">
        <f t="shared" si="28"/>
        <v>0.55000000000000004</v>
      </c>
      <c r="AG34" s="29">
        <v>40</v>
      </c>
      <c r="AH34" s="29">
        <v>22</v>
      </c>
      <c r="AI34" s="29">
        <v>325</v>
      </c>
      <c r="AJ34" s="29">
        <f t="shared" si="23"/>
        <v>14.772727272727273</v>
      </c>
      <c r="AK34" s="29">
        <v>2</v>
      </c>
      <c r="AL34" s="26">
        <f t="shared" si="29"/>
        <v>9.0909090909090912E-2</v>
      </c>
      <c r="AN34" s="29">
        <v>5</v>
      </c>
      <c r="AO34" s="29">
        <v>20</v>
      </c>
      <c r="AP34" s="40">
        <f t="shared" si="24"/>
        <v>4</v>
      </c>
      <c r="AQ34" s="29">
        <v>0</v>
      </c>
      <c r="AR34" s="26">
        <f t="shared" si="30"/>
        <v>0</v>
      </c>
      <c r="AV34" s="41" t="e">
        <f>(#REF!+AK34)/(#REF!+AK37)</f>
        <v>#REF!</v>
      </c>
      <c r="AW34" s="41" t="e">
        <f>#REF!/(AK34+#REF!)</f>
        <v>#REF!</v>
      </c>
      <c r="AX34" s="41" t="e">
        <f>AK34/(#REF!+AK34)</f>
        <v>#REF!</v>
      </c>
      <c r="AZ34" s="29">
        <f>(AI34*0.1)+(AK34*6)+(AO34*0.1)+(AQ34*6)</f>
        <v>46.5</v>
      </c>
      <c r="BA34" s="29">
        <f>(AH34*1)+(AI34*0.1)+(AK34*6)+(AO34*0.1)+(AQ34*6)</f>
        <v>68.5</v>
      </c>
    </row>
    <row r="35" spans="1:53" x14ac:dyDescent="0.15">
      <c r="A35" s="28" t="s">
        <v>1551</v>
      </c>
      <c r="B35" s="29">
        <v>23</v>
      </c>
      <c r="C35" s="29">
        <v>17</v>
      </c>
      <c r="D35" s="26">
        <f t="shared" si="25"/>
        <v>0.6470588235294118</v>
      </c>
      <c r="E35" s="29">
        <v>34</v>
      </c>
      <c r="F35" s="29">
        <v>22</v>
      </c>
      <c r="G35" s="29">
        <v>236</v>
      </c>
      <c r="H35" s="29">
        <f t="shared" si="18"/>
        <v>10.727272727272727</v>
      </c>
      <c r="I35" s="29">
        <v>2</v>
      </c>
      <c r="J35" s="26">
        <f t="shared" si="26"/>
        <v>9.0909090909090912E-2</v>
      </c>
      <c r="L35" s="29">
        <v>5</v>
      </c>
      <c r="M35" s="29">
        <v>20</v>
      </c>
      <c r="N35" s="40">
        <f t="shared" si="19"/>
        <v>4</v>
      </c>
      <c r="O35" s="29">
        <v>0</v>
      </c>
      <c r="P35" s="26">
        <f t="shared" si="27"/>
        <v>0</v>
      </c>
      <c r="S35" s="28" t="s">
        <v>1552</v>
      </c>
      <c r="T35" s="41">
        <f t="shared" si="20"/>
        <v>5.9001512859304085E-2</v>
      </c>
      <c r="U35" s="41">
        <f t="shared" si="21"/>
        <v>8.9005235602094238E-2</v>
      </c>
      <c r="V35" s="41">
        <f t="shared" si="22"/>
        <v>1.0845986984815618E-2</v>
      </c>
      <c r="X35" s="29">
        <f>($G35*('Scoring Format'!$B$4))+($I35*'Scoring Format'!$B$7)+($M35*('Scoring Format'!$B$3))+($O35*('Scoring Format'!$B$6))</f>
        <v>37.6</v>
      </c>
      <c r="Y35" s="29">
        <f>(F35*1)+(($G35*('Scoring Format'!$B$4))+($I35*'Scoring Format'!$B$7)+($M35*('Scoring Format'!$B$3))+($O35*('Scoring Format'!$B$6)))</f>
        <v>59.6</v>
      </c>
      <c r="Z35" s="29">
        <f>(F35*0.5)+(($G35*('Scoring Format'!$B$4))+($I35*'Scoring Format'!$B$7)+($M35*('Scoring Format'!$B$3))+($O35*('Scoring Format'!$B$6)))</f>
        <v>48.6</v>
      </c>
      <c r="AA35" s="31"/>
      <c r="AD35" s="28" t="s">
        <v>29</v>
      </c>
      <c r="AE35" s="28"/>
      <c r="AF35" s="26">
        <f t="shared" si="28"/>
        <v>0.66206896551724137</v>
      </c>
      <c r="AG35" s="29">
        <v>145</v>
      </c>
      <c r="AH35" s="29">
        <v>96</v>
      </c>
      <c r="AI35" s="29">
        <v>1098</v>
      </c>
      <c r="AJ35" s="29">
        <f t="shared" si="23"/>
        <v>11.4375</v>
      </c>
      <c r="AK35" s="29">
        <v>7</v>
      </c>
      <c r="AL35" s="26">
        <f t="shared" si="29"/>
        <v>7.2916666666666671E-2</v>
      </c>
      <c r="AN35" s="29">
        <v>0</v>
      </c>
      <c r="AO35" s="29">
        <v>0</v>
      </c>
      <c r="AP35" s="40" t="e">
        <f t="shared" si="24"/>
        <v>#DIV/0!</v>
      </c>
      <c r="AQ35" s="29">
        <v>0</v>
      </c>
      <c r="AR35" s="26" t="e">
        <f t="shared" si="30"/>
        <v>#DIV/0!</v>
      </c>
      <c r="AV35" s="41" t="e">
        <f>(#REF!+AK35)/(#REF!+AK38)</f>
        <v>#REF!</v>
      </c>
      <c r="AW35" s="41" t="e">
        <f>#REF!/(AK35+#REF!)</f>
        <v>#REF!</v>
      </c>
      <c r="AX35" s="41" t="e">
        <f>AK35/(#REF!+AK35)</f>
        <v>#REF!</v>
      </c>
      <c r="AZ35" s="29">
        <f>(AI35*0.1)+(AK35*6)+(AO35*0.1)+(AQ35*6)</f>
        <v>151.80000000000001</v>
      </c>
      <c r="BA35" s="29">
        <f>(AH35*1)+(AI35*0.1)+(AK35*6)+(AO35*0.1)+(AQ35*6)</f>
        <v>247.8</v>
      </c>
    </row>
    <row r="36" spans="1:53" x14ac:dyDescent="0.15">
      <c r="A36" s="28" t="s">
        <v>4008</v>
      </c>
      <c r="B36" s="29">
        <v>30</v>
      </c>
      <c r="C36" s="29"/>
      <c r="D36" s="26" t="e">
        <f t="shared" si="25"/>
        <v>#DIV/0!</v>
      </c>
      <c r="E36" s="29"/>
      <c r="F36" s="29"/>
      <c r="G36" s="29"/>
      <c r="H36" s="29" t="e">
        <f t="shared" si="18"/>
        <v>#DIV/0!</v>
      </c>
      <c r="I36" s="29"/>
      <c r="J36" s="26" t="e">
        <f t="shared" si="26"/>
        <v>#DIV/0!</v>
      </c>
      <c r="L36" s="29"/>
      <c r="M36" s="29"/>
      <c r="N36" s="40" t="e">
        <f t="shared" si="19"/>
        <v>#DIV/0!</v>
      </c>
      <c r="O36" s="29">
        <v>0</v>
      </c>
      <c r="P36" s="26" t="e">
        <f t="shared" si="27"/>
        <v>#DIV/0!</v>
      </c>
      <c r="S36" s="28" t="s">
        <v>4009</v>
      </c>
      <c r="T36" s="41">
        <f t="shared" si="20"/>
        <v>0</v>
      </c>
      <c r="U36" s="41">
        <f t="shared" si="21"/>
        <v>0</v>
      </c>
      <c r="V36" s="41">
        <f t="shared" si="22"/>
        <v>0</v>
      </c>
      <c r="X36" s="29">
        <f>($G36*('Scoring Format'!$B$4))+($I36*'Scoring Format'!$B$7)+($M36*('Scoring Format'!$B$3))+($O36*('Scoring Format'!$B$6))</f>
        <v>0</v>
      </c>
      <c r="Y36" s="29">
        <f>(F36*1)+(($G36*('Scoring Format'!$B$4))+($I36*'Scoring Format'!$B$7)+($M36*('Scoring Format'!$B$3))+($O36*('Scoring Format'!$B$6)))</f>
        <v>0</v>
      </c>
      <c r="Z36" s="29">
        <f>(F36*0.5)+(($G36*('Scoring Format'!$B$4))+($I36*'Scoring Format'!$B$7)+($M36*('Scoring Format'!$B$3))+($O36*('Scoring Format'!$B$6)))</f>
        <v>0</v>
      </c>
      <c r="AA36" s="31"/>
      <c r="AD36" s="28" t="s">
        <v>30</v>
      </c>
      <c r="AE36" s="28"/>
      <c r="AF36" s="26">
        <f t="shared" si="28"/>
        <v>0.6</v>
      </c>
      <c r="AG36" s="29">
        <v>10</v>
      </c>
      <c r="AH36" s="29">
        <v>6</v>
      </c>
      <c r="AI36" s="29">
        <v>100</v>
      </c>
      <c r="AJ36" s="29">
        <f t="shared" si="23"/>
        <v>16.666666666666668</v>
      </c>
      <c r="AK36" s="29">
        <v>0</v>
      </c>
      <c r="AL36" s="26">
        <f t="shared" si="29"/>
        <v>0</v>
      </c>
      <c r="AN36" s="29">
        <v>0</v>
      </c>
      <c r="AO36" s="29">
        <v>0</v>
      </c>
      <c r="AP36" s="40" t="e">
        <f t="shared" si="24"/>
        <v>#DIV/0!</v>
      </c>
      <c r="AQ36" s="29">
        <v>0</v>
      </c>
      <c r="AR36" s="26" t="e">
        <f t="shared" si="30"/>
        <v>#DIV/0!</v>
      </c>
      <c r="AV36" s="41" t="e">
        <f>(#REF!+AK36)/(#REF!+AK41)</f>
        <v>#REF!</v>
      </c>
      <c r="AW36" s="41" t="e">
        <f>#REF!/(AK36+#REF!)</f>
        <v>#REF!</v>
      </c>
      <c r="AX36" s="41" t="e">
        <f>AK36/(#REF!+AK36)</f>
        <v>#REF!</v>
      </c>
      <c r="AZ36" s="29">
        <f>(AI36*0.1)+(AK36*6)+(AO36*0.1)+(AQ36*6)</f>
        <v>10</v>
      </c>
      <c r="BA36" s="29">
        <f>(AH36*1)+(AI36*0.1)+(AK36*6)+(AO36*0.1)+(AQ36*6)</f>
        <v>16</v>
      </c>
    </row>
    <row r="37" spans="1:53" x14ac:dyDescent="0.15">
      <c r="A37" s="28" t="s">
        <v>874</v>
      </c>
      <c r="B37" s="29">
        <v>24</v>
      </c>
      <c r="C37" s="29"/>
      <c r="D37" s="26">
        <f t="shared" si="25"/>
        <v>0.72</v>
      </c>
      <c r="E37" s="29">
        <v>25</v>
      </c>
      <c r="F37" s="29">
        <v>18</v>
      </c>
      <c r="G37" s="29">
        <v>155</v>
      </c>
      <c r="H37" s="29">
        <f t="shared" si="18"/>
        <v>8.6111111111111107</v>
      </c>
      <c r="I37" s="29">
        <v>1</v>
      </c>
      <c r="J37" s="26">
        <f t="shared" si="26"/>
        <v>5.5555555555555552E-2</v>
      </c>
      <c r="L37" s="29"/>
      <c r="M37" s="29"/>
      <c r="N37" s="40" t="e">
        <f t="shared" si="19"/>
        <v>#DIV/0!</v>
      </c>
      <c r="O37" s="29">
        <v>0</v>
      </c>
      <c r="P37" s="26" t="e">
        <f t="shared" si="27"/>
        <v>#DIV/0!</v>
      </c>
      <c r="S37" s="28" t="s">
        <v>875</v>
      </c>
      <c r="T37" s="41">
        <f t="shared" si="20"/>
        <v>3.7821482602118005E-2</v>
      </c>
      <c r="U37" s="41">
        <f t="shared" si="21"/>
        <v>6.5445026178010471E-2</v>
      </c>
      <c r="V37" s="41">
        <f t="shared" si="22"/>
        <v>0</v>
      </c>
      <c r="X37" s="29">
        <f>($G37*('Scoring Format'!$B$4))+($I37*'Scoring Format'!$B$7)+($M37*('Scoring Format'!$B$3))+($O37*('Scoring Format'!$B$6))</f>
        <v>21.5</v>
      </c>
      <c r="Y37" s="29">
        <f>(F37*1)+(($G37*('Scoring Format'!$B$4))+($I37*'Scoring Format'!$B$7)+($M37*('Scoring Format'!$B$3))+($O37*('Scoring Format'!$B$6)))</f>
        <v>39.5</v>
      </c>
      <c r="Z37" s="29">
        <f>(F37*0.5)+(($G37*('Scoring Format'!$B$4))+($I37*'Scoring Format'!$B$7)+($M37*('Scoring Format'!$B$3))+($O37*('Scoring Format'!$B$6)))</f>
        <v>30.5</v>
      </c>
      <c r="AA37" s="31"/>
      <c r="AD37" s="28" t="s">
        <v>72</v>
      </c>
      <c r="AE37" s="28"/>
      <c r="AF37" s="26" t="e">
        <f t="shared" si="28"/>
        <v>#DIV/0!</v>
      </c>
      <c r="AG37" s="29"/>
      <c r="AH37" s="29"/>
      <c r="AI37" s="29"/>
      <c r="AJ37" s="29"/>
      <c r="AK37" s="29"/>
      <c r="AL37" s="26" t="e">
        <f t="shared" si="29"/>
        <v>#DIV/0!</v>
      </c>
      <c r="AN37" s="29"/>
      <c r="AO37" s="29"/>
      <c r="AP37" s="40" t="e">
        <f t="shared" si="24"/>
        <v>#DIV/0!</v>
      </c>
      <c r="AQ37" s="29"/>
      <c r="AR37" s="26" t="e">
        <f t="shared" si="30"/>
        <v>#DIV/0!</v>
      </c>
      <c r="AV37" s="41" t="e">
        <f>(#REF!+AK37)/(#REF!+AK42)</f>
        <v>#REF!</v>
      </c>
      <c r="AW37" s="41" t="e">
        <f>#REF!/(AK37+#REF!)</f>
        <v>#REF!</v>
      </c>
      <c r="AX37" s="41" t="e">
        <f>AK37/(#REF!+AK37)</f>
        <v>#REF!</v>
      </c>
      <c r="AZ37" s="29"/>
      <c r="BA37" s="29"/>
    </row>
    <row r="38" spans="1:53" x14ac:dyDescent="0.15">
      <c r="A38" s="27" t="s">
        <v>44</v>
      </c>
      <c r="B38" s="27"/>
      <c r="C38" s="27"/>
      <c r="D38" s="23"/>
      <c r="E38" s="27">
        <f>SUM(E32:E37)</f>
        <v>338</v>
      </c>
      <c r="F38" s="27">
        <f t="shared" ref="F38:I38" si="31">SUM(F32:F37)</f>
        <v>208</v>
      </c>
      <c r="G38" s="27">
        <f t="shared" si="31"/>
        <v>2736</v>
      </c>
      <c r="H38" s="27"/>
      <c r="I38" s="27">
        <f t="shared" si="31"/>
        <v>18</v>
      </c>
      <c r="J38" s="27"/>
      <c r="K38" s="27"/>
      <c r="L38" s="27">
        <f>SUM(L32:L37)</f>
        <v>8</v>
      </c>
      <c r="M38" s="27">
        <f t="shared" ref="M38:O38" si="32">SUM(M32:M37)</f>
        <v>36</v>
      </c>
      <c r="N38" s="27"/>
      <c r="O38" s="27">
        <f t="shared" si="32"/>
        <v>0</v>
      </c>
      <c r="P38" s="27"/>
      <c r="AD38" s="27" t="s">
        <v>44</v>
      </c>
      <c r="AE38" s="27"/>
      <c r="AF38" s="23"/>
      <c r="AG38" s="27">
        <f>SUM(AG32:AG37)</f>
        <v>422</v>
      </c>
      <c r="AH38" s="27">
        <f t="shared" ref="AH38:AI38" si="33">SUM(AH32:AH37)</f>
        <v>265</v>
      </c>
      <c r="AI38" s="27">
        <f t="shared" si="33"/>
        <v>3125</v>
      </c>
      <c r="AJ38" s="27"/>
      <c r="AK38" s="27">
        <f t="shared" ref="AK38" si="34">SUM(AK32:AK37)</f>
        <v>20</v>
      </c>
      <c r="AL38" s="27"/>
      <c r="AM38" s="27"/>
      <c r="AN38" s="27">
        <f>SUM(AN32:AN37)</f>
        <v>17</v>
      </c>
      <c r="AO38" s="27">
        <f t="shared" ref="AO38" si="35">SUM(AO32:AO37)</f>
        <v>128</v>
      </c>
      <c r="AP38" s="27"/>
      <c r="AQ38" s="27">
        <f t="shared" ref="AQ38" si="36">SUM(AQ32:AQ37)</f>
        <v>0</v>
      </c>
      <c r="AR38" s="27"/>
    </row>
    <row r="39" spans="1:53" x14ac:dyDescent="0.15">
      <c r="A39" s="27"/>
      <c r="C39" s="31"/>
      <c r="D39" s="31"/>
      <c r="E39" s="31"/>
      <c r="F39" s="31"/>
      <c r="G39" s="31"/>
      <c r="H39" s="31"/>
      <c r="I39" s="31"/>
      <c r="J39" s="31"/>
      <c r="K39" s="31"/>
      <c r="L39" s="31"/>
      <c r="AC39" s="27"/>
      <c r="AE39" s="31"/>
      <c r="AF39" s="31"/>
      <c r="AG39" s="31"/>
      <c r="AH39" s="31"/>
      <c r="AI39" s="31"/>
      <c r="AJ39" s="31"/>
      <c r="AK39" s="31"/>
      <c r="AL39" s="31"/>
      <c r="AM39" s="31"/>
      <c r="AN39" s="31"/>
    </row>
    <row r="40" spans="1:53" x14ac:dyDescent="0.15">
      <c r="A40" s="27"/>
      <c r="C40" s="31"/>
      <c r="D40" s="31"/>
      <c r="E40" s="31"/>
      <c r="F40" s="31"/>
      <c r="G40" s="31"/>
      <c r="H40" s="31"/>
      <c r="I40" s="31"/>
      <c r="J40" s="31"/>
      <c r="K40" s="31"/>
      <c r="L40" s="31"/>
      <c r="AC40" s="27"/>
      <c r="AE40" s="31"/>
      <c r="AF40" s="31"/>
      <c r="AG40" s="31"/>
      <c r="AH40" s="31"/>
      <c r="AI40" s="31"/>
      <c r="AJ40" s="31"/>
      <c r="AK40" s="31"/>
      <c r="AL40" s="31"/>
      <c r="AM40" s="31"/>
      <c r="AN40" s="31"/>
    </row>
    <row r="41" spans="1:53" x14ac:dyDescent="0.15">
      <c r="A41" s="552" t="s">
        <v>52</v>
      </c>
      <c r="B41" s="552"/>
      <c r="C41" s="552"/>
      <c r="D41" s="552"/>
      <c r="E41" s="552"/>
      <c r="F41" s="552"/>
      <c r="G41" s="552"/>
      <c r="H41" s="22"/>
      <c r="I41" s="22"/>
      <c r="J41" s="31"/>
      <c r="K41" s="31"/>
      <c r="L41" s="552" t="s">
        <v>49</v>
      </c>
      <c r="M41" s="552"/>
      <c r="N41" s="552"/>
      <c r="O41" s="552"/>
      <c r="P41" s="552"/>
      <c r="T41" s="552" t="s">
        <v>50</v>
      </c>
      <c r="U41" s="552"/>
      <c r="V41" s="552"/>
      <c r="X41" s="552"/>
      <c r="Y41" s="551"/>
      <c r="AE41" s="552" t="s">
        <v>52</v>
      </c>
      <c r="AF41" s="552"/>
      <c r="AG41" s="552"/>
      <c r="AH41" s="552"/>
      <c r="AI41" s="552"/>
      <c r="AJ41" s="552"/>
      <c r="AK41" s="552"/>
      <c r="AL41" s="31"/>
      <c r="AM41" s="31"/>
      <c r="AN41" s="552" t="s">
        <v>49</v>
      </c>
      <c r="AO41" s="552"/>
      <c r="AP41" s="552"/>
      <c r="AQ41" s="552"/>
      <c r="AR41" s="552"/>
      <c r="AV41" s="552" t="s">
        <v>50</v>
      </c>
      <c r="AW41" s="552"/>
      <c r="AX41" s="552"/>
      <c r="AZ41" s="552" t="s">
        <v>51</v>
      </c>
      <c r="BA41" s="551"/>
    </row>
    <row r="42" spans="1:53" x14ac:dyDescent="0.15">
      <c r="A42" s="27" t="s">
        <v>31</v>
      </c>
      <c r="B42" s="27" t="s">
        <v>1517</v>
      </c>
      <c r="C42" s="27" t="s">
        <v>66</v>
      </c>
      <c r="D42" s="27" t="s">
        <v>34</v>
      </c>
      <c r="E42" s="27" t="s">
        <v>17</v>
      </c>
      <c r="F42" s="27" t="s">
        <v>18</v>
      </c>
      <c r="G42" s="27" t="s">
        <v>19</v>
      </c>
      <c r="H42" s="27" t="s">
        <v>20</v>
      </c>
      <c r="I42" s="27" t="s">
        <v>6</v>
      </c>
      <c r="J42" s="27" t="s">
        <v>53</v>
      </c>
      <c r="L42" s="27" t="s">
        <v>10</v>
      </c>
      <c r="M42" s="27" t="s">
        <v>11</v>
      </c>
      <c r="N42" s="27" t="s">
        <v>12</v>
      </c>
      <c r="O42" s="27" t="s">
        <v>54</v>
      </c>
      <c r="P42" s="27" t="s">
        <v>7</v>
      </c>
      <c r="S42" s="27" t="s">
        <v>31</v>
      </c>
      <c r="T42" s="27" t="s">
        <v>47</v>
      </c>
      <c r="U42" s="27" t="s">
        <v>45</v>
      </c>
      <c r="V42" s="27" t="s">
        <v>46</v>
      </c>
      <c r="X42" s="27" t="s">
        <v>14</v>
      </c>
      <c r="Y42" s="27" t="s">
        <v>21</v>
      </c>
      <c r="Z42" s="27" t="s">
        <v>1004</v>
      </c>
      <c r="AA42" s="27"/>
      <c r="AD42" s="27" t="s">
        <v>31</v>
      </c>
      <c r="AE42" s="27" t="s">
        <v>66</v>
      </c>
      <c r="AF42" s="27" t="s">
        <v>34</v>
      </c>
      <c r="AG42" s="27" t="s">
        <v>17</v>
      </c>
      <c r="AH42" s="27" t="s">
        <v>18</v>
      </c>
      <c r="AI42" s="27" t="s">
        <v>19</v>
      </c>
      <c r="AJ42" s="27" t="s">
        <v>20</v>
      </c>
      <c r="AK42" s="27" t="s">
        <v>6</v>
      </c>
      <c r="AL42" s="27" t="s">
        <v>53</v>
      </c>
      <c r="AN42" s="27" t="s">
        <v>10</v>
      </c>
      <c r="AO42" s="27" t="s">
        <v>11</v>
      </c>
      <c r="AP42" s="27" t="s">
        <v>12</v>
      </c>
      <c r="AQ42" s="27" t="s">
        <v>54</v>
      </c>
      <c r="AR42" s="27" t="s">
        <v>7</v>
      </c>
      <c r="AV42" s="27" t="s">
        <v>47</v>
      </c>
      <c r="AW42" s="27" t="s">
        <v>45</v>
      </c>
      <c r="AX42" s="27" t="s">
        <v>46</v>
      </c>
      <c r="AZ42" s="27" t="s">
        <v>14</v>
      </c>
      <c r="BA42" s="27" t="s">
        <v>21</v>
      </c>
    </row>
    <row r="43" spans="1:53" x14ac:dyDescent="0.15">
      <c r="A43" s="28" t="s">
        <v>1799</v>
      </c>
      <c r="B43" s="29">
        <v>32</v>
      </c>
      <c r="C43" s="29">
        <v>16</v>
      </c>
      <c r="D43" s="26">
        <f>F43/E43</f>
        <v>0.66249999999999998</v>
      </c>
      <c r="E43" s="29">
        <v>80</v>
      </c>
      <c r="F43" s="29">
        <v>53</v>
      </c>
      <c r="G43" s="29">
        <v>505</v>
      </c>
      <c r="H43" s="29">
        <f>G43/F43</f>
        <v>9.5283018867924536</v>
      </c>
      <c r="I43" s="29">
        <v>5</v>
      </c>
      <c r="J43" s="26">
        <f>I43/F43</f>
        <v>9.4339622641509441E-2</v>
      </c>
      <c r="L43" s="29">
        <v>0</v>
      </c>
      <c r="M43" s="29">
        <v>0</v>
      </c>
      <c r="N43" s="29" t="e">
        <f>M43/K431</f>
        <v>#DIV/0!</v>
      </c>
      <c r="O43" s="29">
        <v>0</v>
      </c>
      <c r="P43" s="26" t="e">
        <f>O43/L43</f>
        <v>#DIV/0!</v>
      </c>
      <c r="S43" s="28" t="s">
        <v>1800</v>
      </c>
      <c r="T43" s="41">
        <f>(E43+L43)/($E$47+$L$47+$E$38+$L$38+$K$27+$D$27+$N$17)</f>
        <v>7.7669902912621352E-2</v>
      </c>
      <c r="U43" s="41">
        <f>E43/($E$47+$E$38+$K$27)</f>
        <v>0.14059753954305801</v>
      </c>
      <c r="V43" s="41">
        <f>L43/($L$47+$L$38+$D$27+$N$17)</f>
        <v>0</v>
      </c>
      <c r="X43" s="29">
        <f>($G43*('Scoring Format'!$B$4))+($I43*'Scoring Format'!$B$7)+($M43*('Scoring Format'!$B$3))+($O43*('Scoring Format'!$B$6))</f>
        <v>80.5</v>
      </c>
      <c r="Y43" s="29">
        <f>(F43*1)+(($G43*('Scoring Format'!$B$4))+($I43*'Scoring Format'!$B$7)+($M43*('Scoring Format'!$B$3))+($O43*('Scoring Format'!$B$6)))</f>
        <v>133.5</v>
      </c>
      <c r="Z43" s="29">
        <f>(F43*0.5)+(($G43*('Scoring Format'!$B$4))+($I43*'Scoring Format'!$B$7)+($M43*('Scoring Format'!$B$3))+($O43*('Scoring Format'!$B$6)))</f>
        <v>107</v>
      </c>
      <c r="AA43" s="31"/>
      <c r="AD43" s="28" t="s">
        <v>32</v>
      </c>
      <c r="AE43" s="28"/>
      <c r="AF43" s="26">
        <f>AH43/AG43</f>
        <v>0.5625</v>
      </c>
      <c r="AG43" s="29">
        <v>16</v>
      </c>
      <c r="AH43" s="29">
        <v>9</v>
      </c>
      <c r="AI43" s="29">
        <v>108</v>
      </c>
      <c r="AJ43" s="29">
        <f>AI43/AH43</f>
        <v>12</v>
      </c>
      <c r="AK43" s="29">
        <v>1</v>
      </c>
      <c r="AL43" s="26">
        <f>AK43/AH43</f>
        <v>0.1111111111111111</v>
      </c>
      <c r="AN43" s="29">
        <v>0</v>
      </c>
      <c r="AO43" s="29">
        <v>0</v>
      </c>
      <c r="AP43" s="29">
        <v>0</v>
      </c>
      <c r="AQ43" s="29">
        <v>0</v>
      </c>
      <c r="AR43" s="26" t="e">
        <f>AQ43/AN43</f>
        <v>#DIV/0!</v>
      </c>
      <c r="AV43" s="41" t="e">
        <f>(#REF!+AK43)/(#REF!+AK46)</f>
        <v>#REF!</v>
      </c>
      <c r="AW43" s="41" t="e">
        <f>#REF!/(AK43+#REF!)</f>
        <v>#REF!</v>
      </c>
      <c r="AX43" s="41" t="e">
        <f>AK43/(#REF!+AK43)</f>
        <v>#REF!</v>
      </c>
      <c r="AZ43" s="29">
        <f>(AI43*0.1)+(AK43*6)+(AO43*0.1)+(AQ43*6)</f>
        <v>16.8</v>
      </c>
      <c r="BA43" s="29">
        <f>(AH43*1)+(AI43*0.1)+(AK43*6)+(AO43*0.1)+(AQ43*6)</f>
        <v>25.8</v>
      </c>
    </row>
    <row r="44" spans="1:53" x14ac:dyDescent="0.15">
      <c r="A44" s="28" t="s">
        <v>1553</v>
      </c>
      <c r="B44" s="29">
        <v>28</v>
      </c>
      <c r="C44" s="29">
        <v>4</v>
      </c>
      <c r="D44" s="26">
        <f t="shared" ref="D44" si="37">F44/E44</f>
        <v>0.5</v>
      </c>
      <c r="E44" s="29">
        <v>4</v>
      </c>
      <c r="F44" s="29">
        <v>2</v>
      </c>
      <c r="G44" s="29">
        <v>15</v>
      </c>
      <c r="H44" s="29">
        <f>G44/F44</f>
        <v>7.5</v>
      </c>
      <c r="I44" s="29">
        <v>0</v>
      </c>
      <c r="J44" s="26">
        <f t="shared" ref="J44" si="38">I44/F44</f>
        <v>0</v>
      </c>
      <c r="L44" s="29">
        <v>0</v>
      </c>
      <c r="M44" s="29">
        <v>0</v>
      </c>
      <c r="N44" s="29" t="e">
        <f>M44/K432</f>
        <v>#DIV/0!</v>
      </c>
      <c r="O44" s="29">
        <v>0</v>
      </c>
      <c r="P44" s="26" t="e">
        <f t="shared" ref="P44" si="39">O44/L44</f>
        <v>#DIV/0!</v>
      </c>
      <c r="S44" s="28" t="s">
        <v>1554</v>
      </c>
      <c r="T44" s="41">
        <f>(E44+L44)/($E$47+$L$47+$E$38+$L$38+$K$27+$D$27+$N$17)</f>
        <v>3.8834951456310678E-3</v>
      </c>
      <c r="U44" s="41">
        <f>E44/($E$47+$E$38+$K$27)</f>
        <v>7.0298769771528994E-3</v>
      </c>
      <c r="V44" s="41">
        <f>L44/($L$47+$L$38+$D$27+$N$17)</f>
        <v>0</v>
      </c>
      <c r="X44" s="29">
        <f>($G44*('Scoring Format'!$B$4))+($I44*'Scoring Format'!$B$7)+($M44*('Scoring Format'!$B$3))+($O44*('Scoring Format'!$B$6))</f>
        <v>1.5</v>
      </c>
      <c r="Y44" s="29">
        <f>(F44*1)+(($G44*('Scoring Format'!$B$4))+($I44*'Scoring Format'!$B$7)+($M44*('Scoring Format'!$B$3))+($O44*('Scoring Format'!$B$6)))</f>
        <v>3.5</v>
      </c>
      <c r="Z44" s="29">
        <f>(F44*0.5)+(($G44*('Scoring Format'!$B$4))+($I44*'Scoring Format'!$B$7)+($M44*('Scoring Format'!$B$3))+($O44*('Scoring Format'!$B$6)))</f>
        <v>2.5</v>
      </c>
      <c r="AA44" s="31"/>
      <c r="AD44" s="28" t="s">
        <v>73</v>
      </c>
      <c r="AE44" s="28"/>
      <c r="AF44" s="26">
        <f t="shared" ref="AF44:AF46" si="40">AH44/AG44</f>
        <v>0.74285714285714288</v>
      </c>
      <c r="AG44" s="29">
        <v>35</v>
      </c>
      <c r="AH44" s="29">
        <v>26</v>
      </c>
      <c r="AI44" s="29">
        <v>283</v>
      </c>
      <c r="AJ44" s="29">
        <f>AI44/AH44</f>
        <v>10.884615384615385</v>
      </c>
      <c r="AK44" s="29">
        <v>2</v>
      </c>
      <c r="AL44" s="26">
        <f t="shared" ref="AL44:AL46" si="41">AK44/AH44</f>
        <v>7.6923076923076927E-2</v>
      </c>
      <c r="AN44" s="29">
        <v>0</v>
      </c>
      <c r="AO44" s="29">
        <v>0</v>
      </c>
      <c r="AP44" s="29">
        <v>0</v>
      </c>
      <c r="AQ44" s="29">
        <v>0</v>
      </c>
      <c r="AR44" s="26" t="e">
        <f t="shared" ref="AR44:AR46" si="42">AQ44/AN44</f>
        <v>#DIV/0!</v>
      </c>
      <c r="AV44" s="41" t="e">
        <f>(#REF!+AK44)/(#REF!+AK47)</f>
        <v>#REF!</v>
      </c>
      <c r="AW44" s="41" t="e">
        <f>#REF!/(AK44+#REF!)</f>
        <v>#REF!</v>
      </c>
      <c r="AX44" s="41" t="e">
        <f>AK44/(#REF!+AK44)</f>
        <v>#REF!</v>
      </c>
      <c r="AZ44" s="29">
        <f>(AI44*0.1)+(AK44*6)+(AO44*0.1)+(AQ44*6)</f>
        <v>40.299999999999997</v>
      </c>
      <c r="BA44" s="29">
        <f>(AH44*1)+(AI44*0.1)+(AK44*6)+(AO44*0.1)+(AQ44*6)</f>
        <v>66.3</v>
      </c>
    </row>
    <row r="45" spans="1:53" x14ac:dyDescent="0.15">
      <c r="A45" s="42" t="s">
        <v>2406</v>
      </c>
      <c r="B45" s="29">
        <v>21</v>
      </c>
      <c r="C45" s="29">
        <v>16</v>
      </c>
      <c r="D45" s="26">
        <f t="shared" ref="D45:D46" si="43">F45/E45</f>
        <v>0.66666666666666663</v>
      </c>
      <c r="E45" s="29">
        <v>12</v>
      </c>
      <c r="F45" s="29">
        <v>8</v>
      </c>
      <c r="G45" s="29">
        <v>64</v>
      </c>
      <c r="H45" s="29">
        <f>G45/F45</f>
        <v>8</v>
      </c>
      <c r="I45" s="29">
        <v>1</v>
      </c>
      <c r="J45" s="26">
        <f t="shared" ref="J45:J46" si="44">I45/F45</f>
        <v>0.125</v>
      </c>
      <c r="L45" s="29">
        <v>0</v>
      </c>
      <c r="M45" s="29">
        <v>0</v>
      </c>
      <c r="N45" s="29" t="e">
        <f>M45/K433</f>
        <v>#DIV/0!</v>
      </c>
      <c r="O45" s="29">
        <v>0</v>
      </c>
      <c r="P45" s="26" t="e">
        <f t="shared" ref="P45:P46" si="45">O45/L45</f>
        <v>#DIV/0!</v>
      </c>
      <c r="S45" s="28" t="s">
        <v>2407</v>
      </c>
      <c r="T45" s="41">
        <f>(E45+L45)/($E$47+$L$47+$E$38+$L$38+$K$27+$D$27+$N$17)</f>
        <v>1.1650485436893204E-2</v>
      </c>
      <c r="U45" s="41">
        <f>E45/($E$47+$E$38+$K$27)</f>
        <v>2.10896309314587E-2</v>
      </c>
      <c r="V45" s="41">
        <f>L45/($L$47+$L$38+$D$27+$N$17)</f>
        <v>0</v>
      </c>
      <c r="X45" s="29">
        <f>($G45*('Scoring Format'!$B$4))+($I45*'Scoring Format'!$B$7)+($M45*('Scoring Format'!$B$3))+($O45*('Scoring Format'!$B$6))</f>
        <v>12.4</v>
      </c>
      <c r="Y45" s="29">
        <f>(F45*1)+(($G45*('Scoring Format'!$B$4))+($I45*'Scoring Format'!$B$7)+($M45*('Scoring Format'!$B$3))+($O45*('Scoring Format'!$B$6)))</f>
        <v>20.399999999999999</v>
      </c>
      <c r="Z45" s="29">
        <f>(F45*0.5)+(($G45*('Scoring Format'!$B$4))+($I45*'Scoring Format'!$B$7)+($M45*('Scoring Format'!$B$3))+($O45*('Scoring Format'!$B$6)))</f>
        <v>16.399999999999999</v>
      </c>
      <c r="AA45" s="31"/>
      <c r="AD45" s="28" t="s">
        <v>74</v>
      </c>
      <c r="AE45" s="28"/>
      <c r="AF45" s="26">
        <f t="shared" si="40"/>
        <v>0.5</v>
      </c>
      <c r="AG45" s="29">
        <v>12</v>
      </c>
      <c r="AH45" s="29">
        <v>6</v>
      </c>
      <c r="AI45" s="29">
        <v>65</v>
      </c>
      <c r="AJ45" s="29">
        <f>AI45/AH45</f>
        <v>10.833333333333334</v>
      </c>
      <c r="AK45" s="29">
        <v>0</v>
      </c>
      <c r="AL45" s="26">
        <f t="shared" si="41"/>
        <v>0</v>
      </c>
      <c r="AN45" s="29">
        <v>0</v>
      </c>
      <c r="AO45" s="29">
        <v>0</v>
      </c>
      <c r="AP45" s="29">
        <v>0</v>
      </c>
      <c r="AQ45" s="29">
        <v>0</v>
      </c>
      <c r="AR45" s="26" t="e">
        <f t="shared" si="42"/>
        <v>#DIV/0!</v>
      </c>
      <c r="AV45" s="41" t="e">
        <f>(#REF!+AK45)/(#REF!+AI49)</f>
        <v>#REF!</v>
      </c>
      <c r="AW45" s="41" t="e">
        <f>#REF!/(AK45+#REF!)</f>
        <v>#REF!</v>
      </c>
      <c r="AX45" s="41" t="e">
        <f>AK45/(#REF!+AK45)</f>
        <v>#REF!</v>
      </c>
      <c r="AZ45" s="29">
        <f>(AI45*0.1)+(AK45*6)+(AO45*0.1)+(AQ45*6)</f>
        <v>6.5</v>
      </c>
      <c r="BA45" s="29">
        <f>(AH45*1)+(AI45*0.1)+(AK45*6)+(AO45*0.1)+(AQ45*6)</f>
        <v>12.5</v>
      </c>
    </row>
    <row r="46" spans="1:53" x14ac:dyDescent="0.15">
      <c r="A46" s="28" t="s">
        <v>835</v>
      </c>
      <c r="B46" s="29">
        <v>29</v>
      </c>
      <c r="C46" s="29">
        <v>16</v>
      </c>
      <c r="D46" s="26">
        <f t="shared" si="43"/>
        <v>0.93333333333333335</v>
      </c>
      <c r="E46" s="29">
        <v>15</v>
      </c>
      <c r="F46" s="29">
        <v>14</v>
      </c>
      <c r="G46" s="29">
        <v>135</v>
      </c>
      <c r="H46" s="29">
        <f>G46/F46</f>
        <v>9.6428571428571423</v>
      </c>
      <c r="I46" s="29">
        <v>1</v>
      </c>
      <c r="J46" s="26">
        <f t="shared" si="44"/>
        <v>7.1428571428571425E-2</v>
      </c>
      <c r="L46" s="29">
        <v>0</v>
      </c>
      <c r="M46" s="29">
        <v>0</v>
      </c>
      <c r="N46" s="29" t="e">
        <f>M46/K434</f>
        <v>#DIV/0!</v>
      </c>
      <c r="O46" s="29">
        <v>0</v>
      </c>
      <c r="P46" s="26" t="e">
        <f t="shared" si="45"/>
        <v>#DIV/0!</v>
      </c>
      <c r="S46" s="28" t="s">
        <v>836</v>
      </c>
      <c r="T46" s="41">
        <f>(E46+L46)/($E$47+$L$47+$E$38+$L$38+$K$27+$D$27+$N$17)</f>
        <v>1.4563106796116505E-2</v>
      </c>
      <c r="U46" s="41">
        <f>E46/($E$47+$E$38+$K$27)</f>
        <v>2.6362038664323375E-2</v>
      </c>
      <c r="V46" s="41">
        <f>L46/($L$47+$L$38+$D$27+$N$17)</f>
        <v>0</v>
      </c>
      <c r="X46" s="29">
        <f>($G46*('Scoring Format'!$B$4))+($I46*'Scoring Format'!$B$7)+($M46*('Scoring Format'!$B$3))+($O46*('Scoring Format'!$B$6))</f>
        <v>19.5</v>
      </c>
      <c r="Y46" s="29">
        <f>(F46*1)+(($G46*('Scoring Format'!$B$4))+($I46*'Scoring Format'!$B$7)+($M46*('Scoring Format'!$B$3))+($O46*('Scoring Format'!$B$6)))</f>
        <v>33.5</v>
      </c>
      <c r="Z46" s="29">
        <f>(F46*0.5)+(($G46*('Scoring Format'!$B$4))+($I46*'Scoring Format'!$B$7)+($M46*('Scoring Format'!$B$3))+($O46*('Scoring Format'!$B$6)))</f>
        <v>26.5</v>
      </c>
      <c r="AA46" s="31"/>
      <c r="AD46" s="28"/>
      <c r="AE46" s="28"/>
      <c r="AF46" s="26" t="e">
        <f t="shared" si="40"/>
        <v>#DIV/0!</v>
      </c>
      <c r="AG46" s="29"/>
      <c r="AH46" s="29"/>
      <c r="AI46" s="29"/>
      <c r="AJ46" s="29" t="e">
        <f>AI46/AH46</f>
        <v>#DIV/0!</v>
      </c>
      <c r="AK46" s="29"/>
      <c r="AL46" s="26" t="e">
        <f t="shared" si="41"/>
        <v>#DIV/0!</v>
      </c>
      <c r="AN46" s="29"/>
      <c r="AO46" s="29"/>
      <c r="AP46" s="29"/>
      <c r="AQ46" s="29">
        <v>0</v>
      </c>
      <c r="AR46" s="26" t="e">
        <f t="shared" si="42"/>
        <v>#DIV/0!</v>
      </c>
      <c r="AV46" s="41" t="e">
        <f>(#REF!+AK46)/(#REF!+AI50)</f>
        <v>#REF!</v>
      </c>
      <c r="AW46" s="41" t="e">
        <f>#REF!/(AK46+#REF!)</f>
        <v>#REF!</v>
      </c>
      <c r="AX46" s="41" t="e">
        <f>AK46/(#REF!+AK46)</f>
        <v>#REF!</v>
      </c>
      <c r="AZ46" s="29">
        <f>(AI46*0.1)+(AK46*6)+(AO46*0.1)+(AQ46*6)</f>
        <v>0</v>
      </c>
      <c r="BA46" s="29">
        <f>(AH46*1)+(AI46*0.1)+(AK46*6)+(AO46*0.1)+(AQ46*6)</f>
        <v>0</v>
      </c>
    </row>
    <row r="47" spans="1:53" x14ac:dyDescent="0.15">
      <c r="A47" s="27" t="s">
        <v>44</v>
      </c>
      <c r="B47" s="27"/>
      <c r="C47" s="27"/>
      <c r="D47" s="23"/>
      <c r="E47" s="27">
        <f>SUM(E43:E46)</f>
        <v>111</v>
      </c>
      <c r="F47" s="27">
        <f t="shared" ref="F47:I47" si="46">SUM(F43:F46)</f>
        <v>77</v>
      </c>
      <c r="G47" s="27">
        <f t="shared" si="46"/>
        <v>719</v>
      </c>
      <c r="H47" s="27"/>
      <c r="I47" s="27">
        <f t="shared" si="46"/>
        <v>7</v>
      </c>
      <c r="J47" s="27"/>
      <c r="K47" s="27"/>
      <c r="L47" s="27">
        <f>SUM(L43:L46)</f>
        <v>0</v>
      </c>
      <c r="M47" s="27">
        <f t="shared" ref="M47:O47" si="47">SUM(M43:M46)</f>
        <v>0</v>
      </c>
      <c r="N47" s="27"/>
      <c r="O47" s="27">
        <f t="shared" si="47"/>
        <v>0</v>
      </c>
      <c r="P47" s="23"/>
      <c r="R47" s="32"/>
      <c r="T47" s="32"/>
      <c r="V47" s="31"/>
      <c r="W47" s="31"/>
      <c r="AD47" s="27" t="s">
        <v>44</v>
      </c>
      <c r="AE47" s="27"/>
      <c r="AF47" s="23"/>
      <c r="AG47" s="27">
        <f>SUM(AG43:AG46)</f>
        <v>63</v>
      </c>
      <c r="AH47" s="27">
        <f t="shared" ref="AH47:AI47" si="48">SUM(AH43:AH46)</f>
        <v>41</v>
      </c>
      <c r="AI47" s="27">
        <f t="shared" si="48"/>
        <v>456</v>
      </c>
      <c r="AJ47" s="27"/>
      <c r="AK47" s="27">
        <f t="shared" ref="AK47" si="49">SUM(AK43:AK46)</f>
        <v>3</v>
      </c>
      <c r="AL47" s="27"/>
      <c r="AM47" s="27"/>
      <c r="AN47" s="27">
        <f>SUM(AN43:AN46)</f>
        <v>0</v>
      </c>
      <c r="AO47" s="27">
        <f t="shared" ref="AO47" si="50">SUM(AO43:AO46)</f>
        <v>0</v>
      </c>
      <c r="AP47" s="27"/>
      <c r="AQ47" s="27">
        <f t="shared" ref="AQ47" si="51">SUM(AQ43:AQ46)</f>
        <v>0</v>
      </c>
      <c r="AR47" s="23"/>
      <c r="AT47" s="32"/>
      <c r="AU47" s="32"/>
      <c r="AV47" s="32"/>
      <c r="AX47" s="31"/>
      <c r="AY47" s="31"/>
    </row>
    <row r="48" spans="1:53" x14ac:dyDescent="0.15">
      <c r="H48" s="36"/>
      <c r="I48" s="31"/>
      <c r="J48" s="31"/>
      <c r="P48" s="32"/>
      <c r="Q48" s="32"/>
      <c r="R48" s="32"/>
      <c r="T48" s="31"/>
      <c r="U48" s="31"/>
      <c r="AJ48" s="36"/>
      <c r="AK48" s="31"/>
      <c r="AL48" s="31"/>
      <c r="AR48" s="32"/>
      <c r="AS48" s="32"/>
      <c r="AT48" s="32"/>
      <c r="AV48" s="31"/>
      <c r="AW48" s="31"/>
    </row>
    <row r="49" spans="1:50" x14ac:dyDescent="0.15">
      <c r="H49" s="36"/>
      <c r="I49" s="31"/>
      <c r="J49" s="31"/>
      <c r="P49" s="32"/>
      <c r="Q49" s="32"/>
      <c r="R49" s="32"/>
      <c r="T49" s="31"/>
      <c r="U49" s="31"/>
      <c r="AJ49" s="36"/>
      <c r="AK49" s="31"/>
      <c r="AL49" s="31"/>
      <c r="AR49" s="32"/>
      <c r="AS49" s="32"/>
      <c r="AT49" s="32"/>
      <c r="AV49" s="31"/>
      <c r="AW49" s="31"/>
    </row>
    <row r="50" spans="1:50" x14ac:dyDescent="0.15">
      <c r="A50" s="552" t="s">
        <v>57</v>
      </c>
      <c r="B50" s="552"/>
      <c r="C50" s="552"/>
      <c r="D50" s="552"/>
      <c r="E50" s="552"/>
      <c r="F50" s="552"/>
      <c r="G50" s="552"/>
      <c r="H50" s="36"/>
      <c r="I50" s="31"/>
      <c r="J50" s="552" t="s">
        <v>58</v>
      </c>
      <c r="K50" s="553"/>
      <c r="L50" s="553"/>
      <c r="M50" s="553"/>
      <c r="N50" s="553"/>
      <c r="P50" s="43"/>
      <c r="Q50" s="32"/>
      <c r="R50" s="552" t="s">
        <v>62</v>
      </c>
      <c r="S50" s="553"/>
      <c r="T50" s="553"/>
      <c r="U50" s="553"/>
      <c r="V50" s="553"/>
      <c r="AC50" s="552" t="s">
        <v>57</v>
      </c>
      <c r="AD50" s="552"/>
      <c r="AE50" s="552"/>
      <c r="AF50" s="552"/>
      <c r="AG50" s="552"/>
      <c r="AH50" s="552"/>
      <c r="AI50" s="552"/>
      <c r="AJ50" s="36"/>
      <c r="AK50" s="31"/>
      <c r="AL50" s="552" t="s">
        <v>58</v>
      </c>
      <c r="AM50" s="553"/>
      <c r="AN50" s="553"/>
      <c r="AO50" s="553"/>
      <c r="AP50" s="553"/>
      <c r="AR50" s="43"/>
      <c r="AS50" s="32"/>
      <c r="AT50" s="552" t="s">
        <v>62</v>
      </c>
      <c r="AU50" s="553"/>
      <c r="AV50" s="553"/>
      <c r="AW50" s="553"/>
      <c r="AX50" s="553"/>
    </row>
    <row r="51" spans="1:50" x14ac:dyDescent="0.15">
      <c r="A51" s="23"/>
      <c r="B51" s="27" t="s">
        <v>17</v>
      </c>
      <c r="C51" s="27" t="s">
        <v>42</v>
      </c>
      <c r="D51" s="27" t="s">
        <v>19</v>
      </c>
      <c r="E51" s="27" t="s">
        <v>6</v>
      </c>
      <c r="H51" s="31"/>
      <c r="I51" s="31"/>
      <c r="J51" s="554" t="s">
        <v>59</v>
      </c>
      <c r="K51" s="551"/>
      <c r="L51" s="551"/>
      <c r="M51" s="551"/>
      <c r="N51" s="23" t="s">
        <v>60</v>
      </c>
      <c r="R51" s="554" t="s">
        <v>59</v>
      </c>
      <c r="S51" s="551"/>
      <c r="T51" s="551"/>
      <c r="U51" s="551"/>
      <c r="V51" s="23" t="s">
        <v>60</v>
      </c>
      <c r="AC51" s="23"/>
      <c r="AD51" s="27" t="s">
        <v>17</v>
      </c>
      <c r="AE51" s="27" t="s">
        <v>42</v>
      </c>
      <c r="AF51" s="27" t="s">
        <v>19</v>
      </c>
      <c r="AG51" s="27" t="s">
        <v>6</v>
      </c>
      <c r="AJ51" s="31"/>
      <c r="AK51" s="31"/>
      <c r="AL51" s="554" t="s">
        <v>59</v>
      </c>
      <c r="AM51" s="551"/>
      <c r="AN51" s="551"/>
      <c r="AO51" s="551"/>
      <c r="AP51" s="23" t="s">
        <v>60</v>
      </c>
      <c r="AT51" s="554" t="s">
        <v>59</v>
      </c>
      <c r="AU51" s="551"/>
      <c r="AV51" s="551"/>
      <c r="AW51" s="551"/>
      <c r="AX51" s="23" t="s">
        <v>60</v>
      </c>
    </row>
    <row r="52" spans="1:50" x14ac:dyDescent="0.15">
      <c r="A52" s="42" t="s">
        <v>33</v>
      </c>
      <c r="B52" s="29">
        <f>SUM(K22:K26,E32:E37,E43:E46)</f>
        <v>569</v>
      </c>
      <c r="C52" s="29">
        <f>SUM(F43:F46,F32:F37,L22:L26)</f>
        <v>382</v>
      </c>
      <c r="D52" s="29">
        <f>SUM(G43:G46,G32:G37,M22:M26)</f>
        <v>4060</v>
      </c>
      <c r="E52" s="29">
        <f>SUM(O22:O26,I32:I37,I43:I46)</f>
        <v>27</v>
      </c>
      <c r="H52" s="31"/>
      <c r="I52" s="31"/>
      <c r="J52" s="555" t="s">
        <v>2404</v>
      </c>
      <c r="K52" s="555"/>
      <c r="L52" s="555"/>
      <c r="M52" s="555"/>
      <c r="N52" s="28" t="s">
        <v>285</v>
      </c>
      <c r="R52" s="555"/>
      <c r="S52" s="555"/>
      <c r="T52" s="555"/>
      <c r="U52" s="555"/>
      <c r="V52" s="28"/>
      <c r="AC52" s="42" t="s">
        <v>33</v>
      </c>
      <c r="AD52" s="29">
        <f>SUM(AM22:AM26,AG32:AG37,AG43:AG46)</f>
        <v>583</v>
      </c>
      <c r="AE52" s="29">
        <f>SUM(AH43:AH46,AH32:AH37,AM22:AM26)</f>
        <v>404</v>
      </c>
      <c r="AF52" s="29">
        <f>SUM(AI43:AI46,AI32:AI37,AN22:AN26)</f>
        <v>3653</v>
      </c>
      <c r="AG52" s="29">
        <f>SUM(AQ22:AQ26,AK32:AK37,AK43:AK46)</f>
        <v>27</v>
      </c>
      <c r="AJ52" s="31"/>
      <c r="AK52" s="31"/>
      <c r="AL52" s="556"/>
      <c r="AM52" s="555"/>
      <c r="AN52" s="555"/>
      <c r="AO52" s="555"/>
      <c r="AP52" s="28"/>
      <c r="AT52" s="556"/>
      <c r="AU52" s="555"/>
      <c r="AV52" s="555"/>
      <c r="AW52" s="555"/>
      <c r="AX52" s="28"/>
    </row>
    <row r="53" spans="1:50" x14ac:dyDescent="0.15">
      <c r="A53" s="42" t="s">
        <v>43</v>
      </c>
      <c r="B53" s="29">
        <f>SUM(D17)</f>
        <v>569</v>
      </c>
      <c r="C53" s="29">
        <f>SUM(E17)</f>
        <v>382</v>
      </c>
      <c r="D53" s="29">
        <f>SUM(G17)</f>
        <v>4060</v>
      </c>
      <c r="E53" s="29">
        <f>SUM(I17)</f>
        <v>27</v>
      </c>
      <c r="F53" s="27"/>
      <c r="J53" s="555" t="s">
        <v>1431</v>
      </c>
      <c r="K53" s="555"/>
      <c r="L53" s="555"/>
      <c r="M53" s="555"/>
      <c r="N53" s="28" t="s">
        <v>285</v>
      </c>
      <c r="R53" s="555"/>
      <c r="S53" s="555"/>
      <c r="T53" s="555"/>
      <c r="U53" s="555"/>
      <c r="V53" s="28"/>
      <c r="AC53" s="42" t="s">
        <v>43</v>
      </c>
      <c r="AD53" s="29">
        <f>SUM(AF17)</f>
        <v>583</v>
      </c>
      <c r="AE53" s="29">
        <f>SUM(AG17)</f>
        <v>378</v>
      </c>
      <c r="AF53" s="29">
        <f>SUM(AI17)</f>
        <v>4072</v>
      </c>
      <c r="AG53" s="29">
        <f>SUM(AK17)</f>
        <v>27</v>
      </c>
      <c r="AH53" s="27"/>
      <c r="AL53" s="556"/>
      <c r="AM53" s="555"/>
      <c r="AN53" s="555"/>
      <c r="AO53" s="555"/>
      <c r="AP53" s="28"/>
      <c r="AT53" s="556"/>
      <c r="AU53" s="555"/>
      <c r="AV53" s="555"/>
      <c r="AW53" s="555"/>
      <c r="AX53" s="28"/>
    </row>
    <row r="54" spans="1:50" x14ac:dyDescent="0.15">
      <c r="A54" s="42" t="s">
        <v>65</v>
      </c>
      <c r="B54" s="29"/>
      <c r="F54" s="27"/>
      <c r="J54" s="555" t="s">
        <v>4007</v>
      </c>
      <c r="K54" s="555"/>
      <c r="L54" s="555"/>
      <c r="M54" s="555"/>
      <c r="N54" s="28" t="s">
        <v>285</v>
      </c>
      <c r="R54" s="555"/>
      <c r="S54" s="555"/>
      <c r="T54" s="555"/>
      <c r="U54" s="555"/>
      <c r="V54" s="28"/>
      <c r="AC54" s="42" t="s">
        <v>65</v>
      </c>
      <c r="AD54" s="28"/>
      <c r="AH54" s="27"/>
      <c r="AL54" s="556"/>
      <c r="AM54" s="555"/>
      <c r="AN54" s="555"/>
      <c r="AO54" s="555"/>
      <c r="AP54" s="28"/>
      <c r="AT54" s="556"/>
      <c r="AU54" s="555"/>
      <c r="AV54" s="555"/>
      <c r="AW54" s="555"/>
      <c r="AX54" s="28"/>
    </row>
    <row r="55" spans="1:50" x14ac:dyDescent="0.15">
      <c r="J55" s="555" t="s">
        <v>2405</v>
      </c>
      <c r="K55" s="555"/>
      <c r="L55" s="555"/>
      <c r="M55" s="555"/>
      <c r="N55" s="28" t="s">
        <v>285</v>
      </c>
      <c r="R55" s="555"/>
      <c r="S55" s="555"/>
      <c r="T55" s="555"/>
      <c r="U55" s="555"/>
      <c r="V55" s="28"/>
      <c r="AL55" s="556"/>
      <c r="AM55" s="555"/>
      <c r="AN55" s="555"/>
      <c r="AO55" s="555"/>
      <c r="AP55" s="28"/>
      <c r="AT55" s="556"/>
      <c r="AU55" s="555"/>
      <c r="AV55" s="555"/>
      <c r="AW55" s="555"/>
      <c r="AX55" s="28"/>
    </row>
    <row r="56" spans="1:50" x14ac:dyDescent="0.15">
      <c r="A56" s="23"/>
      <c r="B56" s="27" t="s">
        <v>1</v>
      </c>
      <c r="C56" s="27" t="s">
        <v>4</v>
      </c>
      <c r="D56" s="27" t="s">
        <v>6</v>
      </c>
      <c r="J56" s="555" t="s">
        <v>2408</v>
      </c>
      <c r="K56" s="555"/>
      <c r="L56" s="555"/>
      <c r="M56" s="555"/>
      <c r="N56" s="28" t="s">
        <v>286</v>
      </c>
      <c r="R56" s="555"/>
      <c r="S56" s="555"/>
      <c r="T56" s="555"/>
      <c r="U56" s="555"/>
      <c r="V56" s="28"/>
      <c r="AC56" s="23"/>
      <c r="AD56" s="27" t="s">
        <v>1</v>
      </c>
      <c r="AE56" s="27" t="s">
        <v>4</v>
      </c>
      <c r="AF56" s="27" t="s">
        <v>6</v>
      </c>
      <c r="AL56" s="556"/>
      <c r="AM56" s="555"/>
      <c r="AN56" s="555"/>
      <c r="AO56" s="555"/>
      <c r="AP56" s="28"/>
      <c r="AT56" s="556"/>
      <c r="AU56" s="555"/>
      <c r="AV56" s="555"/>
      <c r="AW56" s="555"/>
      <c r="AX56" s="28"/>
    </row>
    <row r="57" spans="1:50" x14ac:dyDescent="0.15">
      <c r="A57" s="42" t="s">
        <v>56</v>
      </c>
      <c r="B57" s="29">
        <f>SUM(N14:N16,D22:D26,L32:L37,L43:L46)</f>
        <v>461</v>
      </c>
      <c r="C57" s="29">
        <f>SUM(O14:O16,E22:E26,M32:M37,M43:M46)</f>
        <v>2021</v>
      </c>
      <c r="D57" s="29">
        <f>SUM(Q14:Q16,G22:G26,O32:O37,O43:O46)</f>
        <v>18</v>
      </c>
      <c r="J57" s="555" t="s">
        <v>2409</v>
      </c>
      <c r="K57" s="555"/>
      <c r="L57" s="555"/>
      <c r="M57" s="555"/>
      <c r="N57" s="28" t="s">
        <v>286</v>
      </c>
      <c r="R57" s="555"/>
      <c r="S57" s="555"/>
      <c r="T57" s="555"/>
      <c r="U57" s="555"/>
      <c r="V57" s="28"/>
      <c r="AC57" s="42" t="s">
        <v>56</v>
      </c>
      <c r="AD57" s="29">
        <f>SUM(AP14:AP16,AF22:AF26,AN32:AN37,AN43:AN46)</f>
        <v>421</v>
      </c>
      <c r="AE57" s="29">
        <f>SUM(AQ14:AQ16,AG22:AG26,AO32:AO37,AO43:AO46)</f>
        <v>2231</v>
      </c>
      <c r="AF57" s="29">
        <f>SUM(AS14:AS16,AI22:AI26,AQ32:AQ37,AQ43:AQ46)</f>
        <v>18</v>
      </c>
      <c r="AL57" s="556"/>
      <c r="AM57" s="555"/>
      <c r="AN57" s="555"/>
      <c r="AO57" s="555"/>
      <c r="AP57" s="28"/>
      <c r="AT57" s="556"/>
      <c r="AU57" s="555"/>
      <c r="AV57" s="555"/>
      <c r="AW57" s="555"/>
      <c r="AX57" s="28"/>
    </row>
    <row r="58" spans="1:50" x14ac:dyDescent="0.15">
      <c r="A58" s="42" t="s">
        <v>65</v>
      </c>
      <c r="B58" s="29"/>
      <c r="J58" s="555" t="s">
        <v>2794</v>
      </c>
      <c r="K58" s="555"/>
      <c r="L58" s="555"/>
      <c r="M58" s="555"/>
      <c r="N58" s="28" t="s">
        <v>16</v>
      </c>
      <c r="R58" s="556"/>
      <c r="S58" s="555"/>
      <c r="T58" s="555"/>
      <c r="U58" s="555"/>
      <c r="V58" s="28"/>
      <c r="AC58" s="42" t="s">
        <v>65</v>
      </c>
      <c r="AD58" s="28"/>
      <c r="AL58" s="556"/>
      <c r="AM58" s="555"/>
      <c r="AN58" s="555"/>
      <c r="AO58" s="555"/>
      <c r="AP58" s="28"/>
      <c r="AT58" s="556"/>
      <c r="AU58" s="555"/>
      <c r="AV58" s="555"/>
      <c r="AW58" s="555"/>
      <c r="AX58" s="28"/>
    </row>
    <row r="59" spans="1:50" x14ac:dyDescent="0.15">
      <c r="J59" s="555" t="s">
        <v>4027</v>
      </c>
      <c r="K59" s="555"/>
      <c r="L59" s="555"/>
      <c r="M59" s="555"/>
      <c r="N59" s="28" t="s">
        <v>285</v>
      </c>
      <c r="R59" s="556"/>
      <c r="S59" s="555"/>
      <c r="T59" s="555"/>
      <c r="U59" s="555"/>
      <c r="V59" s="28"/>
      <c r="AL59" s="556"/>
      <c r="AM59" s="555"/>
      <c r="AN59" s="555"/>
      <c r="AO59" s="555"/>
      <c r="AP59" s="28"/>
      <c r="AT59" s="556"/>
      <c r="AU59" s="555"/>
      <c r="AV59" s="555"/>
      <c r="AW59" s="555"/>
      <c r="AX59" s="28"/>
    </row>
    <row r="60" spans="1:50" x14ac:dyDescent="0.15">
      <c r="B60" s="27" t="s">
        <v>40</v>
      </c>
      <c r="C60" s="27" t="s">
        <v>41</v>
      </c>
      <c r="AD60" s="27" t="s">
        <v>40</v>
      </c>
      <c r="AE60" s="27" t="s">
        <v>41</v>
      </c>
    </row>
    <row r="61" spans="1:50" x14ac:dyDescent="0.15">
      <c r="A61" s="42" t="s">
        <v>39</v>
      </c>
      <c r="B61" s="26">
        <f>B57/(B53+B57)</f>
        <v>0.44757281553398059</v>
      </c>
      <c r="C61" s="26">
        <f>B53/(B53+B57)</f>
        <v>0.55242718446601946</v>
      </c>
      <c r="AC61" s="42" t="s">
        <v>39</v>
      </c>
      <c r="AD61" s="26">
        <f>AD57/(AD53+AD57)</f>
        <v>0.41932270916334663</v>
      </c>
      <c r="AE61" s="26">
        <f>AD53/(AD53+AD57)</f>
        <v>0.58067729083665343</v>
      </c>
      <c r="AL61" s="21" t="s">
        <v>61</v>
      </c>
    </row>
    <row r="62" spans="1:50" x14ac:dyDescent="0.15">
      <c r="A62" s="42" t="s">
        <v>64</v>
      </c>
      <c r="B62" s="29"/>
      <c r="C62" s="28"/>
      <c r="AC62" s="42" t="s">
        <v>64</v>
      </c>
      <c r="AD62" s="28"/>
      <c r="AE62" s="28"/>
    </row>
    <row r="64" spans="1:50" x14ac:dyDescent="0.15">
      <c r="J64" s="21" t="s">
        <v>61</v>
      </c>
    </row>
    <row r="73" spans="1:23" x14ac:dyDescent="0.15">
      <c r="A73" s="552" t="s">
        <v>55</v>
      </c>
      <c r="B73" s="552"/>
      <c r="C73" s="552"/>
      <c r="D73" s="552"/>
      <c r="E73" s="552"/>
      <c r="F73" s="552"/>
      <c r="G73" s="552"/>
      <c r="H73" s="552"/>
      <c r="I73" s="552"/>
      <c r="J73" s="552"/>
      <c r="K73" s="552"/>
      <c r="L73" s="552"/>
      <c r="M73" s="552"/>
      <c r="N73" s="552"/>
      <c r="O73" s="552"/>
      <c r="P73" s="552"/>
      <c r="Q73" s="552"/>
      <c r="R73" s="552"/>
      <c r="S73" s="552"/>
      <c r="T73" s="552"/>
      <c r="U73" s="552"/>
      <c r="V73" s="552"/>
      <c r="W73" s="552"/>
    </row>
    <row r="74" spans="1:23" x14ac:dyDescent="0.15">
      <c r="A74" s="22"/>
      <c r="B74" s="22"/>
      <c r="C74" s="22"/>
      <c r="D74" s="22"/>
      <c r="E74" s="22"/>
      <c r="F74" s="22"/>
      <c r="G74" s="22"/>
      <c r="H74" s="22"/>
      <c r="I74" s="22"/>
      <c r="J74" s="22"/>
      <c r="K74" s="22"/>
      <c r="L74" s="22"/>
      <c r="M74" s="22"/>
      <c r="N74" s="22"/>
      <c r="O74" s="22"/>
      <c r="P74" s="22"/>
      <c r="Q74" s="22"/>
      <c r="R74" s="22"/>
      <c r="S74" s="22"/>
      <c r="T74" s="22"/>
      <c r="U74" s="22"/>
      <c r="V74" s="22"/>
      <c r="W74" s="22"/>
    </row>
    <row r="75" spans="1:23" x14ac:dyDescent="0.15">
      <c r="H75" s="550" t="s">
        <v>36</v>
      </c>
      <c r="I75" s="550"/>
      <c r="J75" s="550"/>
      <c r="M75" s="550" t="s">
        <v>37</v>
      </c>
      <c r="N75" s="550"/>
      <c r="O75" s="550"/>
      <c r="S75" s="23" t="s">
        <v>94</v>
      </c>
    </row>
    <row r="76" spans="1:23" x14ac:dyDescent="0.15">
      <c r="H76" s="550" t="s">
        <v>38</v>
      </c>
      <c r="I76" s="550"/>
      <c r="J76" s="550"/>
      <c r="M76" s="24" t="s">
        <v>75</v>
      </c>
      <c r="S76" s="25" t="s">
        <v>40</v>
      </c>
      <c r="T76" s="25" t="s">
        <v>41</v>
      </c>
    </row>
    <row r="77" spans="1:23" x14ac:dyDescent="0.15">
      <c r="H77" s="550"/>
      <c r="I77" s="550"/>
      <c r="J77" s="550"/>
      <c r="S77" s="26">
        <f>(M87+C97+K108+K117)/(M87+C97+K108+C87)</f>
        <v>0.47912524850894633</v>
      </c>
      <c r="T77" s="26">
        <f>C87/(C87+M87+C97+K108+K117)</f>
        <v>0.52087475149105367</v>
      </c>
    </row>
    <row r="80" spans="1:23" x14ac:dyDescent="0.15">
      <c r="A80" s="552" t="s">
        <v>38</v>
      </c>
      <c r="B80" s="552"/>
      <c r="C80" s="552"/>
      <c r="D80" s="552"/>
      <c r="E80" s="552"/>
      <c r="F80" s="552"/>
      <c r="G80" s="552"/>
      <c r="H80" s="552"/>
      <c r="I80" s="552"/>
      <c r="J80" s="552"/>
      <c r="K80" s="552"/>
      <c r="L80" s="552"/>
      <c r="M80" s="552"/>
      <c r="N80" s="552"/>
      <c r="O80" s="552"/>
      <c r="P80" s="552"/>
      <c r="Q80" s="552"/>
      <c r="R80" s="552"/>
      <c r="S80" s="552"/>
      <c r="T80" s="552"/>
      <c r="U80" s="552"/>
      <c r="V80" s="552"/>
      <c r="W80" s="552"/>
    </row>
    <row r="82" spans="1:27" x14ac:dyDescent="0.15">
      <c r="C82" s="552" t="s">
        <v>48</v>
      </c>
      <c r="D82" s="552"/>
      <c r="E82" s="552"/>
      <c r="F82" s="552"/>
      <c r="G82" s="552"/>
      <c r="H82" s="552"/>
      <c r="I82" s="552"/>
      <c r="L82" s="552" t="s">
        <v>49</v>
      </c>
      <c r="M82" s="553"/>
      <c r="N82" s="553"/>
      <c r="O82" s="553"/>
      <c r="P82" s="553"/>
      <c r="R82" s="552" t="s">
        <v>50</v>
      </c>
      <c r="S82" s="552"/>
      <c r="T82" s="552"/>
      <c r="V82" s="552" t="s">
        <v>51</v>
      </c>
      <c r="W82" s="552"/>
    </row>
    <row r="83" spans="1:27" x14ac:dyDescent="0.15">
      <c r="A83" s="27" t="s">
        <v>0</v>
      </c>
      <c r="B83" s="27" t="s">
        <v>66</v>
      </c>
      <c r="C83" s="27" t="s">
        <v>1</v>
      </c>
      <c r="D83" s="27" t="s">
        <v>2</v>
      </c>
      <c r="E83" s="27" t="s">
        <v>3</v>
      </c>
      <c r="F83" s="27" t="s">
        <v>4</v>
      </c>
      <c r="G83" s="27" t="s">
        <v>5</v>
      </c>
      <c r="H83" s="27" t="s">
        <v>6</v>
      </c>
      <c r="I83" s="27" t="s">
        <v>7</v>
      </c>
      <c r="J83" s="27" t="s">
        <v>8</v>
      </c>
      <c r="K83" s="27" t="s">
        <v>9</v>
      </c>
      <c r="M83" s="27" t="s">
        <v>10</v>
      </c>
      <c r="N83" s="27" t="s">
        <v>11</v>
      </c>
      <c r="O83" s="27" t="s">
        <v>12</v>
      </c>
      <c r="P83" s="27" t="s">
        <v>6</v>
      </c>
      <c r="Q83" s="27" t="s">
        <v>13</v>
      </c>
      <c r="R83" s="27"/>
      <c r="S83" s="27" t="s">
        <v>47</v>
      </c>
      <c r="T83" s="27" t="s">
        <v>45</v>
      </c>
      <c r="U83" s="27" t="s">
        <v>46</v>
      </c>
      <c r="V83" s="27"/>
      <c r="W83" s="27" t="s">
        <v>14</v>
      </c>
      <c r="X83" s="27" t="s">
        <v>63</v>
      </c>
      <c r="Y83" s="27"/>
      <c r="Z83" s="27"/>
    </row>
    <row r="84" spans="1:27" x14ac:dyDescent="0.15">
      <c r="A84" s="28" t="s">
        <v>1483</v>
      </c>
      <c r="B84" s="29">
        <v>17</v>
      </c>
      <c r="C84" s="29">
        <v>524</v>
      </c>
      <c r="D84" s="29">
        <v>342</v>
      </c>
      <c r="E84" s="26">
        <f>D84/C84</f>
        <v>0.65267175572519087</v>
      </c>
      <c r="F84" s="29">
        <v>4035</v>
      </c>
      <c r="G84" s="30">
        <f>F84/C84</f>
        <v>7.7003816793893129</v>
      </c>
      <c r="H84" s="29">
        <v>28</v>
      </c>
      <c r="I84" s="26">
        <f>H84/C84</f>
        <v>5.3435114503816793E-2</v>
      </c>
      <c r="J84" s="29">
        <v>9</v>
      </c>
      <c r="K84" s="26">
        <f>J84/C84</f>
        <v>1.717557251908397E-2</v>
      </c>
      <c r="M84" s="29">
        <v>82</v>
      </c>
      <c r="N84" s="29">
        <v>452</v>
      </c>
      <c r="O84" s="29">
        <f>N84/M84</f>
        <v>5.5121951219512191</v>
      </c>
      <c r="P84" s="29">
        <v>2</v>
      </c>
      <c r="Q84" s="26">
        <f>P84/M84</f>
        <v>2.4390243902439025E-2</v>
      </c>
      <c r="R84" s="31"/>
      <c r="S84" s="26">
        <f>(C84+M84)/($D$17+$N$17)</f>
        <v>0.92237442922374424</v>
      </c>
      <c r="T84" s="26">
        <f>C84/($D$17)</f>
        <v>0.92091388400702989</v>
      </c>
      <c r="U84" s="26">
        <f>M84/($N$17)</f>
        <v>0.93181818181818177</v>
      </c>
      <c r="V84" s="32"/>
      <c r="W84" s="29">
        <f>(F84*0.05)+(H84*4)+(J84*-1)+(N84*0.1)+(P84*6)</f>
        <v>361.95</v>
      </c>
      <c r="X84" s="33">
        <f>((F84*0.05)+(H84*4)+(J84*-1)+(N84*0.1)+(P84*6))*0.4</f>
        <v>144.78</v>
      </c>
      <c r="Y84" s="31"/>
      <c r="Z84" s="31"/>
    </row>
    <row r="85" spans="1:27" x14ac:dyDescent="0.15">
      <c r="A85" s="28" t="s">
        <v>767</v>
      </c>
      <c r="B85" s="29"/>
      <c r="C85" s="29"/>
      <c r="D85" s="29"/>
      <c r="E85" s="26" t="e">
        <f>D85/C85</f>
        <v>#DIV/0!</v>
      </c>
      <c r="F85" s="29"/>
      <c r="G85" s="30" t="e">
        <f>F85/C85</f>
        <v>#DIV/0!</v>
      </c>
      <c r="H85" s="29"/>
      <c r="I85" s="26" t="e">
        <f>H85/C85</f>
        <v>#DIV/0!</v>
      </c>
      <c r="J85" s="29"/>
      <c r="K85" s="26" t="e">
        <f t="shared" ref="K85:K86" si="52">J85/C85</f>
        <v>#DIV/0!</v>
      </c>
      <c r="M85" s="29"/>
      <c r="N85" s="29"/>
      <c r="O85" s="29" t="e">
        <f>N85/M85</f>
        <v>#DIV/0!</v>
      </c>
      <c r="P85" s="29"/>
      <c r="Q85" s="26" t="e">
        <f t="shared" ref="Q85:Q86" si="53">P85/M85</f>
        <v>#DIV/0!</v>
      </c>
      <c r="R85" s="31"/>
      <c r="S85" s="26">
        <f>(C85+M85)/($D$17+$N$17)</f>
        <v>0</v>
      </c>
      <c r="T85" s="26">
        <f>C85/($D$17)</f>
        <v>0</v>
      </c>
      <c r="U85" s="26">
        <f>M85/($N$17)</f>
        <v>0</v>
      </c>
      <c r="V85" s="32"/>
      <c r="W85" s="29">
        <f t="shared" ref="W85:W86" si="54">(F85*0.05)+(H85*4)+(J85*-1)+(N85*0.1)+(P85*6)</f>
        <v>0</v>
      </c>
      <c r="X85" s="33">
        <f t="shared" ref="X85:X86" si="55">((F85*0.05)+(H85*4)+(J85*-1)+(N85*0.1)+(P85*6))*0.4</f>
        <v>0</v>
      </c>
      <c r="Y85" s="31"/>
      <c r="Z85" s="31"/>
    </row>
    <row r="86" spans="1:27" x14ac:dyDescent="0.15">
      <c r="A86" s="28"/>
      <c r="B86" s="29"/>
      <c r="C86" s="29"/>
      <c r="D86" s="29"/>
      <c r="E86" s="26" t="e">
        <f>D86/C86</f>
        <v>#DIV/0!</v>
      </c>
      <c r="F86" s="29"/>
      <c r="G86" s="30" t="e">
        <f>F86/C86</f>
        <v>#DIV/0!</v>
      </c>
      <c r="H86" s="29"/>
      <c r="I86" s="26" t="e">
        <f>H86/C86</f>
        <v>#DIV/0!</v>
      </c>
      <c r="J86" s="29"/>
      <c r="K86" s="26" t="e">
        <f t="shared" si="52"/>
        <v>#DIV/0!</v>
      </c>
      <c r="M86" s="29"/>
      <c r="N86" s="29"/>
      <c r="O86" s="29" t="e">
        <f>N86/M86</f>
        <v>#DIV/0!</v>
      </c>
      <c r="P86" s="29"/>
      <c r="Q86" s="26" t="e">
        <f t="shared" si="53"/>
        <v>#DIV/0!</v>
      </c>
      <c r="R86" s="31"/>
      <c r="S86" s="26">
        <f>(C86+M86)/($D$17+$N$17)</f>
        <v>0</v>
      </c>
      <c r="T86" s="26">
        <f>C86/($D$17)</f>
        <v>0</v>
      </c>
      <c r="U86" s="26">
        <f>M86/($N$17)</f>
        <v>0</v>
      </c>
      <c r="V86" s="32"/>
      <c r="W86" s="29">
        <f t="shared" si="54"/>
        <v>0</v>
      </c>
      <c r="X86" s="33">
        <f t="shared" si="55"/>
        <v>0</v>
      </c>
      <c r="Y86" s="31"/>
      <c r="Z86" s="31"/>
    </row>
    <row r="87" spans="1:27" x14ac:dyDescent="0.15">
      <c r="A87" s="27" t="s">
        <v>44</v>
      </c>
      <c r="B87" s="27"/>
      <c r="C87" s="27">
        <f>SUM(C84:C86)</f>
        <v>524</v>
      </c>
      <c r="D87" s="27">
        <f>SUM(D84:D86)</f>
        <v>342</v>
      </c>
      <c r="E87" s="27"/>
      <c r="F87" s="27">
        <f t="shared" ref="F87" si="56">SUM(F84:F86)</f>
        <v>4035</v>
      </c>
      <c r="G87" s="27"/>
      <c r="H87" s="27">
        <f t="shared" ref="H87" si="57">SUM(H84:H86)</f>
        <v>28</v>
      </c>
      <c r="I87" s="27"/>
      <c r="J87" s="27">
        <f t="shared" ref="J87" si="58">SUM(J84:J86)</f>
        <v>9</v>
      </c>
      <c r="K87" s="27"/>
      <c r="L87" s="23"/>
      <c r="M87" s="27">
        <f>SUM(M84:M86)</f>
        <v>82</v>
      </c>
      <c r="N87" s="27">
        <f>SUM(N84:N86)</f>
        <v>452</v>
      </c>
      <c r="O87" s="27"/>
      <c r="P87" s="27">
        <f>SUM(P84:P86)</f>
        <v>2</v>
      </c>
      <c r="Q87" s="27"/>
      <c r="R87" s="27"/>
      <c r="S87" s="34">
        <f>S84+S85+S86</f>
        <v>0.92237442922374424</v>
      </c>
      <c r="T87" s="35">
        <f>C87/(C87+M87)</f>
        <v>0.86468646864686471</v>
      </c>
      <c r="U87" s="35">
        <f>M87/(M87+C87)</f>
        <v>0.13531353135313531</v>
      </c>
      <c r="V87" s="32"/>
      <c r="W87" s="31"/>
      <c r="X87" s="31"/>
      <c r="Y87" s="31"/>
      <c r="Z87" s="31"/>
    </row>
    <row r="88" spans="1:27" x14ac:dyDescent="0.15">
      <c r="C88" s="31"/>
      <c r="D88" s="36"/>
      <c r="E88" s="31"/>
      <c r="F88" s="37"/>
      <c r="G88" s="31"/>
      <c r="H88" s="38"/>
      <c r="I88" s="31"/>
      <c r="J88" s="38"/>
      <c r="K88" s="31"/>
      <c r="L88" s="31"/>
      <c r="M88" s="31"/>
      <c r="N88" s="31"/>
      <c r="O88" s="31"/>
      <c r="P88" s="31"/>
      <c r="Q88" s="31"/>
      <c r="R88" s="31"/>
    </row>
    <row r="89" spans="1:27" x14ac:dyDescent="0.15">
      <c r="C89" s="31"/>
      <c r="D89" s="36"/>
      <c r="E89" s="31"/>
      <c r="F89" s="37"/>
      <c r="G89" s="31"/>
      <c r="H89" s="38"/>
      <c r="I89" s="31"/>
      <c r="J89" s="38"/>
      <c r="K89" s="31"/>
      <c r="L89" s="31"/>
      <c r="M89" s="31"/>
      <c r="N89" s="31"/>
      <c r="O89" s="31"/>
      <c r="P89" s="31"/>
      <c r="Q89" s="31"/>
      <c r="R89" s="31"/>
    </row>
    <row r="90" spans="1:27" x14ac:dyDescent="0.15">
      <c r="A90" s="552" t="s">
        <v>49</v>
      </c>
      <c r="B90" s="552"/>
      <c r="C90" s="552"/>
      <c r="D90" s="552"/>
      <c r="E90" s="552"/>
      <c r="F90" s="552"/>
      <c r="G90" s="552"/>
      <c r="H90" s="552" t="s">
        <v>52</v>
      </c>
      <c r="I90" s="553"/>
      <c r="J90" s="553"/>
      <c r="K90" s="553"/>
      <c r="L90" s="553"/>
      <c r="M90" s="553"/>
      <c r="N90" s="31"/>
      <c r="O90" s="31"/>
      <c r="R90" s="552" t="s">
        <v>50</v>
      </c>
      <c r="S90" s="552"/>
      <c r="T90" s="552"/>
      <c r="V90" s="552" t="s">
        <v>51</v>
      </c>
      <c r="W90" s="552"/>
      <c r="X90" s="22"/>
      <c r="Y90" s="22"/>
      <c r="Z90" s="22"/>
      <c r="AA90" s="22"/>
    </row>
    <row r="91" spans="1:27" x14ac:dyDescent="0.15">
      <c r="A91" s="27" t="s">
        <v>16</v>
      </c>
      <c r="B91" s="27" t="s">
        <v>66</v>
      </c>
      <c r="C91" s="27" t="s">
        <v>1</v>
      </c>
      <c r="D91" s="27" t="s">
        <v>4</v>
      </c>
      <c r="E91" s="27" t="s">
        <v>5</v>
      </c>
      <c r="F91" s="27" t="s">
        <v>6</v>
      </c>
      <c r="G91" s="27" t="s">
        <v>7</v>
      </c>
      <c r="I91" s="27" t="s">
        <v>34</v>
      </c>
      <c r="J91" s="27" t="s">
        <v>17</v>
      </c>
      <c r="K91" s="27" t="s">
        <v>18</v>
      </c>
      <c r="L91" s="27" t="s">
        <v>19</v>
      </c>
      <c r="M91" s="27" t="s">
        <v>20</v>
      </c>
      <c r="N91" s="27" t="s">
        <v>6</v>
      </c>
      <c r="O91" s="27" t="s">
        <v>53</v>
      </c>
      <c r="R91" s="27" t="s">
        <v>16</v>
      </c>
      <c r="S91" s="27" t="s">
        <v>47</v>
      </c>
      <c r="T91" s="27" t="s">
        <v>45</v>
      </c>
      <c r="U91" s="27" t="s">
        <v>46</v>
      </c>
      <c r="W91" s="27" t="s">
        <v>14</v>
      </c>
      <c r="X91" s="27" t="s">
        <v>21</v>
      </c>
      <c r="Y91" s="27" t="s">
        <v>1002</v>
      </c>
      <c r="Z91" s="27"/>
      <c r="AA91" s="27"/>
    </row>
    <row r="92" spans="1:27" x14ac:dyDescent="0.15">
      <c r="A92" s="28" t="s">
        <v>538</v>
      </c>
      <c r="B92" s="39">
        <v>15</v>
      </c>
      <c r="C92" s="29">
        <v>200</v>
      </c>
      <c r="D92" s="29">
        <v>965</v>
      </c>
      <c r="E92" s="29">
        <f>D92/C92</f>
        <v>4.8250000000000002</v>
      </c>
      <c r="F92" s="29">
        <v>6</v>
      </c>
      <c r="G92" s="26">
        <f>F92/C92</f>
        <v>0.03</v>
      </c>
      <c r="I92" s="26">
        <f>K92/J92</f>
        <v>0.70833333333333337</v>
      </c>
      <c r="J92" s="29">
        <v>24</v>
      </c>
      <c r="K92" s="29">
        <v>17</v>
      </c>
      <c r="L92" s="29">
        <v>120</v>
      </c>
      <c r="M92" s="29">
        <f>L92/K92</f>
        <v>7.0588235294117645</v>
      </c>
      <c r="N92" s="29">
        <v>1</v>
      </c>
      <c r="O92" s="26">
        <f>N92/K92</f>
        <v>5.8823529411764705E-2</v>
      </c>
      <c r="R92" s="28" t="s">
        <v>146</v>
      </c>
      <c r="S92" s="26">
        <f>(C92+J92)/($D$27+$K$27+$N$17+$E$17+$L$38+$L$47)</f>
        <v>0.23260643821391486</v>
      </c>
      <c r="T92" s="26">
        <f>J92/($K$27+$F$38+$F$47)</f>
        <v>5.9259259259259262E-2</v>
      </c>
      <c r="U92" s="26">
        <f>C92/($D$27+$N$17+$L$38+$L$47)</f>
        <v>0.43383947939262474</v>
      </c>
      <c r="W92" s="29">
        <f>(D92*0.1)+(F92*6)+(L92*0.1)+(N92*6)</f>
        <v>150.5</v>
      </c>
      <c r="X92" s="29">
        <f>(D92*0.1)+(F92*6)+(K92*1)+(L92*0.1)+(N92*6)</f>
        <v>167.5</v>
      </c>
      <c r="Y92" s="29">
        <f>(D92*0.1)+(F92*6)+(K92*0.5)+(L92*0.1)+(N92*6)</f>
        <v>159</v>
      </c>
      <c r="Z92" s="31"/>
      <c r="AA92" s="31"/>
    </row>
    <row r="93" spans="1:27" x14ac:dyDescent="0.15">
      <c r="A93" s="42" t="s">
        <v>1317</v>
      </c>
      <c r="B93" s="39">
        <v>17</v>
      </c>
      <c r="C93" s="29">
        <v>120</v>
      </c>
      <c r="D93" s="29">
        <v>548</v>
      </c>
      <c r="E93" s="29">
        <f>D93/C93</f>
        <v>4.5666666666666664</v>
      </c>
      <c r="F93" s="29">
        <v>6</v>
      </c>
      <c r="G93" s="26">
        <f>F93/C93</f>
        <v>0.05</v>
      </c>
      <c r="I93" s="26">
        <f t="shared" ref="I93:I96" si="59">K93/J93</f>
        <v>0.64516129032258063</v>
      </c>
      <c r="J93" s="29">
        <v>31</v>
      </c>
      <c r="K93" s="29">
        <v>20</v>
      </c>
      <c r="L93" s="29">
        <v>143</v>
      </c>
      <c r="M93" s="29">
        <f>L93/K93</f>
        <v>7.15</v>
      </c>
      <c r="N93" s="29">
        <v>2</v>
      </c>
      <c r="O93" s="26">
        <f t="shared" ref="O93:O96" si="60">N93/K93</f>
        <v>0.1</v>
      </c>
      <c r="R93" s="28" t="s">
        <v>997</v>
      </c>
      <c r="S93" s="26">
        <f>(C93+J93)/($D$27+$K$27+$N$17+$E$17+$L$38+$L$47)</f>
        <v>0.15680166147455868</v>
      </c>
      <c r="T93" s="26">
        <f>J93/($K$27+$F$38+$F$47)</f>
        <v>7.6543209876543214E-2</v>
      </c>
      <c r="U93" s="26">
        <f>C93/($D$27+$N$17+$L$38+$L$47)</f>
        <v>0.26030368763557482</v>
      </c>
      <c r="W93" s="29">
        <f t="shared" ref="W93:W96" si="61">(D93*0.1)+(F93*6)+(L93*0.1)+(N93*6)</f>
        <v>117.10000000000001</v>
      </c>
      <c r="X93" s="29">
        <f t="shared" ref="X93:X96" si="62">(D93*0.1)+(F93*6)+(K93*1)+(L93*0.1)+(N93*6)</f>
        <v>137.10000000000002</v>
      </c>
      <c r="Y93" s="29">
        <f t="shared" ref="Y93:Y96" si="63">(D93*0.1)+(F93*6)+(K93*0.5)+(L93*0.1)+(N93*6)</f>
        <v>127.10000000000001</v>
      </c>
      <c r="Z93" s="31"/>
      <c r="AA93" s="31"/>
    </row>
    <row r="94" spans="1:27" x14ac:dyDescent="0.15">
      <c r="A94" s="42"/>
      <c r="B94" s="39"/>
      <c r="C94" s="29"/>
      <c r="D94" s="29"/>
      <c r="E94" s="29" t="e">
        <f>D94/C94</f>
        <v>#DIV/0!</v>
      </c>
      <c r="F94" s="29">
        <v>0</v>
      </c>
      <c r="G94" s="26" t="e">
        <f>F94/C94</f>
        <v>#DIV/0!</v>
      </c>
      <c r="I94" s="26" t="e">
        <f t="shared" si="59"/>
        <v>#DIV/0!</v>
      </c>
      <c r="J94" s="29"/>
      <c r="K94" s="29"/>
      <c r="L94" s="29"/>
      <c r="M94" s="29" t="e">
        <f>L94/K94</f>
        <v>#DIV/0!</v>
      </c>
      <c r="N94" s="29">
        <v>0</v>
      </c>
      <c r="O94" s="26" t="e">
        <f t="shared" si="60"/>
        <v>#DIV/0!</v>
      </c>
      <c r="R94" s="28"/>
      <c r="S94" s="26">
        <f>(C94+J94)/($D$27+$K$27+$N$17+$E$17+$L$38+$L$47)</f>
        <v>0</v>
      </c>
      <c r="T94" s="26">
        <f>J94/($K$27+$F$38+$F$47)</f>
        <v>0</v>
      </c>
      <c r="U94" s="26">
        <f>C94/($D$27+$N$17+$L$38+$L$47)</f>
        <v>0</v>
      </c>
      <c r="W94" s="29">
        <f t="shared" si="61"/>
        <v>0</v>
      </c>
      <c r="X94" s="29">
        <f t="shared" si="62"/>
        <v>0</v>
      </c>
      <c r="Y94" s="29">
        <f t="shared" si="63"/>
        <v>0</v>
      </c>
      <c r="Z94" s="31"/>
      <c r="AA94" s="31"/>
    </row>
    <row r="95" spans="1:27" x14ac:dyDescent="0.15">
      <c r="A95" s="42"/>
      <c r="B95" s="39"/>
      <c r="C95" s="29"/>
      <c r="D95" s="29"/>
      <c r="E95" s="29" t="e">
        <f>D95/C95</f>
        <v>#DIV/0!</v>
      </c>
      <c r="F95" s="29">
        <v>0</v>
      </c>
      <c r="G95" s="26" t="e">
        <f>F95/C95</f>
        <v>#DIV/0!</v>
      </c>
      <c r="I95" s="26" t="e">
        <f t="shared" si="59"/>
        <v>#DIV/0!</v>
      </c>
      <c r="J95" s="29"/>
      <c r="K95" s="29"/>
      <c r="L95" s="29"/>
      <c r="M95" s="29" t="e">
        <f>L95/K95</f>
        <v>#DIV/0!</v>
      </c>
      <c r="N95" s="29">
        <v>0</v>
      </c>
      <c r="O95" s="26" t="e">
        <f t="shared" si="60"/>
        <v>#DIV/0!</v>
      </c>
      <c r="R95" s="28"/>
      <c r="S95" s="26">
        <f>(C95+J95)/($D$27+$K$27+$N$17+$E$17+$L$38+$L$47)</f>
        <v>0</v>
      </c>
      <c r="T95" s="26">
        <f>J95/($K$27+$F$38+$F$47)</f>
        <v>0</v>
      </c>
      <c r="U95" s="26">
        <f>C95/($D$27+$N$17+$L$38+$L$47)</f>
        <v>0</v>
      </c>
      <c r="W95" s="29">
        <f t="shared" si="61"/>
        <v>0</v>
      </c>
      <c r="X95" s="29">
        <f t="shared" si="62"/>
        <v>0</v>
      </c>
      <c r="Y95" s="29">
        <f t="shared" si="63"/>
        <v>0</v>
      </c>
      <c r="Z95" s="31"/>
      <c r="AA95" s="31"/>
    </row>
    <row r="96" spans="1:27" x14ac:dyDescent="0.15">
      <c r="A96" s="28" t="s">
        <v>768</v>
      </c>
      <c r="B96" s="39">
        <v>17</v>
      </c>
      <c r="C96" s="29">
        <v>75</v>
      </c>
      <c r="D96" s="29">
        <v>309</v>
      </c>
      <c r="E96" s="29">
        <f>D96/C96</f>
        <v>4.12</v>
      </c>
      <c r="F96" s="29">
        <v>3</v>
      </c>
      <c r="G96" s="26">
        <f>F96/C96</f>
        <v>0.04</v>
      </c>
      <c r="I96" s="26">
        <f t="shared" si="59"/>
        <v>0.72222222222222221</v>
      </c>
      <c r="J96" s="29">
        <v>36</v>
      </c>
      <c r="K96" s="29">
        <v>26</v>
      </c>
      <c r="L96" s="29">
        <v>180</v>
      </c>
      <c r="M96" s="29">
        <f>L96/K96</f>
        <v>6.9230769230769234</v>
      </c>
      <c r="N96" s="29">
        <v>2</v>
      </c>
      <c r="O96" s="26">
        <f t="shared" si="60"/>
        <v>7.6923076923076927E-2</v>
      </c>
      <c r="R96" s="28" t="s">
        <v>769</v>
      </c>
      <c r="S96" s="26">
        <f>(C96+J96)/($D$27+$K$27+$N$17+$E$17+$L$38+$L$47)</f>
        <v>0.11526479750778816</v>
      </c>
      <c r="T96" s="26">
        <f>J96/($K$27+$F$38+$F$47)</f>
        <v>8.8888888888888892E-2</v>
      </c>
      <c r="U96" s="26">
        <f>C96/($D$27+$N$17+$L$38+$L$47)</f>
        <v>0.16268980477223427</v>
      </c>
      <c r="W96" s="29">
        <f t="shared" si="61"/>
        <v>78.900000000000006</v>
      </c>
      <c r="X96" s="29">
        <f t="shared" si="62"/>
        <v>104.9</v>
      </c>
      <c r="Y96" s="29">
        <f t="shared" si="63"/>
        <v>91.9</v>
      </c>
      <c r="Z96" s="31"/>
      <c r="AA96" s="31"/>
    </row>
    <row r="97" spans="1:26" x14ac:dyDescent="0.15">
      <c r="A97" s="27" t="s">
        <v>44</v>
      </c>
      <c r="B97" s="27"/>
      <c r="C97" s="27">
        <f>SUM(C92:C96)</f>
        <v>395</v>
      </c>
      <c r="D97" s="27">
        <f t="shared" ref="D97" si="64">SUM(D92:D96)</f>
        <v>1822</v>
      </c>
      <c r="E97" s="27"/>
      <c r="F97" s="27">
        <f t="shared" ref="F97" si="65">SUM(F92:F96)</f>
        <v>15</v>
      </c>
      <c r="G97" s="27"/>
      <c r="H97" s="27"/>
      <c r="I97" s="27"/>
      <c r="J97" s="27">
        <f>SUM(J92:J96)</f>
        <v>91</v>
      </c>
      <c r="K97" s="27">
        <f t="shared" ref="K97:L97" si="66">SUM(K92:K96)</f>
        <v>63</v>
      </c>
      <c r="L97" s="27">
        <f t="shared" si="66"/>
        <v>443</v>
      </c>
      <c r="M97" s="27"/>
      <c r="N97" s="27">
        <f t="shared" ref="N97" si="67">SUM(N92:N96)</f>
        <v>5</v>
      </c>
      <c r="O97" s="27"/>
    </row>
    <row r="98" spans="1:26" x14ac:dyDescent="0.15">
      <c r="A98" s="27"/>
      <c r="C98" s="31"/>
      <c r="D98" s="31"/>
      <c r="E98" s="31"/>
      <c r="F98" s="31"/>
      <c r="G98" s="31"/>
      <c r="H98" s="27"/>
      <c r="I98" s="31"/>
      <c r="J98" s="31"/>
      <c r="K98" s="31"/>
      <c r="L98" s="31"/>
      <c r="M98" s="31"/>
      <c r="N98" s="31"/>
    </row>
    <row r="99" spans="1:26" x14ac:dyDescent="0.15">
      <c r="C99" s="31"/>
      <c r="D99" s="31"/>
      <c r="E99" s="31"/>
      <c r="F99" s="31"/>
      <c r="G99" s="31"/>
      <c r="H99" s="31"/>
      <c r="I99" s="31"/>
      <c r="J99" s="31"/>
      <c r="K99" s="31"/>
      <c r="L99" s="31"/>
      <c r="M99" s="31"/>
    </row>
    <row r="100" spans="1:26" x14ac:dyDescent="0.15">
      <c r="A100" s="552" t="s">
        <v>52</v>
      </c>
      <c r="B100" s="552"/>
      <c r="C100" s="552"/>
      <c r="D100" s="552"/>
      <c r="E100" s="552"/>
      <c r="F100" s="552"/>
      <c r="G100" s="552"/>
      <c r="H100" s="31"/>
      <c r="I100" s="31"/>
      <c r="J100" s="552" t="s">
        <v>49</v>
      </c>
      <c r="K100" s="552"/>
      <c r="L100" s="552"/>
      <c r="M100" s="552"/>
      <c r="N100" s="552"/>
      <c r="R100" s="552" t="s">
        <v>50</v>
      </c>
      <c r="S100" s="552"/>
      <c r="T100" s="552"/>
      <c r="V100" s="552" t="s">
        <v>51</v>
      </c>
      <c r="W100" s="551"/>
    </row>
    <row r="101" spans="1:26" x14ac:dyDescent="0.15">
      <c r="A101" s="27" t="s">
        <v>25</v>
      </c>
      <c r="B101" s="27" t="s">
        <v>66</v>
      </c>
      <c r="C101" s="27" t="s">
        <v>34</v>
      </c>
      <c r="D101" s="27" t="s">
        <v>17</v>
      </c>
      <c r="E101" s="27" t="s">
        <v>18</v>
      </c>
      <c r="F101" s="27" t="s">
        <v>19</v>
      </c>
      <c r="G101" s="27" t="s">
        <v>20</v>
      </c>
      <c r="H101" s="27" t="s">
        <v>6</v>
      </c>
      <c r="I101" s="27" t="s">
        <v>53</v>
      </c>
      <c r="K101" s="27" t="s">
        <v>10</v>
      </c>
      <c r="L101" s="27" t="s">
        <v>11</v>
      </c>
      <c r="M101" s="27" t="s">
        <v>12</v>
      </c>
      <c r="N101" s="27" t="s">
        <v>26</v>
      </c>
      <c r="O101" s="27" t="s">
        <v>7</v>
      </c>
      <c r="R101" s="27" t="s">
        <v>25</v>
      </c>
      <c r="S101" s="27" t="s">
        <v>47</v>
      </c>
      <c r="T101" s="27" t="s">
        <v>45</v>
      </c>
      <c r="U101" s="27" t="s">
        <v>46</v>
      </c>
      <c r="W101" s="27" t="s">
        <v>14</v>
      </c>
      <c r="X101" s="27" t="s">
        <v>21</v>
      </c>
      <c r="Y101" s="27" t="s">
        <v>1003</v>
      </c>
      <c r="Z101" s="27"/>
    </row>
    <row r="102" spans="1:26" x14ac:dyDescent="0.15">
      <c r="A102" s="28" t="s">
        <v>539</v>
      </c>
      <c r="B102" s="29">
        <v>17</v>
      </c>
      <c r="C102" s="26">
        <f>E102/D102</f>
        <v>0.63636363636363635</v>
      </c>
      <c r="D102" s="29">
        <v>110</v>
      </c>
      <c r="E102" s="29">
        <v>70</v>
      </c>
      <c r="F102" s="29">
        <v>945</v>
      </c>
      <c r="G102" s="29">
        <f t="shared" ref="G102:G107" si="68">F102/E102</f>
        <v>13.5</v>
      </c>
      <c r="H102" s="29">
        <v>6</v>
      </c>
      <c r="I102" s="26">
        <f>H102/E102</f>
        <v>8.5714285714285715E-2</v>
      </c>
      <c r="K102" s="29">
        <v>0</v>
      </c>
      <c r="L102" s="29">
        <v>0</v>
      </c>
      <c r="M102" s="40" t="e">
        <f t="shared" ref="M102:M107" si="69">L102/K102</f>
        <v>#DIV/0!</v>
      </c>
      <c r="N102" s="29">
        <v>0</v>
      </c>
      <c r="O102" s="26" t="e">
        <f>N102/K102</f>
        <v>#DIV/0!</v>
      </c>
      <c r="R102" s="28" t="s">
        <v>293</v>
      </c>
      <c r="S102" s="41">
        <f t="shared" ref="S102:S107" si="70">(D102+K102)/($D$27+$L$27+$N$17+$E$47+$L$47)</f>
        <v>0.1664145234493192</v>
      </c>
      <c r="T102" s="41">
        <f t="shared" ref="T102:T107" si="71">D102/($E$17)</f>
        <v>0.2879581151832461</v>
      </c>
      <c r="U102" s="41">
        <f t="shared" ref="U102:U107" si="72">K102/($N$17+$D$27+$L$38+$L$47)</f>
        <v>0</v>
      </c>
      <c r="W102" s="29">
        <f>(F102*0.1)+(H102*6)+(L102*0.1)+(N102*6)</f>
        <v>130.5</v>
      </c>
      <c r="X102" s="29">
        <f>(E102*1)+(F102*0.1)+(H102*6)+(L102*0.1)+(N102*6)</f>
        <v>200.5</v>
      </c>
      <c r="Y102" s="29">
        <f>(E102*0.5)+(F102*0.1)+(H102*6)+(L102*0.1)+(N102*6)</f>
        <v>165.5</v>
      </c>
      <c r="Z102" s="31"/>
    </row>
    <row r="103" spans="1:26" x14ac:dyDescent="0.15">
      <c r="A103" s="28" t="s">
        <v>540</v>
      </c>
      <c r="B103" s="29">
        <v>14</v>
      </c>
      <c r="C103" s="26">
        <f t="shared" ref="C103:C107" si="73">E103/D103</f>
        <v>0.67441860465116277</v>
      </c>
      <c r="D103" s="29">
        <v>86</v>
      </c>
      <c r="E103" s="29">
        <v>58</v>
      </c>
      <c r="F103" s="29">
        <v>836</v>
      </c>
      <c r="G103" s="29">
        <f t="shared" si="68"/>
        <v>14.413793103448276</v>
      </c>
      <c r="H103" s="29">
        <v>5</v>
      </c>
      <c r="I103" s="26">
        <f t="shared" ref="I103:I107" si="74">H103/E103</f>
        <v>8.6206896551724144E-2</v>
      </c>
      <c r="K103" s="29">
        <v>0</v>
      </c>
      <c r="L103" s="29">
        <v>0</v>
      </c>
      <c r="M103" s="40" t="e">
        <f t="shared" si="69"/>
        <v>#DIV/0!</v>
      </c>
      <c r="N103" s="29">
        <v>0</v>
      </c>
      <c r="O103" s="26" t="e">
        <f t="shared" ref="O103:O107" si="75">N103/K103</f>
        <v>#DIV/0!</v>
      </c>
      <c r="R103" s="28" t="s">
        <v>350</v>
      </c>
      <c r="S103" s="41">
        <f t="shared" si="70"/>
        <v>0.13010590015128592</v>
      </c>
      <c r="T103" s="41">
        <f t="shared" si="71"/>
        <v>0.22513089005235601</v>
      </c>
      <c r="U103" s="41">
        <f t="shared" si="72"/>
        <v>0</v>
      </c>
      <c r="W103" s="29">
        <f t="shared" ref="W103:W107" si="76">(F103*0.1)+(H103*6)+(L103*0.1)+(N103*6)</f>
        <v>113.60000000000001</v>
      </c>
      <c r="X103" s="29">
        <f t="shared" ref="X103:X107" si="77">(E103*1)+(F103*0.1)+(H103*6)+(L103*0.1)+(N103*6)</f>
        <v>171.60000000000002</v>
      </c>
      <c r="Y103" s="29">
        <f t="shared" ref="Y103:Y107" si="78">(E103*0.5)+(F103*0.1)+(H103*6)+(L103*0.1)+(N103*6)</f>
        <v>142.60000000000002</v>
      </c>
      <c r="Z103" s="31"/>
    </row>
    <row r="104" spans="1:26" x14ac:dyDescent="0.15">
      <c r="A104" s="28" t="s">
        <v>1393</v>
      </c>
      <c r="B104" s="29">
        <v>17</v>
      </c>
      <c r="C104" s="26">
        <f t="shared" si="73"/>
        <v>0.56000000000000005</v>
      </c>
      <c r="D104" s="29">
        <v>25</v>
      </c>
      <c r="E104" s="29">
        <v>14</v>
      </c>
      <c r="F104" s="29">
        <v>160</v>
      </c>
      <c r="G104" s="29">
        <f t="shared" si="68"/>
        <v>11.428571428571429</v>
      </c>
      <c r="H104" s="29">
        <v>1</v>
      </c>
      <c r="I104" s="26">
        <f t="shared" si="74"/>
        <v>7.1428571428571425E-2</v>
      </c>
      <c r="K104" s="29">
        <v>1</v>
      </c>
      <c r="L104" s="29">
        <v>11</v>
      </c>
      <c r="M104" s="40">
        <f t="shared" si="69"/>
        <v>11</v>
      </c>
      <c r="N104" s="29">
        <v>0</v>
      </c>
      <c r="O104" s="26">
        <f t="shared" si="75"/>
        <v>0</v>
      </c>
      <c r="R104" s="28" t="s">
        <v>1394</v>
      </c>
      <c r="S104" s="41">
        <f t="shared" si="70"/>
        <v>3.9334341906202726E-2</v>
      </c>
      <c r="T104" s="41">
        <f t="shared" si="71"/>
        <v>6.5445026178010471E-2</v>
      </c>
      <c r="U104" s="41">
        <f t="shared" si="72"/>
        <v>2.1691973969631237E-3</v>
      </c>
      <c r="W104" s="29">
        <f t="shared" si="76"/>
        <v>23.1</v>
      </c>
      <c r="X104" s="29">
        <f t="shared" si="77"/>
        <v>37.1</v>
      </c>
      <c r="Y104" s="29">
        <f t="shared" si="78"/>
        <v>30.1</v>
      </c>
      <c r="Z104" s="31"/>
    </row>
    <row r="105" spans="1:26" x14ac:dyDescent="0.15">
      <c r="A105" s="42"/>
      <c r="B105" s="29"/>
      <c r="C105" s="26" t="e">
        <f t="shared" si="73"/>
        <v>#DIV/0!</v>
      </c>
      <c r="D105" s="29"/>
      <c r="E105" s="29"/>
      <c r="F105" s="29"/>
      <c r="G105" s="29" t="e">
        <f t="shared" si="68"/>
        <v>#DIV/0!</v>
      </c>
      <c r="H105" s="29">
        <v>0</v>
      </c>
      <c r="I105" s="26" t="e">
        <f t="shared" si="74"/>
        <v>#DIV/0!</v>
      </c>
      <c r="K105" s="29">
        <v>0</v>
      </c>
      <c r="L105" s="29">
        <v>0</v>
      </c>
      <c r="M105" s="40" t="e">
        <f t="shared" si="69"/>
        <v>#DIV/0!</v>
      </c>
      <c r="N105" s="29">
        <v>0</v>
      </c>
      <c r="O105" s="26" t="e">
        <f t="shared" si="75"/>
        <v>#DIV/0!</v>
      </c>
      <c r="R105" s="28"/>
      <c r="S105" s="41">
        <f t="shared" si="70"/>
        <v>0</v>
      </c>
      <c r="T105" s="41">
        <f t="shared" si="71"/>
        <v>0</v>
      </c>
      <c r="U105" s="41">
        <f t="shared" si="72"/>
        <v>0</v>
      </c>
      <c r="W105" s="29">
        <f t="shared" si="76"/>
        <v>0</v>
      </c>
      <c r="X105" s="29">
        <f t="shared" si="77"/>
        <v>0</v>
      </c>
      <c r="Y105" s="29">
        <f t="shared" si="78"/>
        <v>0</v>
      </c>
      <c r="Z105" s="31"/>
    </row>
    <row r="106" spans="1:26" x14ac:dyDescent="0.15">
      <c r="A106" s="42"/>
      <c r="B106" s="29"/>
      <c r="C106" s="26" t="e">
        <f t="shared" si="73"/>
        <v>#DIV/0!</v>
      </c>
      <c r="D106" s="29"/>
      <c r="E106" s="29"/>
      <c r="F106" s="29"/>
      <c r="G106" s="29" t="e">
        <f t="shared" si="68"/>
        <v>#DIV/0!</v>
      </c>
      <c r="H106" s="29">
        <v>0</v>
      </c>
      <c r="I106" s="26" t="e">
        <f t="shared" si="74"/>
        <v>#DIV/0!</v>
      </c>
      <c r="K106" s="29">
        <v>0</v>
      </c>
      <c r="L106" s="29">
        <v>0</v>
      </c>
      <c r="M106" s="40" t="e">
        <f t="shared" si="69"/>
        <v>#DIV/0!</v>
      </c>
      <c r="N106" s="29">
        <v>0</v>
      </c>
      <c r="O106" s="26" t="e">
        <f t="shared" si="75"/>
        <v>#DIV/0!</v>
      </c>
      <c r="R106" s="28"/>
      <c r="S106" s="41">
        <f t="shared" si="70"/>
        <v>0</v>
      </c>
      <c r="T106" s="41">
        <f t="shared" si="71"/>
        <v>0</v>
      </c>
      <c r="U106" s="41">
        <f t="shared" si="72"/>
        <v>0</v>
      </c>
      <c r="W106" s="29">
        <f t="shared" si="76"/>
        <v>0</v>
      </c>
      <c r="X106" s="29">
        <f t="shared" si="77"/>
        <v>0</v>
      </c>
      <c r="Y106" s="29">
        <f t="shared" si="78"/>
        <v>0</v>
      </c>
      <c r="Z106" s="31"/>
    </row>
    <row r="107" spans="1:26" x14ac:dyDescent="0.15">
      <c r="A107" s="28" t="s">
        <v>874</v>
      </c>
      <c r="B107" s="29">
        <v>17</v>
      </c>
      <c r="C107" s="26">
        <f t="shared" si="73"/>
        <v>0.52272727272727271</v>
      </c>
      <c r="D107" s="29">
        <v>88</v>
      </c>
      <c r="E107" s="29">
        <v>46</v>
      </c>
      <c r="F107" s="29">
        <v>632</v>
      </c>
      <c r="G107" s="29">
        <f t="shared" si="68"/>
        <v>13.739130434782609</v>
      </c>
      <c r="H107" s="29">
        <v>3</v>
      </c>
      <c r="I107" s="26">
        <f t="shared" si="74"/>
        <v>6.5217391304347824E-2</v>
      </c>
      <c r="K107" s="29">
        <v>4</v>
      </c>
      <c r="L107" s="29">
        <v>34</v>
      </c>
      <c r="M107" s="40">
        <f t="shared" si="69"/>
        <v>8.5</v>
      </c>
      <c r="N107" s="29">
        <v>0</v>
      </c>
      <c r="O107" s="26">
        <f t="shared" si="75"/>
        <v>0</v>
      </c>
      <c r="R107" s="28" t="s">
        <v>875</v>
      </c>
      <c r="S107" s="41">
        <f t="shared" si="70"/>
        <v>0.13918305597579425</v>
      </c>
      <c r="T107" s="41">
        <f t="shared" si="71"/>
        <v>0.23036649214659685</v>
      </c>
      <c r="U107" s="41">
        <f t="shared" si="72"/>
        <v>8.6767895878524948E-3</v>
      </c>
      <c r="W107" s="29">
        <f t="shared" si="76"/>
        <v>84.600000000000009</v>
      </c>
      <c r="X107" s="29">
        <f t="shared" si="77"/>
        <v>130.6</v>
      </c>
      <c r="Y107" s="29">
        <f t="shared" si="78"/>
        <v>107.60000000000001</v>
      </c>
      <c r="Z107" s="31"/>
    </row>
    <row r="108" spans="1:26" x14ac:dyDescent="0.15">
      <c r="A108" s="27" t="s">
        <v>44</v>
      </c>
      <c r="B108" s="27"/>
      <c r="C108" s="23"/>
      <c r="D108" s="27">
        <f>SUM(D102:D107)</f>
        <v>309</v>
      </c>
      <c r="E108" s="27">
        <f t="shared" ref="E108:F108" si="79">SUM(E102:E107)</f>
        <v>188</v>
      </c>
      <c r="F108" s="27">
        <f t="shared" si="79"/>
        <v>2573</v>
      </c>
      <c r="G108" s="27"/>
      <c r="H108" s="27">
        <f t="shared" ref="H108" si="80">SUM(H102:H107)</f>
        <v>15</v>
      </c>
      <c r="I108" s="27"/>
      <c r="J108" s="27"/>
      <c r="K108" s="27">
        <f>SUM(K102:K107)</f>
        <v>5</v>
      </c>
      <c r="L108" s="27">
        <f t="shared" ref="L108" si="81">SUM(L102:L107)</f>
        <v>45</v>
      </c>
      <c r="M108" s="27"/>
      <c r="N108" s="27">
        <f t="shared" ref="N108" si="82">SUM(N102:N107)</f>
        <v>0</v>
      </c>
      <c r="O108" s="27"/>
    </row>
    <row r="109" spans="1:26" x14ac:dyDescent="0.15">
      <c r="A109" s="27"/>
      <c r="C109" s="31"/>
      <c r="D109" s="31"/>
      <c r="E109" s="31"/>
      <c r="F109" s="31"/>
      <c r="G109" s="31"/>
      <c r="H109" s="31"/>
      <c r="I109" s="31"/>
      <c r="J109" s="31"/>
      <c r="K109" s="31"/>
      <c r="L109" s="31"/>
    </row>
    <row r="110" spans="1:26" x14ac:dyDescent="0.15">
      <c r="A110" s="27"/>
      <c r="C110" s="31"/>
      <c r="D110" s="31"/>
      <c r="E110" s="31"/>
      <c r="F110" s="31"/>
      <c r="G110" s="31"/>
      <c r="H110" s="31"/>
      <c r="I110" s="31"/>
      <c r="J110" s="31"/>
      <c r="K110" s="31"/>
      <c r="L110" s="31"/>
    </row>
    <row r="111" spans="1:26" x14ac:dyDescent="0.15">
      <c r="A111" s="552" t="s">
        <v>52</v>
      </c>
      <c r="B111" s="552"/>
      <c r="C111" s="552"/>
      <c r="D111" s="552"/>
      <c r="E111" s="552"/>
      <c r="F111" s="552"/>
      <c r="G111" s="552"/>
      <c r="H111" s="31"/>
      <c r="I111" s="31"/>
      <c r="J111" s="552" t="s">
        <v>49</v>
      </c>
      <c r="K111" s="552"/>
      <c r="L111" s="552"/>
      <c r="M111" s="552"/>
      <c r="N111" s="552"/>
      <c r="R111" s="552" t="s">
        <v>50</v>
      </c>
      <c r="S111" s="552"/>
      <c r="T111" s="552"/>
      <c r="V111" s="552" t="s">
        <v>51</v>
      </c>
      <c r="W111" s="551"/>
    </row>
    <row r="112" spans="1:26" x14ac:dyDescent="0.15">
      <c r="A112" s="27" t="s">
        <v>31</v>
      </c>
      <c r="B112" s="27" t="s">
        <v>66</v>
      </c>
      <c r="C112" s="27" t="s">
        <v>34</v>
      </c>
      <c r="D112" s="27" t="s">
        <v>17</v>
      </c>
      <c r="E112" s="27" t="s">
        <v>18</v>
      </c>
      <c r="F112" s="27" t="s">
        <v>19</v>
      </c>
      <c r="G112" s="27" t="s">
        <v>20</v>
      </c>
      <c r="H112" s="27" t="s">
        <v>6</v>
      </c>
      <c r="I112" s="27" t="s">
        <v>53</v>
      </c>
      <c r="K112" s="27" t="s">
        <v>10</v>
      </c>
      <c r="L112" s="27" t="s">
        <v>11</v>
      </c>
      <c r="M112" s="27" t="s">
        <v>12</v>
      </c>
      <c r="N112" s="27" t="s">
        <v>54</v>
      </c>
      <c r="O112" s="27" t="s">
        <v>7</v>
      </c>
      <c r="R112" s="27" t="s">
        <v>31</v>
      </c>
      <c r="S112" s="27" t="s">
        <v>47</v>
      </c>
      <c r="T112" s="27" t="s">
        <v>45</v>
      </c>
      <c r="U112" s="27" t="s">
        <v>46</v>
      </c>
      <c r="W112" s="27" t="s">
        <v>14</v>
      </c>
      <c r="X112" s="27" t="s">
        <v>21</v>
      </c>
      <c r="Y112" s="27" t="s">
        <v>1004</v>
      </c>
      <c r="Z112" s="27"/>
    </row>
    <row r="113" spans="1:26" x14ac:dyDescent="0.15">
      <c r="A113" s="42" t="s">
        <v>770</v>
      </c>
      <c r="B113" s="29">
        <v>14</v>
      </c>
      <c r="C113" s="26">
        <f>E113/D113</f>
        <v>0.67073170731707321</v>
      </c>
      <c r="D113" s="29">
        <v>82</v>
      </c>
      <c r="E113" s="29">
        <v>55</v>
      </c>
      <c r="F113" s="29">
        <v>700</v>
      </c>
      <c r="G113" s="29">
        <f>F113/E113</f>
        <v>12.727272727272727</v>
      </c>
      <c r="H113" s="29">
        <v>5</v>
      </c>
      <c r="I113" s="26">
        <f>H113/E113</f>
        <v>9.0909090909090912E-2</v>
      </c>
      <c r="K113" s="29">
        <v>0</v>
      </c>
      <c r="L113" s="29">
        <v>0</v>
      </c>
      <c r="M113" s="29" t="e">
        <f>L113/K501</f>
        <v>#DIV/0!</v>
      </c>
      <c r="N113" s="29">
        <v>0</v>
      </c>
      <c r="O113" s="26" t="e">
        <f>N113/K113</f>
        <v>#DIV/0!</v>
      </c>
      <c r="R113" s="28" t="s">
        <v>362</v>
      </c>
      <c r="S113" s="41">
        <f>(D113+K113)/($E$47+$L$47+$E$38+$L$38+$K$27+$D$27+$N$17)</f>
        <v>7.9611650485436891E-2</v>
      </c>
      <c r="T113" s="41">
        <f>D113/($E$47+$E$38+$K$27)</f>
        <v>0.14411247803163443</v>
      </c>
      <c r="U113" s="41">
        <f>K113/($L$47+$L$38+$D$27+$N$17)</f>
        <v>0</v>
      </c>
      <c r="W113" s="29">
        <f>(F113*0.1)+(H113*6)+(L113*0.1)+(N113*6)</f>
        <v>100</v>
      </c>
      <c r="X113" s="29">
        <f>(E113*1)+(F113*0.1)+(H113*6)+(L113*0.1)+(N113*6)</f>
        <v>155</v>
      </c>
      <c r="Y113" s="29">
        <f>(E113*0.5)+(F113*0.1)+(H113*6)+(L113*0.1)+(N113*6)</f>
        <v>127.5</v>
      </c>
      <c r="Z113" s="31"/>
    </row>
    <row r="114" spans="1:26" x14ac:dyDescent="0.15">
      <c r="A114" s="42"/>
      <c r="B114" s="29"/>
      <c r="C114" s="26" t="e">
        <f t="shared" ref="C114:C116" si="83">E114/D114</f>
        <v>#DIV/0!</v>
      </c>
      <c r="D114" s="29"/>
      <c r="E114" s="29"/>
      <c r="F114" s="29"/>
      <c r="G114" s="29" t="e">
        <f>F114/E114</f>
        <v>#DIV/0!</v>
      </c>
      <c r="H114" s="29"/>
      <c r="I114" s="26" t="e">
        <f t="shared" ref="I114:I116" si="84">H114/E114</f>
        <v>#DIV/0!</v>
      </c>
      <c r="K114" s="29">
        <v>0</v>
      </c>
      <c r="L114" s="29">
        <v>0</v>
      </c>
      <c r="M114" s="29" t="e">
        <f t="shared" ref="M114:M116" si="85">L114/K502</f>
        <v>#DIV/0!</v>
      </c>
      <c r="N114" s="29">
        <v>0</v>
      </c>
      <c r="O114" s="26" t="e">
        <f t="shared" ref="O114:O116" si="86">N114/K114</f>
        <v>#DIV/0!</v>
      </c>
      <c r="R114" s="28"/>
      <c r="S114" s="41">
        <f>(D114+K114)/($E$47+$L$47+$E$38+$L$38+$K$27+$D$27+$N$17)</f>
        <v>0</v>
      </c>
      <c r="T114" s="41">
        <f>D114/($E$47+$E$38+$K$27)</f>
        <v>0</v>
      </c>
      <c r="U114" s="41">
        <f>K114/($L$47+$L$38+$D$27+$N$17)</f>
        <v>0</v>
      </c>
      <c r="W114" s="29">
        <f t="shared" ref="W114:W116" si="87">(F114*0.1)+(H114*6)+(L114*0.1)+(N114*6)</f>
        <v>0</v>
      </c>
      <c r="X114" s="29">
        <f t="shared" ref="X114:X116" si="88">(E114*1)+(F114*0.1)+(H114*6)+(L114*0.1)+(N114*6)</f>
        <v>0</v>
      </c>
      <c r="Y114" s="29">
        <f t="shared" ref="Y114:Y116" si="89">(E114*0.5)+(F114*0.1)+(H114*6)+(L114*0.1)+(N114*6)</f>
        <v>0</v>
      </c>
      <c r="Z114" s="31"/>
    </row>
    <row r="115" spans="1:26" x14ac:dyDescent="0.15">
      <c r="A115" s="28" t="s">
        <v>771</v>
      </c>
      <c r="B115" s="29"/>
      <c r="C115" s="26" t="e">
        <f t="shared" si="83"/>
        <v>#DIV/0!</v>
      </c>
      <c r="D115" s="29"/>
      <c r="E115" s="29"/>
      <c r="F115" s="29"/>
      <c r="G115" s="29" t="e">
        <f>F115/E115</f>
        <v>#DIV/0!</v>
      </c>
      <c r="H115" s="29"/>
      <c r="I115" s="26" t="e">
        <f t="shared" si="84"/>
        <v>#DIV/0!</v>
      </c>
      <c r="K115" s="29">
        <v>0</v>
      </c>
      <c r="L115" s="29">
        <v>0</v>
      </c>
      <c r="M115" s="29" t="e">
        <f t="shared" si="85"/>
        <v>#DIV/0!</v>
      </c>
      <c r="N115" s="29">
        <v>0</v>
      </c>
      <c r="O115" s="26" t="e">
        <f t="shared" si="86"/>
        <v>#DIV/0!</v>
      </c>
      <c r="R115" s="28" t="s">
        <v>772</v>
      </c>
      <c r="S115" s="41">
        <f>(D115+K115)/($E$47+$L$47+$E$38+$L$38+$K$27+$D$27+$N$17)</f>
        <v>0</v>
      </c>
      <c r="T115" s="41">
        <f>D115/($E$47+$E$38+$K$27)</f>
        <v>0</v>
      </c>
      <c r="U115" s="41">
        <f>K115/($L$47+$L$38+$D$27+$N$17)</f>
        <v>0</v>
      </c>
      <c r="W115" s="29">
        <f t="shared" si="87"/>
        <v>0</v>
      </c>
      <c r="X115" s="29">
        <f t="shared" si="88"/>
        <v>0</v>
      </c>
      <c r="Y115" s="29">
        <f t="shared" si="89"/>
        <v>0</v>
      </c>
      <c r="Z115" s="31"/>
    </row>
    <row r="116" spans="1:26" x14ac:dyDescent="0.15">
      <c r="A116" s="28" t="s">
        <v>1484</v>
      </c>
      <c r="B116" s="29">
        <v>17</v>
      </c>
      <c r="C116" s="26">
        <f t="shared" si="83"/>
        <v>0.8571428571428571</v>
      </c>
      <c r="D116" s="29">
        <v>42</v>
      </c>
      <c r="E116" s="29">
        <v>36</v>
      </c>
      <c r="F116" s="29">
        <v>319</v>
      </c>
      <c r="G116" s="29">
        <f>F116/E116</f>
        <v>8.8611111111111107</v>
      </c>
      <c r="H116" s="29">
        <v>3</v>
      </c>
      <c r="I116" s="26">
        <f t="shared" si="84"/>
        <v>8.3333333333333329E-2</v>
      </c>
      <c r="K116" s="29">
        <v>0</v>
      </c>
      <c r="L116" s="29">
        <v>0</v>
      </c>
      <c r="M116" s="29" t="e">
        <f t="shared" si="85"/>
        <v>#DIV/0!</v>
      </c>
      <c r="N116" s="29">
        <v>0</v>
      </c>
      <c r="O116" s="26" t="e">
        <f t="shared" si="86"/>
        <v>#DIV/0!</v>
      </c>
      <c r="R116" s="28"/>
      <c r="S116" s="41">
        <f>(D116+K116)/($E$47+$L$47+$E$38+$L$38+$K$27+$D$27+$N$17)</f>
        <v>4.0776699029126215E-2</v>
      </c>
      <c r="T116" s="41">
        <f>D116/($E$47+$E$38+$K$27)</f>
        <v>7.3813708260105443E-2</v>
      </c>
      <c r="U116" s="41">
        <f>K116/($L$47+$L$38+$D$27+$N$17)</f>
        <v>0</v>
      </c>
      <c r="W116" s="29">
        <f t="shared" si="87"/>
        <v>49.900000000000006</v>
      </c>
      <c r="X116" s="29">
        <f t="shared" si="88"/>
        <v>85.9</v>
      </c>
      <c r="Y116" s="29">
        <f t="shared" si="89"/>
        <v>67.900000000000006</v>
      </c>
      <c r="Z116" s="31"/>
    </row>
    <row r="117" spans="1:26" x14ac:dyDescent="0.15">
      <c r="A117" s="27" t="s">
        <v>44</v>
      </c>
      <c r="B117" s="27"/>
      <c r="C117" s="23"/>
      <c r="D117" s="27">
        <f>SUM(D113:D116)</f>
        <v>124</v>
      </c>
      <c r="E117" s="27">
        <f t="shared" ref="E117:F117" si="90">SUM(E113:E116)</f>
        <v>91</v>
      </c>
      <c r="F117" s="27">
        <f t="shared" si="90"/>
        <v>1019</v>
      </c>
      <c r="G117" s="27"/>
      <c r="H117" s="27">
        <f t="shared" ref="H117" si="91">SUM(H113:H116)</f>
        <v>8</v>
      </c>
      <c r="I117" s="27"/>
      <c r="J117" s="27"/>
      <c r="K117" s="27">
        <f>SUM(K113:K116)</f>
        <v>0</v>
      </c>
      <c r="L117" s="27">
        <f t="shared" ref="L117" si="92">SUM(L113:L116)</f>
        <v>0</v>
      </c>
      <c r="M117" s="27"/>
      <c r="N117" s="27">
        <f t="shared" ref="N117" si="93">SUM(N113:N116)</f>
        <v>0</v>
      </c>
      <c r="O117" s="23"/>
      <c r="Q117" s="32"/>
      <c r="S117" s="32"/>
      <c r="U117" s="31"/>
      <c r="V117" s="31"/>
    </row>
    <row r="118" spans="1:26" x14ac:dyDescent="0.15">
      <c r="H118" s="36"/>
      <c r="I118" s="31"/>
      <c r="J118" s="31"/>
      <c r="P118" s="32"/>
      <c r="Q118" s="32"/>
      <c r="R118" s="32"/>
      <c r="T118" s="31"/>
      <c r="U118" s="31"/>
    </row>
    <row r="119" spans="1:26" x14ac:dyDescent="0.15">
      <c r="H119" s="36"/>
      <c r="I119" s="31"/>
      <c r="J119" s="31"/>
      <c r="P119" s="32"/>
      <c r="Q119" s="32"/>
      <c r="R119" s="32"/>
      <c r="T119" s="31"/>
      <c r="U119" s="31"/>
    </row>
    <row r="120" spans="1:26" x14ac:dyDescent="0.15">
      <c r="A120" s="552" t="s">
        <v>57</v>
      </c>
      <c r="B120" s="552"/>
      <c r="C120" s="552"/>
      <c r="D120" s="552"/>
      <c r="E120" s="552"/>
      <c r="F120" s="552"/>
      <c r="G120" s="552"/>
      <c r="H120" s="36"/>
      <c r="I120" s="31"/>
      <c r="J120" s="552" t="s">
        <v>58</v>
      </c>
      <c r="K120" s="553"/>
      <c r="L120" s="553"/>
      <c r="M120" s="553"/>
      <c r="N120" s="553"/>
      <c r="P120" s="43"/>
      <c r="Q120" s="32"/>
      <c r="R120" s="552" t="s">
        <v>62</v>
      </c>
      <c r="S120" s="553"/>
      <c r="T120" s="553"/>
      <c r="U120" s="553"/>
      <c r="V120" s="553"/>
    </row>
    <row r="121" spans="1:26" x14ac:dyDescent="0.15">
      <c r="A121" s="23"/>
      <c r="B121" s="27" t="s">
        <v>17</v>
      </c>
      <c r="C121" s="27" t="s">
        <v>42</v>
      </c>
      <c r="D121" s="27" t="s">
        <v>19</v>
      </c>
      <c r="E121" s="27" t="s">
        <v>6</v>
      </c>
      <c r="H121" s="31"/>
      <c r="I121" s="31"/>
      <c r="J121" s="554" t="s">
        <v>59</v>
      </c>
      <c r="K121" s="551"/>
      <c r="L121" s="551"/>
      <c r="M121" s="551"/>
      <c r="N121" s="23" t="s">
        <v>60</v>
      </c>
      <c r="R121" s="554" t="s">
        <v>59</v>
      </c>
      <c r="S121" s="551"/>
      <c r="T121" s="551"/>
      <c r="U121" s="551"/>
      <c r="V121" s="23" t="s">
        <v>60</v>
      </c>
    </row>
    <row r="122" spans="1:26" x14ac:dyDescent="0.15">
      <c r="A122" s="42" t="s">
        <v>33</v>
      </c>
      <c r="B122" s="29">
        <f>SUM(J92:J96,D102:D107,D113:D116)</f>
        <v>524</v>
      </c>
      <c r="C122" s="29">
        <f>SUM(E113:E116,E102:E107,K92:K96)</f>
        <v>342</v>
      </c>
      <c r="D122" s="29">
        <f>SUM(F113:F116,F102:F107,L92:L96)</f>
        <v>4035</v>
      </c>
      <c r="E122" s="29">
        <f>SUM(N92:N96,H102:H107,H113:H116)</f>
        <v>28</v>
      </c>
      <c r="H122" s="31"/>
      <c r="I122" s="31"/>
      <c r="J122" s="28" t="s">
        <v>876</v>
      </c>
      <c r="K122" s="28"/>
      <c r="L122" s="28"/>
      <c r="M122" s="28"/>
      <c r="N122" s="28" t="s">
        <v>286</v>
      </c>
      <c r="R122" s="555" t="s">
        <v>1326</v>
      </c>
      <c r="S122" s="555"/>
      <c r="T122" s="555"/>
      <c r="U122" s="555"/>
      <c r="V122" s="28" t="s">
        <v>285</v>
      </c>
    </row>
    <row r="123" spans="1:26" x14ac:dyDescent="0.15">
      <c r="A123" s="42" t="s">
        <v>43</v>
      </c>
      <c r="B123" s="29">
        <f>SUM(C87)</f>
        <v>524</v>
      </c>
      <c r="C123" s="29">
        <f>SUM(D87)</f>
        <v>342</v>
      </c>
      <c r="D123" s="29">
        <f>SUM(F87)</f>
        <v>4035</v>
      </c>
      <c r="E123" s="29">
        <f>SUM(H87)</f>
        <v>28</v>
      </c>
      <c r="F123" s="27"/>
      <c r="J123" s="555" t="s">
        <v>810</v>
      </c>
      <c r="K123" s="555"/>
      <c r="L123" s="555"/>
      <c r="M123" s="555"/>
      <c r="N123" s="28" t="s">
        <v>285</v>
      </c>
      <c r="R123" s="555" t="s">
        <v>1395</v>
      </c>
      <c r="S123" s="555"/>
      <c r="T123" s="555"/>
      <c r="U123" s="555"/>
      <c r="V123" s="28" t="s">
        <v>285</v>
      </c>
    </row>
    <row r="124" spans="1:26" x14ac:dyDescent="0.15">
      <c r="A124" s="42" t="s">
        <v>65</v>
      </c>
      <c r="B124" s="29"/>
      <c r="F124" s="27"/>
      <c r="J124" s="555" t="s">
        <v>1426</v>
      </c>
      <c r="K124" s="555"/>
      <c r="L124" s="555"/>
      <c r="M124" s="555"/>
      <c r="N124" s="28" t="s">
        <v>285</v>
      </c>
      <c r="R124" s="555"/>
      <c r="S124" s="555"/>
      <c r="T124" s="555"/>
      <c r="U124" s="555"/>
      <c r="V124" s="28"/>
    </row>
    <row r="125" spans="1:26" x14ac:dyDescent="0.15">
      <c r="J125" s="555" t="s">
        <v>1429</v>
      </c>
      <c r="K125" s="555"/>
      <c r="L125" s="555"/>
      <c r="M125" s="555"/>
      <c r="N125" s="28" t="s">
        <v>16</v>
      </c>
      <c r="R125" s="555"/>
      <c r="S125" s="555"/>
      <c r="T125" s="555"/>
      <c r="U125" s="555"/>
      <c r="V125" s="28"/>
    </row>
    <row r="126" spans="1:26" x14ac:dyDescent="0.15">
      <c r="A126" s="23"/>
      <c r="B126" s="27" t="s">
        <v>1</v>
      </c>
      <c r="C126" s="27" t="s">
        <v>4</v>
      </c>
      <c r="D126" s="27" t="s">
        <v>6</v>
      </c>
      <c r="J126" s="555" t="s">
        <v>1430</v>
      </c>
      <c r="K126" s="555"/>
      <c r="L126" s="555"/>
      <c r="M126" s="555"/>
      <c r="N126" s="28" t="s">
        <v>0</v>
      </c>
      <c r="R126" s="555"/>
      <c r="S126" s="555"/>
      <c r="T126" s="555"/>
      <c r="U126" s="555"/>
      <c r="V126" s="28"/>
    </row>
    <row r="127" spans="1:26" x14ac:dyDescent="0.15">
      <c r="A127" s="42" t="s">
        <v>56</v>
      </c>
      <c r="B127" s="29">
        <f>SUM(M84:M86,C92:C96,K102:K107,K113:K116)</f>
        <v>482</v>
      </c>
      <c r="C127" s="29">
        <f>SUM(N84:N86,D92:D96,L102:L107,L113:L116)</f>
        <v>2319</v>
      </c>
      <c r="D127" s="29">
        <f>SUM(P84:P86,F92:F96,N102:N107,N113:N116)</f>
        <v>17</v>
      </c>
      <c r="J127" s="555" t="s">
        <v>1343</v>
      </c>
      <c r="K127" s="555"/>
      <c r="L127" s="555"/>
      <c r="M127" s="555"/>
      <c r="N127" s="28" t="s">
        <v>16</v>
      </c>
      <c r="R127" s="555"/>
      <c r="S127" s="555"/>
      <c r="T127" s="555"/>
      <c r="U127" s="555"/>
      <c r="V127" s="28"/>
    </row>
    <row r="128" spans="1:26" x14ac:dyDescent="0.15">
      <c r="A128" s="42" t="s">
        <v>65</v>
      </c>
      <c r="B128" s="29"/>
      <c r="J128" s="555" t="s">
        <v>1431</v>
      </c>
      <c r="K128" s="555"/>
      <c r="L128" s="555"/>
      <c r="M128" s="555"/>
      <c r="N128" s="28" t="s">
        <v>285</v>
      </c>
      <c r="R128" s="556"/>
      <c r="S128" s="555"/>
      <c r="T128" s="555"/>
      <c r="U128" s="555"/>
      <c r="V128" s="28"/>
    </row>
    <row r="129" spans="1:23" x14ac:dyDescent="0.15">
      <c r="J129" s="555" t="s">
        <v>1432</v>
      </c>
      <c r="K129" s="555"/>
      <c r="L129" s="555"/>
      <c r="M129" s="555"/>
      <c r="N129" s="28" t="s">
        <v>285</v>
      </c>
      <c r="R129" s="556"/>
      <c r="S129" s="555"/>
      <c r="T129" s="555"/>
      <c r="U129" s="555"/>
      <c r="V129" s="28"/>
    </row>
    <row r="130" spans="1:23" x14ac:dyDescent="0.15">
      <c r="B130" s="27" t="s">
        <v>40</v>
      </c>
      <c r="C130" s="27" t="s">
        <v>41</v>
      </c>
      <c r="J130" s="21" t="s">
        <v>2409</v>
      </c>
      <c r="N130" s="21" t="s">
        <v>286</v>
      </c>
    </row>
    <row r="131" spans="1:23" x14ac:dyDescent="0.15">
      <c r="A131" s="42" t="s">
        <v>39</v>
      </c>
      <c r="B131" s="26">
        <f>B127/(B123+B127)</f>
        <v>0.47912524850894633</v>
      </c>
      <c r="C131" s="26">
        <f>B123/(B123+B127)</f>
        <v>0.52087475149105367</v>
      </c>
    </row>
    <row r="132" spans="1:23" x14ac:dyDescent="0.15">
      <c r="A132" s="42" t="s">
        <v>64</v>
      </c>
      <c r="B132" s="29"/>
      <c r="C132" s="28"/>
    </row>
    <row r="141" spans="1:23" x14ac:dyDescent="0.15">
      <c r="A141" s="552" t="s">
        <v>93</v>
      </c>
      <c r="B141" s="552"/>
      <c r="C141" s="552"/>
      <c r="D141" s="552"/>
      <c r="E141" s="552"/>
      <c r="F141" s="552"/>
      <c r="G141" s="552"/>
      <c r="H141" s="552"/>
      <c r="I141" s="552"/>
      <c r="J141" s="552"/>
      <c r="K141" s="552"/>
      <c r="L141" s="552"/>
      <c r="M141" s="552"/>
      <c r="N141" s="552"/>
      <c r="O141" s="552"/>
      <c r="P141" s="552"/>
      <c r="Q141" s="552"/>
      <c r="R141" s="552"/>
      <c r="S141" s="552"/>
      <c r="T141" s="552"/>
      <c r="U141" s="552"/>
      <c r="V141" s="552"/>
      <c r="W141" s="552"/>
    </row>
    <row r="142" spans="1:23" x14ac:dyDescent="0.15">
      <c r="A142" s="22"/>
      <c r="B142" s="22"/>
      <c r="C142" s="22"/>
      <c r="D142" s="22"/>
      <c r="E142" s="22"/>
      <c r="F142" s="22"/>
      <c r="G142" s="22"/>
      <c r="H142" s="22"/>
      <c r="I142" s="22"/>
      <c r="J142" s="22"/>
      <c r="K142" s="22"/>
      <c r="L142" s="22"/>
      <c r="M142" s="22"/>
      <c r="N142" s="22"/>
      <c r="O142" s="22"/>
      <c r="P142" s="22"/>
      <c r="Q142" s="22"/>
      <c r="R142" s="22"/>
      <c r="S142" s="22"/>
      <c r="T142" s="22"/>
      <c r="U142" s="22"/>
      <c r="V142" s="22"/>
      <c r="W142" s="22"/>
    </row>
    <row r="143" spans="1:23" x14ac:dyDescent="0.15">
      <c r="H143" s="550" t="s">
        <v>36</v>
      </c>
      <c r="I143" s="551"/>
      <c r="J143" s="551"/>
      <c r="M143" s="550" t="s">
        <v>37</v>
      </c>
      <c r="N143" s="550"/>
      <c r="O143" s="550"/>
    </row>
    <row r="144" spans="1:23" x14ac:dyDescent="0.15">
      <c r="H144" s="550" t="s">
        <v>38</v>
      </c>
      <c r="I144" s="550"/>
      <c r="J144" s="550"/>
    </row>
    <row r="145" spans="1:20" x14ac:dyDescent="0.15">
      <c r="H145" s="550"/>
      <c r="I145" s="551"/>
      <c r="J145" s="551"/>
    </row>
    <row r="146" spans="1:20" x14ac:dyDescent="0.15">
      <c r="H146" s="550"/>
      <c r="I146" s="551"/>
      <c r="J146" s="551"/>
    </row>
    <row r="147" spans="1:20" x14ac:dyDescent="0.15">
      <c r="D147" s="23" t="s">
        <v>83</v>
      </c>
      <c r="P147" s="23" t="s">
        <v>84</v>
      </c>
    </row>
    <row r="148" spans="1:20" x14ac:dyDescent="0.15">
      <c r="A148" s="27" t="s">
        <v>90</v>
      </c>
      <c r="P148" s="23" t="s">
        <v>90</v>
      </c>
      <c r="S148" s="27" t="s">
        <v>92</v>
      </c>
    </row>
    <row r="149" spans="1:20" x14ac:dyDescent="0.15">
      <c r="A149" s="42" t="s">
        <v>79</v>
      </c>
      <c r="B149" s="44" t="s">
        <v>89</v>
      </c>
      <c r="C149" s="44" t="s">
        <v>2</v>
      </c>
      <c r="D149" s="44" t="s">
        <v>3</v>
      </c>
      <c r="E149" s="44" t="s">
        <v>19</v>
      </c>
      <c r="F149" s="44" t="s">
        <v>6</v>
      </c>
      <c r="G149" s="44" t="s">
        <v>76</v>
      </c>
      <c r="H149" s="44" t="s">
        <v>10</v>
      </c>
      <c r="I149" s="44" t="s">
        <v>19</v>
      </c>
      <c r="J149" s="44" t="s">
        <v>77</v>
      </c>
      <c r="K149" s="44" t="s">
        <v>6</v>
      </c>
      <c r="L149" s="44" t="s">
        <v>14</v>
      </c>
      <c r="O149" s="44" t="s">
        <v>85</v>
      </c>
      <c r="P149" s="44" t="s">
        <v>86</v>
      </c>
      <c r="Q149" s="44" t="s">
        <v>87</v>
      </c>
      <c r="S149" s="25" t="s">
        <v>40</v>
      </c>
      <c r="T149" s="25" t="s">
        <v>41</v>
      </c>
    </row>
    <row r="150" spans="1:20" x14ac:dyDescent="0.15">
      <c r="A150" s="28" t="s">
        <v>44</v>
      </c>
      <c r="B150" s="39">
        <f>AVERAGE(B160,B170)</f>
        <v>589.5</v>
      </c>
      <c r="C150" s="39">
        <f>AVERAGE(C160,C170)</f>
        <v>382</v>
      </c>
      <c r="D150" s="45">
        <f>C150/B150</f>
        <v>0.64800678541136558</v>
      </c>
      <c r="E150" s="39">
        <f>AVERAGE(E160,E170)</f>
        <v>3853</v>
      </c>
      <c r="F150" s="39">
        <f t="shared" ref="F150:I150" si="94">AVERAGE(F160,F170)</f>
        <v>27</v>
      </c>
      <c r="G150" s="39">
        <f t="shared" si="94"/>
        <v>11.5</v>
      </c>
      <c r="H150" s="39">
        <f t="shared" si="94"/>
        <v>87.5</v>
      </c>
      <c r="I150" s="39">
        <f t="shared" si="94"/>
        <v>393</v>
      </c>
      <c r="J150" s="46">
        <f>I150/H150</f>
        <v>4.4914285714285711</v>
      </c>
      <c r="K150" s="39">
        <f>AVERAGE(K160,K170)</f>
        <v>4.5</v>
      </c>
      <c r="L150" s="29">
        <f>((E150*0.05)+(F150*4)+(G150*-1)+(I150*0.1)+(K150*6))</f>
        <v>355.45</v>
      </c>
      <c r="O150" s="45">
        <f>(B150+H150)/(B152+F152+B154+F154+B156+F156+B150+H150)</f>
        <v>0.42049689440993787</v>
      </c>
      <c r="P150" s="26">
        <f>B150/(B150+F152+F154+F156)</f>
        <v>0.5106106539627544</v>
      </c>
      <c r="Q150" s="26">
        <f>H150/(H150+B152+B154+B156)</f>
        <v>0.19209659714599342</v>
      </c>
      <c r="S150" s="26">
        <f>(H150+B152+B154+B156)/(H150+B152+B154+B156+B150)</f>
        <v>0.43588516746411482</v>
      </c>
      <c r="T150" s="26">
        <f>B150/(B150+H150+B152+B154+B156)</f>
        <v>0.56411483253588512</v>
      </c>
    </row>
    <row r="151" spans="1:20" x14ac:dyDescent="0.15">
      <c r="A151" s="42" t="s">
        <v>80</v>
      </c>
      <c r="B151" s="44" t="s">
        <v>10</v>
      </c>
      <c r="C151" s="44" t="s">
        <v>19</v>
      </c>
      <c r="D151" s="44" t="s">
        <v>77</v>
      </c>
      <c r="E151" s="44" t="s">
        <v>6</v>
      </c>
      <c r="F151" s="44" t="s">
        <v>17</v>
      </c>
      <c r="G151" s="44" t="s">
        <v>18</v>
      </c>
      <c r="H151" s="44" t="s">
        <v>19</v>
      </c>
      <c r="I151" s="44" t="s">
        <v>78</v>
      </c>
      <c r="J151" s="44" t="s">
        <v>6</v>
      </c>
      <c r="K151" s="44" t="s">
        <v>14</v>
      </c>
      <c r="L151" s="39" t="s">
        <v>91</v>
      </c>
      <c r="O151" s="25" t="s">
        <v>85</v>
      </c>
      <c r="P151" s="25" t="s">
        <v>87</v>
      </c>
      <c r="Q151" s="25" t="s">
        <v>88</v>
      </c>
    </row>
    <row r="152" spans="1:20" x14ac:dyDescent="0.15">
      <c r="A152" s="28" t="s">
        <v>44</v>
      </c>
      <c r="B152" s="39">
        <f>AVERAGE(B162,B172)</f>
        <v>352</v>
      </c>
      <c r="C152" s="39">
        <f>AVERAGE(C162,C172)</f>
        <v>1494.5</v>
      </c>
      <c r="D152" s="46">
        <f>C152/B152</f>
        <v>4.2457386363636367</v>
      </c>
      <c r="E152" s="39">
        <f>AVERAGE(E162,E172)</f>
        <v>10</v>
      </c>
      <c r="F152" s="39">
        <f t="shared" ref="F152:H152" si="95">AVERAGE(F162,F172)</f>
        <v>117</v>
      </c>
      <c r="G152" s="39">
        <f t="shared" si="95"/>
        <v>91</v>
      </c>
      <c r="H152" s="39">
        <f t="shared" si="95"/>
        <v>569.5</v>
      </c>
      <c r="I152" s="46">
        <f>H152/G152</f>
        <v>6.2582417582417582</v>
      </c>
      <c r="J152" s="39">
        <f>AVERAGE(J162,J172)</f>
        <v>4</v>
      </c>
      <c r="K152" s="29">
        <f>(C152*0.1)+(E152*6)+(H152*0.1)+(J152*6)</f>
        <v>290.40000000000003</v>
      </c>
      <c r="L152" s="29">
        <f>(C152*0.1)+(E152*6)+(G152*1)+(H152*0.1)+(J152*6)</f>
        <v>381.40000000000003</v>
      </c>
      <c r="O152" s="45">
        <f>(B152+F152)/(B152+F152+B154+F154+B156+F156+B150+H150)</f>
        <v>0.29130434782608694</v>
      </c>
      <c r="P152" s="26">
        <f>B152/(H150+B152+B154+B156)</f>
        <v>0.77277716794731066</v>
      </c>
      <c r="Q152" s="26">
        <f>F152/(F152+F154+F156)</f>
        <v>0.20707964601769913</v>
      </c>
    </row>
    <row r="153" spans="1:20" x14ac:dyDescent="0.15">
      <c r="A153" s="42" t="s">
        <v>81</v>
      </c>
      <c r="B153" s="44" t="s">
        <v>10</v>
      </c>
      <c r="C153" s="44" t="s">
        <v>19</v>
      </c>
      <c r="D153" s="44" t="s">
        <v>77</v>
      </c>
      <c r="E153" s="44" t="s">
        <v>6</v>
      </c>
      <c r="F153" s="44" t="s">
        <v>17</v>
      </c>
      <c r="G153" s="44" t="s">
        <v>18</v>
      </c>
      <c r="H153" s="44" t="s">
        <v>19</v>
      </c>
      <c r="I153" s="44" t="s">
        <v>78</v>
      </c>
      <c r="J153" s="44" t="s">
        <v>6</v>
      </c>
      <c r="K153" s="44" t="s">
        <v>14</v>
      </c>
      <c r="L153" s="39" t="s">
        <v>91</v>
      </c>
      <c r="O153" s="25" t="s">
        <v>85</v>
      </c>
      <c r="P153" s="25" t="s">
        <v>87</v>
      </c>
      <c r="Q153" s="25" t="s">
        <v>88</v>
      </c>
    </row>
    <row r="154" spans="1:20" x14ac:dyDescent="0.15">
      <c r="A154" s="28" t="s">
        <v>44</v>
      </c>
      <c r="B154" s="39">
        <f>AVERAGE(B164,B174)</f>
        <v>16</v>
      </c>
      <c r="C154" s="39">
        <f>AVERAGE(C164,C174)</f>
        <v>70</v>
      </c>
      <c r="D154" s="39">
        <f>C154/B154</f>
        <v>4.375</v>
      </c>
      <c r="E154" s="39">
        <f>AVERAGE(E164,E174)</f>
        <v>0.5</v>
      </c>
      <c r="F154" s="39">
        <f t="shared" ref="F154:H154" si="96">AVERAGE(F164,F174)</f>
        <v>355</v>
      </c>
      <c r="G154" s="39">
        <f t="shared" si="96"/>
        <v>227.5</v>
      </c>
      <c r="H154" s="39">
        <f t="shared" si="96"/>
        <v>2698</v>
      </c>
      <c r="I154" s="46">
        <f>H154/G154</f>
        <v>11.85934065934066</v>
      </c>
      <c r="J154" s="39">
        <f>AVERAGE(J164,J174)</f>
        <v>19</v>
      </c>
      <c r="K154" s="29">
        <f>(C154*0.1)+(E154*6)+(H154*0.1)+(J154*6)</f>
        <v>393.8</v>
      </c>
      <c r="L154" s="29">
        <f>(C154*0.1)+(E154*6)+(G154*1)+(H154*0.1)+(J154*6)</f>
        <v>621.29999999999995</v>
      </c>
      <c r="O154" s="45">
        <f>(B154+F154)/(B152+F152+B154+F154+B156+F156+B150+H150)</f>
        <v>0.23043478260869565</v>
      </c>
      <c r="P154" s="26">
        <f>B154/(B152+H150+B154+B156)</f>
        <v>3.512623490669594E-2</v>
      </c>
      <c r="Q154" s="26">
        <f>F154/(F154+F152+F156)</f>
        <v>0.62831858407079644</v>
      </c>
    </row>
    <row r="155" spans="1:20" x14ac:dyDescent="0.15">
      <c r="A155" s="42" t="s">
        <v>82</v>
      </c>
      <c r="B155" s="44" t="s">
        <v>10</v>
      </c>
      <c r="C155" s="44" t="s">
        <v>19</v>
      </c>
      <c r="D155" s="44" t="s">
        <v>77</v>
      </c>
      <c r="E155" s="44" t="s">
        <v>6</v>
      </c>
      <c r="F155" s="44" t="s">
        <v>17</v>
      </c>
      <c r="G155" s="44" t="s">
        <v>18</v>
      </c>
      <c r="H155" s="44" t="s">
        <v>19</v>
      </c>
      <c r="I155" s="44" t="s">
        <v>78</v>
      </c>
      <c r="J155" s="44" t="s">
        <v>6</v>
      </c>
      <c r="K155" s="44" t="s">
        <v>14</v>
      </c>
      <c r="L155" s="39" t="s">
        <v>91</v>
      </c>
      <c r="O155" s="25" t="s">
        <v>85</v>
      </c>
      <c r="P155" s="25" t="s">
        <v>87</v>
      </c>
      <c r="Q155" s="25" t="s">
        <v>88</v>
      </c>
    </row>
    <row r="156" spans="1:20" x14ac:dyDescent="0.15">
      <c r="A156" s="28" t="s">
        <v>44</v>
      </c>
      <c r="B156" s="39">
        <f>AVERAGE(B166,B176)</f>
        <v>0</v>
      </c>
      <c r="C156" s="39">
        <f>AVERAGE(C166,C176)</f>
        <v>0</v>
      </c>
      <c r="D156" s="39" t="e">
        <f>C156/B156</f>
        <v>#DIV/0!</v>
      </c>
      <c r="E156" s="39">
        <f>AVERAGE(E166,E176)</f>
        <v>0</v>
      </c>
      <c r="F156" s="39">
        <f>AVERAGE(F166,F176)</f>
        <v>93</v>
      </c>
      <c r="G156" s="39">
        <f t="shared" ref="G156:H156" si="97">AVERAGE(G166,G176)</f>
        <v>64.5</v>
      </c>
      <c r="H156" s="39">
        <f t="shared" si="97"/>
        <v>601</v>
      </c>
      <c r="I156" s="46">
        <f>H156/G156</f>
        <v>9.3178294573643416</v>
      </c>
      <c r="J156" s="39">
        <f>AVERAGE(J166,J176)</f>
        <v>4</v>
      </c>
      <c r="K156" s="29">
        <f>(C156*0.1)+(E156*6)+(H156*0.1)+(J156*6)</f>
        <v>84.1</v>
      </c>
      <c r="L156" s="29">
        <f>(C156*0.1)+(E156*6)+(G156*1)+(H156*0.1)+(J156*6)</f>
        <v>148.6</v>
      </c>
      <c r="O156" s="45">
        <f>(B156+F156)/(B152+F152+B154+F154+B156+F156+B150+H150)</f>
        <v>5.77639751552795E-2</v>
      </c>
      <c r="P156" s="41">
        <f>B156/(B156+B154+B152+H150)</f>
        <v>0</v>
      </c>
      <c r="Q156" s="26">
        <f>F156/(F156+F154+F152)</f>
        <v>0.16460176991150444</v>
      </c>
    </row>
    <row r="157" spans="1:20" x14ac:dyDescent="0.15">
      <c r="B157" s="47"/>
      <c r="C157" s="47"/>
      <c r="D157" s="47"/>
      <c r="E157" s="47"/>
      <c r="F157" s="47"/>
      <c r="G157" s="47"/>
      <c r="H157" s="47"/>
      <c r="I157" s="47"/>
      <c r="J157" s="47"/>
      <c r="K157" s="47"/>
      <c r="L157" s="48"/>
      <c r="P157" s="23"/>
    </row>
    <row r="158" spans="1:20" x14ac:dyDescent="0.15">
      <c r="A158" s="27">
        <v>2024</v>
      </c>
      <c r="P158" s="23">
        <v>2024</v>
      </c>
      <c r="S158" s="27" t="s">
        <v>92</v>
      </c>
    </row>
    <row r="159" spans="1:20" x14ac:dyDescent="0.15">
      <c r="A159" s="42" t="s">
        <v>79</v>
      </c>
      <c r="B159" s="44" t="s">
        <v>89</v>
      </c>
      <c r="C159" s="44" t="s">
        <v>2</v>
      </c>
      <c r="D159" s="44" t="s">
        <v>3</v>
      </c>
      <c r="E159" s="44" t="s">
        <v>19</v>
      </c>
      <c r="F159" s="44" t="s">
        <v>6</v>
      </c>
      <c r="G159" s="44" t="s">
        <v>76</v>
      </c>
      <c r="H159" s="44" t="s">
        <v>10</v>
      </c>
      <c r="I159" s="44" t="s">
        <v>19</v>
      </c>
      <c r="J159" s="44" t="s">
        <v>77</v>
      </c>
      <c r="K159" s="44" t="s">
        <v>6</v>
      </c>
      <c r="L159" s="44" t="s">
        <v>14</v>
      </c>
      <c r="O159" s="44" t="s">
        <v>85</v>
      </c>
      <c r="P159" s="44" t="s">
        <v>86</v>
      </c>
      <c r="Q159" s="44" t="s">
        <v>87</v>
      </c>
      <c r="S159" s="25" t="s">
        <v>40</v>
      </c>
      <c r="T159" s="25" t="s">
        <v>41</v>
      </c>
    </row>
    <row r="160" spans="1:20" x14ac:dyDescent="0.15">
      <c r="A160" s="28" t="s">
        <v>44</v>
      </c>
      <c r="B160" s="39">
        <v>567</v>
      </c>
      <c r="C160" s="39">
        <v>376</v>
      </c>
      <c r="D160" s="45">
        <f>C160/B160</f>
        <v>0.66313932980599644</v>
      </c>
      <c r="E160" s="39">
        <v>3775</v>
      </c>
      <c r="F160" s="39">
        <v>29</v>
      </c>
      <c r="G160" s="39">
        <v>12</v>
      </c>
      <c r="H160" s="39">
        <v>92</v>
      </c>
      <c r="I160" s="39">
        <v>430</v>
      </c>
      <c r="J160" s="46">
        <f>I160/H160</f>
        <v>4.6739130434782608</v>
      </c>
      <c r="K160" s="39">
        <v>4</v>
      </c>
      <c r="L160" s="29">
        <f>((E160*0.05)+(F160*4)+(G160*-1)+(I160*0.1)+(K160*6))</f>
        <v>359.75</v>
      </c>
      <c r="O160" s="45">
        <f>(B160+H160)/(B162+F162+B164+F164+B166+F166+B160+H160)</f>
        <v>0.41921119592875317</v>
      </c>
      <c r="P160" s="26">
        <f>B160/(B160+F162+F164+F166)</f>
        <v>0.50852017937219729</v>
      </c>
      <c r="Q160" s="26">
        <f>H160/(H160+B162+B164+B166)</f>
        <v>0.20131291028446391</v>
      </c>
      <c r="S160" s="26">
        <f>(H160+B162+B164+B166)/(H160+B162+B164+B166+B160)</f>
        <v>0.4462890625</v>
      </c>
      <c r="T160" s="26">
        <f>B160/(B160+H160+B162+B164+B166)</f>
        <v>0.5537109375</v>
      </c>
    </row>
    <row r="161" spans="1:20" x14ac:dyDescent="0.15">
      <c r="A161" s="42" t="s">
        <v>80</v>
      </c>
      <c r="B161" s="44" t="s">
        <v>10</v>
      </c>
      <c r="C161" s="44" t="s">
        <v>19</v>
      </c>
      <c r="D161" s="44" t="s">
        <v>77</v>
      </c>
      <c r="E161" s="44" t="s">
        <v>6</v>
      </c>
      <c r="F161" s="44" t="s">
        <v>17</v>
      </c>
      <c r="G161" s="44" t="s">
        <v>18</v>
      </c>
      <c r="H161" s="44" t="s">
        <v>19</v>
      </c>
      <c r="I161" s="44" t="s">
        <v>78</v>
      </c>
      <c r="J161" s="44" t="s">
        <v>6</v>
      </c>
      <c r="K161" s="44" t="s">
        <v>14</v>
      </c>
      <c r="L161" s="44" t="s">
        <v>91</v>
      </c>
      <c r="O161" s="25" t="s">
        <v>85</v>
      </c>
      <c r="P161" s="25" t="s">
        <v>87</v>
      </c>
      <c r="Q161" s="25" t="s">
        <v>88</v>
      </c>
    </row>
    <row r="162" spans="1:20" x14ac:dyDescent="0.15">
      <c r="A162" s="28" t="s">
        <v>44</v>
      </c>
      <c r="B162" s="39">
        <v>350</v>
      </c>
      <c r="C162" s="39">
        <v>1423</v>
      </c>
      <c r="D162" s="46">
        <f>C162/B162</f>
        <v>4.0657142857142858</v>
      </c>
      <c r="E162" s="39">
        <v>8</v>
      </c>
      <c r="F162" s="39">
        <v>117</v>
      </c>
      <c r="G162" s="39">
        <v>95</v>
      </c>
      <c r="H162" s="39">
        <v>525</v>
      </c>
      <c r="I162" s="46">
        <f>H162/G162</f>
        <v>5.5263157894736841</v>
      </c>
      <c r="J162" s="39">
        <v>3</v>
      </c>
      <c r="K162" s="29">
        <f>(C162*0.1)+(E162*6)+(H162*0.1)+(J162*6)</f>
        <v>260.8</v>
      </c>
      <c r="L162" s="29">
        <f>(C162*0.1)+(E162*6)+(G162*1)+(H162*0.1)+(J162*6)</f>
        <v>355.8</v>
      </c>
      <c r="O162" s="45">
        <f>(B162+F162)/(B162+F162+B164+F164+B166+F166+B160+H160)</f>
        <v>0.29707379134860051</v>
      </c>
      <c r="P162" s="26">
        <f>B162/(H160+B162+B164+B166)</f>
        <v>0.76586433260393871</v>
      </c>
      <c r="Q162" s="26">
        <f>F162/(F162+F164+F166)</f>
        <v>0.21350364963503649</v>
      </c>
    </row>
    <row r="163" spans="1:20" x14ac:dyDescent="0.15">
      <c r="A163" s="42" t="s">
        <v>81</v>
      </c>
      <c r="B163" s="44" t="s">
        <v>10</v>
      </c>
      <c r="C163" s="44" t="s">
        <v>19</v>
      </c>
      <c r="D163" s="44" t="s">
        <v>77</v>
      </c>
      <c r="E163" s="44" t="s">
        <v>6</v>
      </c>
      <c r="F163" s="44" t="s">
        <v>17</v>
      </c>
      <c r="G163" s="44" t="s">
        <v>18</v>
      </c>
      <c r="H163" s="44" t="s">
        <v>19</v>
      </c>
      <c r="I163" s="44" t="s">
        <v>78</v>
      </c>
      <c r="J163" s="44" t="s">
        <v>6</v>
      </c>
      <c r="K163" s="44" t="s">
        <v>14</v>
      </c>
      <c r="L163" s="44" t="s">
        <v>91</v>
      </c>
      <c r="O163" s="25" t="s">
        <v>85</v>
      </c>
      <c r="P163" s="25" t="s">
        <v>87</v>
      </c>
      <c r="Q163" s="25" t="s">
        <v>88</v>
      </c>
    </row>
    <row r="164" spans="1:20" x14ac:dyDescent="0.15">
      <c r="A164" s="28" t="s">
        <v>44</v>
      </c>
      <c r="B164" s="39">
        <v>15</v>
      </c>
      <c r="C164" s="39">
        <v>50</v>
      </c>
      <c r="D164" s="39">
        <f>C164/B164</f>
        <v>3.3333333333333335</v>
      </c>
      <c r="E164" s="39">
        <v>0</v>
      </c>
      <c r="F164" s="39">
        <v>359</v>
      </c>
      <c r="G164" s="39">
        <v>232</v>
      </c>
      <c r="H164" s="39">
        <v>2798</v>
      </c>
      <c r="I164" s="46">
        <f>H164/G164</f>
        <v>12.060344827586206</v>
      </c>
      <c r="J164" s="39">
        <v>21</v>
      </c>
      <c r="K164" s="29">
        <f>(C164*0.1)+(E164*6)+(H164*0.1)+(J164*6)</f>
        <v>410.8</v>
      </c>
      <c r="L164" s="29">
        <f>(C164*0.1)+(E164*6)+(G164*1)+(H164*0.1)+(J164*6)</f>
        <v>642.79999999999995</v>
      </c>
      <c r="O164" s="45">
        <f>(B164+F164)/(B162+F162+B164+F164+B166+F166+B160+H160)</f>
        <v>0.23791348600508905</v>
      </c>
      <c r="P164" s="26">
        <f>B164/(B162+H160+B164+B166)</f>
        <v>3.2822757111597371E-2</v>
      </c>
      <c r="Q164" s="26">
        <f>F164/(F164+F162+F166)</f>
        <v>0.6551094890510949</v>
      </c>
    </row>
    <row r="165" spans="1:20" x14ac:dyDescent="0.15">
      <c r="A165" s="42" t="s">
        <v>82</v>
      </c>
      <c r="B165" s="44" t="s">
        <v>10</v>
      </c>
      <c r="C165" s="44" t="s">
        <v>19</v>
      </c>
      <c r="D165" s="44" t="s">
        <v>77</v>
      </c>
      <c r="E165" s="44" t="s">
        <v>6</v>
      </c>
      <c r="F165" s="44" t="s">
        <v>17</v>
      </c>
      <c r="G165" s="44" t="s">
        <v>18</v>
      </c>
      <c r="H165" s="44" t="s">
        <v>19</v>
      </c>
      <c r="I165" s="44" t="s">
        <v>78</v>
      </c>
      <c r="J165" s="44" t="s">
        <v>6</v>
      </c>
      <c r="K165" s="44" t="s">
        <v>14</v>
      </c>
      <c r="L165" s="44" t="s">
        <v>91</v>
      </c>
      <c r="O165" s="25" t="s">
        <v>85</v>
      </c>
      <c r="P165" s="25" t="s">
        <v>87</v>
      </c>
      <c r="Q165" s="25" t="s">
        <v>88</v>
      </c>
    </row>
    <row r="166" spans="1:20" x14ac:dyDescent="0.15">
      <c r="A166" s="28" t="s">
        <v>44</v>
      </c>
      <c r="B166" s="39">
        <v>0</v>
      </c>
      <c r="C166" s="39">
        <v>0</v>
      </c>
      <c r="D166" s="39" t="e">
        <f>C166/B166</f>
        <v>#DIV/0!</v>
      </c>
      <c r="E166" s="39">
        <v>0</v>
      </c>
      <c r="F166" s="39">
        <v>72</v>
      </c>
      <c r="G166" s="39">
        <v>51</v>
      </c>
      <c r="H166" s="39">
        <v>483</v>
      </c>
      <c r="I166" s="46">
        <f>H166/G166</f>
        <v>9.4705882352941178</v>
      </c>
      <c r="J166" s="39">
        <v>5</v>
      </c>
      <c r="K166" s="29">
        <f>(C166*0.1)+(E166*6)+(H166*0.1)+(J166*6)</f>
        <v>78.300000000000011</v>
      </c>
      <c r="L166" s="29">
        <f>(C166*0.1)+(E166*6)+(G166*1)+(H166*0.1)+(J166*6)</f>
        <v>129.30000000000001</v>
      </c>
      <c r="O166" s="45">
        <f>(B166+F166)/(B162+F162+B164+F164+B166+F166+B160+H160)</f>
        <v>4.5801526717557252E-2</v>
      </c>
      <c r="P166" s="41">
        <f>B166/(B166+B164+B162+H160)</f>
        <v>0</v>
      </c>
      <c r="Q166" s="26">
        <f>F166/(F166+F164+F162)</f>
        <v>0.13138686131386862</v>
      </c>
    </row>
    <row r="168" spans="1:20" x14ac:dyDescent="0.15">
      <c r="A168" s="27">
        <v>2025</v>
      </c>
      <c r="P168" s="23">
        <v>2025</v>
      </c>
      <c r="S168" s="27" t="s">
        <v>92</v>
      </c>
    </row>
    <row r="169" spans="1:20" x14ac:dyDescent="0.15">
      <c r="A169" s="42" t="s">
        <v>79</v>
      </c>
      <c r="B169" s="44" t="s">
        <v>89</v>
      </c>
      <c r="C169" s="44" t="s">
        <v>2</v>
      </c>
      <c r="D169" s="44" t="s">
        <v>3</v>
      </c>
      <c r="E169" s="44" t="s">
        <v>19</v>
      </c>
      <c r="F169" s="44" t="s">
        <v>6</v>
      </c>
      <c r="G169" s="44" t="s">
        <v>76</v>
      </c>
      <c r="H169" s="44" t="s">
        <v>10</v>
      </c>
      <c r="I169" s="44" t="s">
        <v>19</v>
      </c>
      <c r="J169" s="44" t="s">
        <v>77</v>
      </c>
      <c r="K169" s="44" t="s">
        <v>6</v>
      </c>
      <c r="L169" s="44" t="s">
        <v>14</v>
      </c>
      <c r="O169" s="44" t="s">
        <v>85</v>
      </c>
      <c r="P169" s="44" t="s">
        <v>86</v>
      </c>
      <c r="Q169" s="44" t="s">
        <v>87</v>
      </c>
      <c r="S169" s="25" t="s">
        <v>40</v>
      </c>
      <c r="T169" s="25" t="s">
        <v>41</v>
      </c>
    </row>
    <row r="170" spans="1:20" x14ac:dyDescent="0.15">
      <c r="A170" s="28" t="s">
        <v>44</v>
      </c>
      <c r="B170" s="39">
        <v>612</v>
      </c>
      <c r="C170" s="39">
        <v>388</v>
      </c>
      <c r="D170" s="45">
        <f>C170/B170</f>
        <v>0.63398692810457513</v>
      </c>
      <c r="E170" s="39">
        <v>3931</v>
      </c>
      <c r="F170" s="39">
        <v>25</v>
      </c>
      <c r="G170" s="39">
        <v>11</v>
      </c>
      <c r="H170" s="39">
        <v>83</v>
      </c>
      <c r="I170" s="39">
        <v>356</v>
      </c>
      <c r="J170" s="39">
        <f>I170/H170</f>
        <v>4.2891566265060241</v>
      </c>
      <c r="K170" s="39">
        <v>5</v>
      </c>
      <c r="L170" s="29">
        <f>((E170*0.05)+(F170*4)+(G170*-1)+(I170*0.1)+(K170*6))</f>
        <v>351.15000000000003</v>
      </c>
      <c r="O170" s="45">
        <f>(B170+H170)/(B172+F172+B174+F174+B176+F176+B170+H170)</f>
        <v>0.42172330097087379</v>
      </c>
      <c r="P170" s="26">
        <f>B170/(B170+F172+F174+F176)</f>
        <v>0.51256281407035176</v>
      </c>
      <c r="Q170" s="26">
        <f>H170/(H170+B172+B174+B176)</f>
        <v>0.1828193832599119</v>
      </c>
      <c r="S170" s="26">
        <f>(H170+B172+B174+B176)/(H170+B172+B174+B176+B170)</f>
        <v>0.42589118198874298</v>
      </c>
      <c r="T170" s="26">
        <f>B170/(B170+H170+B172+B174+B176)</f>
        <v>0.57410881801125702</v>
      </c>
    </row>
    <row r="171" spans="1:20" x14ac:dyDescent="0.15">
      <c r="A171" s="42" t="s">
        <v>80</v>
      </c>
      <c r="B171" s="44" t="s">
        <v>10</v>
      </c>
      <c r="C171" s="44" t="s">
        <v>19</v>
      </c>
      <c r="D171" s="44" t="s">
        <v>77</v>
      </c>
      <c r="E171" s="44" t="s">
        <v>6</v>
      </c>
      <c r="F171" s="44" t="s">
        <v>17</v>
      </c>
      <c r="G171" s="44" t="s">
        <v>18</v>
      </c>
      <c r="H171" s="44" t="s">
        <v>19</v>
      </c>
      <c r="I171" s="44" t="s">
        <v>78</v>
      </c>
      <c r="J171" s="44" t="s">
        <v>6</v>
      </c>
      <c r="K171" s="44" t="s">
        <v>14</v>
      </c>
      <c r="L171" s="44" t="s">
        <v>91</v>
      </c>
      <c r="O171" s="25" t="s">
        <v>85</v>
      </c>
      <c r="P171" s="25" t="s">
        <v>87</v>
      </c>
      <c r="Q171" s="25" t="s">
        <v>88</v>
      </c>
    </row>
    <row r="172" spans="1:20" x14ac:dyDescent="0.15">
      <c r="A172" s="28" t="s">
        <v>44</v>
      </c>
      <c r="B172" s="39">
        <v>354</v>
      </c>
      <c r="C172" s="39">
        <v>1566</v>
      </c>
      <c r="D172" s="46">
        <f>C172/B172</f>
        <v>4.4237288135593218</v>
      </c>
      <c r="E172" s="39">
        <v>12</v>
      </c>
      <c r="F172" s="39">
        <v>117</v>
      </c>
      <c r="G172" s="39">
        <v>87</v>
      </c>
      <c r="H172" s="39">
        <v>614</v>
      </c>
      <c r="I172" s="46">
        <f>H172/G172</f>
        <v>7.0574712643678161</v>
      </c>
      <c r="J172" s="39">
        <v>5</v>
      </c>
      <c r="K172" s="29">
        <f>(C172*0.1)+(E172*6)+(H172*0.1)+(J172*6)</f>
        <v>320</v>
      </c>
      <c r="L172" s="29">
        <f>(C172*0.1)+(E172*6)+(G172*1)+(H172*0.1)+(J172*6)</f>
        <v>407</v>
      </c>
      <c r="O172" s="45">
        <f>(B172+F172)/(B172+F172+B174+F174+B176+F176+B170+H170)</f>
        <v>0.28580097087378642</v>
      </c>
      <c r="P172" s="26">
        <f>B172/(H170+B172+B174+B176)</f>
        <v>0.77973568281938321</v>
      </c>
      <c r="Q172" s="26">
        <f>F172/(F172+F174+F176)</f>
        <v>0.20103092783505155</v>
      </c>
    </row>
    <row r="173" spans="1:20" x14ac:dyDescent="0.15">
      <c r="A173" s="42" t="s">
        <v>81</v>
      </c>
      <c r="B173" s="44" t="s">
        <v>10</v>
      </c>
      <c r="C173" s="44" t="s">
        <v>19</v>
      </c>
      <c r="D173" s="44" t="s">
        <v>77</v>
      </c>
      <c r="E173" s="44" t="s">
        <v>6</v>
      </c>
      <c r="F173" s="44" t="s">
        <v>17</v>
      </c>
      <c r="G173" s="44" t="s">
        <v>18</v>
      </c>
      <c r="H173" s="44" t="s">
        <v>19</v>
      </c>
      <c r="I173" s="44" t="s">
        <v>78</v>
      </c>
      <c r="J173" s="44" t="s">
        <v>6</v>
      </c>
      <c r="K173" s="44" t="s">
        <v>14</v>
      </c>
      <c r="L173" s="44" t="s">
        <v>91</v>
      </c>
      <c r="O173" s="25" t="s">
        <v>85</v>
      </c>
      <c r="P173" s="25" t="s">
        <v>87</v>
      </c>
      <c r="Q173" s="25" t="s">
        <v>88</v>
      </c>
    </row>
    <row r="174" spans="1:20" x14ac:dyDescent="0.15">
      <c r="A174" s="28" t="s">
        <v>44</v>
      </c>
      <c r="B174" s="39">
        <v>17</v>
      </c>
      <c r="C174" s="39">
        <v>90</v>
      </c>
      <c r="D174" s="46">
        <f>C174/B174</f>
        <v>5.2941176470588234</v>
      </c>
      <c r="E174" s="39">
        <v>1</v>
      </c>
      <c r="F174" s="39">
        <v>351</v>
      </c>
      <c r="G174" s="39">
        <v>223</v>
      </c>
      <c r="H174" s="39">
        <v>2598</v>
      </c>
      <c r="I174" s="46">
        <f>H174/G174</f>
        <v>11.650224215246636</v>
      </c>
      <c r="J174" s="39">
        <v>17</v>
      </c>
      <c r="K174" s="29">
        <f>(C174*0.1)+(E174*6)+(H174*0.1)+(J174*6)</f>
        <v>376.8</v>
      </c>
      <c r="L174" s="29">
        <f>(C174*0.1)+(E174*6)+(G174*1)+(H174*0.1)+(J174*6)</f>
        <v>599.79999999999995</v>
      </c>
      <c r="O174" s="45">
        <f>(B174+F174)/(B172+F172+B174+F174+B176+F176+B170+H170)</f>
        <v>0.22330097087378642</v>
      </c>
      <c r="P174" s="26">
        <f>B174/(B172+H170+B174+B176)</f>
        <v>3.7444933920704845E-2</v>
      </c>
      <c r="Q174" s="26">
        <f>F174/(F174+F172+F176)</f>
        <v>0.60309278350515461</v>
      </c>
    </row>
    <row r="175" spans="1:20" x14ac:dyDescent="0.15">
      <c r="A175" s="42" t="s">
        <v>82</v>
      </c>
      <c r="B175" s="44" t="s">
        <v>10</v>
      </c>
      <c r="C175" s="44" t="s">
        <v>19</v>
      </c>
      <c r="D175" s="44" t="s">
        <v>77</v>
      </c>
      <c r="E175" s="44" t="s">
        <v>6</v>
      </c>
      <c r="F175" s="44" t="s">
        <v>17</v>
      </c>
      <c r="G175" s="44" t="s">
        <v>18</v>
      </c>
      <c r="H175" s="44" t="s">
        <v>19</v>
      </c>
      <c r="I175" s="44" t="s">
        <v>78</v>
      </c>
      <c r="J175" s="44" t="s">
        <v>6</v>
      </c>
      <c r="K175" s="44" t="s">
        <v>14</v>
      </c>
      <c r="L175" s="44" t="s">
        <v>91</v>
      </c>
      <c r="O175" s="25" t="s">
        <v>85</v>
      </c>
      <c r="P175" s="25" t="s">
        <v>87</v>
      </c>
      <c r="Q175" s="25" t="s">
        <v>88</v>
      </c>
    </row>
    <row r="176" spans="1:20" x14ac:dyDescent="0.15">
      <c r="A176" s="28" t="s">
        <v>44</v>
      </c>
      <c r="B176" s="39">
        <v>0</v>
      </c>
      <c r="C176" s="39">
        <v>0</v>
      </c>
      <c r="D176" s="39" t="e">
        <f>C176/B176</f>
        <v>#DIV/0!</v>
      </c>
      <c r="E176" s="39">
        <v>0</v>
      </c>
      <c r="F176" s="39">
        <v>114</v>
      </c>
      <c r="G176" s="39">
        <v>78</v>
      </c>
      <c r="H176" s="39">
        <v>719</v>
      </c>
      <c r="I176" s="46">
        <f>H176/G176</f>
        <v>9.2179487179487172</v>
      </c>
      <c r="J176" s="39">
        <v>3</v>
      </c>
      <c r="K176" s="29">
        <f>(C176*0.1)+(E176*6)+(H176*0.1)+(J176*6)</f>
        <v>89.9</v>
      </c>
      <c r="L176" s="29">
        <f>(C176*0.1)+(E176*6)+(G176*1)+(H176*0.1)+(J176*6)</f>
        <v>167.9</v>
      </c>
      <c r="O176" s="45">
        <f>(B176+F176)/(B172+F172+B174+F174+B176+F176+B170+H170)</f>
        <v>6.9174757281553395E-2</v>
      </c>
      <c r="P176" s="41">
        <f>B176/(B176+B174+B172+H170)</f>
        <v>0</v>
      </c>
      <c r="Q176" s="26">
        <f>F176/(F176+F174+F172)</f>
        <v>0.19587628865979381</v>
      </c>
    </row>
  </sheetData>
  <mergeCells count="135">
    <mergeCell ref="A141:W141"/>
    <mergeCell ref="H143:J143"/>
    <mergeCell ref="M143:O143"/>
    <mergeCell ref="H144:J144"/>
    <mergeCell ref="H145:J145"/>
    <mergeCell ref="H146:J146"/>
    <mergeCell ref="J127:M127"/>
    <mergeCell ref="R127:U127"/>
    <mergeCell ref="J128:M128"/>
    <mergeCell ref="R128:U128"/>
    <mergeCell ref="J129:M129"/>
    <mergeCell ref="R129:U129"/>
    <mergeCell ref="J124:M124"/>
    <mergeCell ref="R124:U124"/>
    <mergeCell ref="J125:M125"/>
    <mergeCell ref="R125:U125"/>
    <mergeCell ref="J126:M126"/>
    <mergeCell ref="R126:U126"/>
    <mergeCell ref="J121:M121"/>
    <mergeCell ref="R121:U121"/>
    <mergeCell ref="R122:U122"/>
    <mergeCell ref="J123:M123"/>
    <mergeCell ref="R123:U123"/>
    <mergeCell ref="A111:G111"/>
    <mergeCell ref="J111:N111"/>
    <mergeCell ref="R111:T111"/>
    <mergeCell ref="V111:W111"/>
    <mergeCell ref="A120:G120"/>
    <mergeCell ref="J120:N120"/>
    <mergeCell ref="R120:V120"/>
    <mergeCell ref="A90:G90"/>
    <mergeCell ref="H90:M90"/>
    <mergeCell ref="R90:T90"/>
    <mergeCell ref="V90:W90"/>
    <mergeCell ref="A100:G100"/>
    <mergeCell ref="J100:N100"/>
    <mergeCell ref="R100:T100"/>
    <mergeCell ref="V100:W100"/>
    <mergeCell ref="H76:J76"/>
    <mergeCell ref="H77:J77"/>
    <mergeCell ref="A80:W80"/>
    <mergeCell ref="C82:I82"/>
    <mergeCell ref="L82:P82"/>
    <mergeCell ref="R82:T82"/>
    <mergeCell ref="V82:W82"/>
    <mergeCell ref="J59:M59"/>
    <mergeCell ref="R59:U59"/>
    <mergeCell ref="AL59:AO59"/>
    <mergeCell ref="AT59:AW59"/>
    <mergeCell ref="A73:W73"/>
    <mergeCell ref="H75:J75"/>
    <mergeCell ref="M75:O75"/>
    <mergeCell ref="J57:M57"/>
    <mergeCell ref="R57:U57"/>
    <mergeCell ref="AL57:AO57"/>
    <mergeCell ref="AT57:AW57"/>
    <mergeCell ref="J58:M58"/>
    <mergeCell ref="R58:U58"/>
    <mergeCell ref="AL58:AO58"/>
    <mergeCell ref="AT58:AW58"/>
    <mergeCell ref="J55:M55"/>
    <mergeCell ref="R55:U55"/>
    <mergeCell ref="AL55:AO55"/>
    <mergeCell ref="AT55:AW55"/>
    <mergeCell ref="J56:M56"/>
    <mergeCell ref="R56:U56"/>
    <mergeCell ref="AL56:AO56"/>
    <mergeCell ref="AT56:AW56"/>
    <mergeCell ref="J53:M53"/>
    <mergeCell ref="R53:U53"/>
    <mergeCell ref="AL53:AO53"/>
    <mergeCell ref="AT53:AW53"/>
    <mergeCell ref="J54:M54"/>
    <mergeCell ref="R54:U54"/>
    <mergeCell ref="AL54:AO54"/>
    <mergeCell ref="AT54:AW54"/>
    <mergeCell ref="J51:M51"/>
    <mergeCell ref="R51:U51"/>
    <mergeCell ref="AL51:AO51"/>
    <mergeCell ref="AT51:AW51"/>
    <mergeCell ref="R52:U52"/>
    <mergeCell ref="AL52:AO52"/>
    <mergeCell ref="AT52:AW52"/>
    <mergeCell ref="A50:G50"/>
    <mergeCell ref="J50:N50"/>
    <mergeCell ref="R50:V50"/>
    <mergeCell ref="AC50:AI50"/>
    <mergeCell ref="AL50:AP50"/>
    <mergeCell ref="AT50:AX50"/>
    <mergeCell ref="J52:M52"/>
    <mergeCell ref="AV30:AX30"/>
    <mergeCell ref="AZ30:BA30"/>
    <mergeCell ref="A41:G41"/>
    <mergeCell ref="L41:P41"/>
    <mergeCell ref="T41:V41"/>
    <mergeCell ref="X41:Y41"/>
    <mergeCell ref="AE41:AK41"/>
    <mergeCell ref="AN41:AR41"/>
    <mergeCell ref="AV41:AX41"/>
    <mergeCell ref="AZ41:BA41"/>
    <mergeCell ref="A30:G30"/>
    <mergeCell ref="L30:P30"/>
    <mergeCell ref="T30:V30"/>
    <mergeCell ref="X30:Y30"/>
    <mergeCell ref="AE30:AK30"/>
    <mergeCell ref="AN30:AR30"/>
    <mergeCell ref="AV12:AX12"/>
    <mergeCell ref="AZ12:BA12"/>
    <mergeCell ref="A20:G20"/>
    <mergeCell ref="H20:M20"/>
    <mergeCell ref="T20:V20"/>
    <mergeCell ref="X20:Y20"/>
    <mergeCell ref="AE20:AK20"/>
    <mergeCell ref="AL20:AQ20"/>
    <mergeCell ref="AV20:AX20"/>
    <mergeCell ref="AZ20:BA20"/>
    <mergeCell ref="C12:I12"/>
    <mergeCell ref="N12:R12"/>
    <mergeCell ref="T12:V12"/>
    <mergeCell ref="X12:Y12"/>
    <mergeCell ref="AG12:AM12"/>
    <mergeCell ref="AP12:AT12"/>
    <mergeCell ref="H6:J6"/>
    <mergeCell ref="AJ6:AL6"/>
    <mergeCell ref="H7:J7"/>
    <mergeCell ref="AJ7:AL7"/>
    <mergeCell ref="A10:W10"/>
    <mergeCell ref="AC10:AY10"/>
    <mergeCell ref="A1:W1"/>
    <mergeCell ref="A3:W3"/>
    <mergeCell ref="AC3:AY3"/>
    <mergeCell ref="H5:J5"/>
    <mergeCell ref="M5:O5"/>
    <mergeCell ref="AJ5:AL5"/>
    <mergeCell ref="AO5:AQ5"/>
  </mergeCells>
  <hyperlinks>
    <hyperlink ref="H6" location="ARI!A90" display="RSP Projections: Year 2" xr:uid="{3BD49D68-89D6-45CC-AB1E-EA68B8C26A41}"/>
    <hyperlink ref="H6:J6" location="ARI!A110" display="RSP Projections: Year 2" xr:uid="{29D0ACC0-22D0-4727-BED3-47B82A461E84}"/>
    <hyperlink ref="M5:O5" location="ARI!AX11" display="Adjustable Projections: Year 1" xr:uid="{D6616CEE-8E70-40C8-902A-629D5AAB9B6A}"/>
    <hyperlink ref="AJ5" location="ARI!C9" display="RSP Projections: Year 1" xr:uid="{F250C7E7-409E-4EAE-B9A6-95F3A2D8BF64}"/>
    <hyperlink ref="AJ6" location="ARI!A90" display="RSP Projections: Year 2" xr:uid="{241E6938-F800-44B6-A9F0-7FD34505E379}"/>
    <hyperlink ref="AJ6:AL6" location="ARI!A110" display="RSP Projections: Year 2" xr:uid="{C29627B2-0F0F-4D27-8264-B8DD083330A4}"/>
    <hyperlink ref="AO5:AQ5" location="ARI!AX11" display="Adjustable Projections: Year 1" xr:uid="{06310DB1-43E8-4B6D-B7B4-79FC64313481}"/>
    <hyperlink ref="H5" location="ARI!C9" display="RSP Projections: Year 1" xr:uid="{0D8ABB9F-0232-4161-9D95-A87B5D4DAEEC}"/>
    <hyperlink ref="H76" location="ARI!A90" display="RSP Projections: Year 2" xr:uid="{16582DDB-8E5C-46E3-ADF2-8E613AD30743}"/>
    <hyperlink ref="H76:J76" location="ARI!A110" display="RSP Projections: Year 2" xr:uid="{DD55D31E-513B-4F67-9ACA-6A8355DF6304}"/>
    <hyperlink ref="M75:O75" location="ARI!AX11" display="Adjustable Projections: Year 1" xr:uid="{33F01F89-5234-478A-A8E2-1FC24E0E209D}"/>
    <hyperlink ref="H75" location="ARI!C9" display="RSP Projections: Year 1" xr:uid="{DAB35BA5-7F88-4F79-965E-AF9DA3D69FF6}"/>
    <hyperlink ref="M143:O143" location="ARI!AX11" display="Adjustable Projections: Year 1" xr:uid="{BF7CF3BB-B9D0-49C4-9A9D-D01DDDD0926B}"/>
    <hyperlink ref="H144:J144" location="ARI!A110" display="RSP Projections: Year 2" xr:uid="{68CA4F07-5783-4966-94D2-12259AF85B6F}"/>
    <hyperlink ref="H144" location="ARI!A90" display="RSP Projections: Year 2" xr:uid="{3A5AC932-7762-4CFC-8B5D-C7D88CB3383B}"/>
    <hyperlink ref="H143" location="ARI!C9" display="RSP Projections: Year 1" xr:uid="{D8DE5849-5CD7-4280-9803-7ABADFD8C175}"/>
    <hyperlink ref="M6" location="ARI!A170" display="Past Run/Pass Performances" xr:uid="{D1F0A318-EDF2-4779-B986-8B8A5D2BDCA0}"/>
    <hyperlink ref="M76" location="ARI!A170" display="Past Run/Pass Performances" xr:uid="{F7E90C0C-05F7-46DF-82D4-CF8BB9636BB2}"/>
  </hyperlinks>
  <pageMargins left="0" right="0" top="0" bottom="0" header="0" footer="0"/>
  <pageSetup scale="54" orientation="landscape"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08B0E-E413-4B79-9B64-9089BA87D53A}">
  <dimension ref="A1:BB176"/>
  <sheetViews>
    <sheetView topLeftCell="A34" zoomScale="200" zoomScaleNormal="200" workbookViewId="0">
      <selection activeCell="O66" sqref="O66"/>
    </sheetView>
  </sheetViews>
  <sheetFormatPr defaultColWidth="5.42578125" defaultRowHeight="8.25" x14ac:dyDescent="0.15"/>
  <cols>
    <col min="1" max="1" width="13.7109375" style="284" customWidth="1"/>
    <col min="2" max="2" width="3.42578125" style="294" customWidth="1"/>
    <col min="3" max="3" width="4" style="284" customWidth="1"/>
    <col min="4" max="4" width="3.5703125" style="284" customWidth="1"/>
    <col min="5" max="5" width="3.7109375" style="284" customWidth="1"/>
    <col min="6" max="6" width="4.140625" style="284" customWidth="1"/>
    <col min="7" max="8" width="5.5703125" style="284" bestFit="1" customWidth="1"/>
    <col min="9" max="9" width="3.5703125" style="284" customWidth="1"/>
    <col min="10" max="10" width="5.5703125" style="284" bestFit="1" customWidth="1"/>
    <col min="11" max="11" width="4" style="284" customWidth="1"/>
    <col min="12" max="12" width="3.5703125" style="284" customWidth="1"/>
    <col min="13" max="13" width="5.5703125" style="284" bestFit="1" customWidth="1"/>
    <col min="14" max="15" width="4.140625" style="284" customWidth="1"/>
    <col min="16" max="16" width="7" style="284" bestFit="1" customWidth="1"/>
    <col min="17" max="17" width="5.85546875" style="284" bestFit="1" customWidth="1"/>
    <col min="18" max="18" width="4.28515625" style="284" customWidth="1"/>
    <col min="19" max="19" width="5.5703125" style="284" bestFit="1" customWidth="1"/>
    <col min="20" max="21" width="5.85546875" style="284" bestFit="1" customWidth="1"/>
    <col min="22" max="22" width="5.7109375" style="284" bestFit="1" customWidth="1"/>
    <col min="23" max="23" width="5.5703125" style="284" bestFit="1" customWidth="1"/>
    <col min="24" max="24" width="3.7109375" style="284" customWidth="1"/>
    <col min="25" max="25" width="4" style="284" customWidth="1"/>
    <col min="26" max="26" width="4.140625" style="284" customWidth="1"/>
    <col min="27" max="29" width="5.42578125" style="284"/>
    <col min="30" max="31" width="5.5703125" style="284" bestFit="1" customWidth="1"/>
    <col min="32" max="32" width="5.85546875" style="284" bestFit="1" customWidth="1"/>
    <col min="33" max="33" width="5.7109375" style="284" bestFit="1" customWidth="1"/>
    <col min="34" max="34" width="7" style="284" bestFit="1" customWidth="1"/>
    <col min="35" max="35" width="5.7109375" style="284" bestFit="1" customWidth="1"/>
    <col min="36" max="36" width="7" style="284" bestFit="1" customWidth="1"/>
    <col min="37" max="45" width="5.5703125" style="284" bestFit="1" customWidth="1"/>
    <col min="46" max="46" width="5.42578125" style="284"/>
    <col min="47" max="47" width="5.85546875" style="284" bestFit="1" customWidth="1"/>
    <col min="48" max="48" width="5.5703125" style="284" bestFit="1" customWidth="1"/>
    <col min="49" max="16384" width="5.42578125" style="284"/>
  </cols>
  <sheetData>
    <row r="1" spans="1:53" x14ac:dyDescent="0.15">
      <c r="A1" s="538" t="s">
        <v>105</v>
      </c>
      <c r="B1" s="538"/>
      <c r="C1" s="538"/>
      <c r="D1" s="538"/>
      <c r="E1" s="538"/>
      <c r="F1" s="538"/>
      <c r="G1" s="538"/>
      <c r="H1" s="538"/>
      <c r="I1" s="538"/>
      <c r="J1" s="538"/>
      <c r="K1" s="538"/>
      <c r="L1" s="538"/>
      <c r="M1" s="538"/>
      <c r="N1" s="538"/>
      <c r="O1" s="538"/>
      <c r="P1" s="538"/>
      <c r="Q1" s="538"/>
      <c r="R1" s="538"/>
      <c r="S1" s="538"/>
      <c r="T1" s="538"/>
      <c r="U1" s="538"/>
      <c r="V1" s="538"/>
      <c r="W1" s="538"/>
    </row>
    <row r="2" spans="1:53" x14ac:dyDescent="0.15">
      <c r="C2" s="285"/>
      <c r="D2" s="285"/>
      <c r="E2" s="285"/>
      <c r="F2" s="285"/>
      <c r="G2" s="285"/>
      <c r="H2" s="285"/>
      <c r="I2" s="285"/>
      <c r="J2" s="285"/>
      <c r="K2" s="285"/>
      <c r="L2" s="285"/>
      <c r="M2" s="285"/>
      <c r="N2" s="285"/>
    </row>
    <row r="3" spans="1:53" x14ac:dyDescent="0.15">
      <c r="A3" s="538" t="s">
        <v>55</v>
      </c>
      <c r="B3" s="538"/>
      <c r="C3" s="538"/>
      <c r="D3" s="538"/>
      <c r="E3" s="538"/>
      <c r="F3" s="538"/>
      <c r="G3" s="538"/>
      <c r="H3" s="538"/>
      <c r="I3" s="538"/>
      <c r="J3" s="538"/>
      <c r="K3" s="538"/>
      <c r="L3" s="538"/>
      <c r="M3" s="538"/>
      <c r="N3" s="538"/>
      <c r="O3" s="538"/>
      <c r="P3" s="538"/>
      <c r="Q3" s="538"/>
      <c r="R3" s="538"/>
      <c r="S3" s="538"/>
      <c r="T3" s="538"/>
      <c r="U3" s="538"/>
      <c r="V3" s="538"/>
      <c r="W3" s="538"/>
      <c r="AC3" s="538" t="s">
        <v>55</v>
      </c>
      <c r="AD3" s="538"/>
      <c r="AE3" s="538"/>
      <c r="AF3" s="538"/>
      <c r="AG3" s="538"/>
      <c r="AH3" s="538"/>
      <c r="AI3" s="538"/>
      <c r="AJ3" s="538"/>
      <c r="AK3" s="538"/>
      <c r="AL3" s="538"/>
      <c r="AM3" s="538"/>
      <c r="AN3" s="538"/>
      <c r="AO3" s="538"/>
      <c r="AP3" s="538"/>
      <c r="AQ3" s="538"/>
      <c r="AR3" s="538"/>
      <c r="AS3" s="538"/>
      <c r="AT3" s="538"/>
      <c r="AU3" s="538"/>
      <c r="AV3" s="538"/>
      <c r="AW3" s="538"/>
      <c r="AX3" s="538"/>
      <c r="AY3" s="538"/>
    </row>
    <row r="4" spans="1:53" x14ac:dyDescent="0.15">
      <c r="A4" s="285"/>
      <c r="B4" s="285"/>
      <c r="C4" s="285"/>
      <c r="D4" s="285"/>
      <c r="E4" s="285"/>
      <c r="F4" s="285"/>
      <c r="G4" s="285"/>
      <c r="H4" s="285"/>
      <c r="I4" s="285"/>
      <c r="J4" s="285"/>
      <c r="K4" s="285"/>
      <c r="L4" s="285"/>
      <c r="M4" s="285"/>
      <c r="N4" s="285"/>
      <c r="O4" s="285"/>
      <c r="P4" s="285"/>
      <c r="Q4" s="285"/>
      <c r="R4" s="285"/>
      <c r="S4" s="285"/>
      <c r="T4" s="285"/>
      <c r="U4" s="285"/>
      <c r="V4" s="285"/>
      <c r="W4" s="285"/>
      <c r="X4" s="285"/>
      <c r="Y4" s="285"/>
      <c r="Z4" s="285"/>
      <c r="AA4" s="285"/>
      <c r="AC4" s="285"/>
      <c r="AD4" s="285"/>
      <c r="AE4" s="285"/>
      <c r="AF4" s="285"/>
      <c r="AG4" s="285"/>
      <c r="AH4" s="285"/>
      <c r="AI4" s="285"/>
      <c r="AJ4" s="285"/>
      <c r="AK4" s="285"/>
      <c r="AL4" s="285"/>
      <c r="AM4" s="285"/>
      <c r="AN4" s="285"/>
      <c r="AO4" s="285"/>
      <c r="AP4" s="285"/>
      <c r="AQ4" s="285"/>
      <c r="AR4" s="285"/>
      <c r="AS4" s="285"/>
      <c r="AT4" s="285"/>
      <c r="AU4" s="285"/>
      <c r="AV4" s="285"/>
      <c r="AW4" s="285"/>
      <c r="AX4" s="285"/>
      <c r="AY4" s="285"/>
    </row>
    <row r="5" spans="1:53" x14ac:dyDescent="0.15">
      <c r="H5" s="536" t="s">
        <v>36</v>
      </c>
      <c r="I5" s="536"/>
      <c r="J5" s="536"/>
      <c r="M5" s="536" t="s">
        <v>37</v>
      </c>
      <c r="N5" s="536"/>
      <c r="O5" s="536"/>
      <c r="S5" s="286" t="s">
        <v>94</v>
      </c>
      <c r="AJ5" s="536" t="s">
        <v>36</v>
      </c>
      <c r="AK5" s="537"/>
      <c r="AL5" s="537"/>
      <c r="AO5" s="536" t="s">
        <v>37</v>
      </c>
      <c r="AP5" s="536"/>
      <c r="AQ5" s="536"/>
    </row>
    <row r="6" spans="1:53" x14ac:dyDescent="0.15">
      <c r="H6" s="536" t="s">
        <v>38</v>
      </c>
      <c r="I6" s="536"/>
      <c r="J6" s="536"/>
      <c r="M6" s="287" t="s">
        <v>75</v>
      </c>
      <c r="S6" s="288" t="s">
        <v>40</v>
      </c>
      <c r="T6" s="288" t="s">
        <v>41</v>
      </c>
      <c r="AJ6" s="536" t="s">
        <v>38</v>
      </c>
      <c r="AK6" s="536"/>
      <c r="AL6" s="536"/>
    </row>
    <row r="7" spans="1:53" x14ac:dyDescent="0.15">
      <c r="H7" s="536"/>
      <c r="I7" s="536"/>
      <c r="J7" s="536"/>
      <c r="S7" s="289">
        <f>(N17+D27+L38+L47)/(N17+D27+L38+D17)</f>
        <v>0.43259557344064387</v>
      </c>
      <c r="T7" s="289">
        <f>D17/(D17+N17+D27+L38+L47)</f>
        <v>0.56740442655935619</v>
      </c>
      <c r="AJ7" s="536"/>
      <c r="AK7" s="537"/>
      <c r="AL7" s="537"/>
    </row>
    <row r="10" spans="1:53" x14ac:dyDescent="0.15">
      <c r="A10" s="538" t="s">
        <v>36</v>
      </c>
      <c r="B10" s="538"/>
      <c r="C10" s="538"/>
      <c r="D10" s="538"/>
      <c r="E10" s="538"/>
      <c r="F10" s="538"/>
      <c r="G10" s="538"/>
      <c r="H10" s="538"/>
      <c r="I10" s="538"/>
      <c r="J10" s="538"/>
      <c r="K10" s="538"/>
      <c r="L10" s="538"/>
      <c r="M10" s="538"/>
      <c r="N10" s="538"/>
      <c r="O10" s="538"/>
      <c r="P10" s="538"/>
      <c r="Q10" s="538"/>
      <c r="R10" s="538"/>
      <c r="S10" s="538"/>
      <c r="T10" s="538"/>
      <c r="U10" s="538"/>
      <c r="V10" s="538"/>
      <c r="W10" s="538"/>
      <c r="AC10" s="538" t="s">
        <v>37</v>
      </c>
      <c r="AD10" s="538"/>
      <c r="AE10" s="538"/>
      <c r="AF10" s="538"/>
      <c r="AG10" s="538"/>
      <c r="AH10" s="538"/>
      <c r="AI10" s="538"/>
      <c r="AJ10" s="538"/>
      <c r="AK10" s="538"/>
      <c r="AL10" s="538"/>
      <c r="AM10" s="538"/>
      <c r="AN10" s="538"/>
      <c r="AO10" s="538"/>
      <c r="AP10" s="538"/>
      <c r="AQ10" s="538"/>
      <c r="AR10" s="538"/>
      <c r="AS10" s="538"/>
      <c r="AT10" s="538"/>
      <c r="AU10" s="538"/>
      <c r="AV10" s="538"/>
      <c r="AW10" s="538"/>
      <c r="AX10" s="538"/>
      <c r="AY10" s="538"/>
    </row>
    <row r="12" spans="1:53" x14ac:dyDescent="0.15">
      <c r="C12" s="538" t="s">
        <v>48</v>
      </c>
      <c r="D12" s="538"/>
      <c r="E12" s="538"/>
      <c r="F12" s="538"/>
      <c r="G12" s="538"/>
      <c r="H12" s="538"/>
      <c r="I12" s="538"/>
      <c r="J12" s="285"/>
      <c r="K12" s="285"/>
      <c r="N12" s="538" t="s">
        <v>49</v>
      </c>
      <c r="O12" s="538"/>
      <c r="P12" s="538"/>
      <c r="Q12" s="538"/>
      <c r="R12" s="538"/>
      <c r="T12" s="538" t="s">
        <v>50</v>
      </c>
      <c r="U12" s="538"/>
      <c r="V12" s="538"/>
      <c r="X12" s="538"/>
      <c r="Y12" s="538"/>
      <c r="AG12" s="538" t="s">
        <v>48</v>
      </c>
      <c r="AH12" s="538"/>
      <c r="AI12" s="538"/>
      <c r="AJ12" s="538"/>
      <c r="AK12" s="538"/>
      <c r="AL12" s="538"/>
      <c r="AM12" s="538"/>
      <c r="AP12" s="538" t="s">
        <v>49</v>
      </c>
      <c r="AQ12" s="539"/>
      <c r="AR12" s="539"/>
      <c r="AS12" s="539"/>
      <c r="AT12" s="539"/>
      <c r="AV12" s="538" t="s">
        <v>50</v>
      </c>
      <c r="AW12" s="538"/>
      <c r="AX12" s="538"/>
      <c r="AZ12" s="538" t="s">
        <v>51</v>
      </c>
      <c r="BA12" s="538"/>
    </row>
    <row r="13" spans="1:53" x14ac:dyDescent="0.15">
      <c r="A13" s="290" t="s">
        <v>0</v>
      </c>
      <c r="B13" s="290" t="s">
        <v>1517</v>
      </c>
      <c r="C13" s="290" t="s">
        <v>66</v>
      </c>
      <c r="D13" s="290" t="s">
        <v>1</v>
      </c>
      <c r="E13" s="290" t="s">
        <v>2</v>
      </c>
      <c r="F13" s="290" t="s">
        <v>3</v>
      </c>
      <c r="G13" s="290" t="s">
        <v>4</v>
      </c>
      <c r="H13" s="290" t="s">
        <v>5</v>
      </c>
      <c r="I13" s="290" t="s">
        <v>6</v>
      </c>
      <c r="J13" s="290" t="s">
        <v>7</v>
      </c>
      <c r="K13" s="290" t="s">
        <v>8</v>
      </c>
      <c r="L13" s="290" t="s">
        <v>9</v>
      </c>
      <c r="N13" s="290" t="s">
        <v>10</v>
      </c>
      <c r="O13" s="290" t="s">
        <v>11</v>
      </c>
      <c r="P13" s="290" t="s">
        <v>12</v>
      </c>
      <c r="Q13" s="290" t="s">
        <v>6</v>
      </c>
      <c r="R13" s="290" t="s">
        <v>13</v>
      </c>
      <c r="S13" s="290"/>
      <c r="T13" s="290" t="s">
        <v>47</v>
      </c>
      <c r="U13" s="290" t="s">
        <v>45</v>
      </c>
      <c r="V13" s="290" t="s">
        <v>46</v>
      </c>
      <c r="W13" s="290"/>
      <c r="X13" s="290" t="s">
        <v>14</v>
      </c>
      <c r="Y13" s="290" t="s">
        <v>63</v>
      </c>
      <c r="Z13" s="290"/>
      <c r="AA13" s="290"/>
      <c r="AD13" s="290" t="s">
        <v>0</v>
      </c>
      <c r="AE13" s="290" t="s">
        <v>66</v>
      </c>
      <c r="AF13" s="290" t="s">
        <v>1</v>
      </c>
      <c r="AG13" s="290" t="s">
        <v>2</v>
      </c>
      <c r="AH13" s="290" t="s">
        <v>3</v>
      </c>
      <c r="AI13" s="290" t="s">
        <v>4</v>
      </c>
      <c r="AJ13" s="290" t="s">
        <v>5</v>
      </c>
      <c r="AK13" s="290" t="s">
        <v>6</v>
      </c>
      <c r="AL13" s="290" t="s">
        <v>7</v>
      </c>
      <c r="AM13" s="290" t="s">
        <v>8</v>
      </c>
      <c r="AN13" s="290" t="s">
        <v>9</v>
      </c>
      <c r="AP13" s="290" t="s">
        <v>10</v>
      </c>
      <c r="AQ13" s="290" t="s">
        <v>11</v>
      </c>
      <c r="AR13" s="290" t="s">
        <v>12</v>
      </c>
      <c r="AS13" s="290" t="s">
        <v>6</v>
      </c>
      <c r="AT13" s="290" t="s">
        <v>13</v>
      </c>
      <c r="AU13" s="290"/>
      <c r="AV13" s="290" t="s">
        <v>47</v>
      </c>
      <c r="AW13" s="290" t="s">
        <v>45</v>
      </c>
      <c r="AX13" s="290" t="s">
        <v>46</v>
      </c>
      <c r="AY13" s="290"/>
      <c r="AZ13" s="290" t="s">
        <v>14</v>
      </c>
      <c r="BA13" s="290" t="s">
        <v>63</v>
      </c>
    </row>
    <row r="14" spans="1:53" x14ac:dyDescent="0.15">
      <c r="A14" s="291" t="s">
        <v>533</v>
      </c>
      <c r="B14" s="292">
        <v>32</v>
      </c>
      <c r="C14" s="292">
        <v>17</v>
      </c>
      <c r="D14" s="292">
        <v>564</v>
      </c>
      <c r="E14" s="292">
        <v>392</v>
      </c>
      <c r="F14" s="289">
        <f>E14/D14</f>
        <v>0.69503546099290781</v>
      </c>
      <c r="G14" s="292">
        <v>4590</v>
      </c>
      <c r="H14" s="293">
        <f>G14/D14</f>
        <v>8.1382978723404253</v>
      </c>
      <c r="I14" s="292">
        <v>36</v>
      </c>
      <c r="J14" s="289">
        <f>I14/D14</f>
        <v>6.3829787234042548E-2</v>
      </c>
      <c r="K14" s="292">
        <v>10</v>
      </c>
      <c r="L14" s="289">
        <f>K14/D14</f>
        <v>1.7730496453900711E-2</v>
      </c>
      <c r="N14" s="292">
        <v>10</v>
      </c>
      <c r="O14" s="292">
        <v>27</v>
      </c>
      <c r="P14" s="292">
        <f>O14/N14</f>
        <v>2.7</v>
      </c>
      <c r="Q14" s="292">
        <v>0</v>
      </c>
      <c r="R14" s="289">
        <f>Q14/N14</f>
        <v>0</v>
      </c>
      <c r="S14" s="294"/>
      <c r="T14" s="289">
        <f>(D14+N14)/($D$17+$N$17)</f>
        <v>1</v>
      </c>
      <c r="U14" s="289">
        <f>D14/($D$17)</f>
        <v>1</v>
      </c>
      <c r="V14" s="289">
        <f>N14/($N$17)</f>
        <v>1</v>
      </c>
      <c r="W14" s="295"/>
      <c r="X14" s="292">
        <f>($G14*('Scoring Format'!$B$2))+($I14*('Scoring Format'!$B$5))+($K14*('Scoring Format'!$B$8))+($O14*('Scoring Format'!$B$3))+($Q14*('Scoring Format'!$B$6))</f>
        <v>366.2</v>
      </c>
      <c r="Y14" s="296">
        <f>(($G14*('Scoring Format'!$B$2))+($I14*('Scoring Format'!$B$5))+($K14*('Scoring Format'!$B$8))+($O14*('Scoring Format'!$B$3))+($Q14*('Scoring Format'!$B$6)))*0.4</f>
        <v>146.47999999999999</v>
      </c>
      <c r="Z14" s="294"/>
      <c r="AA14" s="294"/>
      <c r="AD14" s="291" t="s">
        <v>15</v>
      </c>
      <c r="AE14" s="291"/>
      <c r="AF14" s="292">
        <v>583</v>
      </c>
      <c r="AG14" s="292">
        <v>378</v>
      </c>
      <c r="AH14" s="289">
        <f>AG14/AF14</f>
        <v>0.64837049742710118</v>
      </c>
      <c r="AI14" s="292">
        <v>4072</v>
      </c>
      <c r="AJ14" s="293">
        <f>AI14/AF14</f>
        <v>6.9845626072041167</v>
      </c>
      <c r="AK14" s="292">
        <v>27</v>
      </c>
      <c r="AL14" s="289">
        <f>AK14/AF14</f>
        <v>4.6312178387650088E-2</v>
      </c>
      <c r="AM14" s="292">
        <v>11</v>
      </c>
      <c r="AN14" s="289">
        <f>AM14/AF14</f>
        <v>1.8867924528301886E-2</v>
      </c>
      <c r="AP14" s="292">
        <v>100</v>
      </c>
      <c r="AQ14" s="292">
        <v>590</v>
      </c>
      <c r="AR14" s="292">
        <f>AQ14/AP14</f>
        <v>5.9</v>
      </c>
      <c r="AS14" s="292">
        <v>5</v>
      </c>
      <c r="AT14" s="289">
        <f>AS14/AP14</f>
        <v>0.05</v>
      </c>
      <c r="AU14" s="294"/>
      <c r="AV14" s="289">
        <f>(AF14+AP14)/(AF17+AP17)</f>
        <v>1</v>
      </c>
      <c r="AW14" s="289">
        <f>AF14/(AP14+AF14)</f>
        <v>0.85358711566617862</v>
      </c>
      <c r="AX14" s="289">
        <f>AP14/(AF14+AP14)</f>
        <v>0.14641288433382138</v>
      </c>
      <c r="AY14" s="295"/>
      <c r="AZ14" s="292">
        <f>((AI14*0.05)+(AK14*4)+(AM14*-1)+(AQ14*0.1)+(AS14*6))*0.55</f>
        <v>214.28000000000003</v>
      </c>
      <c r="BA14" s="296">
        <f>((AI14*0.05)+(AK14*4)+(AM14*-1)+(AQ14*0.1)+(AS14*6))*0.4</f>
        <v>155.84000000000003</v>
      </c>
    </row>
    <row r="15" spans="1:53" x14ac:dyDescent="0.15">
      <c r="A15" s="291" t="s">
        <v>2410</v>
      </c>
      <c r="B15" s="292">
        <v>33</v>
      </c>
      <c r="C15" s="292">
        <v>0</v>
      </c>
      <c r="D15" s="292"/>
      <c r="E15" s="292"/>
      <c r="F15" s="289" t="e">
        <f>E15/D15</f>
        <v>#DIV/0!</v>
      </c>
      <c r="G15" s="292"/>
      <c r="H15" s="293" t="e">
        <f>G15/D15</f>
        <v>#DIV/0!</v>
      </c>
      <c r="I15" s="292"/>
      <c r="J15" s="289" t="e">
        <f>I15/D15</f>
        <v>#DIV/0!</v>
      </c>
      <c r="K15" s="292"/>
      <c r="L15" s="289" t="e">
        <f t="shared" ref="L15:L16" si="0">K15/D15</f>
        <v>#DIV/0!</v>
      </c>
      <c r="N15" s="292"/>
      <c r="O15" s="292"/>
      <c r="P15" s="292" t="e">
        <f>O15/N15</f>
        <v>#DIV/0!</v>
      </c>
      <c r="Q15" s="292"/>
      <c r="R15" s="289" t="e">
        <f t="shared" ref="R15:R16" si="1">Q15/N15</f>
        <v>#DIV/0!</v>
      </c>
      <c r="S15" s="294"/>
      <c r="T15" s="289">
        <f>(D15+N15)/($D$17+$N$17)</f>
        <v>0</v>
      </c>
      <c r="U15" s="289">
        <f>D15/($D$17)</f>
        <v>0</v>
      </c>
      <c r="V15" s="289">
        <f>N15/($N$17)</f>
        <v>0</v>
      </c>
      <c r="W15" s="295"/>
      <c r="X15" s="292">
        <f>($G15*('Scoring Format'!$B$2))+($I15*('Scoring Format'!$B$5))+($K15*('Scoring Format'!$B$8))+($O15*('Scoring Format'!$B$3))+($Q15*('Scoring Format'!$B$6))</f>
        <v>0</v>
      </c>
      <c r="Y15" s="296">
        <f>(($G15*('Scoring Format'!$B$2))+($I15*('Scoring Format'!$B$5))+($K15*('Scoring Format'!$B$8))+($O15*('Scoring Format'!$B$3))+($Q15*('Scoring Format'!$B$6)))*0.4</f>
        <v>0</v>
      </c>
      <c r="Z15" s="294"/>
      <c r="AA15" s="294"/>
      <c r="AD15" s="291" t="s">
        <v>67</v>
      </c>
      <c r="AE15" s="291"/>
      <c r="AF15" s="292">
        <v>0</v>
      </c>
      <c r="AG15" s="292">
        <v>0</v>
      </c>
      <c r="AH15" s="289">
        <v>0</v>
      </c>
      <c r="AI15" s="292">
        <v>0</v>
      </c>
      <c r="AJ15" s="293"/>
      <c r="AK15" s="292">
        <v>0</v>
      </c>
      <c r="AL15" s="289" t="e">
        <f>AK15/AF15</f>
        <v>#DIV/0!</v>
      </c>
      <c r="AM15" s="292">
        <v>0</v>
      </c>
      <c r="AN15" s="289" t="e">
        <f t="shared" ref="AN15:AN16" si="2">AM15/AF15</f>
        <v>#DIV/0!</v>
      </c>
      <c r="AP15" s="292">
        <v>0</v>
      </c>
      <c r="AQ15" s="292">
        <v>0</v>
      </c>
      <c r="AR15" s="292"/>
      <c r="AS15" s="292">
        <v>0</v>
      </c>
      <c r="AT15" s="289" t="e">
        <f t="shared" ref="AT15:AT16" si="3">AS15/AP15</f>
        <v>#DIV/0!</v>
      </c>
      <c r="AU15" s="294"/>
      <c r="AV15" s="289" t="e">
        <f>(AF15+AP15)/(AD18+AN18)</f>
        <v>#DIV/0!</v>
      </c>
      <c r="AW15" s="289" t="e">
        <f>AF15/(AP15+AF15)</f>
        <v>#DIV/0!</v>
      </c>
      <c r="AX15" s="289" t="e">
        <f>AP15/(AF15+AP15)</f>
        <v>#DIV/0!</v>
      </c>
      <c r="AY15" s="295"/>
      <c r="AZ15" s="292"/>
      <c r="BA15" s="296"/>
    </row>
    <row r="16" spans="1:53" x14ac:dyDescent="0.15">
      <c r="A16" s="291" t="s">
        <v>2411</v>
      </c>
      <c r="B16" s="292">
        <v>23</v>
      </c>
      <c r="C16" s="292">
        <v>0</v>
      </c>
      <c r="D16" s="292"/>
      <c r="E16" s="292"/>
      <c r="F16" s="289" t="e">
        <f>E16/D16</f>
        <v>#DIV/0!</v>
      </c>
      <c r="G16" s="292"/>
      <c r="H16" s="293" t="e">
        <f>G16/D16</f>
        <v>#DIV/0!</v>
      </c>
      <c r="I16" s="292">
        <v>0</v>
      </c>
      <c r="J16" s="289" t="e">
        <f>I16/D16</f>
        <v>#DIV/0!</v>
      </c>
      <c r="K16" s="292">
        <v>0</v>
      </c>
      <c r="L16" s="289" t="e">
        <f t="shared" si="0"/>
        <v>#DIV/0!</v>
      </c>
      <c r="N16" s="292"/>
      <c r="O16" s="292"/>
      <c r="P16" s="292" t="e">
        <f>O16/N16</f>
        <v>#DIV/0!</v>
      </c>
      <c r="Q16" s="292">
        <v>0</v>
      </c>
      <c r="R16" s="289" t="e">
        <f t="shared" si="1"/>
        <v>#DIV/0!</v>
      </c>
      <c r="S16" s="294"/>
      <c r="T16" s="289">
        <f>(D16+N16)/($D$17+$N$17)</f>
        <v>0</v>
      </c>
      <c r="U16" s="289">
        <f>D16/($D$17)</f>
        <v>0</v>
      </c>
      <c r="V16" s="289">
        <f>N16/($N$17)</f>
        <v>0</v>
      </c>
      <c r="W16" s="295"/>
      <c r="X16" s="292">
        <f>($G16*('Scoring Format'!$B$2))+($I16*('Scoring Format'!$B$5))+($K16*('Scoring Format'!$B$8))+($O16*('Scoring Format'!$B$3))+($Q16*('Scoring Format'!$B$6))</f>
        <v>0</v>
      </c>
      <c r="Y16" s="296">
        <f>(($G16*('Scoring Format'!$B$2))+($I16*('Scoring Format'!$B$5))+($K16*('Scoring Format'!$B$8))+($O16*('Scoring Format'!$B$3))+($Q16*('Scoring Format'!$B$6)))*0.4</f>
        <v>0</v>
      </c>
      <c r="Z16" s="294"/>
      <c r="AA16" s="294"/>
      <c r="AD16" s="291" t="s">
        <v>68</v>
      </c>
      <c r="AE16" s="291"/>
      <c r="AF16" s="292"/>
      <c r="AG16" s="292"/>
      <c r="AH16" s="289" t="e">
        <f>AG16/AF16</f>
        <v>#DIV/0!</v>
      </c>
      <c r="AI16" s="292"/>
      <c r="AJ16" s="293" t="e">
        <f>AI16/AF16</f>
        <v>#DIV/0!</v>
      </c>
      <c r="AK16" s="292"/>
      <c r="AL16" s="289" t="e">
        <f>AK16/AF16</f>
        <v>#DIV/0!</v>
      </c>
      <c r="AM16" s="292"/>
      <c r="AN16" s="289" t="e">
        <f t="shared" si="2"/>
        <v>#DIV/0!</v>
      </c>
      <c r="AP16" s="292"/>
      <c r="AQ16" s="292"/>
      <c r="AR16" s="292" t="e">
        <f>AQ16/AP16</f>
        <v>#DIV/0!</v>
      </c>
      <c r="AS16" s="292"/>
      <c r="AT16" s="289" t="e">
        <f t="shared" si="3"/>
        <v>#DIV/0!</v>
      </c>
      <c r="AU16" s="294"/>
      <c r="AV16" s="289" t="e">
        <f>(AF16+AP16)/(AF20+AP20)</f>
        <v>#DIV/0!</v>
      </c>
      <c r="AW16" s="289" t="e">
        <f>AF16/(AP16+AF16)</f>
        <v>#DIV/0!</v>
      </c>
      <c r="AX16" s="289" t="e">
        <f>AP16/(AF16+AP16)</f>
        <v>#DIV/0!</v>
      </c>
      <c r="AY16" s="295"/>
      <c r="AZ16" s="292">
        <f>((AI16*0.05)+(AK16*4)+(AM16*-1)+(AQ16*0.1)+(AS16*6))*0.55</f>
        <v>0</v>
      </c>
      <c r="BA16" s="296">
        <f>((AI16*0.05)+(AK16*4)+(AM16*-1)+(AQ16*0.1)+(AS16*6))*0.4</f>
        <v>0</v>
      </c>
    </row>
    <row r="17" spans="1:54" x14ac:dyDescent="0.15">
      <c r="A17" s="290" t="s">
        <v>44</v>
      </c>
      <c r="B17" s="290"/>
      <c r="C17" s="290"/>
      <c r="D17" s="290">
        <f>SUM(D14:D16)</f>
        <v>564</v>
      </c>
      <c r="E17" s="290">
        <f>SUM(E14:E16)</f>
        <v>392</v>
      </c>
      <c r="F17" s="290"/>
      <c r="G17" s="290">
        <f t="shared" ref="G17:K17" si="4">SUM(G14:G16)</f>
        <v>4590</v>
      </c>
      <c r="H17" s="290"/>
      <c r="I17" s="290">
        <f t="shared" si="4"/>
        <v>36</v>
      </c>
      <c r="J17" s="290"/>
      <c r="K17" s="290">
        <f t="shared" si="4"/>
        <v>10</v>
      </c>
      <c r="L17" s="290"/>
      <c r="M17" s="286"/>
      <c r="N17" s="290">
        <f>SUM(N14:N16)</f>
        <v>10</v>
      </c>
      <c r="O17" s="290">
        <f>SUM(O14:O16)</f>
        <v>27</v>
      </c>
      <c r="P17" s="290"/>
      <c r="Q17" s="290">
        <f>SUM(Q14:Q16)</f>
        <v>0</v>
      </c>
      <c r="R17" s="290"/>
      <c r="S17" s="290"/>
      <c r="T17" s="297">
        <f>T14+T15+T16</f>
        <v>1</v>
      </c>
      <c r="U17" s="298">
        <f>D17/(D17+N17)</f>
        <v>0.98257839721254359</v>
      </c>
      <c r="V17" s="298">
        <f>N17/(N17+D17)</f>
        <v>1.7421602787456445E-2</v>
      </c>
      <c r="W17" s="295"/>
      <c r="X17" s="294"/>
      <c r="Y17" s="294"/>
      <c r="Z17" s="294"/>
      <c r="AA17" s="294"/>
      <c r="AD17" s="290" t="s">
        <v>44</v>
      </c>
      <c r="AE17" s="290"/>
      <c r="AF17" s="290">
        <f>SUM(AF14:AF16)</f>
        <v>583</v>
      </c>
      <c r="AG17" s="290">
        <f>SUM(AG14:AG16)</f>
        <v>378</v>
      </c>
      <c r="AH17" s="290"/>
      <c r="AI17" s="290">
        <f t="shared" ref="AI17" si="5">SUM(AI14:AI16)</f>
        <v>4072</v>
      </c>
      <c r="AJ17" s="290"/>
      <c r="AK17" s="290">
        <f t="shared" ref="AK17" si="6">SUM(AK14:AK16)</f>
        <v>27</v>
      </c>
      <c r="AL17" s="290"/>
      <c r="AM17" s="290">
        <f t="shared" ref="AM17" si="7">SUM(AM14:AM16)</f>
        <v>11</v>
      </c>
      <c r="AN17" s="290"/>
      <c r="AO17" s="286"/>
      <c r="AP17" s="290">
        <f>SUM(AP14:AP16)</f>
        <v>100</v>
      </c>
      <c r="AQ17" s="290">
        <f>SUM(AQ14:AQ16)</f>
        <v>590</v>
      </c>
      <c r="AR17" s="290"/>
      <c r="AS17" s="290">
        <f>SUM(AS14:AS16)</f>
        <v>5</v>
      </c>
      <c r="AT17" s="290"/>
      <c r="AU17" s="290"/>
      <c r="AV17" s="297" t="e">
        <f>AV14+AV15+AV16</f>
        <v>#DIV/0!</v>
      </c>
      <c r="AW17" s="298">
        <f>AF17/(AF17+AP17)</f>
        <v>0.85358711566617862</v>
      </c>
      <c r="AX17" s="298">
        <f>AP17/(AP17+AF17)</f>
        <v>0.14641288433382138</v>
      </c>
      <c r="AY17" s="295"/>
      <c r="AZ17" s="294"/>
      <c r="BA17" s="294"/>
    </row>
    <row r="18" spans="1:54" x14ac:dyDescent="0.15">
      <c r="C18" s="294"/>
      <c r="D18" s="299"/>
      <c r="E18" s="294"/>
      <c r="F18" s="300"/>
      <c r="G18" s="294"/>
      <c r="H18" s="301"/>
      <c r="I18" s="294"/>
      <c r="J18" s="301"/>
      <c r="K18" s="294"/>
      <c r="L18" s="294"/>
      <c r="M18" s="294"/>
      <c r="N18" s="294"/>
      <c r="O18" s="294"/>
      <c r="P18" s="294"/>
      <c r="Q18" s="294"/>
      <c r="R18" s="294"/>
      <c r="AD18" s="294"/>
      <c r="AE18" s="294"/>
      <c r="AF18" s="299"/>
      <c r="AG18" s="294"/>
      <c r="AH18" s="300"/>
      <c r="AI18" s="294"/>
      <c r="AJ18" s="301"/>
      <c r="AK18" s="294"/>
      <c r="AL18" s="301"/>
      <c r="AM18" s="294"/>
      <c r="AN18" s="294"/>
      <c r="AO18" s="294"/>
      <c r="AP18" s="294"/>
      <c r="AQ18" s="294"/>
      <c r="AR18" s="294"/>
      <c r="AS18" s="294"/>
      <c r="AT18" s="294"/>
    </row>
    <row r="19" spans="1:54" x14ac:dyDescent="0.15">
      <c r="C19" s="294"/>
      <c r="D19" s="299"/>
      <c r="E19" s="294"/>
      <c r="F19" s="300"/>
      <c r="G19" s="294"/>
      <c r="H19" s="301"/>
      <c r="I19" s="294"/>
      <c r="J19" s="301"/>
      <c r="K19" s="294"/>
      <c r="L19" s="294"/>
      <c r="M19" s="294"/>
      <c r="N19" s="294"/>
      <c r="O19" s="294"/>
      <c r="P19" s="294"/>
      <c r="Q19" s="294"/>
      <c r="R19" s="294"/>
      <c r="AD19" s="294"/>
      <c r="AE19" s="294"/>
      <c r="AF19" s="299"/>
      <c r="AG19" s="294"/>
      <c r="AH19" s="300"/>
      <c r="AI19" s="294"/>
      <c r="AJ19" s="301"/>
      <c r="AK19" s="294"/>
      <c r="AL19" s="301"/>
      <c r="AM19" s="294"/>
      <c r="AN19" s="294"/>
      <c r="AO19" s="294"/>
      <c r="AP19" s="294"/>
      <c r="AQ19" s="294"/>
      <c r="AR19" s="294"/>
      <c r="AS19" s="294"/>
      <c r="AT19" s="294"/>
    </row>
    <row r="20" spans="1:54" x14ac:dyDescent="0.15">
      <c r="A20" s="538" t="s">
        <v>49</v>
      </c>
      <c r="B20" s="538"/>
      <c r="C20" s="538"/>
      <c r="D20" s="538"/>
      <c r="E20" s="538"/>
      <c r="F20" s="538"/>
      <c r="G20" s="538"/>
      <c r="H20" s="538" t="s">
        <v>52</v>
      </c>
      <c r="I20" s="538"/>
      <c r="J20" s="538"/>
      <c r="K20" s="538"/>
      <c r="L20" s="538"/>
      <c r="M20" s="538"/>
      <c r="N20" s="294"/>
      <c r="O20" s="294"/>
      <c r="P20" s="294"/>
      <c r="Q20" s="294"/>
      <c r="T20" s="538" t="s">
        <v>50</v>
      </c>
      <c r="U20" s="538"/>
      <c r="V20" s="538"/>
      <c r="X20" s="538"/>
      <c r="Y20" s="538"/>
      <c r="Z20" s="285"/>
      <c r="AA20" s="285"/>
      <c r="AB20" s="285"/>
      <c r="AC20" s="285"/>
      <c r="AE20" s="538" t="s">
        <v>49</v>
      </c>
      <c r="AF20" s="538"/>
      <c r="AG20" s="538"/>
      <c r="AH20" s="538"/>
      <c r="AI20" s="538"/>
      <c r="AJ20" s="538"/>
      <c r="AK20" s="538"/>
      <c r="AL20" s="538" t="s">
        <v>52</v>
      </c>
      <c r="AM20" s="539"/>
      <c r="AN20" s="539"/>
      <c r="AO20" s="539"/>
      <c r="AP20" s="539"/>
      <c r="AQ20" s="539"/>
      <c r="AR20" s="294"/>
      <c r="AS20" s="294"/>
      <c r="AV20" s="538" t="s">
        <v>50</v>
      </c>
      <c r="AW20" s="538"/>
      <c r="AX20" s="538"/>
      <c r="AZ20" s="538" t="s">
        <v>51</v>
      </c>
      <c r="BA20" s="538"/>
      <c r="BB20" s="285"/>
    </row>
    <row r="21" spans="1:54" x14ac:dyDescent="0.15">
      <c r="A21" s="290" t="s">
        <v>16</v>
      </c>
      <c r="B21" s="290" t="s">
        <v>1517</v>
      </c>
      <c r="C21" s="290" t="s">
        <v>66</v>
      </c>
      <c r="D21" s="290" t="s">
        <v>1</v>
      </c>
      <c r="E21" s="290" t="s">
        <v>4</v>
      </c>
      <c r="F21" s="290" t="s">
        <v>5</v>
      </c>
      <c r="G21" s="290" t="s">
        <v>6</v>
      </c>
      <c r="H21" s="290" t="s">
        <v>7</v>
      </c>
      <c r="J21" s="290" t="s">
        <v>34</v>
      </c>
      <c r="K21" s="290" t="s">
        <v>17</v>
      </c>
      <c r="L21" s="290" t="s">
        <v>18</v>
      </c>
      <c r="M21" s="290" t="s">
        <v>19</v>
      </c>
      <c r="N21" s="290" t="s">
        <v>20</v>
      </c>
      <c r="O21" s="290" t="s">
        <v>6</v>
      </c>
      <c r="P21" s="290" t="s">
        <v>53</v>
      </c>
      <c r="S21" s="290" t="s">
        <v>16</v>
      </c>
      <c r="T21" s="290" t="s">
        <v>47</v>
      </c>
      <c r="U21" s="290" t="s">
        <v>45</v>
      </c>
      <c r="V21" s="290" t="s">
        <v>46</v>
      </c>
      <c r="X21" s="290" t="s">
        <v>14</v>
      </c>
      <c r="Y21" s="290" t="s">
        <v>21</v>
      </c>
      <c r="Z21" s="290" t="s">
        <v>1002</v>
      </c>
      <c r="AA21" s="290"/>
      <c r="AB21" s="290"/>
      <c r="AC21" s="290"/>
      <c r="AD21" s="290" t="s">
        <v>16</v>
      </c>
      <c r="AE21" s="290" t="s">
        <v>66</v>
      </c>
      <c r="AF21" s="290" t="s">
        <v>1</v>
      </c>
      <c r="AG21" s="290" t="s">
        <v>4</v>
      </c>
      <c r="AH21" s="290" t="s">
        <v>5</v>
      </c>
      <c r="AI21" s="290" t="s">
        <v>6</v>
      </c>
      <c r="AJ21" s="290" t="s">
        <v>7</v>
      </c>
      <c r="AL21" s="290" t="s">
        <v>34</v>
      </c>
      <c r="AM21" s="290" t="s">
        <v>17</v>
      </c>
      <c r="AN21" s="290" t="s">
        <v>18</v>
      </c>
      <c r="AO21" s="290" t="s">
        <v>19</v>
      </c>
      <c r="AP21" s="290" t="s">
        <v>20</v>
      </c>
      <c r="AQ21" s="290" t="s">
        <v>6</v>
      </c>
      <c r="AR21" s="290" t="s">
        <v>53</v>
      </c>
      <c r="AV21" s="290" t="s">
        <v>47</v>
      </c>
      <c r="AW21" s="290" t="s">
        <v>45</v>
      </c>
      <c r="AX21" s="290" t="s">
        <v>46</v>
      </c>
      <c r="AZ21" s="290" t="s">
        <v>14</v>
      </c>
      <c r="BA21" s="290" t="s">
        <v>21</v>
      </c>
    </row>
    <row r="22" spans="1:54" x14ac:dyDescent="0.15">
      <c r="A22" s="291" t="s">
        <v>878</v>
      </c>
      <c r="B22" s="292">
        <v>24</v>
      </c>
      <c r="C22" s="302">
        <v>17</v>
      </c>
      <c r="D22" s="292">
        <v>246</v>
      </c>
      <c r="E22" s="292">
        <v>1317</v>
      </c>
      <c r="F22" s="292">
        <f>E22/D22</f>
        <v>5.3536585365853657</v>
      </c>
      <c r="G22" s="292">
        <v>14</v>
      </c>
      <c r="H22" s="289">
        <f>G22/D22</f>
        <v>5.6910569105691054E-2</v>
      </c>
      <c r="J22" s="289">
        <f>L22/K22</f>
        <v>0.79545454545454541</v>
      </c>
      <c r="K22" s="292">
        <v>88</v>
      </c>
      <c r="L22" s="292">
        <v>70</v>
      </c>
      <c r="M22" s="292">
        <v>560</v>
      </c>
      <c r="N22" s="292">
        <f>M22/L22</f>
        <v>8</v>
      </c>
      <c r="O22" s="292">
        <v>5</v>
      </c>
      <c r="P22" s="289">
        <f>O22/L22</f>
        <v>7.1428571428571425E-2</v>
      </c>
      <c r="S22" s="291" t="s">
        <v>879</v>
      </c>
      <c r="T22" s="289">
        <f>(D22+K22)/($D$27+$K$27+$N$17+$E$17+$L$38+$L$47)</f>
        <v>0.35721925133689841</v>
      </c>
      <c r="U22" s="289">
        <f>K22/($K$27+$F$38+$F$47)</f>
        <v>0.20952380952380953</v>
      </c>
      <c r="V22" s="289">
        <f>D22/($D$27+$N$17+$L$38+$L$47)</f>
        <v>0.5720930232558139</v>
      </c>
      <c r="X22" s="292">
        <f>($E22*('Scoring Format'!$B$3))+($G22*('Scoring Format'!$B$6))+($M22*('Scoring Format'!$B$4))+($O22*('Scoring Format'!$B$7))</f>
        <v>301.70000000000005</v>
      </c>
      <c r="Y22" s="292">
        <f>($E22*('Scoring Format'!$B$3))+($G22*('Scoring Format'!$B$6))+(L22*1)+($M22*('Scoring Format'!$B$4))+($O22*('Scoring Format'!$B$7))</f>
        <v>371.70000000000005</v>
      </c>
      <c r="Z22" s="292">
        <f>($E22*('Scoring Format'!$B$3))+($G22*('Scoring Format'!$B$6))+(L22*0.5)+($M22*('Scoring Format'!$B$4))+($O22*('Scoring Format'!$B$7))</f>
        <v>336.70000000000005</v>
      </c>
      <c r="AA22" s="294"/>
      <c r="AB22" s="294"/>
      <c r="AC22" s="294"/>
      <c r="AD22" s="291" t="s">
        <v>69</v>
      </c>
      <c r="AE22" s="291"/>
      <c r="AF22" s="292">
        <v>200</v>
      </c>
      <c r="AG22" s="292">
        <v>1040</v>
      </c>
      <c r="AH22" s="292">
        <f>AG22/AF22</f>
        <v>5.2</v>
      </c>
      <c r="AI22" s="292">
        <v>7</v>
      </c>
      <c r="AJ22" s="289">
        <f>AI22/AF22</f>
        <v>3.5000000000000003E-2</v>
      </c>
      <c r="AL22" s="289">
        <f>AN22/AM22</f>
        <v>0.8</v>
      </c>
      <c r="AM22" s="292">
        <v>70</v>
      </c>
      <c r="AN22" s="292">
        <v>56</v>
      </c>
      <c r="AO22" s="292">
        <v>364</v>
      </c>
      <c r="AP22" s="292">
        <f>AO22/AN22</f>
        <v>6.5</v>
      </c>
      <c r="AQ22" s="292">
        <v>2</v>
      </c>
      <c r="AR22" s="289">
        <f>AQ22/AN22</f>
        <v>3.5714285714285712E-2</v>
      </c>
      <c r="AV22" s="289" t="e">
        <f>(#REF!+AM22)/(#REF!+AM25)</f>
        <v>#REF!</v>
      </c>
      <c r="AW22" s="289" t="e">
        <f>#REF!/(AM22+#REF!)</f>
        <v>#REF!</v>
      </c>
      <c r="AX22" s="289" t="e">
        <f>AM22/(#REF!+AM22)</f>
        <v>#REF!</v>
      </c>
      <c r="AZ22" s="292" t="e">
        <f>(#REF!*0.1)+(AF22*6)+(AL22*0.1)+(AN22*6)</f>
        <v>#REF!</v>
      </c>
      <c r="BA22" s="292" t="e">
        <f>(#REF!*0.1)+(AF22*6)+(AK22*1)+(AL22*0.1)+(AN22*6)</f>
        <v>#REF!</v>
      </c>
    </row>
    <row r="23" spans="1:54" x14ac:dyDescent="0.15">
      <c r="A23" s="291" t="s">
        <v>2412</v>
      </c>
      <c r="B23" s="292">
        <v>27</v>
      </c>
      <c r="C23" s="302">
        <v>10</v>
      </c>
      <c r="D23" s="292">
        <v>100</v>
      </c>
      <c r="E23" s="292">
        <v>395</v>
      </c>
      <c r="F23" s="292">
        <f>E23/D23</f>
        <v>3.95</v>
      </c>
      <c r="G23" s="292">
        <v>1</v>
      </c>
      <c r="H23" s="289">
        <f>G23/D23</f>
        <v>0.01</v>
      </c>
      <c r="J23" s="289">
        <f t="shared" ref="J23:J26" si="8">L23/K23</f>
        <v>0.7142857142857143</v>
      </c>
      <c r="K23" s="292">
        <v>21</v>
      </c>
      <c r="L23" s="292">
        <v>15</v>
      </c>
      <c r="M23" s="292">
        <v>90</v>
      </c>
      <c r="N23" s="292">
        <f>M23/L23</f>
        <v>6</v>
      </c>
      <c r="O23" s="292">
        <v>1</v>
      </c>
      <c r="P23" s="289">
        <f t="shared" ref="P23:P26" si="9">O23/L23</f>
        <v>6.6666666666666666E-2</v>
      </c>
      <c r="S23" s="291" t="s">
        <v>2414</v>
      </c>
      <c r="T23" s="289">
        <f>(D23+K23)/($D$27+$K$27+$N$17+$E$17+$L$38+$L$47)</f>
        <v>0.12941176470588237</v>
      </c>
      <c r="U23" s="289">
        <f>K23/($K$27+$F$38+$F$47)</f>
        <v>0.05</v>
      </c>
      <c r="V23" s="289">
        <f>D23/($D$27+$N$17+$L$38+$L$47)</f>
        <v>0.23255813953488372</v>
      </c>
      <c r="X23" s="292">
        <f>($E23*('Scoring Format'!$B$3))+($G23*('Scoring Format'!$B$6))+($M23*('Scoring Format'!$B$4))+($O23*('Scoring Format'!$B$7))</f>
        <v>60.5</v>
      </c>
      <c r="Y23" s="292">
        <f>($E23*('Scoring Format'!$B$3))+($G23*('Scoring Format'!$B$6))+(L23*1)+($M23*('Scoring Format'!$B$4))+($O23*('Scoring Format'!$B$7))</f>
        <v>75.5</v>
      </c>
      <c r="Z23" s="292">
        <f>($E23*('Scoring Format'!$B$3))+($G23*('Scoring Format'!$B$6))+(L23*0.5)+($M23*('Scoring Format'!$B$4))+($O23*('Scoring Format'!$B$7))</f>
        <v>68</v>
      </c>
      <c r="AA23" s="294"/>
      <c r="AB23" s="294"/>
      <c r="AC23" s="294"/>
      <c r="AD23" s="291" t="s">
        <v>22</v>
      </c>
      <c r="AE23" s="291"/>
      <c r="AF23" s="292">
        <v>96</v>
      </c>
      <c r="AG23" s="292">
        <v>445</v>
      </c>
      <c r="AH23" s="292">
        <f>AG23/AF23</f>
        <v>4.635416666666667</v>
      </c>
      <c r="AI23" s="292">
        <v>6</v>
      </c>
      <c r="AJ23" s="289">
        <f>AI23/AF23</f>
        <v>6.25E-2</v>
      </c>
      <c r="AL23" s="289">
        <f t="shared" ref="AL23:AL26" si="10">AN23/AM23</f>
        <v>0.58333333333333337</v>
      </c>
      <c r="AM23" s="292">
        <v>24</v>
      </c>
      <c r="AN23" s="292">
        <v>14</v>
      </c>
      <c r="AO23" s="292">
        <v>110</v>
      </c>
      <c r="AP23" s="292">
        <f>AO23/AN23</f>
        <v>7.8571428571428568</v>
      </c>
      <c r="AQ23" s="292">
        <v>2</v>
      </c>
      <c r="AR23" s="289">
        <f t="shared" ref="AR23:AR26" si="11">AQ23/AN23</f>
        <v>0.14285714285714285</v>
      </c>
      <c r="AV23" s="289" t="e">
        <f>(#REF!+AM23)/(#REF!+AM26)</f>
        <v>#REF!</v>
      </c>
      <c r="AW23" s="289" t="e">
        <f>#REF!/(AM23+#REF!)</f>
        <v>#REF!</v>
      </c>
      <c r="AX23" s="289" t="e">
        <f>AM23/(#REF!+AM23)</f>
        <v>#REF!</v>
      </c>
      <c r="AZ23" s="292" t="e">
        <f>(#REF!*0.1)+(AF23*6)+(AL23*0.1)+(AN23*6)</f>
        <v>#REF!</v>
      </c>
      <c r="BA23" s="292" t="e">
        <f>(#REF!*0.1)+(AF23*6)+(AK23*1)+(AL23*0.1)+(AN23*6)</f>
        <v>#REF!</v>
      </c>
    </row>
    <row r="24" spans="1:54" x14ac:dyDescent="0.15">
      <c r="A24" s="291" t="s">
        <v>2413</v>
      </c>
      <c r="B24" s="292">
        <v>25</v>
      </c>
      <c r="C24" s="302">
        <v>16</v>
      </c>
      <c r="D24" s="292">
        <v>32</v>
      </c>
      <c r="E24" s="292">
        <v>160</v>
      </c>
      <c r="F24" s="292">
        <f>E24/D24</f>
        <v>5</v>
      </c>
      <c r="G24" s="292">
        <v>1</v>
      </c>
      <c r="H24" s="289">
        <f>G24/D24</f>
        <v>3.125E-2</v>
      </c>
      <c r="J24" s="289">
        <f t="shared" si="8"/>
        <v>0</v>
      </c>
      <c r="K24" s="292">
        <v>2</v>
      </c>
      <c r="L24" s="292">
        <v>0</v>
      </c>
      <c r="M24" s="292">
        <v>0</v>
      </c>
      <c r="N24" s="292" t="e">
        <f>M24/L24</f>
        <v>#DIV/0!</v>
      </c>
      <c r="O24" s="292">
        <v>0</v>
      </c>
      <c r="P24" s="289" t="e">
        <f t="shared" si="9"/>
        <v>#DIV/0!</v>
      </c>
      <c r="S24" s="291" t="s">
        <v>2415</v>
      </c>
      <c r="T24" s="289">
        <f>(D24+K24)/($D$27+$K$27+$N$17+$E$17+$L$38+$L$47)</f>
        <v>3.6363636363636362E-2</v>
      </c>
      <c r="U24" s="289">
        <f>K24/($K$27+$F$38+$F$47)</f>
        <v>4.7619047619047623E-3</v>
      </c>
      <c r="V24" s="289">
        <f>D24/($D$27+$N$17+$L$38+$L$47)</f>
        <v>7.441860465116279E-2</v>
      </c>
      <c r="X24" s="292">
        <f>($E24*('Scoring Format'!$B$3))+($G24*('Scoring Format'!$B$6))+($M24*('Scoring Format'!$B$4))+($O24*('Scoring Format'!$B$7))</f>
        <v>22</v>
      </c>
      <c r="Y24" s="292">
        <f>($E24*('Scoring Format'!$B$3))+($G24*('Scoring Format'!$B$6))+(L24*1)+($M24*('Scoring Format'!$B$4))+($O24*('Scoring Format'!$B$7))</f>
        <v>22</v>
      </c>
      <c r="Z24" s="292">
        <f>($E24*('Scoring Format'!$B$3))+($G24*('Scoring Format'!$B$6))+(L24*0.5)+($M24*('Scoring Format'!$B$4))+($O24*('Scoring Format'!$B$7))</f>
        <v>22</v>
      </c>
      <c r="AA24" s="294"/>
      <c r="AB24" s="294"/>
      <c r="AC24" s="294"/>
      <c r="AD24" s="291" t="s">
        <v>23</v>
      </c>
      <c r="AE24" s="291"/>
      <c r="AF24" s="292">
        <v>8</v>
      </c>
      <c r="AG24" s="292">
        <v>28</v>
      </c>
      <c r="AH24" s="292">
        <f>AG24/AF24</f>
        <v>3.5</v>
      </c>
      <c r="AI24" s="292">
        <v>0</v>
      </c>
      <c r="AJ24" s="289">
        <f>AI24/AF24</f>
        <v>0</v>
      </c>
      <c r="AL24" s="289">
        <f t="shared" si="10"/>
        <v>0.5</v>
      </c>
      <c r="AM24" s="292">
        <v>4</v>
      </c>
      <c r="AN24" s="292">
        <v>2</v>
      </c>
      <c r="AO24" s="292">
        <v>17</v>
      </c>
      <c r="AP24" s="292">
        <f>AO24/AN24</f>
        <v>8.5</v>
      </c>
      <c r="AQ24" s="292">
        <v>0</v>
      </c>
      <c r="AR24" s="289">
        <f t="shared" si="11"/>
        <v>0</v>
      </c>
      <c r="AV24" s="289" t="e">
        <f>(#REF!+AM24)/(#REF!+AM30)</f>
        <v>#REF!</v>
      </c>
      <c r="AW24" s="289" t="e">
        <f>#REF!/(AM24+#REF!)</f>
        <v>#REF!</v>
      </c>
      <c r="AX24" s="289" t="e">
        <f>AM24/(#REF!+AM24)</f>
        <v>#REF!</v>
      </c>
      <c r="AZ24" s="292" t="e">
        <f>(#REF!*0.1)+(AF24*6)+(AL24*0.1)+(AN24*6)</f>
        <v>#REF!</v>
      </c>
      <c r="BA24" s="292" t="e">
        <f>(#REF!*0.1)+(AF24*6)+(AK24*1)+(AL24*0.1)+(AN24*6)</f>
        <v>#REF!</v>
      </c>
    </row>
    <row r="25" spans="1:54" x14ac:dyDescent="0.15">
      <c r="A25" s="291"/>
      <c r="B25" s="292"/>
      <c r="C25" s="302"/>
      <c r="D25" s="292"/>
      <c r="E25" s="292"/>
      <c r="F25" s="292" t="e">
        <f>E25/D25</f>
        <v>#DIV/0!</v>
      </c>
      <c r="G25" s="292"/>
      <c r="H25" s="289" t="e">
        <f>G25/D25</f>
        <v>#DIV/0!</v>
      </c>
      <c r="J25" s="289" t="e">
        <f t="shared" si="8"/>
        <v>#DIV/0!</v>
      </c>
      <c r="K25" s="292"/>
      <c r="L25" s="292"/>
      <c r="M25" s="292"/>
      <c r="N25" s="292" t="e">
        <f>M25/L25</f>
        <v>#DIV/0!</v>
      </c>
      <c r="O25" s="292">
        <v>0</v>
      </c>
      <c r="P25" s="289" t="e">
        <f t="shared" si="9"/>
        <v>#DIV/0!</v>
      </c>
      <c r="S25" s="291"/>
      <c r="T25" s="289">
        <f>(D25+K25)/($D$27+$K$27+$N$17+$E$17+$L$38+$L$47)</f>
        <v>0</v>
      </c>
      <c r="U25" s="289">
        <f>K25/($K$27+$F$38+$F$47)</f>
        <v>0</v>
      </c>
      <c r="V25" s="289">
        <f>D25/($D$27+$N$17+$L$38+$L$47)</f>
        <v>0</v>
      </c>
      <c r="X25" s="292">
        <f>($E25*('Scoring Format'!$B$3))+($G25*('Scoring Format'!$B$6))+($M25*('Scoring Format'!$B$4))+($O25*('Scoring Format'!$B$7))</f>
        <v>0</v>
      </c>
      <c r="Y25" s="292">
        <f>($E25*('Scoring Format'!$B$3))+($G25*('Scoring Format'!$B$6))+(L25*1)+($M25*('Scoring Format'!$B$4))+($O25*('Scoring Format'!$B$7))</f>
        <v>0</v>
      </c>
      <c r="Z25" s="292">
        <f>($E25*('Scoring Format'!$B$3))+($G25*('Scoring Format'!$B$6))+(L25*0.5)+($M25*('Scoring Format'!$B$4))+($O25*('Scoring Format'!$B$7))</f>
        <v>0</v>
      </c>
      <c r="AA25" s="294"/>
      <c r="AB25" s="294"/>
      <c r="AC25" s="294"/>
      <c r="AD25" s="291" t="s">
        <v>24</v>
      </c>
      <c r="AE25" s="291"/>
      <c r="AF25" s="292"/>
      <c r="AG25" s="292"/>
      <c r="AH25" s="292" t="e">
        <f>AG25/AF25</f>
        <v>#DIV/0!</v>
      </c>
      <c r="AI25" s="292">
        <v>0</v>
      </c>
      <c r="AJ25" s="289" t="e">
        <f>AI25/AF25</f>
        <v>#DIV/0!</v>
      </c>
      <c r="AL25" s="289" t="e">
        <f t="shared" si="10"/>
        <v>#DIV/0!</v>
      </c>
      <c r="AM25" s="292"/>
      <c r="AN25" s="292"/>
      <c r="AO25" s="292"/>
      <c r="AP25" s="292" t="e">
        <f>AO25/AN25</f>
        <v>#DIV/0!</v>
      </c>
      <c r="AQ25" s="292">
        <v>0</v>
      </c>
      <c r="AR25" s="289" t="e">
        <f t="shared" si="11"/>
        <v>#DIV/0!</v>
      </c>
      <c r="AV25" s="289" t="e">
        <f>(#REF!+AM25)/(#REF!+AM31)</f>
        <v>#REF!</v>
      </c>
      <c r="AW25" s="289" t="e">
        <f>#REF!/(AM25+#REF!)</f>
        <v>#REF!</v>
      </c>
      <c r="AX25" s="289" t="e">
        <f>AM25/(#REF!+AM25)</f>
        <v>#REF!</v>
      </c>
      <c r="AZ25" s="292" t="e">
        <f>(#REF!*0.1)+(AF25*6)+(AL25*0.1)+(AN25*6)</f>
        <v>#REF!</v>
      </c>
      <c r="BA25" s="292" t="e">
        <f>(#REF!*0.1)+(AF25*6)+(AK25*1)+(AL25*0.1)+(AN25*6)</f>
        <v>#REF!</v>
      </c>
    </row>
    <row r="26" spans="1:54" x14ac:dyDescent="0.15">
      <c r="A26" s="291" t="s">
        <v>1555</v>
      </c>
      <c r="B26" s="292">
        <v>25</v>
      </c>
      <c r="C26" s="302">
        <v>16</v>
      </c>
      <c r="D26" s="292">
        <v>32</v>
      </c>
      <c r="E26" s="292">
        <v>128</v>
      </c>
      <c r="F26" s="292">
        <f>E26/D26</f>
        <v>4</v>
      </c>
      <c r="G26" s="292">
        <v>1</v>
      </c>
      <c r="H26" s="289">
        <f>G26/D26</f>
        <v>3.125E-2</v>
      </c>
      <c r="J26" s="289">
        <f t="shared" si="8"/>
        <v>0</v>
      </c>
      <c r="K26" s="292">
        <v>2</v>
      </c>
      <c r="L26" s="292">
        <v>0</v>
      </c>
      <c r="M26" s="292">
        <v>0</v>
      </c>
      <c r="N26" s="292" t="e">
        <f>M26/L26</f>
        <v>#DIV/0!</v>
      </c>
      <c r="O26" s="292">
        <v>0</v>
      </c>
      <c r="P26" s="289" t="e">
        <f t="shared" si="9"/>
        <v>#DIV/0!</v>
      </c>
      <c r="S26" s="291" t="s">
        <v>1556</v>
      </c>
      <c r="T26" s="289">
        <f>(D26+K26)/($D$27+$K$27+$N$17+$E$17+$L$38+$L$47)</f>
        <v>3.6363636363636362E-2</v>
      </c>
      <c r="U26" s="289">
        <f>K26/($K$27+$F$38+$F$47)</f>
        <v>4.7619047619047623E-3</v>
      </c>
      <c r="V26" s="289">
        <f>D26/($D$27+$N$17+$L$38+$L$47)</f>
        <v>7.441860465116279E-2</v>
      </c>
      <c r="X26" s="292">
        <f>($E26*('Scoring Format'!$B$3))+($G26*('Scoring Format'!$B$6))+($M26*('Scoring Format'!$B$4))+($O26*('Scoring Format'!$B$7))</f>
        <v>18.8</v>
      </c>
      <c r="Y26" s="292">
        <f>($E26*('Scoring Format'!$B$3))+($G26*('Scoring Format'!$B$6))+(L26*1)+($M26*('Scoring Format'!$B$4))+($O26*('Scoring Format'!$B$7))</f>
        <v>18.8</v>
      </c>
      <c r="Z26" s="292">
        <f>($E26*('Scoring Format'!$B$3))+($G26*('Scoring Format'!$B$6))+(L26*0.5)+($M26*('Scoring Format'!$B$4))+($O26*('Scoring Format'!$B$7))</f>
        <v>18.8</v>
      </c>
      <c r="AA26" s="294"/>
      <c r="AB26" s="294"/>
      <c r="AC26" s="294"/>
      <c r="AD26" s="291" t="s">
        <v>70</v>
      </c>
      <c r="AE26" s="291"/>
      <c r="AF26" s="292"/>
      <c r="AG26" s="292"/>
      <c r="AH26" s="292" t="e">
        <f>AG26/AF26</f>
        <v>#DIV/0!</v>
      </c>
      <c r="AI26" s="292"/>
      <c r="AJ26" s="289" t="e">
        <f>AI26/AF26</f>
        <v>#DIV/0!</v>
      </c>
      <c r="AL26" s="289" t="e">
        <f t="shared" si="10"/>
        <v>#DIV/0!</v>
      </c>
      <c r="AM26" s="292"/>
      <c r="AN26" s="292"/>
      <c r="AO26" s="292"/>
      <c r="AP26" s="292"/>
      <c r="AQ26" s="292">
        <f>(AG26*0.1)+(AI26*6)+(AN26*0.1)+(AP26*6)</f>
        <v>0</v>
      </c>
      <c r="AR26" s="289" t="e">
        <f t="shared" si="11"/>
        <v>#DIV/0!</v>
      </c>
      <c r="AV26" s="289" t="e">
        <f>(#REF!+AM26)/(#REF!+AM32)</f>
        <v>#REF!</v>
      </c>
      <c r="AW26" s="289" t="e">
        <f>#REF!/(AM26+#REF!)</f>
        <v>#REF!</v>
      </c>
      <c r="AX26" s="289" t="e">
        <f>AM26/(#REF!+AM26)</f>
        <v>#REF!</v>
      </c>
      <c r="AZ26" s="292" t="e">
        <f>(#REF!*0.1)+(AF26*6)+(AJ26*1)+(AK26*0.1)+(AM26*6)</f>
        <v>#REF!</v>
      </c>
      <c r="BA26" s="292" t="e">
        <f>(#REF!*0.1)+(AF26*6)+(AK26*1)+(AL26*0.1)+(AN26*6)</f>
        <v>#REF!</v>
      </c>
    </row>
    <row r="27" spans="1:54" x14ac:dyDescent="0.15">
      <c r="A27" s="290" t="s">
        <v>44</v>
      </c>
      <c r="B27" s="290"/>
      <c r="C27" s="290"/>
      <c r="D27" s="290">
        <f>SUM(D22:D26)</f>
        <v>410</v>
      </c>
      <c r="E27" s="290">
        <f t="shared" ref="E27:G27" si="12">SUM(E22:E26)</f>
        <v>2000</v>
      </c>
      <c r="F27" s="290"/>
      <c r="G27" s="290">
        <f t="shared" si="12"/>
        <v>17</v>
      </c>
      <c r="H27" s="290"/>
      <c r="I27" s="290"/>
      <c r="J27" s="290"/>
      <c r="K27" s="290">
        <f>SUM(K22:K26)</f>
        <v>113</v>
      </c>
      <c r="L27" s="290">
        <f t="shared" ref="L27:O27" si="13">SUM(L22:L26)</f>
        <v>85</v>
      </c>
      <c r="M27" s="290">
        <f t="shared" si="13"/>
        <v>650</v>
      </c>
      <c r="N27" s="290"/>
      <c r="O27" s="290">
        <f t="shared" si="13"/>
        <v>6</v>
      </c>
      <c r="P27" s="290"/>
      <c r="AD27" s="290" t="s">
        <v>44</v>
      </c>
      <c r="AE27" s="290"/>
      <c r="AF27" s="290">
        <f>SUM(AF22:AF26)</f>
        <v>304</v>
      </c>
      <c r="AG27" s="290">
        <f t="shared" ref="AG27" si="14">SUM(AG22:AG26)</f>
        <v>1513</v>
      </c>
      <c r="AH27" s="290"/>
      <c r="AI27" s="290">
        <f t="shared" ref="AI27" si="15">SUM(AI22:AI26)</f>
        <v>13</v>
      </c>
      <c r="AJ27" s="290"/>
      <c r="AK27" s="290"/>
      <c r="AL27" s="290"/>
      <c r="AM27" s="290">
        <f>SUM(AM22:AM26)</f>
        <v>98</v>
      </c>
      <c r="AN27" s="290">
        <f t="shared" ref="AN27:AO27" si="16">SUM(AN22:AN26)</f>
        <v>72</v>
      </c>
      <c r="AO27" s="290">
        <f t="shared" si="16"/>
        <v>491</v>
      </c>
      <c r="AP27" s="290"/>
      <c r="AQ27" s="290">
        <f t="shared" ref="AQ27" si="17">SUM(AQ22:AQ26)</f>
        <v>4</v>
      </c>
      <c r="AR27" s="290"/>
    </row>
    <row r="28" spans="1:54" x14ac:dyDescent="0.15">
      <c r="A28" s="290"/>
      <c r="C28" s="294"/>
      <c r="D28" s="294"/>
      <c r="E28" s="294"/>
      <c r="F28" s="294"/>
      <c r="G28" s="294"/>
      <c r="H28" s="290"/>
      <c r="I28" s="294"/>
      <c r="J28" s="294"/>
      <c r="K28" s="294"/>
      <c r="L28" s="294"/>
      <c r="M28" s="294"/>
      <c r="N28" s="294"/>
      <c r="AC28" s="290"/>
      <c r="AD28" s="294"/>
      <c r="AE28" s="294"/>
      <c r="AF28" s="294"/>
      <c r="AG28" s="294"/>
      <c r="AH28" s="294"/>
      <c r="AI28" s="294"/>
      <c r="AJ28" s="290"/>
      <c r="AK28" s="294"/>
      <c r="AL28" s="294"/>
      <c r="AM28" s="294"/>
      <c r="AN28" s="294"/>
      <c r="AO28" s="294"/>
      <c r="AP28" s="294"/>
    </row>
    <row r="29" spans="1:54" x14ac:dyDescent="0.15">
      <c r="C29" s="294"/>
      <c r="D29" s="294"/>
      <c r="E29" s="294"/>
      <c r="F29" s="294"/>
      <c r="G29" s="294"/>
      <c r="H29" s="294"/>
      <c r="I29" s="294"/>
      <c r="J29" s="294"/>
      <c r="K29" s="294"/>
      <c r="L29" s="294"/>
      <c r="M29" s="294"/>
      <c r="AD29" s="294"/>
      <c r="AE29" s="294"/>
      <c r="AF29" s="294"/>
      <c r="AG29" s="294"/>
      <c r="AH29" s="294"/>
      <c r="AI29" s="294"/>
      <c r="AJ29" s="294"/>
      <c r="AK29" s="294"/>
      <c r="AL29" s="294"/>
      <c r="AM29" s="294"/>
      <c r="AN29" s="294"/>
      <c r="AO29" s="294"/>
    </row>
    <row r="30" spans="1:54" x14ac:dyDescent="0.15">
      <c r="A30" s="538" t="s">
        <v>52</v>
      </c>
      <c r="B30" s="538"/>
      <c r="C30" s="538"/>
      <c r="D30" s="538"/>
      <c r="E30" s="538"/>
      <c r="F30" s="538"/>
      <c r="G30" s="538"/>
      <c r="H30" s="285"/>
      <c r="I30" s="285"/>
      <c r="J30" s="294"/>
      <c r="K30" s="294"/>
      <c r="L30" s="538" t="s">
        <v>49</v>
      </c>
      <c r="M30" s="538"/>
      <c r="N30" s="538"/>
      <c r="O30" s="538"/>
      <c r="P30" s="538"/>
      <c r="T30" s="538" t="s">
        <v>50</v>
      </c>
      <c r="U30" s="538"/>
      <c r="V30" s="538"/>
      <c r="X30" s="538"/>
      <c r="Y30" s="538"/>
      <c r="AE30" s="538" t="s">
        <v>52</v>
      </c>
      <c r="AF30" s="538"/>
      <c r="AG30" s="538"/>
      <c r="AH30" s="538"/>
      <c r="AI30" s="538"/>
      <c r="AJ30" s="538"/>
      <c r="AK30" s="538"/>
      <c r="AL30" s="294"/>
      <c r="AM30" s="294"/>
      <c r="AN30" s="538" t="s">
        <v>49</v>
      </c>
      <c r="AO30" s="538"/>
      <c r="AP30" s="538"/>
      <c r="AQ30" s="538"/>
      <c r="AR30" s="538"/>
      <c r="AV30" s="538" t="s">
        <v>50</v>
      </c>
      <c r="AW30" s="538"/>
      <c r="AX30" s="538"/>
      <c r="AZ30" s="538" t="s">
        <v>51</v>
      </c>
      <c r="BA30" s="537"/>
    </row>
    <row r="31" spans="1:54" x14ac:dyDescent="0.15">
      <c r="A31" s="290" t="s">
        <v>25</v>
      </c>
      <c r="B31" s="290" t="s">
        <v>1517</v>
      </c>
      <c r="C31" s="290" t="s">
        <v>66</v>
      </c>
      <c r="D31" s="290" t="s">
        <v>34</v>
      </c>
      <c r="E31" s="290" t="s">
        <v>17</v>
      </c>
      <c r="F31" s="290" t="s">
        <v>18</v>
      </c>
      <c r="G31" s="290" t="s">
        <v>19</v>
      </c>
      <c r="H31" s="290" t="s">
        <v>20</v>
      </c>
      <c r="I31" s="290" t="s">
        <v>6</v>
      </c>
      <c r="J31" s="290" t="s">
        <v>53</v>
      </c>
      <c r="L31" s="290" t="s">
        <v>10</v>
      </c>
      <c r="M31" s="290" t="s">
        <v>11</v>
      </c>
      <c r="N31" s="290" t="s">
        <v>12</v>
      </c>
      <c r="O31" s="290" t="s">
        <v>26</v>
      </c>
      <c r="P31" s="290" t="s">
        <v>7</v>
      </c>
      <c r="S31" s="290" t="s">
        <v>25</v>
      </c>
      <c r="T31" s="290" t="s">
        <v>47</v>
      </c>
      <c r="U31" s="290" t="s">
        <v>45</v>
      </c>
      <c r="V31" s="290" t="s">
        <v>46</v>
      </c>
      <c r="X31" s="290" t="s">
        <v>14</v>
      </c>
      <c r="Y31" s="290" t="s">
        <v>21</v>
      </c>
      <c r="Z31" s="290" t="s">
        <v>1003</v>
      </c>
      <c r="AA31" s="290"/>
      <c r="AD31" s="290" t="s">
        <v>25</v>
      </c>
      <c r="AE31" s="290" t="s">
        <v>66</v>
      </c>
      <c r="AF31" s="290" t="s">
        <v>34</v>
      </c>
      <c r="AG31" s="290" t="s">
        <v>17</v>
      </c>
      <c r="AH31" s="290" t="s">
        <v>18</v>
      </c>
      <c r="AI31" s="290" t="s">
        <v>19</v>
      </c>
      <c r="AJ31" s="290" t="s">
        <v>20</v>
      </c>
      <c r="AK31" s="290" t="s">
        <v>6</v>
      </c>
      <c r="AL31" s="290" t="s">
        <v>53</v>
      </c>
      <c r="AN31" s="290" t="s">
        <v>10</v>
      </c>
      <c r="AO31" s="290" t="s">
        <v>11</v>
      </c>
      <c r="AP31" s="290" t="s">
        <v>12</v>
      </c>
      <c r="AQ31" s="290" t="s">
        <v>26</v>
      </c>
      <c r="AR31" s="290" t="s">
        <v>7</v>
      </c>
      <c r="AV31" s="290" t="s">
        <v>47</v>
      </c>
      <c r="AW31" s="290" t="s">
        <v>45</v>
      </c>
      <c r="AX31" s="290" t="s">
        <v>46</v>
      </c>
      <c r="AZ31" s="290" t="s">
        <v>14</v>
      </c>
      <c r="BA31" s="290" t="s">
        <v>21</v>
      </c>
    </row>
    <row r="32" spans="1:54" x14ac:dyDescent="0.15">
      <c r="A32" s="291" t="s">
        <v>534</v>
      </c>
      <c r="B32" s="292">
        <v>27</v>
      </c>
      <c r="C32" s="292">
        <v>17</v>
      </c>
      <c r="D32" s="289">
        <f>F32/E32</f>
        <v>0.73333333333333328</v>
      </c>
      <c r="E32" s="292">
        <v>150</v>
      </c>
      <c r="F32" s="292">
        <v>110</v>
      </c>
      <c r="G32" s="292">
        <v>1272</v>
      </c>
      <c r="H32" s="292">
        <f t="shared" ref="H32:H37" si="18">G32/F32</f>
        <v>11.563636363636364</v>
      </c>
      <c r="I32" s="292">
        <v>11</v>
      </c>
      <c r="J32" s="289">
        <f>I32/F32</f>
        <v>0.1</v>
      </c>
      <c r="L32" s="292">
        <v>3</v>
      </c>
      <c r="M32" s="292">
        <v>10</v>
      </c>
      <c r="N32" s="303">
        <f t="shared" ref="N32:N37" si="19">M32/L32</f>
        <v>3.3333333333333335</v>
      </c>
      <c r="O32" s="292">
        <v>0</v>
      </c>
      <c r="P32" s="289">
        <f>O32/L32</f>
        <v>0</v>
      </c>
      <c r="S32" s="291" t="s">
        <v>147</v>
      </c>
      <c r="T32" s="304">
        <f t="shared" ref="T32:T37" si="20">(E32+L32)/($D$27+$L$27+$N$17+$E$47+$L$47)</f>
        <v>0.25081967213114753</v>
      </c>
      <c r="U32" s="304">
        <f t="shared" ref="U32:U37" si="21">E32/($E$17)</f>
        <v>0.38265306122448978</v>
      </c>
      <c r="V32" s="304">
        <f t="shared" ref="V32:V37" si="22">L32/($N$17+$D$27+$L$38+$L$47)</f>
        <v>6.9767441860465115E-3</v>
      </c>
      <c r="X32" s="292">
        <f>($G32*('Scoring Format'!$B$4))+($I32*'Scoring Format'!$B$7)+($M32*('Scoring Format'!$B$3))+($O32*('Scoring Format'!$B$6))</f>
        <v>194.2</v>
      </c>
      <c r="Y32" s="292">
        <f>(F32*1)+(($G32*('Scoring Format'!$B$4))+($I32*'Scoring Format'!$B$7)+($M32*('Scoring Format'!$B$3))+($O32*('Scoring Format'!$B$6)))</f>
        <v>304.2</v>
      </c>
      <c r="Z32" s="292">
        <f>(F32*0.5)+(($G32*('Scoring Format'!$B$4))+($I32*'Scoring Format'!$B$7)+($M32*('Scoring Format'!$B$3))+($O32*('Scoring Format'!$B$6)))</f>
        <v>249.2</v>
      </c>
      <c r="AA32" s="294"/>
      <c r="AD32" s="291" t="s">
        <v>71</v>
      </c>
      <c r="AE32" s="291"/>
      <c r="AF32" s="289">
        <f>AH32/AG32</f>
        <v>0.60747663551401865</v>
      </c>
      <c r="AG32" s="292">
        <v>107</v>
      </c>
      <c r="AH32" s="292">
        <v>65</v>
      </c>
      <c r="AI32" s="292">
        <v>710</v>
      </c>
      <c r="AJ32" s="292">
        <f t="shared" ref="AJ32:AJ36" si="23">AI32/AH32</f>
        <v>10.923076923076923</v>
      </c>
      <c r="AK32" s="292">
        <v>6</v>
      </c>
      <c r="AL32" s="289">
        <f>AK32/AH32</f>
        <v>9.2307692307692313E-2</v>
      </c>
      <c r="AN32" s="292">
        <v>0</v>
      </c>
      <c r="AO32" s="292">
        <v>0</v>
      </c>
      <c r="AP32" s="303" t="e">
        <f t="shared" ref="AP32:AP37" si="24">AO32/AN32</f>
        <v>#DIV/0!</v>
      </c>
      <c r="AQ32" s="292">
        <v>0</v>
      </c>
      <c r="AR32" s="289" t="e">
        <f>AQ32/AN32</f>
        <v>#DIV/0!</v>
      </c>
      <c r="AV32" s="304" t="e">
        <f>(#REF!+AK32)/(#REF!+AK35)</f>
        <v>#REF!</v>
      </c>
      <c r="AW32" s="304" t="e">
        <f>#REF!/(AK32+#REF!)</f>
        <v>#REF!</v>
      </c>
      <c r="AX32" s="304" t="e">
        <f>AK32/(#REF!+AK32)</f>
        <v>#REF!</v>
      </c>
      <c r="AZ32" s="292">
        <f>(AI32*0.1)+(AK32*6)+(AO32*0.1)+(AQ32*6)</f>
        <v>107</v>
      </c>
      <c r="BA32" s="292">
        <f>(AH32*1)+(AI32*0.1)+(AK32*6)+(AO32*0.1)+(AQ32*6)</f>
        <v>172</v>
      </c>
    </row>
    <row r="33" spans="1:53" x14ac:dyDescent="0.15">
      <c r="A33" s="291" t="s">
        <v>1803</v>
      </c>
      <c r="B33" s="292">
        <v>24</v>
      </c>
      <c r="C33" s="292">
        <v>17</v>
      </c>
      <c r="D33" s="289">
        <f t="shared" ref="D33:D37" si="25">F33/E33</f>
        <v>0.58536585365853655</v>
      </c>
      <c r="E33" s="292">
        <v>41</v>
      </c>
      <c r="F33" s="292">
        <v>24</v>
      </c>
      <c r="G33" s="292">
        <v>360</v>
      </c>
      <c r="H33" s="292">
        <f t="shared" si="18"/>
        <v>15</v>
      </c>
      <c r="I33" s="292">
        <v>6</v>
      </c>
      <c r="J33" s="289">
        <f t="shared" ref="J33:J37" si="26">I33/F33</f>
        <v>0.25</v>
      </c>
      <c r="L33" s="292">
        <v>0</v>
      </c>
      <c r="M33" s="292">
        <v>0</v>
      </c>
      <c r="N33" s="303" t="e">
        <f t="shared" si="19"/>
        <v>#DIV/0!</v>
      </c>
      <c r="O33" s="292">
        <v>0</v>
      </c>
      <c r="P33" s="289" t="e">
        <f t="shared" ref="P33:P37" si="27">O33/L33</f>
        <v>#DIV/0!</v>
      </c>
      <c r="S33" s="291" t="s">
        <v>1806</v>
      </c>
      <c r="T33" s="304">
        <f t="shared" si="20"/>
        <v>6.7213114754098358E-2</v>
      </c>
      <c r="U33" s="304">
        <f t="shared" si="21"/>
        <v>0.10459183673469388</v>
      </c>
      <c r="V33" s="304">
        <f t="shared" si="22"/>
        <v>0</v>
      </c>
      <c r="X33" s="292">
        <f>($G33*('Scoring Format'!$B$4))+($I33*'Scoring Format'!$B$7)+($M33*('Scoring Format'!$B$3))+($O33*('Scoring Format'!$B$6))</f>
        <v>72</v>
      </c>
      <c r="Y33" s="292">
        <f>(F33*1)+(($G33*('Scoring Format'!$B$4))+($I33*'Scoring Format'!$B$7)+($M33*('Scoring Format'!$B$3))+($O33*('Scoring Format'!$B$6)))</f>
        <v>96</v>
      </c>
      <c r="Z33" s="292">
        <f>(F33*0.5)+(($G33*('Scoring Format'!$B$4))+($I33*'Scoring Format'!$B$7)+($M33*('Scoring Format'!$B$3))+($O33*('Scoring Format'!$B$6)))</f>
        <v>84</v>
      </c>
      <c r="AA33" s="294"/>
      <c r="AD33" s="291" t="s">
        <v>27</v>
      </c>
      <c r="AE33" s="291"/>
      <c r="AF33" s="289">
        <f t="shared" ref="AF33:AF37" si="28">AH33/AG33</f>
        <v>0.6333333333333333</v>
      </c>
      <c r="AG33" s="292">
        <v>120</v>
      </c>
      <c r="AH33" s="292">
        <v>76</v>
      </c>
      <c r="AI33" s="292">
        <v>892</v>
      </c>
      <c r="AJ33" s="292">
        <f t="shared" si="23"/>
        <v>11.736842105263158</v>
      </c>
      <c r="AK33" s="292">
        <v>5</v>
      </c>
      <c r="AL33" s="289">
        <f t="shared" ref="AL33:AL37" si="29">AK33/AH33</f>
        <v>6.5789473684210523E-2</v>
      </c>
      <c r="AN33" s="292">
        <v>12</v>
      </c>
      <c r="AO33" s="292">
        <v>108</v>
      </c>
      <c r="AP33" s="303">
        <f t="shared" si="24"/>
        <v>9</v>
      </c>
      <c r="AQ33" s="292">
        <v>0</v>
      </c>
      <c r="AR33" s="289">
        <f t="shared" ref="AR33:AR37" si="30">AQ33/AN33</f>
        <v>0</v>
      </c>
      <c r="AV33" s="304" t="e">
        <f>(#REF!+AK33)/(#REF!+AK36)</f>
        <v>#REF!</v>
      </c>
      <c r="AW33" s="304" t="e">
        <f>#REF!/(AK33+#REF!)</f>
        <v>#REF!</v>
      </c>
      <c r="AX33" s="304" t="e">
        <f>AK33/(#REF!+AK33)</f>
        <v>#REF!</v>
      </c>
      <c r="AZ33" s="292">
        <f>(AI33*0.1)+(AK33*6)+(AO33*0.1)+(AQ33*6)</f>
        <v>130</v>
      </c>
      <c r="BA33" s="292">
        <f>(AH33*1)+(AI33*0.1)+(AK33*6)+(AO33*0.1)+(AQ33*6)</f>
        <v>206</v>
      </c>
    </row>
    <row r="34" spans="1:53" x14ac:dyDescent="0.15">
      <c r="A34" s="291" t="s">
        <v>2418</v>
      </c>
      <c r="B34" s="292">
        <v>28</v>
      </c>
      <c r="C34" s="292">
        <v>17</v>
      </c>
      <c r="D34" s="289">
        <f t="shared" si="25"/>
        <v>0.62962962962962965</v>
      </c>
      <c r="E34" s="292">
        <v>27</v>
      </c>
      <c r="F34" s="292">
        <v>17</v>
      </c>
      <c r="G34" s="292">
        <v>180</v>
      </c>
      <c r="H34" s="292">
        <f t="shared" si="18"/>
        <v>10.588235294117647</v>
      </c>
      <c r="I34" s="292">
        <v>1</v>
      </c>
      <c r="J34" s="289">
        <f t="shared" si="26"/>
        <v>5.8823529411764705E-2</v>
      </c>
      <c r="L34" s="292">
        <v>2</v>
      </c>
      <c r="M34" s="292">
        <v>20</v>
      </c>
      <c r="N34" s="303">
        <f t="shared" si="19"/>
        <v>10</v>
      </c>
      <c r="O34" s="292">
        <v>0</v>
      </c>
      <c r="P34" s="289">
        <f t="shared" si="27"/>
        <v>0</v>
      </c>
      <c r="S34" s="291" t="s">
        <v>2419</v>
      </c>
      <c r="T34" s="304">
        <f t="shared" si="20"/>
        <v>4.7540983606557376E-2</v>
      </c>
      <c r="U34" s="304">
        <f t="shared" si="21"/>
        <v>6.8877551020408156E-2</v>
      </c>
      <c r="V34" s="304">
        <f t="shared" si="22"/>
        <v>4.6511627906976744E-3</v>
      </c>
      <c r="X34" s="292">
        <f>($G34*('Scoring Format'!$B$4))+($I34*'Scoring Format'!$B$7)+($M34*('Scoring Format'!$B$3))+($O34*('Scoring Format'!$B$6))</f>
        <v>26</v>
      </c>
      <c r="Y34" s="292">
        <f>(F34*1)+(($G34*('Scoring Format'!$B$4))+($I34*'Scoring Format'!$B$7)+($M34*('Scoring Format'!$B$3))+($O34*('Scoring Format'!$B$6)))</f>
        <v>43</v>
      </c>
      <c r="Z34" s="292">
        <f>(F34*0.5)+(($G34*('Scoring Format'!$B$4))+($I34*'Scoring Format'!$B$7)+($M34*('Scoring Format'!$B$3))+($O34*('Scoring Format'!$B$6)))</f>
        <v>34.5</v>
      </c>
      <c r="AA34" s="294"/>
      <c r="AD34" s="291" t="s">
        <v>28</v>
      </c>
      <c r="AE34" s="291"/>
      <c r="AF34" s="289">
        <f t="shared" si="28"/>
        <v>0.55000000000000004</v>
      </c>
      <c r="AG34" s="292">
        <v>40</v>
      </c>
      <c r="AH34" s="292">
        <v>22</v>
      </c>
      <c r="AI34" s="292">
        <v>325</v>
      </c>
      <c r="AJ34" s="292">
        <f t="shared" si="23"/>
        <v>14.772727272727273</v>
      </c>
      <c r="AK34" s="292">
        <v>2</v>
      </c>
      <c r="AL34" s="289">
        <f t="shared" si="29"/>
        <v>9.0909090909090912E-2</v>
      </c>
      <c r="AN34" s="292">
        <v>5</v>
      </c>
      <c r="AO34" s="292">
        <v>20</v>
      </c>
      <c r="AP34" s="303">
        <f t="shared" si="24"/>
        <v>4</v>
      </c>
      <c r="AQ34" s="292">
        <v>0</v>
      </c>
      <c r="AR34" s="289">
        <f t="shared" si="30"/>
        <v>0</v>
      </c>
      <c r="AV34" s="304" t="e">
        <f>(#REF!+AK34)/(#REF!+AK37)</f>
        <v>#REF!</v>
      </c>
      <c r="AW34" s="304" t="e">
        <f>#REF!/(AK34+#REF!)</f>
        <v>#REF!</v>
      </c>
      <c r="AX34" s="304" t="e">
        <f>AK34/(#REF!+AK34)</f>
        <v>#REF!</v>
      </c>
      <c r="AZ34" s="292">
        <f>(AI34*0.1)+(AK34*6)+(AO34*0.1)+(AQ34*6)</f>
        <v>46.5</v>
      </c>
      <c r="BA34" s="292">
        <f>(AH34*1)+(AI34*0.1)+(AK34*6)+(AO34*0.1)+(AQ34*6)</f>
        <v>68.5</v>
      </c>
    </row>
    <row r="35" spans="1:53" x14ac:dyDescent="0.15">
      <c r="A35" s="291" t="s">
        <v>2420</v>
      </c>
      <c r="B35" s="292">
        <v>21</v>
      </c>
      <c r="C35" s="292">
        <v>0</v>
      </c>
      <c r="D35" s="289" t="e">
        <f t="shared" si="25"/>
        <v>#DIV/0!</v>
      </c>
      <c r="E35" s="292">
        <v>0</v>
      </c>
      <c r="F35" s="292">
        <v>0</v>
      </c>
      <c r="G35" s="292">
        <v>0</v>
      </c>
      <c r="H35" s="292" t="e">
        <f t="shared" si="18"/>
        <v>#DIV/0!</v>
      </c>
      <c r="I35" s="292"/>
      <c r="J35" s="289" t="e">
        <f t="shared" si="26"/>
        <v>#DIV/0!</v>
      </c>
      <c r="L35" s="292"/>
      <c r="M35" s="292"/>
      <c r="N35" s="303" t="e">
        <f t="shared" si="19"/>
        <v>#DIV/0!</v>
      </c>
      <c r="O35" s="292">
        <v>0</v>
      </c>
      <c r="P35" s="289" t="e">
        <f t="shared" si="27"/>
        <v>#DIV/0!</v>
      </c>
      <c r="S35" s="291" t="s">
        <v>2421</v>
      </c>
      <c r="T35" s="304">
        <f t="shared" si="20"/>
        <v>0</v>
      </c>
      <c r="U35" s="304">
        <f t="shared" si="21"/>
        <v>0</v>
      </c>
      <c r="V35" s="304">
        <f t="shared" si="22"/>
        <v>0</v>
      </c>
      <c r="X35" s="292">
        <f>($G35*('Scoring Format'!$B$4))+($I35*'Scoring Format'!$B$7)+($M35*('Scoring Format'!$B$3))+($O35*('Scoring Format'!$B$6))</f>
        <v>0</v>
      </c>
      <c r="Y35" s="292">
        <f>(F35*1)+(($G35*('Scoring Format'!$B$4))+($I35*'Scoring Format'!$B$7)+($M35*('Scoring Format'!$B$3))+($O35*('Scoring Format'!$B$6)))</f>
        <v>0</v>
      </c>
      <c r="Z35" s="292">
        <f>(F35*0.5)+(($G35*('Scoring Format'!$B$4))+($I35*'Scoring Format'!$B$7)+($M35*('Scoring Format'!$B$3))+($O35*('Scoring Format'!$B$6)))</f>
        <v>0</v>
      </c>
      <c r="AA35" s="294"/>
      <c r="AD35" s="291" t="s">
        <v>29</v>
      </c>
      <c r="AE35" s="291"/>
      <c r="AF35" s="289">
        <f t="shared" si="28"/>
        <v>0.66206896551724137</v>
      </c>
      <c r="AG35" s="292">
        <v>145</v>
      </c>
      <c r="AH35" s="292">
        <v>96</v>
      </c>
      <c r="AI35" s="292">
        <v>1098</v>
      </c>
      <c r="AJ35" s="292">
        <f t="shared" si="23"/>
        <v>11.4375</v>
      </c>
      <c r="AK35" s="292">
        <v>7</v>
      </c>
      <c r="AL35" s="289">
        <f t="shared" si="29"/>
        <v>7.2916666666666671E-2</v>
      </c>
      <c r="AN35" s="292">
        <v>0</v>
      </c>
      <c r="AO35" s="292">
        <v>0</v>
      </c>
      <c r="AP35" s="303" t="e">
        <f t="shared" si="24"/>
        <v>#DIV/0!</v>
      </c>
      <c r="AQ35" s="292">
        <v>0</v>
      </c>
      <c r="AR35" s="289" t="e">
        <f t="shared" si="30"/>
        <v>#DIV/0!</v>
      </c>
      <c r="AV35" s="304" t="e">
        <f>(#REF!+AK35)/(#REF!+AK38)</f>
        <v>#REF!</v>
      </c>
      <c r="AW35" s="304" t="e">
        <f>#REF!/(AK35+#REF!)</f>
        <v>#REF!</v>
      </c>
      <c r="AX35" s="304" t="e">
        <f>AK35/(#REF!+AK35)</f>
        <v>#REF!</v>
      </c>
      <c r="AZ35" s="292">
        <f>(AI35*0.1)+(AK35*6)+(AO35*0.1)+(AQ35*6)</f>
        <v>151.80000000000001</v>
      </c>
      <c r="BA35" s="292">
        <f>(AH35*1)+(AI35*0.1)+(AK35*6)+(AO35*0.1)+(AQ35*6)</f>
        <v>247.8</v>
      </c>
    </row>
    <row r="36" spans="1:53" x14ac:dyDescent="0.15">
      <c r="A36" s="291" t="s">
        <v>536</v>
      </c>
      <c r="B36" s="292">
        <v>25</v>
      </c>
      <c r="C36" s="292">
        <v>17</v>
      </c>
      <c r="D36" s="289">
        <f t="shared" si="25"/>
        <v>0.625</v>
      </c>
      <c r="E36" s="292">
        <v>128</v>
      </c>
      <c r="F36" s="292">
        <v>80</v>
      </c>
      <c r="G36" s="292">
        <v>1298</v>
      </c>
      <c r="H36" s="292">
        <f t="shared" si="18"/>
        <v>16.225000000000001</v>
      </c>
      <c r="I36" s="292">
        <v>8</v>
      </c>
      <c r="J36" s="289">
        <f t="shared" si="26"/>
        <v>0.1</v>
      </c>
      <c r="L36" s="292">
        <v>5</v>
      </c>
      <c r="M36" s="292">
        <v>25</v>
      </c>
      <c r="N36" s="303">
        <f t="shared" si="19"/>
        <v>5</v>
      </c>
      <c r="O36" s="292">
        <v>0</v>
      </c>
      <c r="P36" s="289">
        <f t="shared" si="27"/>
        <v>0</v>
      </c>
      <c r="S36" s="291" t="s">
        <v>363</v>
      </c>
      <c r="T36" s="304">
        <f t="shared" si="20"/>
        <v>0.21803278688524591</v>
      </c>
      <c r="U36" s="304">
        <f t="shared" si="21"/>
        <v>0.32653061224489793</v>
      </c>
      <c r="V36" s="304">
        <f t="shared" si="22"/>
        <v>1.1627906976744186E-2</v>
      </c>
      <c r="X36" s="292">
        <f>($G36*('Scoring Format'!$B$4))+($I36*'Scoring Format'!$B$7)+($M36*('Scoring Format'!$B$3))+($O36*('Scoring Format'!$B$6))</f>
        <v>180.3</v>
      </c>
      <c r="Y36" s="292">
        <f>(F36*1)+(($G36*('Scoring Format'!$B$4))+($I36*'Scoring Format'!$B$7)+($M36*('Scoring Format'!$B$3))+($O36*('Scoring Format'!$B$6)))</f>
        <v>260.3</v>
      </c>
      <c r="Z36" s="292">
        <f>(F36*0.5)+(($G36*('Scoring Format'!$B$4))+($I36*'Scoring Format'!$B$7)+($M36*('Scoring Format'!$B$3))+($O36*('Scoring Format'!$B$6)))</f>
        <v>220.3</v>
      </c>
      <c r="AA36" s="294"/>
      <c r="AD36" s="291" t="s">
        <v>30</v>
      </c>
      <c r="AE36" s="291"/>
      <c r="AF36" s="289">
        <f t="shared" si="28"/>
        <v>0.6</v>
      </c>
      <c r="AG36" s="292">
        <v>10</v>
      </c>
      <c r="AH36" s="292">
        <v>6</v>
      </c>
      <c r="AI36" s="292">
        <v>100</v>
      </c>
      <c r="AJ36" s="292">
        <f t="shared" si="23"/>
        <v>16.666666666666668</v>
      </c>
      <c r="AK36" s="292">
        <v>0</v>
      </c>
      <c r="AL36" s="289">
        <f t="shared" si="29"/>
        <v>0</v>
      </c>
      <c r="AN36" s="292">
        <v>0</v>
      </c>
      <c r="AO36" s="292">
        <v>0</v>
      </c>
      <c r="AP36" s="303" t="e">
        <f t="shared" si="24"/>
        <v>#DIV/0!</v>
      </c>
      <c r="AQ36" s="292">
        <v>0</v>
      </c>
      <c r="AR36" s="289" t="e">
        <f t="shared" si="30"/>
        <v>#DIV/0!</v>
      </c>
      <c r="AV36" s="304" t="e">
        <f>(#REF!+AK36)/(#REF!+AK41)</f>
        <v>#REF!</v>
      </c>
      <c r="AW36" s="304" t="e">
        <f>#REF!/(AK36+#REF!)</f>
        <v>#REF!</v>
      </c>
      <c r="AX36" s="304" t="e">
        <f>AK36/(#REF!+AK36)</f>
        <v>#REF!</v>
      </c>
      <c r="AZ36" s="292">
        <f>(AI36*0.1)+(AK36*6)+(AO36*0.1)+(AQ36*6)</f>
        <v>10</v>
      </c>
      <c r="BA36" s="292">
        <f>(AH36*1)+(AI36*0.1)+(AK36*6)+(AO36*0.1)+(AQ36*6)</f>
        <v>16</v>
      </c>
    </row>
    <row r="37" spans="1:53" x14ac:dyDescent="0.15">
      <c r="A37" s="291" t="s">
        <v>1804</v>
      </c>
      <c r="B37" s="292">
        <v>24</v>
      </c>
      <c r="C37" s="292">
        <v>0</v>
      </c>
      <c r="D37" s="289" t="e">
        <f t="shared" si="25"/>
        <v>#DIV/0!</v>
      </c>
      <c r="E37" s="292">
        <v>0</v>
      </c>
      <c r="F37" s="292">
        <v>0</v>
      </c>
      <c r="G37" s="292">
        <v>0</v>
      </c>
      <c r="H37" s="292" t="e">
        <f t="shared" si="18"/>
        <v>#DIV/0!</v>
      </c>
      <c r="I37" s="292"/>
      <c r="J37" s="289" t="e">
        <f t="shared" si="26"/>
        <v>#DIV/0!</v>
      </c>
      <c r="L37" s="292"/>
      <c r="M37" s="292"/>
      <c r="N37" s="303" t="e">
        <f t="shared" si="19"/>
        <v>#DIV/0!</v>
      </c>
      <c r="O37" s="292">
        <v>0</v>
      </c>
      <c r="P37" s="289" t="e">
        <f t="shared" si="27"/>
        <v>#DIV/0!</v>
      </c>
      <c r="S37" s="291" t="s">
        <v>1805</v>
      </c>
      <c r="T37" s="304">
        <f t="shared" si="20"/>
        <v>0</v>
      </c>
      <c r="U37" s="304">
        <f t="shared" si="21"/>
        <v>0</v>
      </c>
      <c r="V37" s="304">
        <f t="shared" si="22"/>
        <v>0</v>
      </c>
      <c r="X37" s="292">
        <f>($G37*('Scoring Format'!$B$4))+($I37*'Scoring Format'!$B$7)+($M37*('Scoring Format'!$B$3))+($O37*('Scoring Format'!$B$6))</f>
        <v>0</v>
      </c>
      <c r="Y37" s="292">
        <f>(F37*1)+(($G37*('Scoring Format'!$B$4))+($I37*'Scoring Format'!$B$7)+($M37*('Scoring Format'!$B$3))+($O37*('Scoring Format'!$B$6)))</f>
        <v>0</v>
      </c>
      <c r="Z37" s="292">
        <f>(F37*0.5)+(($G37*('Scoring Format'!$B$4))+($I37*'Scoring Format'!$B$7)+($M37*('Scoring Format'!$B$3))+($O37*('Scoring Format'!$B$6)))</f>
        <v>0</v>
      </c>
      <c r="AA37" s="294"/>
      <c r="AD37" s="291" t="s">
        <v>72</v>
      </c>
      <c r="AE37" s="291"/>
      <c r="AF37" s="289" t="e">
        <f t="shared" si="28"/>
        <v>#DIV/0!</v>
      </c>
      <c r="AG37" s="292"/>
      <c r="AH37" s="292"/>
      <c r="AI37" s="292"/>
      <c r="AJ37" s="292"/>
      <c r="AK37" s="292"/>
      <c r="AL37" s="289" t="e">
        <f t="shared" si="29"/>
        <v>#DIV/0!</v>
      </c>
      <c r="AN37" s="292"/>
      <c r="AO37" s="292"/>
      <c r="AP37" s="303" t="e">
        <f t="shared" si="24"/>
        <v>#DIV/0!</v>
      </c>
      <c r="AQ37" s="292"/>
      <c r="AR37" s="289" t="e">
        <f t="shared" si="30"/>
        <v>#DIV/0!</v>
      </c>
      <c r="AV37" s="304" t="e">
        <f>(#REF!+AK37)/(#REF!+AK42)</f>
        <v>#REF!</v>
      </c>
      <c r="AW37" s="304" t="e">
        <f>#REF!/(AK37+#REF!)</f>
        <v>#REF!</v>
      </c>
      <c r="AX37" s="304" t="e">
        <f>AK37/(#REF!+AK37)</f>
        <v>#REF!</v>
      </c>
      <c r="AZ37" s="292"/>
      <c r="BA37" s="292"/>
    </row>
    <row r="38" spans="1:53" x14ac:dyDescent="0.15">
      <c r="A38" s="290" t="s">
        <v>44</v>
      </c>
      <c r="B38" s="290"/>
      <c r="C38" s="290"/>
      <c r="D38" s="286"/>
      <c r="E38" s="290">
        <f>SUM(E32:E37)</f>
        <v>346</v>
      </c>
      <c r="F38" s="290">
        <f t="shared" ref="F38:I38" si="31">SUM(F32:F37)</f>
        <v>231</v>
      </c>
      <c r="G38" s="290">
        <f t="shared" si="31"/>
        <v>3110</v>
      </c>
      <c r="H38" s="290"/>
      <c r="I38" s="290">
        <f t="shared" si="31"/>
        <v>26</v>
      </c>
      <c r="J38" s="290"/>
      <c r="K38" s="290"/>
      <c r="L38" s="290">
        <f>SUM(L32:L37)</f>
        <v>10</v>
      </c>
      <c r="M38" s="290">
        <f t="shared" ref="M38:O38" si="32">SUM(M32:M37)</f>
        <v>55</v>
      </c>
      <c r="N38" s="290"/>
      <c r="O38" s="290">
        <f t="shared" si="32"/>
        <v>0</v>
      </c>
      <c r="P38" s="290"/>
      <c r="AD38" s="290" t="s">
        <v>44</v>
      </c>
      <c r="AE38" s="290"/>
      <c r="AF38" s="286"/>
      <c r="AG38" s="290">
        <f>SUM(AG32:AG37)</f>
        <v>422</v>
      </c>
      <c r="AH38" s="290">
        <f t="shared" ref="AH38:AI38" si="33">SUM(AH32:AH37)</f>
        <v>265</v>
      </c>
      <c r="AI38" s="290">
        <f t="shared" si="33"/>
        <v>3125</v>
      </c>
      <c r="AJ38" s="290"/>
      <c r="AK38" s="290">
        <f t="shared" ref="AK38" si="34">SUM(AK32:AK37)</f>
        <v>20</v>
      </c>
      <c r="AL38" s="290"/>
      <c r="AM38" s="290"/>
      <c r="AN38" s="290">
        <f>SUM(AN32:AN37)</f>
        <v>17</v>
      </c>
      <c r="AO38" s="290">
        <f t="shared" ref="AO38" si="35">SUM(AO32:AO37)</f>
        <v>128</v>
      </c>
      <c r="AP38" s="290"/>
      <c r="AQ38" s="290">
        <f t="shared" ref="AQ38" si="36">SUM(AQ32:AQ37)</f>
        <v>0</v>
      </c>
      <c r="AR38" s="290"/>
    </row>
    <row r="39" spans="1:53" x14ac:dyDescent="0.15">
      <c r="A39" s="290"/>
      <c r="C39" s="294"/>
      <c r="D39" s="294"/>
      <c r="E39" s="294"/>
      <c r="F39" s="294"/>
      <c r="G39" s="294"/>
      <c r="H39" s="294"/>
      <c r="I39" s="294"/>
      <c r="J39" s="294"/>
      <c r="K39" s="294"/>
      <c r="L39" s="294"/>
      <c r="AC39" s="290"/>
      <c r="AE39" s="294"/>
      <c r="AF39" s="294"/>
      <c r="AG39" s="294"/>
      <c r="AH39" s="294"/>
      <c r="AI39" s="294"/>
      <c r="AJ39" s="294"/>
      <c r="AK39" s="294"/>
      <c r="AL39" s="294"/>
      <c r="AM39" s="294"/>
      <c r="AN39" s="294"/>
    </row>
    <row r="40" spans="1:53" x14ac:dyDescent="0.15">
      <c r="A40" s="290"/>
      <c r="C40" s="294"/>
      <c r="D40" s="294"/>
      <c r="E40" s="294"/>
      <c r="F40" s="294"/>
      <c r="G40" s="294"/>
      <c r="H40" s="294"/>
      <c r="I40" s="294"/>
      <c r="J40" s="294"/>
      <c r="K40" s="294"/>
      <c r="L40" s="294"/>
      <c r="AC40" s="290"/>
      <c r="AE40" s="294"/>
      <c r="AF40" s="294"/>
      <c r="AG40" s="294"/>
      <c r="AH40" s="294"/>
      <c r="AI40" s="294"/>
      <c r="AJ40" s="294"/>
      <c r="AK40" s="294"/>
      <c r="AL40" s="294"/>
      <c r="AM40" s="294"/>
      <c r="AN40" s="294"/>
    </row>
    <row r="41" spans="1:53" x14ac:dyDescent="0.15">
      <c r="A41" s="538" t="s">
        <v>52</v>
      </c>
      <c r="B41" s="538"/>
      <c r="C41" s="538"/>
      <c r="D41" s="538"/>
      <c r="E41" s="538"/>
      <c r="F41" s="538"/>
      <c r="G41" s="538"/>
      <c r="H41" s="285"/>
      <c r="I41" s="285"/>
      <c r="J41" s="294"/>
      <c r="K41" s="294"/>
      <c r="L41" s="538" t="s">
        <v>49</v>
      </c>
      <c r="M41" s="538"/>
      <c r="N41" s="538"/>
      <c r="O41" s="538"/>
      <c r="P41" s="538"/>
      <c r="T41" s="538" t="s">
        <v>50</v>
      </c>
      <c r="U41" s="538"/>
      <c r="V41" s="538"/>
      <c r="X41" s="538"/>
      <c r="Y41" s="538"/>
      <c r="AE41" s="538" t="s">
        <v>52</v>
      </c>
      <c r="AF41" s="538"/>
      <c r="AG41" s="538"/>
      <c r="AH41" s="538"/>
      <c r="AI41" s="538"/>
      <c r="AJ41" s="538"/>
      <c r="AK41" s="538"/>
      <c r="AL41" s="294"/>
      <c r="AM41" s="294"/>
      <c r="AN41" s="538" t="s">
        <v>49</v>
      </c>
      <c r="AO41" s="538"/>
      <c r="AP41" s="538"/>
      <c r="AQ41" s="538"/>
      <c r="AR41" s="538"/>
      <c r="AV41" s="538" t="s">
        <v>50</v>
      </c>
      <c r="AW41" s="538"/>
      <c r="AX41" s="538"/>
      <c r="AZ41" s="538" t="s">
        <v>51</v>
      </c>
      <c r="BA41" s="537"/>
    </row>
    <row r="42" spans="1:53" x14ac:dyDescent="0.15">
      <c r="A42" s="290" t="s">
        <v>31</v>
      </c>
      <c r="B42" s="290" t="s">
        <v>1517</v>
      </c>
      <c r="C42" s="290" t="s">
        <v>66</v>
      </c>
      <c r="D42" s="290" t="s">
        <v>34</v>
      </c>
      <c r="E42" s="290" t="s">
        <v>17</v>
      </c>
      <c r="F42" s="290" t="s">
        <v>18</v>
      </c>
      <c r="G42" s="290" t="s">
        <v>19</v>
      </c>
      <c r="H42" s="290" t="s">
        <v>20</v>
      </c>
      <c r="I42" s="290" t="s">
        <v>6</v>
      </c>
      <c r="J42" s="290" t="s">
        <v>53</v>
      </c>
      <c r="L42" s="290" t="s">
        <v>10</v>
      </c>
      <c r="M42" s="290" t="s">
        <v>11</v>
      </c>
      <c r="N42" s="290" t="s">
        <v>12</v>
      </c>
      <c r="O42" s="290" t="s">
        <v>54</v>
      </c>
      <c r="P42" s="290" t="s">
        <v>7</v>
      </c>
      <c r="S42" s="290" t="s">
        <v>31</v>
      </c>
      <c r="T42" s="290" t="s">
        <v>47</v>
      </c>
      <c r="U42" s="290" t="s">
        <v>45</v>
      </c>
      <c r="V42" s="290" t="s">
        <v>46</v>
      </c>
      <c r="X42" s="290" t="s">
        <v>14</v>
      </c>
      <c r="Y42" s="290" t="s">
        <v>21</v>
      </c>
      <c r="Z42" s="290" t="s">
        <v>1004</v>
      </c>
      <c r="AA42" s="290"/>
      <c r="AD42" s="290" t="s">
        <v>31</v>
      </c>
      <c r="AE42" s="290" t="s">
        <v>66</v>
      </c>
      <c r="AF42" s="290" t="s">
        <v>34</v>
      </c>
      <c r="AG42" s="290" t="s">
        <v>17</v>
      </c>
      <c r="AH42" s="290" t="s">
        <v>18</v>
      </c>
      <c r="AI42" s="290" t="s">
        <v>19</v>
      </c>
      <c r="AJ42" s="290" t="s">
        <v>20</v>
      </c>
      <c r="AK42" s="290" t="s">
        <v>6</v>
      </c>
      <c r="AL42" s="290" t="s">
        <v>53</v>
      </c>
      <c r="AN42" s="290" t="s">
        <v>10</v>
      </c>
      <c r="AO42" s="290" t="s">
        <v>11</v>
      </c>
      <c r="AP42" s="290" t="s">
        <v>12</v>
      </c>
      <c r="AQ42" s="290" t="s">
        <v>54</v>
      </c>
      <c r="AR42" s="290" t="s">
        <v>7</v>
      </c>
      <c r="AV42" s="290" t="s">
        <v>47</v>
      </c>
      <c r="AW42" s="290" t="s">
        <v>45</v>
      </c>
      <c r="AX42" s="290" t="s">
        <v>46</v>
      </c>
      <c r="AZ42" s="290" t="s">
        <v>14</v>
      </c>
      <c r="BA42" s="290" t="s">
        <v>21</v>
      </c>
    </row>
    <row r="43" spans="1:53" x14ac:dyDescent="0.15">
      <c r="A43" s="291" t="s">
        <v>880</v>
      </c>
      <c r="B43" s="292">
        <v>24</v>
      </c>
      <c r="C43" s="292">
        <v>17</v>
      </c>
      <c r="D43" s="289">
        <f>F43/E43</f>
        <v>0.79166666666666663</v>
      </c>
      <c r="E43" s="292">
        <v>72</v>
      </c>
      <c r="F43" s="292">
        <v>57</v>
      </c>
      <c r="G43" s="292">
        <v>652</v>
      </c>
      <c r="H43" s="292">
        <f>G43/F43</f>
        <v>11.43859649122807</v>
      </c>
      <c r="I43" s="292">
        <v>3</v>
      </c>
      <c r="J43" s="289">
        <f>I43/F43</f>
        <v>5.2631578947368418E-2</v>
      </c>
      <c r="L43" s="292"/>
      <c r="M43" s="292"/>
      <c r="N43" s="292" t="e">
        <f>M43/L43</f>
        <v>#DIV/0!</v>
      </c>
      <c r="O43" s="292">
        <v>0</v>
      </c>
      <c r="P43" s="289" t="e">
        <f>O43/L43</f>
        <v>#DIV/0!</v>
      </c>
      <c r="S43" s="291" t="s">
        <v>881</v>
      </c>
      <c r="T43" s="304">
        <f>(E43+L43)/($E$47+$L$47+$E$38+$L$38+$K$27+$D$27+$N$17)</f>
        <v>7.2434607645875254E-2</v>
      </c>
      <c r="U43" s="304">
        <f>E43/($E$47+$E$38+$K$27)</f>
        <v>0.1276595744680851</v>
      </c>
      <c r="V43" s="304">
        <f>L43/($L$47+$L$38+$D$27+$N$17)</f>
        <v>0</v>
      </c>
      <c r="X43" s="292">
        <f>($G43*('Scoring Format'!$B$4))+($I43*'Scoring Format'!$B$7)+($M43*('Scoring Format'!$B$3))+($O43*('Scoring Format'!$B$6))</f>
        <v>83.2</v>
      </c>
      <c r="Y43" s="292">
        <f>(F43*1)+(($G43*('Scoring Format'!$B$4))+($I43*'Scoring Format'!$B$7)+($M43*('Scoring Format'!$B$3))+($O43*('Scoring Format'!$B$6)))</f>
        <v>140.19999999999999</v>
      </c>
      <c r="Z43" s="292">
        <f>(F43*0.5)+(($G43*('Scoring Format'!$B$4))+($I43*'Scoring Format'!$B$7)+($M43*('Scoring Format'!$B$3))+($O43*('Scoring Format'!$B$6)))</f>
        <v>111.7</v>
      </c>
      <c r="AA43" s="294"/>
      <c r="AD43" s="291" t="s">
        <v>32</v>
      </c>
      <c r="AE43" s="291"/>
      <c r="AF43" s="289">
        <f>AH43/AG43</f>
        <v>0.5625</v>
      </c>
      <c r="AG43" s="292">
        <v>16</v>
      </c>
      <c r="AH43" s="292">
        <v>9</v>
      </c>
      <c r="AI43" s="292">
        <v>108</v>
      </c>
      <c r="AJ43" s="292">
        <f>AI43/AH43</f>
        <v>12</v>
      </c>
      <c r="AK43" s="292">
        <v>1</v>
      </c>
      <c r="AL43" s="289">
        <f>AK43/AH43</f>
        <v>0.1111111111111111</v>
      </c>
      <c r="AN43" s="292">
        <v>0</v>
      </c>
      <c r="AO43" s="292">
        <v>0</v>
      </c>
      <c r="AP43" s="292">
        <v>0</v>
      </c>
      <c r="AQ43" s="292">
        <v>0</v>
      </c>
      <c r="AR43" s="289" t="e">
        <f>AQ43/AN43</f>
        <v>#DIV/0!</v>
      </c>
      <c r="AV43" s="304" t="e">
        <f>(#REF!+AK43)/(#REF!+AK46)</f>
        <v>#REF!</v>
      </c>
      <c r="AW43" s="304" t="e">
        <f>#REF!/(AK43+#REF!)</f>
        <v>#REF!</v>
      </c>
      <c r="AX43" s="304" t="e">
        <f>AK43/(#REF!+AK43)</f>
        <v>#REF!</v>
      </c>
      <c r="AZ43" s="292">
        <f>(AI43*0.1)+(AK43*6)+(AO43*0.1)+(AQ43*6)</f>
        <v>16.8</v>
      </c>
      <c r="BA43" s="292">
        <f>(AH43*1)+(AI43*0.1)+(AK43*6)+(AO43*0.1)+(AQ43*6)</f>
        <v>25.8</v>
      </c>
    </row>
    <row r="44" spans="1:53" x14ac:dyDescent="0.15">
      <c r="A44" s="291" t="s">
        <v>537</v>
      </c>
      <c r="B44" s="292">
        <v>27</v>
      </c>
      <c r="C44" s="292">
        <v>15</v>
      </c>
      <c r="D44" s="289">
        <f t="shared" ref="D44:D46" si="37">F44/E44</f>
        <v>0.6</v>
      </c>
      <c r="E44" s="292">
        <v>15</v>
      </c>
      <c r="F44" s="292">
        <v>9</v>
      </c>
      <c r="G44" s="292">
        <v>70</v>
      </c>
      <c r="H44" s="292">
        <f>G44/F44</f>
        <v>7.7777777777777777</v>
      </c>
      <c r="I44" s="292">
        <v>1</v>
      </c>
      <c r="J44" s="289">
        <f t="shared" ref="J44:J46" si="38">I44/F44</f>
        <v>0.1111111111111111</v>
      </c>
      <c r="L44" s="292"/>
      <c r="M44" s="292"/>
      <c r="N44" s="292" t="e">
        <f t="shared" ref="N44:N46" si="39">M44/L44</f>
        <v>#DIV/0!</v>
      </c>
      <c r="O44" s="292">
        <v>0</v>
      </c>
      <c r="P44" s="289" t="e">
        <f t="shared" ref="P44:P46" si="40">O44/L44</f>
        <v>#DIV/0!</v>
      </c>
      <c r="S44" s="291" t="s">
        <v>364</v>
      </c>
      <c r="T44" s="304">
        <f>(E44+L44)/($E$47+$L$47+$E$38+$L$38+$K$27+$D$27+$N$17)</f>
        <v>1.5090543259557344E-2</v>
      </c>
      <c r="U44" s="304">
        <f>E44/($E$47+$E$38+$K$27)</f>
        <v>2.6595744680851064E-2</v>
      </c>
      <c r="V44" s="304">
        <f>L44/($L$47+$L$38+$D$27+$N$17)</f>
        <v>0</v>
      </c>
      <c r="X44" s="292">
        <f>($G44*('Scoring Format'!$B$4))+($I44*'Scoring Format'!$B$7)+($M44*('Scoring Format'!$B$3))+($O44*('Scoring Format'!$B$6))</f>
        <v>13</v>
      </c>
      <c r="Y44" s="292">
        <f>(F44*1)+(($G44*('Scoring Format'!$B$4))+($I44*'Scoring Format'!$B$7)+($M44*('Scoring Format'!$B$3))+($O44*('Scoring Format'!$B$6)))</f>
        <v>22</v>
      </c>
      <c r="Z44" s="292">
        <f>(F44*0.5)+(($G44*('Scoring Format'!$B$4))+($I44*'Scoring Format'!$B$7)+($M44*('Scoring Format'!$B$3))+($O44*('Scoring Format'!$B$6)))</f>
        <v>17.5</v>
      </c>
      <c r="AA44" s="294"/>
      <c r="AD44" s="291" t="s">
        <v>73</v>
      </c>
      <c r="AE44" s="291"/>
      <c r="AF44" s="289">
        <f t="shared" ref="AF44:AF46" si="41">AH44/AG44</f>
        <v>0.74285714285714288</v>
      </c>
      <c r="AG44" s="292">
        <v>35</v>
      </c>
      <c r="AH44" s="292">
        <v>26</v>
      </c>
      <c r="AI44" s="292">
        <v>283</v>
      </c>
      <c r="AJ44" s="292">
        <f>AI44/AH44</f>
        <v>10.884615384615385</v>
      </c>
      <c r="AK44" s="292">
        <v>2</v>
      </c>
      <c r="AL44" s="289">
        <f t="shared" ref="AL44:AL46" si="42">AK44/AH44</f>
        <v>7.6923076923076927E-2</v>
      </c>
      <c r="AN44" s="292">
        <v>0</v>
      </c>
      <c r="AO44" s="292">
        <v>0</v>
      </c>
      <c r="AP44" s="292">
        <v>0</v>
      </c>
      <c r="AQ44" s="292">
        <v>0</v>
      </c>
      <c r="AR44" s="289" t="e">
        <f t="shared" ref="AR44:AR46" si="43">AQ44/AN44</f>
        <v>#DIV/0!</v>
      </c>
      <c r="AV44" s="304" t="e">
        <f>(#REF!+AK44)/(#REF!+AK47)</f>
        <v>#REF!</v>
      </c>
      <c r="AW44" s="304" t="e">
        <f>#REF!/(AK44+#REF!)</f>
        <v>#REF!</v>
      </c>
      <c r="AX44" s="304" t="e">
        <f>AK44/(#REF!+AK44)</f>
        <v>#REF!</v>
      </c>
      <c r="AZ44" s="292">
        <f>(AI44*0.1)+(AK44*6)+(AO44*0.1)+(AQ44*6)</f>
        <v>40.299999999999997</v>
      </c>
      <c r="BA44" s="292">
        <f>(AH44*1)+(AI44*0.1)+(AK44*6)+(AO44*0.1)+(AQ44*6)</f>
        <v>66.3</v>
      </c>
    </row>
    <row r="45" spans="1:53" x14ac:dyDescent="0.15">
      <c r="A45" s="291" t="s">
        <v>2424</v>
      </c>
      <c r="B45" s="292">
        <v>31</v>
      </c>
      <c r="C45" s="292">
        <v>14</v>
      </c>
      <c r="D45" s="289">
        <f t="shared" si="37"/>
        <v>0.55555555555555558</v>
      </c>
      <c r="E45" s="292">
        <v>18</v>
      </c>
      <c r="F45" s="292">
        <v>10</v>
      </c>
      <c r="G45" s="292">
        <v>108</v>
      </c>
      <c r="H45" s="292">
        <f>G45/F45</f>
        <v>10.8</v>
      </c>
      <c r="I45" s="292">
        <v>0</v>
      </c>
      <c r="J45" s="289">
        <f t="shared" si="38"/>
        <v>0</v>
      </c>
      <c r="L45" s="292"/>
      <c r="M45" s="292"/>
      <c r="N45" s="292" t="e">
        <f t="shared" si="39"/>
        <v>#DIV/0!</v>
      </c>
      <c r="O45" s="292"/>
      <c r="P45" s="289" t="e">
        <f t="shared" si="40"/>
        <v>#DIV/0!</v>
      </c>
      <c r="S45" s="291" t="s">
        <v>2425</v>
      </c>
      <c r="T45" s="304">
        <f>(E45+L45)/($E$47+$L$47+$E$38+$L$38+$K$27+$D$27+$N$17)</f>
        <v>1.8108651911468814E-2</v>
      </c>
      <c r="U45" s="304">
        <f>E45/($E$47+$E$38+$K$27)</f>
        <v>3.1914893617021274E-2</v>
      </c>
      <c r="V45" s="304">
        <f>L45/($L$47+$L$38+$D$27+$N$17)</f>
        <v>0</v>
      </c>
      <c r="X45" s="292">
        <f>($G45*('Scoring Format'!$B$4))+($I45*'Scoring Format'!$B$7)+($M45*('Scoring Format'!$B$3))+($O45*('Scoring Format'!$B$6))</f>
        <v>10.8</v>
      </c>
      <c r="Y45" s="292">
        <f>(F45*1)+(($G45*('Scoring Format'!$B$4))+($I45*'Scoring Format'!$B$7)+($M45*('Scoring Format'!$B$3))+($O45*('Scoring Format'!$B$6)))</f>
        <v>20.8</v>
      </c>
      <c r="Z45" s="292">
        <f>(F45*0.5)+(($G45*('Scoring Format'!$B$4))+($I45*'Scoring Format'!$B$7)+($M45*('Scoring Format'!$B$3))+($O45*('Scoring Format'!$B$6)))</f>
        <v>15.8</v>
      </c>
      <c r="AA45" s="294"/>
      <c r="AD45" s="291" t="s">
        <v>74</v>
      </c>
      <c r="AE45" s="291"/>
      <c r="AF45" s="289">
        <f t="shared" si="41"/>
        <v>0.5</v>
      </c>
      <c r="AG45" s="292">
        <v>12</v>
      </c>
      <c r="AH45" s="292">
        <v>6</v>
      </c>
      <c r="AI45" s="292">
        <v>65</v>
      </c>
      <c r="AJ45" s="292">
        <f>AI45/AH45</f>
        <v>10.833333333333334</v>
      </c>
      <c r="AK45" s="292">
        <v>0</v>
      </c>
      <c r="AL45" s="289">
        <f t="shared" si="42"/>
        <v>0</v>
      </c>
      <c r="AN45" s="292">
        <v>0</v>
      </c>
      <c r="AO45" s="292">
        <v>0</v>
      </c>
      <c r="AP45" s="292">
        <v>0</v>
      </c>
      <c r="AQ45" s="292">
        <v>0</v>
      </c>
      <c r="AR45" s="289" t="e">
        <f t="shared" si="43"/>
        <v>#DIV/0!</v>
      </c>
      <c r="AV45" s="304" t="e">
        <f>(#REF!+AK45)/(#REF!+AI49)</f>
        <v>#REF!</v>
      </c>
      <c r="AW45" s="304" t="e">
        <f>#REF!/(AK45+#REF!)</f>
        <v>#REF!</v>
      </c>
      <c r="AX45" s="304" t="e">
        <f>AK45/(#REF!+AK45)</f>
        <v>#REF!</v>
      </c>
      <c r="AZ45" s="292">
        <f>(AI45*0.1)+(AK45*6)+(AO45*0.1)+(AQ45*6)</f>
        <v>6.5</v>
      </c>
      <c r="BA45" s="292">
        <f>(AH45*1)+(AI45*0.1)+(AK45*6)+(AO45*0.1)+(AQ45*6)</f>
        <v>12.5</v>
      </c>
    </row>
    <row r="46" spans="1:53" x14ac:dyDescent="0.15">
      <c r="A46" s="291"/>
      <c r="B46" s="292"/>
      <c r="C46" s="292"/>
      <c r="D46" s="289" t="e">
        <f t="shared" si="37"/>
        <v>#DIV/0!</v>
      </c>
      <c r="E46" s="292"/>
      <c r="F46" s="292"/>
      <c r="G46" s="292"/>
      <c r="H46" s="292" t="e">
        <f>G46/F46</f>
        <v>#DIV/0!</v>
      </c>
      <c r="I46" s="292"/>
      <c r="J46" s="289" t="e">
        <f t="shared" si="38"/>
        <v>#DIV/0!</v>
      </c>
      <c r="L46" s="292"/>
      <c r="M46" s="292"/>
      <c r="N46" s="292" t="e">
        <f t="shared" si="39"/>
        <v>#DIV/0!</v>
      </c>
      <c r="O46" s="292">
        <v>0</v>
      </c>
      <c r="P46" s="289" t="e">
        <f t="shared" si="40"/>
        <v>#DIV/0!</v>
      </c>
      <c r="S46" s="291"/>
      <c r="T46" s="304">
        <f>(E46+L46)/($E$47+$L$47+$E$38+$L$38+$K$27+$D$27+$N$17)</f>
        <v>0</v>
      </c>
      <c r="U46" s="304">
        <f>E46/($E$47+$E$38+$K$27)</f>
        <v>0</v>
      </c>
      <c r="V46" s="304">
        <f>L46/($L$47+$L$38+$D$27+$N$17)</f>
        <v>0</v>
      </c>
      <c r="X46" s="292">
        <f>($G46*('Scoring Format'!$B$4))+($I46*'Scoring Format'!$B$7)+($M46*('Scoring Format'!$B$3))+($O46*('Scoring Format'!$B$6))</f>
        <v>0</v>
      </c>
      <c r="Y46" s="292">
        <f>(F46*1)+(($G46*('Scoring Format'!$B$4))+($I46*'Scoring Format'!$B$7)+($M46*('Scoring Format'!$B$3))+($O46*('Scoring Format'!$B$6)))</f>
        <v>0</v>
      </c>
      <c r="Z46" s="292">
        <f>(F46*0.5)+(($G46*('Scoring Format'!$B$4))+($I46*'Scoring Format'!$B$7)+($M46*('Scoring Format'!$B$3))+($O46*('Scoring Format'!$B$6)))</f>
        <v>0</v>
      </c>
      <c r="AA46" s="294"/>
      <c r="AD46" s="291"/>
      <c r="AE46" s="291"/>
      <c r="AF46" s="289" t="e">
        <f t="shared" si="41"/>
        <v>#DIV/0!</v>
      </c>
      <c r="AG46" s="292"/>
      <c r="AH46" s="292"/>
      <c r="AI46" s="292"/>
      <c r="AJ46" s="292" t="e">
        <f>AI46/AH46</f>
        <v>#DIV/0!</v>
      </c>
      <c r="AK46" s="292"/>
      <c r="AL46" s="289" t="e">
        <f t="shared" si="42"/>
        <v>#DIV/0!</v>
      </c>
      <c r="AN46" s="292"/>
      <c r="AO46" s="292"/>
      <c r="AP46" s="292"/>
      <c r="AQ46" s="292">
        <v>0</v>
      </c>
      <c r="AR46" s="289" t="e">
        <f t="shared" si="43"/>
        <v>#DIV/0!</v>
      </c>
      <c r="AV46" s="304" t="e">
        <f>(#REF!+AK46)/(#REF!+AI50)</f>
        <v>#REF!</v>
      </c>
      <c r="AW46" s="304" t="e">
        <f>#REF!/(AK46+#REF!)</f>
        <v>#REF!</v>
      </c>
      <c r="AX46" s="304" t="e">
        <f>AK46/(#REF!+AK46)</f>
        <v>#REF!</v>
      </c>
      <c r="AZ46" s="292">
        <f>(AI46*0.1)+(AK46*6)+(AO46*0.1)+(AQ46*6)</f>
        <v>0</v>
      </c>
      <c r="BA46" s="292">
        <f>(AH46*1)+(AI46*0.1)+(AK46*6)+(AO46*0.1)+(AQ46*6)</f>
        <v>0</v>
      </c>
    </row>
    <row r="47" spans="1:53" x14ac:dyDescent="0.15">
      <c r="A47" s="290" t="s">
        <v>44</v>
      </c>
      <c r="B47" s="290"/>
      <c r="C47" s="290"/>
      <c r="D47" s="286"/>
      <c r="E47" s="290">
        <f>SUM(E43:E46)</f>
        <v>105</v>
      </c>
      <c r="F47" s="290">
        <f t="shared" ref="F47:I47" si="44">SUM(F43:F46)</f>
        <v>76</v>
      </c>
      <c r="G47" s="290">
        <f t="shared" si="44"/>
        <v>830</v>
      </c>
      <c r="H47" s="290"/>
      <c r="I47" s="290">
        <f t="shared" si="44"/>
        <v>4</v>
      </c>
      <c r="J47" s="290"/>
      <c r="K47" s="290"/>
      <c r="L47" s="290">
        <f>SUM(L43:L46)</f>
        <v>0</v>
      </c>
      <c r="M47" s="290">
        <f t="shared" ref="M47:O47" si="45">SUM(M43:M46)</f>
        <v>0</v>
      </c>
      <c r="N47" s="290"/>
      <c r="O47" s="290">
        <f t="shared" si="45"/>
        <v>0</v>
      </c>
      <c r="P47" s="286"/>
      <c r="R47" s="295"/>
      <c r="T47" s="295"/>
      <c r="V47" s="294"/>
      <c r="W47" s="294"/>
      <c r="AD47" s="290" t="s">
        <v>44</v>
      </c>
      <c r="AE47" s="290"/>
      <c r="AF47" s="286"/>
      <c r="AG47" s="290">
        <f>SUM(AG43:AG46)</f>
        <v>63</v>
      </c>
      <c r="AH47" s="290">
        <f t="shared" ref="AH47:AI47" si="46">SUM(AH43:AH46)</f>
        <v>41</v>
      </c>
      <c r="AI47" s="290">
        <f t="shared" si="46"/>
        <v>456</v>
      </c>
      <c r="AJ47" s="290"/>
      <c r="AK47" s="290">
        <f t="shared" ref="AK47" si="47">SUM(AK43:AK46)</f>
        <v>3</v>
      </c>
      <c r="AL47" s="290"/>
      <c r="AM47" s="290"/>
      <c r="AN47" s="290">
        <f>SUM(AN43:AN46)</f>
        <v>0</v>
      </c>
      <c r="AO47" s="290">
        <f t="shared" ref="AO47" si="48">SUM(AO43:AO46)</f>
        <v>0</v>
      </c>
      <c r="AP47" s="290"/>
      <c r="AQ47" s="290">
        <f t="shared" ref="AQ47" si="49">SUM(AQ43:AQ46)</f>
        <v>0</v>
      </c>
      <c r="AR47" s="286"/>
      <c r="AT47" s="295"/>
      <c r="AU47" s="295"/>
      <c r="AV47" s="295"/>
      <c r="AX47" s="294"/>
      <c r="AY47" s="294"/>
    </row>
    <row r="48" spans="1:53" x14ac:dyDescent="0.15">
      <c r="H48" s="299"/>
      <c r="I48" s="294"/>
      <c r="J48" s="294"/>
      <c r="P48" s="295"/>
      <c r="Q48" s="295"/>
      <c r="R48" s="295"/>
      <c r="T48" s="294"/>
      <c r="U48" s="294"/>
      <c r="AJ48" s="299"/>
      <c r="AK48" s="294"/>
      <c r="AL48" s="294"/>
      <c r="AR48" s="295"/>
      <c r="AS48" s="295"/>
      <c r="AT48" s="295"/>
      <c r="AV48" s="294"/>
      <c r="AW48" s="294"/>
    </row>
    <row r="49" spans="1:50" x14ac:dyDescent="0.15">
      <c r="H49" s="299"/>
      <c r="I49" s="294"/>
      <c r="J49" s="294"/>
      <c r="P49" s="295"/>
      <c r="Q49" s="295"/>
      <c r="R49" s="295"/>
      <c r="T49" s="294"/>
      <c r="U49" s="294"/>
      <c r="AJ49" s="299"/>
      <c r="AK49" s="294"/>
      <c r="AL49" s="294"/>
      <c r="AR49" s="295"/>
      <c r="AS49" s="295"/>
      <c r="AT49" s="295"/>
      <c r="AV49" s="294"/>
      <c r="AW49" s="294"/>
    </row>
    <row r="50" spans="1:50" x14ac:dyDescent="0.15">
      <c r="A50" s="538" t="s">
        <v>57</v>
      </c>
      <c r="B50" s="538"/>
      <c r="C50" s="538"/>
      <c r="D50" s="538"/>
      <c r="E50" s="538"/>
      <c r="F50" s="538"/>
      <c r="G50" s="538"/>
      <c r="H50" s="299"/>
      <c r="I50" s="294"/>
      <c r="J50" s="538" t="s">
        <v>58</v>
      </c>
      <c r="K50" s="538"/>
      <c r="L50" s="538"/>
      <c r="M50" s="538"/>
      <c r="N50" s="538"/>
      <c r="P50" s="305"/>
      <c r="Q50" s="295"/>
      <c r="R50" s="538" t="s">
        <v>62</v>
      </c>
      <c r="S50" s="538"/>
      <c r="T50" s="538"/>
      <c r="U50" s="538"/>
      <c r="V50" s="538"/>
      <c r="AC50" s="538" t="s">
        <v>57</v>
      </c>
      <c r="AD50" s="538"/>
      <c r="AE50" s="538"/>
      <c r="AF50" s="538"/>
      <c r="AG50" s="538"/>
      <c r="AH50" s="538"/>
      <c r="AI50" s="538"/>
      <c r="AJ50" s="299"/>
      <c r="AK50" s="294"/>
      <c r="AL50" s="538" t="s">
        <v>58</v>
      </c>
      <c r="AM50" s="539"/>
      <c r="AN50" s="539"/>
      <c r="AO50" s="539"/>
      <c r="AP50" s="539"/>
      <c r="AR50" s="305"/>
      <c r="AS50" s="295"/>
      <c r="AT50" s="538" t="s">
        <v>62</v>
      </c>
      <c r="AU50" s="539"/>
      <c r="AV50" s="539"/>
      <c r="AW50" s="539"/>
      <c r="AX50" s="539"/>
    </row>
    <row r="51" spans="1:50" x14ac:dyDescent="0.15">
      <c r="A51" s="70"/>
      <c r="B51" s="74" t="s">
        <v>17</v>
      </c>
      <c r="C51" s="74" t="s">
        <v>42</v>
      </c>
      <c r="D51" s="74" t="s">
        <v>19</v>
      </c>
      <c r="E51" s="74" t="s">
        <v>6</v>
      </c>
      <c r="H51" s="294"/>
      <c r="I51" s="294"/>
      <c r="J51" s="557" t="s">
        <v>59</v>
      </c>
      <c r="K51" s="557"/>
      <c r="L51" s="557"/>
      <c r="M51" s="557"/>
      <c r="N51" s="286" t="s">
        <v>60</v>
      </c>
      <c r="R51" s="557" t="s">
        <v>59</v>
      </c>
      <c r="S51" s="557"/>
      <c r="T51" s="557"/>
      <c r="U51" s="557"/>
      <c r="V51" s="286" t="s">
        <v>60</v>
      </c>
      <c r="AC51" s="286"/>
      <c r="AD51" s="290" t="s">
        <v>17</v>
      </c>
      <c r="AE51" s="290" t="s">
        <v>42</v>
      </c>
      <c r="AF51" s="290" t="s">
        <v>19</v>
      </c>
      <c r="AG51" s="290" t="s">
        <v>6</v>
      </c>
      <c r="AJ51" s="294"/>
      <c r="AK51" s="294"/>
      <c r="AL51" s="540" t="s">
        <v>59</v>
      </c>
      <c r="AM51" s="537"/>
      <c r="AN51" s="537"/>
      <c r="AO51" s="537"/>
      <c r="AP51" s="286" t="s">
        <v>60</v>
      </c>
      <c r="AT51" s="540" t="s">
        <v>59</v>
      </c>
      <c r="AU51" s="537"/>
      <c r="AV51" s="537"/>
      <c r="AW51" s="537"/>
      <c r="AX51" s="286" t="s">
        <v>60</v>
      </c>
    </row>
    <row r="52" spans="1:50" x14ac:dyDescent="0.15">
      <c r="A52" s="90" t="s">
        <v>346</v>
      </c>
      <c r="B52" s="76">
        <f>SUM(K22:K26,E32:E37,E43:E46)</f>
        <v>564</v>
      </c>
      <c r="C52" s="76">
        <f>SUM(F43:F46,F32:F37,L22:L26)</f>
        <v>392</v>
      </c>
      <c r="D52" s="76">
        <f>SUM(G43:G46,G32:G37,M22:M26)</f>
        <v>4590</v>
      </c>
      <c r="E52" s="76">
        <f>SUM(O22:O26,I32:I37,I43:I46)</f>
        <v>36</v>
      </c>
      <c r="H52" s="294"/>
      <c r="I52" s="294"/>
      <c r="J52" s="558" t="s">
        <v>2416</v>
      </c>
      <c r="K52" s="559"/>
      <c r="L52" s="559"/>
      <c r="M52" s="560"/>
      <c r="N52" s="291" t="s">
        <v>16</v>
      </c>
      <c r="R52" s="561" t="s">
        <v>4017</v>
      </c>
      <c r="S52" s="562"/>
      <c r="T52" s="562"/>
      <c r="U52" s="563"/>
      <c r="V52" s="306" t="s">
        <v>286</v>
      </c>
      <c r="AC52" s="306" t="s">
        <v>33</v>
      </c>
      <c r="AD52" s="292">
        <f>SUM(AM22:AM26,AG32:AG37,AG43:AG46)</f>
        <v>583</v>
      </c>
      <c r="AE52" s="292">
        <f>SUM(AH43:AH46,AH32:AH37,AM22:AM26)</f>
        <v>404</v>
      </c>
      <c r="AF52" s="292">
        <f>SUM(AI43:AI46,AI32:AI37,AN22:AN26)</f>
        <v>3653</v>
      </c>
      <c r="AG52" s="292">
        <f>SUM(AQ22:AQ26,AK32:AK37,AK43:AK46)</f>
        <v>27</v>
      </c>
      <c r="AJ52" s="294"/>
      <c r="AK52" s="294"/>
      <c r="AL52" s="542"/>
      <c r="AM52" s="541"/>
      <c r="AN52" s="541"/>
      <c r="AO52" s="541"/>
      <c r="AP52" s="291"/>
      <c r="AT52" s="542"/>
      <c r="AU52" s="541"/>
      <c r="AV52" s="541"/>
      <c r="AW52" s="541"/>
      <c r="AX52" s="291"/>
    </row>
    <row r="53" spans="1:50" x14ac:dyDescent="0.15">
      <c r="A53" s="90" t="s">
        <v>43</v>
      </c>
      <c r="B53" s="76">
        <f>SUM(D17)</f>
        <v>564</v>
      </c>
      <c r="C53" s="76">
        <f>SUM(E17)</f>
        <v>392</v>
      </c>
      <c r="D53" s="76">
        <f>SUM(G17)</f>
        <v>4590</v>
      </c>
      <c r="E53" s="76">
        <f>SUM(I17)</f>
        <v>36</v>
      </c>
      <c r="F53" s="290"/>
      <c r="J53" s="558" t="s">
        <v>2417</v>
      </c>
      <c r="K53" s="559"/>
      <c r="L53" s="559"/>
      <c r="M53" s="560"/>
      <c r="N53" s="291" t="s">
        <v>16</v>
      </c>
      <c r="R53" s="561"/>
      <c r="S53" s="562"/>
      <c r="T53" s="562"/>
      <c r="U53" s="563"/>
      <c r="V53" s="306"/>
      <c r="AC53" s="306" t="s">
        <v>43</v>
      </c>
      <c r="AD53" s="292">
        <f>SUM(AF17)</f>
        <v>583</v>
      </c>
      <c r="AE53" s="292">
        <f>SUM(AG17)</f>
        <v>378</v>
      </c>
      <c r="AF53" s="292">
        <f>SUM(AI17)</f>
        <v>4072</v>
      </c>
      <c r="AG53" s="292">
        <f>SUM(AK17)</f>
        <v>27</v>
      </c>
      <c r="AH53" s="290"/>
      <c r="AL53" s="542"/>
      <c r="AM53" s="541"/>
      <c r="AN53" s="541"/>
      <c r="AO53" s="541"/>
      <c r="AP53" s="291"/>
      <c r="AT53" s="542"/>
      <c r="AU53" s="541"/>
      <c r="AV53" s="541"/>
      <c r="AW53" s="541"/>
      <c r="AX53" s="291"/>
    </row>
    <row r="54" spans="1:50" x14ac:dyDescent="0.15">
      <c r="A54" s="306" t="s">
        <v>65</v>
      </c>
      <c r="B54" s="292"/>
      <c r="F54" s="290"/>
      <c r="J54" s="558" t="s">
        <v>2422</v>
      </c>
      <c r="K54" s="559"/>
      <c r="L54" s="559"/>
      <c r="M54" s="560"/>
      <c r="N54" s="291" t="s">
        <v>285</v>
      </c>
      <c r="R54" s="561"/>
      <c r="S54" s="562"/>
      <c r="T54" s="562"/>
      <c r="U54" s="563"/>
      <c r="V54" s="291"/>
      <c r="AC54" s="306" t="s">
        <v>65</v>
      </c>
      <c r="AD54" s="291"/>
      <c r="AH54" s="290"/>
      <c r="AL54" s="542"/>
      <c r="AM54" s="541"/>
      <c r="AN54" s="541"/>
      <c r="AO54" s="541"/>
      <c r="AP54" s="291"/>
      <c r="AT54" s="542"/>
      <c r="AU54" s="541"/>
      <c r="AV54" s="541"/>
      <c r="AW54" s="541"/>
      <c r="AX54" s="291"/>
    </row>
    <row r="55" spans="1:50" x14ac:dyDescent="0.15">
      <c r="J55" s="558" t="s">
        <v>711</v>
      </c>
      <c r="K55" s="559"/>
      <c r="L55" s="559"/>
      <c r="M55" s="560"/>
      <c r="N55" s="291" t="s">
        <v>285</v>
      </c>
      <c r="R55" s="561"/>
      <c r="S55" s="562"/>
      <c r="T55" s="562"/>
      <c r="U55" s="563"/>
      <c r="V55" s="291"/>
      <c r="AL55" s="542"/>
      <c r="AM55" s="541"/>
      <c r="AN55" s="541"/>
      <c r="AO55" s="541"/>
      <c r="AP55" s="291"/>
      <c r="AT55" s="542"/>
      <c r="AU55" s="541"/>
      <c r="AV55" s="541"/>
      <c r="AW55" s="541"/>
      <c r="AX55" s="291"/>
    </row>
    <row r="56" spans="1:50" x14ac:dyDescent="0.15">
      <c r="A56" s="286"/>
      <c r="B56" s="290" t="s">
        <v>1</v>
      </c>
      <c r="C56" s="290" t="s">
        <v>4</v>
      </c>
      <c r="D56" s="290" t="s">
        <v>6</v>
      </c>
      <c r="J56" s="558" t="s">
        <v>2423</v>
      </c>
      <c r="K56" s="559"/>
      <c r="L56" s="559"/>
      <c r="M56" s="560"/>
      <c r="N56" s="291" t="s">
        <v>285</v>
      </c>
      <c r="R56" s="561"/>
      <c r="S56" s="562"/>
      <c r="T56" s="562"/>
      <c r="U56" s="563"/>
      <c r="V56" s="291"/>
      <c r="AC56" s="286"/>
      <c r="AD56" s="290" t="s">
        <v>1</v>
      </c>
      <c r="AE56" s="290" t="s">
        <v>4</v>
      </c>
      <c r="AF56" s="290" t="s">
        <v>6</v>
      </c>
      <c r="AL56" s="542"/>
      <c r="AM56" s="541"/>
      <c r="AN56" s="541"/>
      <c r="AO56" s="541"/>
      <c r="AP56" s="291"/>
      <c r="AT56" s="542"/>
      <c r="AU56" s="541"/>
      <c r="AV56" s="541"/>
      <c r="AW56" s="541"/>
      <c r="AX56" s="291"/>
    </row>
    <row r="57" spans="1:50" x14ac:dyDescent="0.15">
      <c r="A57" s="306" t="s">
        <v>56</v>
      </c>
      <c r="B57" s="292">
        <f>SUM(N14:N16,D22:D26,L32:L37,L43:L46)</f>
        <v>430</v>
      </c>
      <c r="C57" s="292">
        <f>SUM(O14:O16,E22:E26,M32:M37,M43:M46)</f>
        <v>2082</v>
      </c>
      <c r="D57" s="292">
        <f>SUM(Q14:Q16,G22:G26,O32:O37,O43:O46)</f>
        <v>17</v>
      </c>
      <c r="J57" s="558" t="s">
        <v>1421</v>
      </c>
      <c r="K57" s="559"/>
      <c r="L57" s="559"/>
      <c r="M57" s="560"/>
      <c r="N57" s="291" t="s">
        <v>285</v>
      </c>
      <c r="R57" s="561"/>
      <c r="S57" s="562"/>
      <c r="T57" s="562"/>
      <c r="U57" s="563"/>
      <c r="V57" s="291"/>
      <c r="AC57" s="306" t="s">
        <v>56</v>
      </c>
      <c r="AD57" s="292">
        <f>SUM(AP14:AP16,AF22:AF26,AN32:AN37,AN43:AN46)</f>
        <v>421</v>
      </c>
      <c r="AE57" s="292">
        <f>SUM(AQ14:AQ16,AG22:AG26,AO32:AO37,AO43:AO46)</f>
        <v>2231</v>
      </c>
      <c r="AF57" s="292">
        <f>SUM(AS14:AS16,AI22:AI26,AQ32:AQ37,AQ43:AQ46)</f>
        <v>18</v>
      </c>
      <c r="AL57" s="542"/>
      <c r="AM57" s="541"/>
      <c r="AN57" s="541"/>
      <c r="AO57" s="541"/>
      <c r="AP57" s="291"/>
      <c r="AT57" s="542"/>
      <c r="AU57" s="541"/>
      <c r="AV57" s="541"/>
      <c r="AW57" s="541"/>
      <c r="AX57" s="291"/>
    </row>
    <row r="58" spans="1:50" x14ac:dyDescent="0.15">
      <c r="A58" s="306" t="s">
        <v>65</v>
      </c>
      <c r="B58" s="292"/>
      <c r="J58" s="558" t="s">
        <v>1802</v>
      </c>
      <c r="K58" s="559"/>
      <c r="L58" s="559"/>
      <c r="M58" s="560"/>
      <c r="N58" s="291" t="s">
        <v>286</v>
      </c>
      <c r="R58" s="561"/>
      <c r="S58" s="562"/>
      <c r="T58" s="562"/>
      <c r="U58" s="563"/>
      <c r="V58" s="291"/>
      <c r="AC58" s="306" t="s">
        <v>65</v>
      </c>
      <c r="AD58" s="291"/>
      <c r="AL58" s="542"/>
      <c r="AM58" s="541"/>
      <c r="AN58" s="541"/>
      <c r="AO58" s="541"/>
      <c r="AP58" s="291"/>
      <c r="AT58" s="542"/>
      <c r="AU58" s="541"/>
      <c r="AV58" s="541"/>
      <c r="AW58" s="541"/>
      <c r="AX58" s="291"/>
    </row>
    <row r="59" spans="1:50" x14ac:dyDescent="0.15">
      <c r="J59" s="558" t="s">
        <v>2426</v>
      </c>
      <c r="K59" s="559"/>
      <c r="L59" s="559"/>
      <c r="M59" s="560"/>
      <c r="N59" s="291" t="s">
        <v>286</v>
      </c>
      <c r="R59" s="561"/>
      <c r="S59" s="562"/>
      <c r="T59" s="562"/>
      <c r="U59" s="563"/>
      <c r="V59" s="291"/>
      <c r="AL59" s="542"/>
      <c r="AM59" s="541"/>
      <c r="AN59" s="541"/>
      <c r="AO59" s="541"/>
      <c r="AP59" s="291"/>
      <c r="AT59" s="542"/>
      <c r="AU59" s="541"/>
      <c r="AV59" s="541"/>
      <c r="AW59" s="541"/>
      <c r="AX59" s="291"/>
    </row>
    <row r="60" spans="1:50" x14ac:dyDescent="0.15">
      <c r="B60" s="290" t="s">
        <v>40</v>
      </c>
      <c r="C60" s="290" t="s">
        <v>41</v>
      </c>
      <c r="J60" s="284" t="s">
        <v>2427</v>
      </c>
      <c r="N60" s="284" t="s">
        <v>286</v>
      </c>
      <c r="AD60" s="290" t="s">
        <v>40</v>
      </c>
      <c r="AE60" s="290" t="s">
        <v>41</v>
      </c>
    </row>
    <row r="61" spans="1:50" x14ac:dyDescent="0.15">
      <c r="A61" s="306" t="s">
        <v>39</v>
      </c>
      <c r="B61" s="289">
        <f>B57/(B53+B57)</f>
        <v>0.43259557344064387</v>
      </c>
      <c r="C61" s="289">
        <f>B53/(B53+B57)</f>
        <v>0.56740442655935619</v>
      </c>
      <c r="J61" s="284" t="s">
        <v>61</v>
      </c>
      <c r="AC61" s="306" t="s">
        <v>39</v>
      </c>
      <c r="AD61" s="289">
        <f>AD57/(AD53+AD57)</f>
        <v>0.41932270916334663</v>
      </c>
      <c r="AE61" s="289">
        <f>AD53/(AD53+AD57)</f>
        <v>0.58067729083665343</v>
      </c>
      <c r="AL61" s="284" t="s">
        <v>61</v>
      </c>
    </row>
    <row r="62" spans="1:50" x14ac:dyDescent="0.15">
      <c r="A62" s="306" t="s">
        <v>64</v>
      </c>
      <c r="B62" s="292"/>
      <c r="C62" s="291"/>
      <c r="J62" s="284" t="s">
        <v>651</v>
      </c>
      <c r="N62" s="284" t="s">
        <v>285</v>
      </c>
      <c r="AC62" s="306" t="s">
        <v>64</v>
      </c>
      <c r="AD62" s="291"/>
      <c r="AE62" s="291"/>
    </row>
    <row r="63" spans="1:50" x14ac:dyDescent="0.15">
      <c r="J63" s="284" t="s">
        <v>1451</v>
      </c>
      <c r="N63" s="284" t="s">
        <v>285</v>
      </c>
    </row>
    <row r="64" spans="1:50" x14ac:dyDescent="0.15">
      <c r="J64" s="284" t="s">
        <v>4015</v>
      </c>
      <c r="N64" s="284" t="s">
        <v>285</v>
      </c>
    </row>
    <row r="65" spans="1:23" x14ac:dyDescent="0.15">
      <c r="J65" s="284" t="s">
        <v>4040</v>
      </c>
      <c r="N65" s="284" t="s">
        <v>16</v>
      </c>
    </row>
    <row r="66" spans="1:23" x14ac:dyDescent="0.15">
      <c r="J66" s="284" t="s">
        <v>1802</v>
      </c>
      <c r="N66" s="284" t="s">
        <v>286</v>
      </c>
    </row>
    <row r="73" spans="1:23" x14ac:dyDescent="0.15">
      <c r="A73" s="538" t="s">
        <v>55</v>
      </c>
      <c r="B73" s="538"/>
      <c r="C73" s="538"/>
      <c r="D73" s="538"/>
      <c r="E73" s="538"/>
      <c r="F73" s="538"/>
      <c r="G73" s="538"/>
      <c r="H73" s="538"/>
      <c r="I73" s="538"/>
      <c r="J73" s="538"/>
      <c r="K73" s="538"/>
      <c r="L73" s="538"/>
      <c r="M73" s="538"/>
      <c r="N73" s="538"/>
      <c r="O73" s="538"/>
      <c r="P73" s="538"/>
      <c r="Q73" s="538"/>
      <c r="R73" s="538"/>
      <c r="S73" s="538"/>
      <c r="T73" s="538"/>
      <c r="U73" s="538"/>
      <c r="V73" s="538"/>
      <c r="W73" s="538"/>
    </row>
    <row r="74" spans="1:23" x14ac:dyDescent="0.15">
      <c r="A74" s="285"/>
      <c r="B74" s="285"/>
      <c r="C74" s="285"/>
      <c r="D74" s="285"/>
      <c r="E74" s="285"/>
      <c r="F74" s="285"/>
      <c r="G74" s="285"/>
      <c r="H74" s="285"/>
      <c r="I74" s="285"/>
      <c r="J74" s="285"/>
      <c r="K74" s="285"/>
      <c r="L74" s="285"/>
      <c r="M74" s="285"/>
      <c r="N74" s="285"/>
      <c r="O74" s="285"/>
      <c r="P74" s="285"/>
      <c r="Q74" s="285"/>
      <c r="R74" s="285"/>
      <c r="S74" s="285"/>
      <c r="T74" s="285"/>
      <c r="U74" s="285"/>
      <c r="V74" s="285"/>
      <c r="W74" s="285"/>
    </row>
    <row r="75" spans="1:23" x14ac:dyDescent="0.15">
      <c r="H75" s="536" t="s">
        <v>36</v>
      </c>
      <c r="I75" s="536"/>
      <c r="J75" s="536"/>
      <c r="M75" s="536" t="s">
        <v>37</v>
      </c>
      <c r="N75" s="536"/>
      <c r="O75" s="536"/>
      <c r="S75" s="286" t="s">
        <v>94</v>
      </c>
    </row>
    <row r="76" spans="1:23" x14ac:dyDescent="0.15">
      <c r="H76" s="536" t="s">
        <v>38</v>
      </c>
      <c r="I76" s="536"/>
      <c r="J76" s="536"/>
      <c r="M76" s="287" t="s">
        <v>75</v>
      </c>
      <c r="S76" s="288" t="s">
        <v>40</v>
      </c>
      <c r="T76" s="288" t="s">
        <v>41</v>
      </c>
    </row>
    <row r="77" spans="1:23" x14ac:dyDescent="0.15">
      <c r="H77" s="536"/>
      <c r="I77" s="536"/>
      <c r="J77" s="536"/>
      <c r="S77" s="289">
        <f>(M87+C97+K108+K117)/(M87+C97+K108+C87)</f>
        <v>0.41358641358641357</v>
      </c>
      <c r="T77" s="289">
        <f>C87/(C87+M87+C97+K108+K117)</f>
        <v>0.58641358641358643</v>
      </c>
    </row>
    <row r="80" spans="1:23" x14ac:dyDescent="0.15">
      <c r="A80" s="538" t="s">
        <v>38</v>
      </c>
      <c r="B80" s="538"/>
      <c r="C80" s="538"/>
      <c r="D80" s="538"/>
      <c r="E80" s="538"/>
      <c r="F80" s="538"/>
      <c r="G80" s="538"/>
      <c r="H80" s="538"/>
      <c r="I80" s="538"/>
      <c r="J80" s="538"/>
      <c r="K80" s="538"/>
      <c r="L80" s="538"/>
      <c r="M80" s="538"/>
      <c r="N80" s="538"/>
      <c r="O80" s="538"/>
      <c r="P80" s="538"/>
      <c r="Q80" s="538"/>
      <c r="R80" s="538"/>
      <c r="S80" s="538"/>
      <c r="T80" s="538"/>
      <c r="U80" s="538"/>
      <c r="V80" s="538"/>
      <c r="W80" s="538"/>
    </row>
    <row r="82" spans="1:27" x14ac:dyDescent="0.15">
      <c r="C82" s="538" t="s">
        <v>48</v>
      </c>
      <c r="D82" s="538"/>
      <c r="E82" s="538"/>
      <c r="F82" s="538"/>
      <c r="G82" s="538"/>
      <c r="H82" s="538"/>
      <c r="I82" s="538"/>
      <c r="L82" s="538" t="s">
        <v>49</v>
      </c>
      <c r="M82" s="538"/>
      <c r="N82" s="538"/>
      <c r="O82" s="538"/>
      <c r="P82" s="538"/>
      <c r="R82" s="538" t="s">
        <v>50</v>
      </c>
      <c r="S82" s="538"/>
      <c r="T82" s="538"/>
      <c r="V82" s="538" t="s">
        <v>51</v>
      </c>
      <c r="W82" s="538"/>
    </row>
    <row r="83" spans="1:27" x14ac:dyDescent="0.15">
      <c r="A83" s="290" t="s">
        <v>0</v>
      </c>
      <c r="B83" s="290" t="s">
        <v>66</v>
      </c>
      <c r="C83" s="290" t="s">
        <v>1</v>
      </c>
      <c r="D83" s="290" t="s">
        <v>2</v>
      </c>
      <c r="E83" s="290" t="s">
        <v>3</v>
      </c>
      <c r="F83" s="290" t="s">
        <v>4</v>
      </c>
      <c r="G83" s="290" t="s">
        <v>5</v>
      </c>
      <c r="H83" s="290" t="s">
        <v>6</v>
      </c>
      <c r="I83" s="290" t="s">
        <v>7</v>
      </c>
      <c r="J83" s="290" t="s">
        <v>8</v>
      </c>
      <c r="K83" s="290" t="s">
        <v>9</v>
      </c>
      <c r="M83" s="290" t="s">
        <v>10</v>
      </c>
      <c r="N83" s="290" t="s">
        <v>11</v>
      </c>
      <c r="O83" s="290" t="s">
        <v>12</v>
      </c>
      <c r="P83" s="290" t="s">
        <v>6</v>
      </c>
      <c r="Q83" s="290" t="s">
        <v>13</v>
      </c>
      <c r="R83" s="290"/>
      <c r="S83" s="290" t="s">
        <v>47</v>
      </c>
      <c r="T83" s="290" t="s">
        <v>45</v>
      </c>
      <c r="U83" s="290" t="s">
        <v>46</v>
      </c>
      <c r="V83" s="290"/>
      <c r="W83" s="290" t="s">
        <v>14</v>
      </c>
      <c r="X83" s="290" t="s">
        <v>63</v>
      </c>
      <c r="Y83" s="290"/>
      <c r="Z83" s="290"/>
    </row>
    <row r="84" spans="1:27" x14ac:dyDescent="0.15">
      <c r="A84" s="291" t="s">
        <v>533</v>
      </c>
      <c r="B84" s="292">
        <v>17</v>
      </c>
      <c r="C84" s="292">
        <v>587</v>
      </c>
      <c r="D84" s="292">
        <v>396</v>
      </c>
      <c r="E84" s="289">
        <f>D84/C84</f>
        <v>0.67461669505962518</v>
      </c>
      <c r="F84" s="292">
        <v>4571</v>
      </c>
      <c r="G84" s="293">
        <f>F84/C84</f>
        <v>7.787052810902896</v>
      </c>
      <c r="H84" s="292">
        <v>29</v>
      </c>
      <c r="I84" s="289">
        <f>H84/C84</f>
        <v>4.9403747870528106E-2</v>
      </c>
      <c r="J84" s="292">
        <v>9</v>
      </c>
      <c r="K84" s="289">
        <f>J84/C84</f>
        <v>1.5332197614991482E-2</v>
      </c>
      <c r="M84" s="292">
        <v>30</v>
      </c>
      <c r="N84" s="292">
        <v>75</v>
      </c>
      <c r="O84" s="292">
        <f>N84/M84</f>
        <v>2.5</v>
      </c>
      <c r="P84" s="292">
        <v>0</v>
      </c>
      <c r="Q84" s="289">
        <f>P84/M84</f>
        <v>0</v>
      </c>
      <c r="R84" s="294"/>
      <c r="S84" s="289">
        <f>(C84+M84)/($D$17+$N$17)</f>
        <v>1.0749128919860627</v>
      </c>
      <c r="T84" s="289">
        <f>C84/($D$17)</f>
        <v>1.0407801418439717</v>
      </c>
      <c r="U84" s="289">
        <f>M84/($N$17)</f>
        <v>3</v>
      </c>
      <c r="V84" s="295"/>
      <c r="W84" s="292">
        <f>(F84*0.05)+(H84*4)+(J84*-1)+(N84*0.1)+(P84*6)</f>
        <v>343.05</v>
      </c>
      <c r="X84" s="296">
        <f>((F84*0.05)+(H84*4)+(J84*-1)+(N84*0.1)+(P84*6))*0.4</f>
        <v>137.22</v>
      </c>
      <c r="Y84" s="294"/>
      <c r="Z84" s="294"/>
    </row>
    <row r="85" spans="1:27" x14ac:dyDescent="0.15">
      <c r="A85" s="291"/>
      <c r="B85" s="292"/>
      <c r="C85" s="292"/>
      <c r="D85" s="292"/>
      <c r="E85" s="289" t="e">
        <f>D85/C85</f>
        <v>#DIV/0!</v>
      </c>
      <c r="F85" s="292"/>
      <c r="G85" s="293" t="e">
        <f>F85/C85</f>
        <v>#DIV/0!</v>
      </c>
      <c r="H85" s="292"/>
      <c r="I85" s="289" t="e">
        <f>H85/C85</f>
        <v>#DIV/0!</v>
      </c>
      <c r="J85" s="292"/>
      <c r="K85" s="289" t="e">
        <f t="shared" ref="K85:K86" si="50">J85/C85</f>
        <v>#DIV/0!</v>
      </c>
      <c r="M85" s="292"/>
      <c r="N85" s="292"/>
      <c r="O85" s="292" t="e">
        <f>N85/M85</f>
        <v>#DIV/0!</v>
      </c>
      <c r="P85" s="292"/>
      <c r="Q85" s="289" t="e">
        <f t="shared" ref="Q85:Q86" si="51">P85/M85</f>
        <v>#DIV/0!</v>
      </c>
      <c r="R85" s="294"/>
      <c r="S85" s="289">
        <f>(C85+M85)/($D$17+$N$17)</f>
        <v>0</v>
      </c>
      <c r="T85" s="289">
        <f>C85/($D$17)</f>
        <v>0</v>
      </c>
      <c r="U85" s="289">
        <f>M85/($N$17)</f>
        <v>0</v>
      </c>
      <c r="V85" s="295"/>
      <c r="W85" s="292">
        <f t="shared" ref="W85:W86" si="52">(F85*0.05)+(H85*4)+(J85*-1)+(N85*0.1)+(P85*6)</f>
        <v>0</v>
      </c>
      <c r="X85" s="296">
        <f t="shared" ref="X85:X86" si="53">((F85*0.05)+(H85*4)+(J85*-1)+(N85*0.1)+(P85*6))*0.4</f>
        <v>0</v>
      </c>
      <c r="Y85" s="294"/>
      <c r="Z85" s="294"/>
    </row>
    <row r="86" spans="1:27" x14ac:dyDescent="0.15">
      <c r="A86" s="291" t="s">
        <v>877</v>
      </c>
      <c r="B86" s="292"/>
      <c r="C86" s="292"/>
      <c r="D86" s="292"/>
      <c r="E86" s="289" t="e">
        <f>D86/C86</f>
        <v>#DIV/0!</v>
      </c>
      <c r="F86" s="292"/>
      <c r="G86" s="293" t="e">
        <f>F86/C86</f>
        <v>#DIV/0!</v>
      </c>
      <c r="H86" s="292"/>
      <c r="I86" s="289" t="e">
        <f>H86/C86</f>
        <v>#DIV/0!</v>
      </c>
      <c r="J86" s="292"/>
      <c r="K86" s="289" t="e">
        <f t="shared" si="50"/>
        <v>#DIV/0!</v>
      </c>
      <c r="M86" s="292"/>
      <c r="N86" s="292"/>
      <c r="O86" s="292" t="e">
        <f>N86/M86</f>
        <v>#DIV/0!</v>
      </c>
      <c r="P86" s="292"/>
      <c r="Q86" s="289" t="e">
        <f t="shared" si="51"/>
        <v>#DIV/0!</v>
      </c>
      <c r="R86" s="294"/>
      <c r="S86" s="289">
        <f>(C86+M86)/($D$17+$N$17)</f>
        <v>0</v>
      </c>
      <c r="T86" s="289">
        <f>C86/($D$17)</f>
        <v>0</v>
      </c>
      <c r="U86" s="289">
        <f>M86/($N$17)</f>
        <v>0</v>
      </c>
      <c r="V86" s="295"/>
      <c r="W86" s="292">
        <f t="shared" si="52"/>
        <v>0</v>
      </c>
      <c r="X86" s="296">
        <f t="shared" si="53"/>
        <v>0</v>
      </c>
      <c r="Y86" s="294"/>
      <c r="Z86" s="294"/>
    </row>
    <row r="87" spans="1:27" x14ac:dyDescent="0.15">
      <c r="A87" s="290" t="s">
        <v>44</v>
      </c>
      <c r="B87" s="290"/>
      <c r="C87" s="290">
        <f>SUM(C84:C86)</f>
        <v>587</v>
      </c>
      <c r="D87" s="290">
        <f>SUM(D84:D86)</f>
        <v>396</v>
      </c>
      <c r="E87" s="290"/>
      <c r="F87" s="290">
        <f t="shared" ref="F87" si="54">SUM(F84:F86)</f>
        <v>4571</v>
      </c>
      <c r="G87" s="290"/>
      <c r="H87" s="290">
        <f t="shared" ref="H87" si="55">SUM(H84:H86)</f>
        <v>29</v>
      </c>
      <c r="I87" s="290"/>
      <c r="J87" s="290">
        <f t="shared" ref="J87" si="56">SUM(J84:J86)</f>
        <v>9</v>
      </c>
      <c r="K87" s="290"/>
      <c r="L87" s="286"/>
      <c r="M87" s="290">
        <f>SUM(M84:M86)</f>
        <v>30</v>
      </c>
      <c r="N87" s="290">
        <f>SUM(N84:N86)</f>
        <v>75</v>
      </c>
      <c r="O87" s="290"/>
      <c r="P87" s="290">
        <f>SUM(P84:P86)</f>
        <v>0</v>
      </c>
      <c r="Q87" s="290"/>
      <c r="R87" s="290"/>
      <c r="S87" s="297">
        <f>S84+S85+S86</f>
        <v>1.0749128919860627</v>
      </c>
      <c r="T87" s="298">
        <f>C87/(C87+M87)</f>
        <v>0.9513776337115073</v>
      </c>
      <c r="U87" s="298">
        <f>M87/(M87+C87)</f>
        <v>4.8622366288492709E-2</v>
      </c>
      <c r="V87" s="295"/>
      <c r="W87" s="294"/>
      <c r="X87" s="294"/>
      <c r="Y87" s="294"/>
      <c r="Z87" s="294"/>
    </row>
    <row r="88" spans="1:27" x14ac:dyDescent="0.15">
      <c r="C88" s="294"/>
      <c r="D88" s="299"/>
      <c r="E88" s="294"/>
      <c r="F88" s="300"/>
      <c r="G88" s="294"/>
      <c r="H88" s="301"/>
      <c r="I88" s="294"/>
      <c r="J88" s="301"/>
      <c r="K88" s="294"/>
      <c r="L88" s="294"/>
      <c r="M88" s="294"/>
      <c r="N88" s="294"/>
      <c r="O88" s="294"/>
      <c r="P88" s="294"/>
      <c r="Q88" s="294"/>
      <c r="R88" s="294"/>
    </row>
    <row r="89" spans="1:27" x14ac:dyDescent="0.15">
      <c r="C89" s="294"/>
      <c r="D89" s="299"/>
      <c r="E89" s="294"/>
      <c r="F89" s="300"/>
      <c r="G89" s="294"/>
      <c r="H89" s="301"/>
      <c r="I89" s="294"/>
      <c r="J89" s="301"/>
      <c r="K89" s="294"/>
      <c r="L89" s="294"/>
      <c r="M89" s="294"/>
      <c r="N89" s="294"/>
      <c r="O89" s="294"/>
      <c r="P89" s="294"/>
      <c r="Q89" s="294"/>
      <c r="R89" s="294"/>
    </row>
    <row r="90" spans="1:27" x14ac:dyDescent="0.15">
      <c r="A90" s="538" t="s">
        <v>49</v>
      </c>
      <c r="B90" s="538"/>
      <c r="C90" s="538"/>
      <c r="D90" s="538"/>
      <c r="E90" s="538"/>
      <c r="F90" s="538"/>
      <c r="G90" s="538"/>
      <c r="H90" s="538" t="s">
        <v>52</v>
      </c>
      <c r="I90" s="538"/>
      <c r="J90" s="538"/>
      <c r="K90" s="538"/>
      <c r="L90" s="538"/>
      <c r="M90" s="538"/>
      <c r="N90" s="294"/>
      <c r="O90" s="294"/>
      <c r="R90" s="538" t="s">
        <v>50</v>
      </c>
      <c r="S90" s="538"/>
      <c r="T90" s="538"/>
      <c r="V90" s="538" t="s">
        <v>51</v>
      </c>
      <c r="W90" s="538"/>
      <c r="X90" s="285"/>
      <c r="Y90" s="285"/>
      <c r="Z90" s="285"/>
      <c r="AA90" s="285"/>
    </row>
    <row r="91" spans="1:27" x14ac:dyDescent="0.15">
      <c r="A91" s="290" t="s">
        <v>16</v>
      </c>
      <c r="B91" s="290" t="s">
        <v>66</v>
      </c>
      <c r="C91" s="290" t="s">
        <v>1</v>
      </c>
      <c r="D91" s="290" t="s">
        <v>4</v>
      </c>
      <c r="E91" s="290" t="s">
        <v>5</v>
      </c>
      <c r="F91" s="290" t="s">
        <v>6</v>
      </c>
      <c r="G91" s="290" t="s">
        <v>7</v>
      </c>
      <c r="I91" s="290" t="s">
        <v>34</v>
      </c>
      <c r="J91" s="290" t="s">
        <v>17</v>
      </c>
      <c r="K91" s="290" t="s">
        <v>18</v>
      </c>
      <c r="L91" s="290" t="s">
        <v>19</v>
      </c>
      <c r="M91" s="290" t="s">
        <v>20</v>
      </c>
      <c r="N91" s="290" t="s">
        <v>6</v>
      </c>
      <c r="O91" s="290" t="s">
        <v>53</v>
      </c>
      <c r="R91" s="290" t="s">
        <v>16</v>
      </c>
      <c r="S91" s="290" t="s">
        <v>47</v>
      </c>
      <c r="T91" s="290" t="s">
        <v>45</v>
      </c>
      <c r="U91" s="290" t="s">
        <v>46</v>
      </c>
      <c r="W91" s="290" t="s">
        <v>14</v>
      </c>
      <c r="X91" s="290" t="s">
        <v>21</v>
      </c>
      <c r="Y91" s="290" t="s">
        <v>1002</v>
      </c>
      <c r="Z91" s="290"/>
      <c r="AA91" s="290"/>
    </row>
    <row r="92" spans="1:27" x14ac:dyDescent="0.15">
      <c r="A92" s="306" t="s">
        <v>878</v>
      </c>
      <c r="B92" s="302">
        <v>17</v>
      </c>
      <c r="C92" s="292">
        <v>156</v>
      </c>
      <c r="D92" s="292">
        <v>758</v>
      </c>
      <c r="E92" s="292">
        <f>D92/C92</f>
        <v>4.8589743589743586</v>
      </c>
      <c r="F92" s="292">
        <v>7</v>
      </c>
      <c r="G92" s="289">
        <f>F92/C92</f>
        <v>4.4871794871794872E-2</v>
      </c>
      <c r="I92" s="289">
        <f>K92/J92</f>
        <v>0.7142857142857143</v>
      </c>
      <c r="J92" s="292">
        <v>70</v>
      </c>
      <c r="K92" s="292">
        <v>50</v>
      </c>
      <c r="L92" s="292">
        <v>410</v>
      </c>
      <c r="M92" s="292">
        <f>L92/K92</f>
        <v>8.1999999999999993</v>
      </c>
      <c r="N92" s="292">
        <v>4</v>
      </c>
      <c r="O92" s="289">
        <f>N92/K92</f>
        <v>0.08</v>
      </c>
      <c r="R92" s="291" t="s">
        <v>879</v>
      </c>
      <c r="S92" s="289">
        <f>(C92+J92)/($D$27+$K$27+$N$17+$E$17+$L$38+$L$47)</f>
        <v>0.24171122994652405</v>
      </c>
      <c r="T92" s="289">
        <f>J92/($K$27+$F$38+$F$47)</f>
        <v>0.16666666666666666</v>
      </c>
      <c r="U92" s="289">
        <f>C92/($D$27+$N$17+$L$38+$L$47)</f>
        <v>0.36279069767441863</v>
      </c>
      <c r="W92" s="292">
        <f>(D92*0.1)+(F92*6)+(L92*0.1)+(N92*6)</f>
        <v>182.8</v>
      </c>
      <c r="X92" s="292">
        <f>(D92*0.1)+(F92*6)+(K92*1)+(L92*0.1)+(N92*6)</f>
        <v>232.8</v>
      </c>
      <c r="Y92" s="292">
        <f>(D92*0.1)+(F92*6)+(K92*0.5)+(L92*0.1)+(N92*6)</f>
        <v>207.8</v>
      </c>
      <c r="Z92" s="294"/>
      <c r="AA92" s="294"/>
    </row>
    <row r="93" spans="1:27" x14ac:dyDescent="0.15">
      <c r="A93" s="306"/>
      <c r="B93" s="302"/>
      <c r="C93" s="292"/>
      <c r="D93" s="292"/>
      <c r="E93" s="292" t="e">
        <f>D93/C93</f>
        <v>#DIV/0!</v>
      </c>
      <c r="F93" s="292">
        <v>0</v>
      </c>
      <c r="G93" s="289" t="e">
        <f>F93/C93</f>
        <v>#DIV/0!</v>
      </c>
      <c r="I93" s="289" t="e">
        <f t="shared" ref="I93:I96" si="57">K93/J93</f>
        <v>#DIV/0!</v>
      </c>
      <c r="J93" s="292"/>
      <c r="K93" s="292"/>
      <c r="L93" s="292"/>
      <c r="M93" s="292"/>
      <c r="N93" s="292">
        <v>0</v>
      </c>
      <c r="O93" s="289" t="e">
        <f t="shared" ref="O93:O96" si="58">N93/K93</f>
        <v>#DIV/0!</v>
      </c>
      <c r="R93" s="291"/>
      <c r="S93" s="289">
        <f>(C93+J93)/($D$27+$K$27+$N$17+$E$17+$L$38+$L$47)</f>
        <v>0</v>
      </c>
      <c r="T93" s="289">
        <f>J93/($K$27+$F$38+$F$47)</f>
        <v>0</v>
      </c>
      <c r="U93" s="289">
        <f>C93/($D$27+$N$17+$L$38+$L$47)</f>
        <v>0</v>
      </c>
      <c r="W93" s="292">
        <f t="shared" ref="W93:W96" si="59">(D93*0.1)+(F93*6)+(L93*0.1)+(N93*6)</f>
        <v>0</v>
      </c>
      <c r="X93" s="292">
        <f t="shared" ref="X93:X96" si="60">(D93*0.1)+(F93*6)+(K93*1)+(L93*0.1)+(N93*6)</f>
        <v>0</v>
      </c>
      <c r="Y93" s="292">
        <f t="shared" ref="Y93:Y96" si="61">(D93*0.1)+(F93*6)+(K93*0.5)+(L93*0.1)+(N93*6)</f>
        <v>0</v>
      </c>
      <c r="Z93" s="294"/>
      <c r="AA93" s="294"/>
    </row>
    <row r="94" spans="1:27" x14ac:dyDescent="0.15">
      <c r="A94" s="291" t="s">
        <v>773</v>
      </c>
      <c r="B94" s="302">
        <v>17</v>
      </c>
      <c r="C94" s="292">
        <v>220</v>
      </c>
      <c r="D94" s="292">
        <v>1000</v>
      </c>
      <c r="E94" s="292">
        <f>D94/C94</f>
        <v>4.5454545454545459</v>
      </c>
      <c r="F94" s="292">
        <v>12</v>
      </c>
      <c r="G94" s="289">
        <f>F94/C94</f>
        <v>5.4545454545454543E-2</v>
      </c>
      <c r="I94" s="289">
        <f t="shared" si="57"/>
        <v>0.76470588235294112</v>
      </c>
      <c r="J94" s="292">
        <v>17</v>
      </c>
      <c r="K94" s="292">
        <v>13</v>
      </c>
      <c r="L94" s="292">
        <v>97</v>
      </c>
      <c r="M94" s="292">
        <f>L94/K94</f>
        <v>7.4615384615384617</v>
      </c>
      <c r="N94" s="292">
        <v>1</v>
      </c>
      <c r="O94" s="289">
        <f t="shared" si="58"/>
        <v>7.6923076923076927E-2</v>
      </c>
      <c r="R94" s="291" t="s">
        <v>774</v>
      </c>
      <c r="S94" s="289">
        <f>(C94+J94)/($D$27+$K$27+$N$17+$E$17+$L$38+$L$47)</f>
        <v>0.25347593582887701</v>
      </c>
      <c r="T94" s="289">
        <f>J94/($K$27+$F$38+$F$47)</f>
        <v>4.0476190476190478E-2</v>
      </c>
      <c r="U94" s="289">
        <f>C94/($D$27+$N$17+$L$38+$L$47)</f>
        <v>0.51162790697674421</v>
      </c>
      <c r="W94" s="292">
        <f t="shared" si="59"/>
        <v>187.7</v>
      </c>
      <c r="X94" s="292">
        <f t="shared" si="60"/>
        <v>200.7</v>
      </c>
      <c r="Y94" s="292">
        <f t="shared" si="61"/>
        <v>194.2</v>
      </c>
      <c r="Z94" s="294"/>
      <c r="AA94" s="294"/>
    </row>
    <row r="95" spans="1:27" x14ac:dyDescent="0.15">
      <c r="A95" s="306"/>
      <c r="B95" s="302"/>
      <c r="C95" s="292"/>
      <c r="D95" s="292"/>
      <c r="E95" s="292" t="e">
        <f>D95/C95</f>
        <v>#DIV/0!</v>
      </c>
      <c r="F95" s="292"/>
      <c r="G95" s="289" t="e">
        <f>F95/C95</f>
        <v>#DIV/0!</v>
      </c>
      <c r="I95" s="289" t="e">
        <f t="shared" si="57"/>
        <v>#DIV/0!</v>
      </c>
      <c r="J95" s="292"/>
      <c r="K95" s="292"/>
      <c r="L95" s="292"/>
      <c r="M95" s="292" t="e">
        <f>L95/K95</f>
        <v>#DIV/0!</v>
      </c>
      <c r="N95" s="292">
        <v>0</v>
      </c>
      <c r="O95" s="289" t="e">
        <f t="shared" si="58"/>
        <v>#DIV/0!</v>
      </c>
      <c r="R95" s="291"/>
      <c r="S95" s="289">
        <f>(C95+J95)/($D$27+$K$27+$N$17+$E$17+$L$38+$L$47)</f>
        <v>0</v>
      </c>
      <c r="T95" s="289">
        <f>J95/($K$27+$F$38+$F$47)</f>
        <v>0</v>
      </c>
      <c r="U95" s="289">
        <f>C95/($D$27+$N$17+$L$38+$L$47)</f>
        <v>0</v>
      </c>
      <c r="W95" s="292">
        <f t="shared" si="59"/>
        <v>0</v>
      </c>
      <c r="X95" s="292">
        <f t="shared" si="60"/>
        <v>0</v>
      </c>
      <c r="Y95" s="292">
        <f t="shared" si="61"/>
        <v>0</v>
      </c>
      <c r="Z95" s="294"/>
      <c r="AA95" s="294"/>
    </row>
    <row r="96" spans="1:27" x14ac:dyDescent="0.15">
      <c r="A96" s="291"/>
      <c r="B96" s="302"/>
      <c r="C96" s="292"/>
      <c r="D96" s="292"/>
      <c r="E96" s="292" t="e">
        <f>D96/C96</f>
        <v>#DIV/0!</v>
      </c>
      <c r="F96" s="292"/>
      <c r="G96" s="289" t="e">
        <f>F96/C96</f>
        <v>#DIV/0!</v>
      </c>
      <c r="I96" s="289" t="e">
        <f t="shared" si="57"/>
        <v>#DIV/0!</v>
      </c>
      <c r="J96" s="292">
        <v>0</v>
      </c>
      <c r="K96" s="292">
        <v>0</v>
      </c>
      <c r="L96" s="292">
        <v>0</v>
      </c>
      <c r="M96" s="292" t="e">
        <f>L96/K96</f>
        <v>#DIV/0!</v>
      </c>
      <c r="N96" s="292">
        <v>0</v>
      </c>
      <c r="O96" s="289" t="e">
        <f t="shared" si="58"/>
        <v>#DIV/0!</v>
      </c>
      <c r="R96" s="291"/>
      <c r="S96" s="289">
        <f>(C96+J96)/($D$27+$K$27+$N$17+$E$17+$L$38+$L$47)</f>
        <v>0</v>
      </c>
      <c r="T96" s="289">
        <f>J96/($K$27+$F$38+$F$47)</f>
        <v>0</v>
      </c>
      <c r="U96" s="289">
        <f>C96/($D$27+$N$17+$L$38+$L$47)</f>
        <v>0</v>
      </c>
      <c r="W96" s="292">
        <f t="shared" si="59"/>
        <v>0</v>
      </c>
      <c r="X96" s="292">
        <f t="shared" si="60"/>
        <v>0</v>
      </c>
      <c r="Y96" s="292">
        <f t="shared" si="61"/>
        <v>0</v>
      </c>
      <c r="Z96" s="294"/>
      <c r="AA96" s="294"/>
    </row>
    <row r="97" spans="1:26" x14ac:dyDescent="0.15">
      <c r="A97" s="290" t="s">
        <v>44</v>
      </c>
      <c r="B97" s="290"/>
      <c r="C97" s="290">
        <f>SUM(C92:C96)</f>
        <v>376</v>
      </c>
      <c r="D97" s="290">
        <f t="shared" ref="D97" si="62">SUM(D92:D96)</f>
        <v>1758</v>
      </c>
      <c r="E97" s="290"/>
      <c r="F97" s="290">
        <f t="shared" ref="F97" si="63">SUM(F92:F96)</f>
        <v>19</v>
      </c>
      <c r="G97" s="290"/>
      <c r="H97" s="290"/>
      <c r="I97" s="290"/>
      <c r="J97" s="290">
        <f>SUM(J92:J96)</f>
        <v>87</v>
      </c>
      <c r="K97" s="290">
        <f t="shared" ref="K97:L97" si="64">SUM(K92:K96)</f>
        <v>63</v>
      </c>
      <c r="L97" s="290">
        <f t="shared" si="64"/>
        <v>507</v>
      </c>
      <c r="M97" s="290"/>
      <c r="N97" s="290">
        <f t="shared" ref="N97" si="65">SUM(N92:N96)</f>
        <v>5</v>
      </c>
      <c r="O97" s="290"/>
    </row>
    <row r="98" spans="1:26" x14ac:dyDescent="0.15">
      <c r="A98" s="290"/>
      <c r="C98" s="294"/>
      <c r="D98" s="294"/>
      <c r="E98" s="294"/>
      <c r="F98" s="294"/>
      <c r="G98" s="294"/>
      <c r="H98" s="290"/>
      <c r="I98" s="294"/>
      <c r="J98" s="294"/>
      <c r="K98" s="294"/>
      <c r="L98" s="294"/>
      <c r="M98" s="294"/>
      <c r="N98" s="294"/>
    </row>
    <row r="99" spans="1:26" x14ac:dyDescent="0.15">
      <c r="C99" s="294"/>
      <c r="D99" s="294"/>
      <c r="E99" s="294"/>
      <c r="F99" s="294"/>
      <c r="G99" s="294"/>
      <c r="H99" s="294"/>
      <c r="I99" s="294"/>
      <c r="J99" s="294"/>
      <c r="K99" s="294"/>
      <c r="L99" s="294"/>
      <c r="M99" s="294"/>
    </row>
    <row r="100" spans="1:26" x14ac:dyDescent="0.15">
      <c r="A100" s="538" t="s">
        <v>52</v>
      </c>
      <c r="B100" s="538"/>
      <c r="C100" s="538"/>
      <c r="D100" s="538"/>
      <c r="E100" s="538"/>
      <c r="F100" s="538"/>
      <c r="G100" s="538"/>
      <c r="H100" s="294"/>
      <c r="I100" s="294"/>
      <c r="J100" s="538" t="s">
        <v>49</v>
      </c>
      <c r="K100" s="538"/>
      <c r="L100" s="538"/>
      <c r="M100" s="538"/>
      <c r="N100" s="538"/>
      <c r="R100" s="538" t="s">
        <v>50</v>
      </c>
      <c r="S100" s="538"/>
      <c r="T100" s="538"/>
      <c r="V100" s="538" t="s">
        <v>51</v>
      </c>
      <c r="W100" s="538"/>
    </row>
    <row r="101" spans="1:26" x14ac:dyDescent="0.15">
      <c r="A101" s="290" t="s">
        <v>25</v>
      </c>
      <c r="B101" s="290" t="s">
        <v>66</v>
      </c>
      <c r="C101" s="290" t="s">
        <v>34</v>
      </c>
      <c r="D101" s="290" t="s">
        <v>17</v>
      </c>
      <c r="E101" s="290" t="s">
        <v>18</v>
      </c>
      <c r="F101" s="290" t="s">
        <v>19</v>
      </c>
      <c r="G101" s="290" t="s">
        <v>20</v>
      </c>
      <c r="H101" s="290" t="s">
        <v>6</v>
      </c>
      <c r="I101" s="290" t="s">
        <v>53</v>
      </c>
      <c r="K101" s="290" t="s">
        <v>10</v>
      </c>
      <c r="L101" s="290" t="s">
        <v>11</v>
      </c>
      <c r="M101" s="290" t="s">
        <v>12</v>
      </c>
      <c r="N101" s="290" t="s">
        <v>26</v>
      </c>
      <c r="O101" s="290" t="s">
        <v>7</v>
      </c>
      <c r="R101" s="290" t="s">
        <v>25</v>
      </c>
      <c r="S101" s="290" t="s">
        <v>47</v>
      </c>
      <c r="T101" s="290" t="s">
        <v>45</v>
      </c>
      <c r="U101" s="290" t="s">
        <v>46</v>
      </c>
      <c r="W101" s="290" t="s">
        <v>14</v>
      </c>
      <c r="X101" s="290" t="s">
        <v>21</v>
      </c>
      <c r="Y101" s="290" t="s">
        <v>1003</v>
      </c>
      <c r="Z101" s="290"/>
    </row>
    <row r="102" spans="1:26" x14ac:dyDescent="0.15">
      <c r="A102" s="291" t="s">
        <v>534</v>
      </c>
      <c r="B102" s="292">
        <v>17</v>
      </c>
      <c r="C102" s="289">
        <f>E102/D102</f>
        <v>0.64935064935064934</v>
      </c>
      <c r="D102" s="292">
        <v>154</v>
      </c>
      <c r="E102" s="292">
        <v>100</v>
      </c>
      <c r="F102" s="292">
        <v>1121</v>
      </c>
      <c r="G102" s="292">
        <f t="shared" ref="G102:G107" si="66">F102/E102</f>
        <v>11.21</v>
      </c>
      <c r="H102" s="292">
        <v>5</v>
      </c>
      <c r="I102" s="289">
        <f>H102/E102</f>
        <v>0.05</v>
      </c>
      <c r="K102" s="292">
        <v>8</v>
      </c>
      <c r="L102" s="292">
        <v>85</v>
      </c>
      <c r="M102" s="303">
        <f t="shared" ref="M102:M107" si="67">L102/K102</f>
        <v>10.625</v>
      </c>
      <c r="N102" s="292">
        <v>0</v>
      </c>
      <c r="O102" s="289">
        <f>N102/K102</f>
        <v>0</v>
      </c>
      <c r="R102" s="291" t="s">
        <v>147</v>
      </c>
      <c r="S102" s="304">
        <f t="shared" ref="S102:S107" si="68">(D102+K102)/($D$27+$L$27+$N$17+$E$47+$L$47)</f>
        <v>0.26557377049180325</v>
      </c>
      <c r="T102" s="304">
        <f t="shared" ref="T102:T107" si="69">D102/($E$17)</f>
        <v>0.39285714285714285</v>
      </c>
      <c r="U102" s="304">
        <f t="shared" ref="U102:U107" si="70">K102/($N$17+$D$27+$L$38+$L$47)</f>
        <v>1.8604651162790697E-2</v>
      </c>
      <c r="W102" s="292">
        <f>(F102*0.1)+(H102*6)+(L102*0.1)+(N102*6)</f>
        <v>150.60000000000002</v>
      </c>
      <c r="X102" s="292">
        <f>(E102*1)+(F102*0.1)+(H102*6)+(L102*0.1)+(N102*6)</f>
        <v>250.60000000000002</v>
      </c>
      <c r="Y102" s="292">
        <f>(E102*0.5)+(F102*0.1)+(H102*6)+(L102*0.1)+(N102*6)</f>
        <v>200.60000000000002</v>
      </c>
      <c r="Z102" s="294"/>
    </row>
    <row r="103" spans="1:26" x14ac:dyDescent="0.15">
      <c r="A103" s="306" t="s">
        <v>536</v>
      </c>
      <c r="B103" s="292">
        <v>14</v>
      </c>
      <c r="C103" s="289">
        <f t="shared" ref="C103:C107" si="71">E103/D103</f>
        <v>0.52941176470588236</v>
      </c>
      <c r="D103" s="292">
        <v>85</v>
      </c>
      <c r="E103" s="292">
        <v>45</v>
      </c>
      <c r="F103" s="292">
        <v>662</v>
      </c>
      <c r="G103" s="292">
        <f t="shared" si="66"/>
        <v>14.71111111111111</v>
      </c>
      <c r="H103" s="292">
        <v>7</v>
      </c>
      <c r="I103" s="289">
        <f t="shared" ref="I103:I107" si="72">H103/E103</f>
        <v>0.15555555555555556</v>
      </c>
      <c r="K103" s="292"/>
      <c r="L103" s="292"/>
      <c r="M103" s="303" t="e">
        <f t="shared" si="67"/>
        <v>#DIV/0!</v>
      </c>
      <c r="N103" s="292">
        <v>0</v>
      </c>
      <c r="O103" s="289" t="e">
        <f t="shared" ref="O103:O107" si="73">N103/K103</f>
        <v>#DIV/0!</v>
      </c>
      <c r="R103" s="291" t="s">
        <v>363</v>
      </c>
      <c r="S103" s="304">
        <f t="shared" si="68"/>
        <v>0.13934426229508196</v>
      </c>
      <c r="T103" s="304">
        <f t="shared" si="69"/>
        <v>0.21683673469387754</v>
      </c>
      <c r="U103" s="304">
        <f t="shared" si="70"/>
        <v>0</v>
      </c>
      <c r="W103" s="292">
        <f t="shared" ref="W103:W107" si="74">(F103*0.1)+(H103*6)+(L103*0.1)+(N103*6)</f>
        <v>108.2</v>
      </c>
      <c r="X103" s="292">
        <f t="shared" ref="X103:X107" si="75">(E103*1)+(F103*0.1)+(H103*6)+(L103*0.1)+(N103*6)</f>
        <v>153.19999999999999</v>
      </c>
      <c r="Y103" s="292">
        <f t="shared" ref="Y103:Y107" si="76">(E103*0.5)+(F103*0.1)+(H103*6)+(L103*0.1)+(N103*6)</f>
        <v>130.69999999999999</v>
      </c>
      <c r="Z103" s="294"/>
    </row>
    <row r="104" spans="1:26" x14ac:dyDescent="0.15">
      <c r="A104" s="291" t="s">
        <v>1485</v>
      </c>
      <c r="B104" s="292">
        <v>14</v>
      </c>
      <c r="C104" s="289">
        <f t="shared" si="71"/>
        <v>0.4</v>
      </c>
      <c r="D104" s="292">
        <v>25</v>
      </c>
      <c r="E104" s="292">
        <v>10</v>
      </c>
      <c r="F104" s="292">
        <v>200</v>
      </c>
      <c r="G104" s="292">
        <f t="shared" si="66"/>
        <v>20</v>
      </c>
      <c r="H104" s="292">
        <v>0</v>
      </c>
      <c r="I104" s="289">
        <f t="shared" si="72"/>
        <v>0</v>
      </c>
      <c r="K104" s="292"/>
      <c r="L104" s="292"/>
      <c r="M104" s="303" t="e">
        <f t="shared" si="67"/>
        <v>#DIV/0!</v>
      </c>
      <c r="N104" s="292">
        <v>0</v>
      </c>
      <c r="O104" s="289" t="e">
        <f t="shared" si="73"/>
        <v>#DIV/0!</v>
      </c>
      <c r="R104" s="291"/>
      <c r="S104" s="304">
        <f t="shared" si="68"/>
        <v>4.0983606557377046E-2</v>
      </c>
      <c r="T104" s="304">
        <f t="shared" si="69"/>
        <v>6.3775510204081634E-2</v>
      </c>
      <c r="U104" s="304">
        <f t="shared" si="70"/>
        <v>0</v>
      </c>
      <c r="W104" s="292">
        <f t="shared" si="74"/>
        <v>20</v>
      </c>
      <c r="X104" s="292">
        <f t="shared" si="75"/>
        <v>30</v>
      </c>
      <c r="Y104" s="292">
        <f t="shared" si="76"/>
        <v>25</v>
      </c>
      <c r="Z104" s="294"/>
    </row>
    <row r="105" spans="1:26" x14ac:dyDescent="0.15">
      <c r="A105" s="306" t="s">
        <v>535</v>
      </c>
      <c r="B105" s="292">
        <v>17</v>
      </c>
      <c r="C105" s="289">
        <f t="shared" si="71"/>
        <v>0.66</v>
      </c>
      <c r="D105" s="292">
        <v>50</v>
      </c>
      <c r="E105" s="292">
        <v>33</v>
      </c>
      <c r="F105" s="292">
        <v>470</v>
      </c>
      <c r="G105" s="292">
        <f t="shared" si="66"/>
        <v>14.242424242424242</v>
      </c>
      <c r="H105" s="292">
        <v>2</v>
      </c>
      <c r="I105" s="289">
        <f t="shared" si="72"/>
        <v>6.0606060606060608E-2</v>
      </c>
      <c r="K105" s="292"/>
      <c r="L105" s="292"/>
      <c r="M105" s="303" t="e">
        <f t="shared" si="67"/>
        <v>#DIV/0!</v>
      </c>
      <c r="N105" s="292">
        <v>0</v>
      </c>
      <c r="O105" s="289" t="e">
        <f t="shared" si="73"/>
        <v>#DIV/0!</v>
      </c>
      <c r="R105" s="291" t="s">
        <v>148</v>
      </c>
      <c r="S105" s="304">
        <f t="shared" si="68"/>
        <v>8.1967213114754092E-2</v>
      </c>
      <c r="T105" s="304">
        <f t="shared" si="69"/>
        <v>0.12755102040816327</v>
      </c>
      <c r="U105" s="304">
        <f t="shared" si="70"/>
        <v>0</v>
      </c>
      <c r="W105" s="292">
        <f t="shared" si="74"/>
        <v>59</v>
      </c>
      <c r="X105" s="292">
        <f t="shared" si="75"/>
        <v>92</v>
      </c>
      <c r="Y105" s="292">
        <f t="shared" si="76"/>
        <v>75.5</v>
      </c>
      <c r="Z105" s="294"/>
    </row>
    <row r="106" spans="1:26" x14ac:dyDescent="0.15">
      <c r="A106" s="306" t="s">
        <v>1488</v>
      </c>
      <c r="B106" s="292">
        <v>10</v>
      </c>
      <c r="C106" s="289">
        <f t="shared" si="71"/>
        <v>0.64</v>
      </c>
      <c r="D106" s="292">
        <v>50</v>
      </c>
      <c r="E106" s="292">
        <v>32</v>
      </c>
      <c r="F106" s="292">
        <v>490</v>
      </c>
      <c r="G106" s="292">
        <f t="shared" si="66"/>
        <v>15.3125</v>
      </c>
      <c r="H106" s="292">
        <v>2</v>
      </c>
      <c r="I106" s="289">
        <f t="shared" si="72"/>
        <v>6.25E-2</v>
      </c>
      <c r="K106" s="292"/>
      <c r="L106" s="292"/>
      <c r="M106" s="303" t="e">
        <f t="shared" si="67"/>
        <v>#DIV/0!</v>
      </c>
      <c r="N106" s="292">
        <v>0</v>
      </c>
      <c r="O106" s="289" t="e">
        <f t="shared" si="73"/>
        <v>#DIV/0!</v>
      </c>
      <c r="R106" s="291"/>
      <c r="S106" s="304">
        <f t="shared" si="68"/>
        <v>8.1967213114754092E-2</v>
      </c>
      <c r="T106" s="304">
        <f t="shared" si="69"/>
        <v>0.12755102040816327</v>
      </c>
      <c r="U106" s="304">
        <f t="shared" si="70"/>
        <v>0</v>
      </c>
      <c r="W106" s="292">
        <f t="shared" si="74"/>
        <v>61</v>
      </c>
      <c r="X106" s="292">
        <f t="shared" si="75"/>
        <v>93</v>
      </c>
      <c r="Y106" s="292">
        <f t="shared" si="76"/>
        <v>77</v>
      </c>
      <c r="Z106" s="294"/>
    </row>
    <row r="107" spans="1:26" x14ac:dyDescent="0.15">
      <c r="A107" s="306"/>
      <c r="B107" s="292"/>
      <c r="C107" s="289" t="e">
        <f t="shared" si="71"/>
        <v>#DIV/0!</v>
      </c>
      <c r="D107" s="292"/>
      <c r="E107" s="292"/>
      <c r="F107" s="292"/>
      <c r="G107" s="292" t="e">
        <f t="shared" si="66"/>
        <v>#DIV/0!</v>
      </c>
      <c r="H107" s="292"/>
      <c r="I107" s="289" t="e">
        <f t="shared" si="72"/>
        <v>#DIV/0!</v>
      </c>
      <c r="K107" s="292"/>
      <c r="L107" s="292"/>
      <c r="M107" s="303" t="e">
        <f t="shared" si="67"/>
        <v>#DIV/0!</v>
      </c>
      <c r="N107" s="292">
        <v>0</v>
      </c>
      <c r="O107" s="289" t="e">
        <f t="shared" si="73"/>
        <v>#DIV/0!</v>
      </c>
      <c r="R107" s="291"/>
      <c r="S107" s="304">
        <f t="shared" si="68"/>
        <v>0</v>
      </c>
      <c r="T107" s="304">
        <f t="shared" si="69"/>
        <v>0</v>
      </c>
      <c r="U107" s="304">
        <f t="shared" si="70"/>
        <v>0</v>
      </c>
      <c r="W107" s="292">
        <f t="shared" si="74"/>
        <v>0</v>
      </c>
      <c r="X107" s="292">
        <f t="shared" si="75"/>
        <v>0</v>
      </c>
      <c r="Y107" s="292">
        <f t="shared" si="76"/>
        <v>0</v>
      </c>
      <c r="Z107" s="294"/>
    </row>
    <row r="108" spans="1:26" x14ac:dyDescent="0.15">
      <c r="A108" s="290" t="s">
        <v>44</v>
      </c>
      <c r="B108" s="290"/>
      <c r="C108" s="286"/>
      <c r="D108" s="290">
        <f>SUM(D102:D107)</f>
        <v>364</v>
      </c>
      <c r="E108" s="290">
        <f t="shared" ref="E108:F108" si="77">SUM(E102:E107)</f>
        <v>220</v>
      </c>
      <c r="F108" s="290">
        <f t="shared" si="77"/>
        <v>2943</v>
      </c>
      <c r="G108" s="290"/>
      <c r="H108" s="290">
        <f t="shared" ref="H108" si="78">SUM(H102:H107)</f>
        <v>16</v>
      </c>
      <c r="I108" s="290"/>
      <c r="J108" s="290"/>
      <c r="K108" s="290">
        <f>SUM(K102:K107)</f>
        <v>8</v>
      </c>
      <c r="L108" s="290">
        <f t="shared" ref="L108" si="79">SUM(L102:L107)</f>
        <v>85</v>
      </c>
      <c r="M108" s="290"/>
      <c r="N108" s="290">
        <f t="shared" ref="N108" si="80">SUM(N102:N107)</f>
        <v>0</v>
      </c>
      <c r="O108" s="290"/>
    </row>
    <row r="109" spans="1:26" x14ac:dyDescent="0.15">
      <c r="A109" s="290"/>
      <c r="C109" s="294"/>
      <c r="D109" s="294"/>
      <c r="E109" s="294"/>
      <c r="F109" s="294"/>
      <c r="G109" s="294"/>
      <c r="H109" s="294"/>
      <c r="I109" s="294"/>
      <c r="J109" s="294"/>
      <c r="K109" s="294"/>
      <c r="L109" s="294"/>
    </row>
    <row r="110" spans="1:26" x14ac:dyDescent="0.15">
      <c r="A110" s="290"/>
      <c r="C110" s="294"/>
      <c r="D110" s="294"/>
      <c r="E110" s="294"/>
      <c r="F110" s="294"/>
      <c r="G110" s="294"/>
      <c r="H110" s="294"/>
      <c r="I110" s="294"/>
      <c r="J110" s="294"/>
      <c r="K110" s="294"/>
      <c r="L110" s="294"/>
    </row>
    <row r="111" spans="1:26" x14ac:dyDescent="0.15">
      <c r="A111" s="538" t="s">
        <v>52</v>
      </c>
      <c r="B111" s="538"/>
      <c r="C111" s="538"/>
      <c r="D111" s="538"/>
      <c r="E111" s="538"/>
      <c r="F111" s="538"/>
      <c r="G111" s="538"/>
      <c r="H111" s="294"/>
      <c r="I111" s="294"/>
      <c r="J111" s="538" t="s">
        <v>49</v>
      </c>
      <c r="K111" s="538"/>
      <c r="L111" s="538"/>
      <c r="M111" s="538"/>
      <c r="N111" s="538"/>
      <c r="R111" s="538" t="s">
        <v>50</v>
      </c>
      <c r="S111" s="538"/>
      <c r="T111" s="538"/>
      <c r="V111" s="538" t="s">
        <v>51</v>
      </c>
      <c r="W111" s="538"/>
    </row>
    <row r="112" spans="1:26" x14ac:dyDescent="0.15">
      <c r="A112" s="290" t="s">
        <v>31</v>
      </c>
      <c r="B112" s="290" t="s">
        <v>66</v>
      </c>
      <c r="C112" s="290" t="s">
        <v>34</v>
      </c>
      <c r="D112" s="290" t="s">
        <v>17</v>
      </c>
      <c r="E112" s="290" t="s">
        <v>18</v>
      </c>
      <c r="F112" s="290" t="s">
        <v>19</v>
      </c>
      <c r="G112" s="290" t="s">
        <v>20</v>
      </c>
      <c r="H112" s="290" t="s">
        <v>6</v>
      </c>
      <c r="I112" s="290" t="s">
        <v>53</v>
      </c>
      <c r="K112" s="290" t="s">
        <v>10</v>
      </c>
      <c r="L112" s="290" t="s">
        <v>11</v>
      </c>
      <c r="M112" s="290" t="s">
        <v>12</v>
      </c>
      <c r="N112" s="290" t="s">
        <v>54</v>
      </c>
      <c r="O112" s="290" t="s">
        <v>7</v>
      </c>
      <c r="R112" s="290" t="s">
        <v>31</v>
      </c>
      <c r="S112" s="290" t="s">
        <v>47</v>
      </c>
      <c r="T112" s="290" t="s">
        <v>45</v>
      </c>
      <c r="U112" s="290" t="s">
        <v>46</v>
      </c>
      <c r="W112" s="290" t="s">
        <v>14</v>
      </c>
      <c r="X112" s="290" t="s">
        <v>21</v>
      </c>
      <c r="Y112" s="290" t="s">
        <v>1004</v>
      </c>
      <c r="Z112" s="290"/>
    </row>
    <row r="113" spans="1:26" x14ac:dyDescent="0.15">
      <c r="A113" s="291" t="s">
        <v>880</v>
      </c>
      <c r="B113" s="292">
        <v>17</v>
      </c>
      <c r="C113" s="289">
        <f>E113/D113</f>
        <v>0.75</v>
      </c>
      <c r="D113" s="292">
        <v>112</v>
      </c>
      <c r="E113" s="292">
        <v>84</v>
      </c>
      <c r="F113" s="292">
        <v>1011</v>
      </c>
      <c r="G113" s="292">
        <f>F113/E113</f>
        <v>12.035714285714286</v>
      </c>
      <c r="H113" s="292">
        <v>7</v>
      </c>
      <c r="I113" s="289">
        <f>H113/E113</f>
        <v>8.3333333333333329E-2</v>
      </c>
      <c r="K113" s="292"/>
      <c r="L113" s="292"/>
      <c r="M113" s="292" t="e">
        <f>L113/K113</f>
        <v>#DIV/0!</v>
      </c>
      <c r="N113" s="292">
        <v>0</v>
      </c>
      <c r="O113" s="289" t="e">
        <f>N113/K113</f>
        <v>#DIV/0!</v>
      </c>
      <c r="R113" s="291" t="s">
        <v>881</v>
      </c>
      <c r="S113" s="304">
        <f>(D113+K113)/($E$47+$L$47+$E$38+$L$38+$K$27+$D$27+$N$17)</f>
        <v>0.11267605633802817</v>
      </c>
      <c r="T113" s="304">
        <f>D113/($E$47+$E$38+$K$27)</f>
        <v>0.19858156028368795</v>
      </c>
      <c r="U113" s="304">
        <f>K113/($L$47+$L$38+$D$27+$N$17)</f>
        <v>0</v>
      </c>
      <c r="W113" s="292">
        <f>(F113*0.1)+(H113*6)+(L113*0.1)+(N113*6)</f>
        <v>143.10000000000002</v>
      </c>
      <c r="X113" s="292">
        <f>(E113*1)+(F113*0.1)+(H113*6)+(L113*0.1)+(N113*6)</f>
        <v>227.10000000000002</v>
      </c>
      <c r="Y113" s="292">
        <f>(E113*0.5)+(F113*0.1)+(H113*6)+(L113*0.1)+(N113*6)</f>
        <v>185.10000000000002</v>
      </c>
      <c r="Z113" s="294"/>
    </row>
    <row r="114" spans="1:26" x14ac:dyDescent="0.15">
      <c r="A114" s="306"/>
      <c r="B114" s="292">
        <v>15</v>
      </c>
      <c r="C114" s="289" t="e">
        <f t="shared" ref="C114:C116" si="81">E114/D114</f>
        <v>#DIV/0!</v>
      </c>
      <c r="D114" s="292"/>
      <c r="E114" s="292"/>
      <c r="F114" s="292"/>
      <c r="G114" s="292" t="e">
        <f>F114/E114</f>
        <v>#DIV/0!</v>
      </c>
      <c r="H114" s="292"/>
      <c r="I114" s="289" t="e">
        <f t="shared" ref="I114:I116" si="82">H114/E114</f>
        <v>#DIV/0!</v>
      </c>
      <c r="K114" s="292"/>
      <c r="L114" s="292"/>
      <c r="M114" s="292" t="e">
        <f t="shared" ref="M114:M116" si="83">L114/K114</f>
        <v>#DIV/0!</v>
      </c>
      <c r="N114" s="292">
        <v>0</v>
      </c>
      <c r="O114" s="289" t="e">
        <f t="shared" ref="O114:O116" si="84">N114/K114</f>
        <v>#DIV/0!</v>
      </c>
      <c r="R114" s="291"/>
      <c r="S114" s="304">
        <f>(D114+K114)/($E$47+$L$47+$E$38+$L$38+$K$27+$D$27+$N$17)</f>
        <v>0</v>
      </c>
      <c r="T114" s="304">
        <f>D114/($E$47+$E$38+$K$27)</f>
        <v>0</v>
      </c>
      <c r="U114" s="304">
        <f>K114/($L$47+$L$38+$D$27+$N$17)</f>
        <v>0</v>
      </c>
      <c r="W114" s="292">
        <f t="shared" ref="W114:W116" si="85">(F114*0.1)+(H114*6)+(L114*0.1)+(N114*6)</f>
        <v>0</v>
      </c>
      <c r="X114" s="292">
        <f t="shared" ref="X114:X116" si="86">(E114*1)+(F114*0.1)+(H114*6)+(L114*0.1)+(N114*6)</f>
        <v>0</v>
      </c>
      <c r="Y114" s="292">
        <f t="shared" ref="Y114:Y116" si="87">(E114*0.5)+(F114*0.1)+(H114*6)+(L114*0.1)+(N114*6)</f>
        <v>0</v>
      </c>
      <c r="Z114" s="294"/>
    </row>
    <row r="115" spans="1:26" x14ac:dyDescent="0.15">
      <c r="A115" s="306"/>
      <c r="B115" s="292">
        <v>10</v>
      </c>
      <c r="C115" s="289" t="e">
        <f t="shared" si="81"/>
        <v>#DIV/0!</v>
      </c>
      <c r="D115" s="292"/>
      <c r="E115" s="292"/>
      <c r="F115" s="292"/>
      <c r="G115" s="292" t="e">
        <f>F115/E115</f>
        <v>#DIV/0!</v>
      </c>
      <c r="H115" s="292">
        <v>0</v>
      </c>
      <c r="I115" s="289" t="e">
        <f t="shared" si="82"/>
        <v>#DIV/0!</v>
      </c>
      <c r="K115" s="292"/>
      <c r="L115" s="292"/>
      <c r="M115" s="292" t="e">
        <f t="shared" si="83"/>
        <v>#DIV/0!</v>
      </c>
      <c r="N115" s="292">
        <v>0</v>
      </c>
      <c r="O115" s="289" t="e">
        <f t="shared" si="84"/>
        <v>#DIV/0!</v>
      </c>
      <c r="R115" s="291"/>
      <c r="S115" s="304">
        <f>(D115+K115)/($E$47+$L$47+$E$38+$L$38+$K$27+$D$27+$N$17)</f>
        <v>0</v>
      </c>
      <c r="T115" s="304">
        <f>D115/($E$47+$E$38+$K$27)</f>
        <v>0</v>
      </c>
      <c r="U115" s="304">
        <f>K115/($L$47+$L$38+$D$27+$N$17)</f>
        <v>0</v>
      </c>
      <c r="W115" s="292">
        <f t="shared" si="85"/>
        <v>0</v>
      </c>
      <c r="X115" s="292">
        <f t="shared" si="86"/>
        <v>0</v>
      </c>
      <c r="Y115" s="292">
        <f t="shared" si="87"/>
        <v>0</v>
      </c>
      <c r="Z115" s="294"/>
    </row>
    <row r="116" spans="1:26" x14ac:dyDescent="0.15">
      <c r="A116" s="306" t="s">
        <v>700</v>
      </c>
      <c r="B116" s="292">
        <v>10</v>
      </c>
      <c r="C116" s="289">
        <f t="shared" si="81"/>
        <v>0.7857142857142857</v>
      </c>
      <c r="D116" s="292">
        <v>14</v>
      </c>
      <c r="E116" s="292">
        <v>11</v>
      </c>
      <c r="F116" s="292">
        <v>110</v>
      </c>
      <c r="G116" s="292">
        <f>F116/E116</f>
        <v>10</v>
      </c>
      <c r="H116" s="292">
        <v>1</v>
      </c>
      <c r="I116" s="289">
        <f t="shared" si="82"/>
        <v>9.0909090909090912E-2</v>
      </c>
      <c r="K116" s="292"/>
      <c r="L116" s="292"/>
      <c r="M116" s="292" t="e">
        <f t="shared" si="83"/>
        <v>#DIV/0!</v>
      </c>
      <c r="N116" s="292">
        <v>0</v>
      </c>
      <c r="O116" s="289" t="e">
        <f t="shared" si="84"/>
        <v>#DIV/0!</v>
      </c>
      <c r="R116" s="291" t="s">
        <v>597</v>
      </c>
      <c r="S116" s="304">
        <f>(D116+K116)/($E$47+$L$47+$E$38+$L$38+$K$27+$D$27+$N$17)</f>
        <v>1.4084507042253521E-2</v>
      </c>
      <c r="T116" s="304">
        <f>D116/($E$47+$E$38+$K$27)</f>
        <v>2.4822695035460994E-2</v>
      </c>
      <c r="U116" s="304">
        <f>K116/($L$47+$L$38+$D$27+$N$17)</f>
        <v>0</v>
      </c>
      <c r="W116" s="292">
        <f t="shared" si="85"/>
        <v>17</v>
      </c>
      <c r="X116" s="292">
        <f t="shared" si="86"/>
        <v>28</v>
      </c>
      <c r="Y116" s="292">
        <f t="shared" si="87"/>
        <v>22.5</v>
      </c>
      <c r="Z116" s="294"/>
    </row>
    <row r="117" spans="1:26" x14ac:dyDescent="0.15">
      <c r="A117" s="290" t="s">
        <v>44</v>
      </c>
      <c r="B117" s="290"/>
      <c r="C117" s="286"/>
      <c r="D117" s="290">
        <f>SUM(D113:D116)</f>
        <v>126</v>
      </c>
      <c r="E117" s="290">
        <f t="shared" ref="E117:F117" si="88">SUM(E113:E116)</f>
        <v>95</v>
      </c>
      <c r="F117" s="290">
        <f t="shared" si="88"/>
        <v>1121</v>
      </c>
      <c r="G117" s="290"/>
      <c r="H117" s="290">
        <f t="shared" ref="H117" si="89">SUM(H113:H116)</f>
        <v>8</v>
      </c>
      <c r="I117" s="290"/>
      <c r="J117" s="290"/>
      <c r="K117" s="290">
        <f>SUM(K113:K116)</f>
        <v>0</v>
      </c>
      <c r="L117" s="290">
        <f t="shared" ref="L117" si="90">SUM(L113:L116)</f>
        <v>0</v>
      </c>
      <c r="M117" s="290"/>
      <c r="N117" s="290">
        <f t="shared" ref="N117" si="91">SUM(N113:N116)</f>
        <v>0</v>
      </c>
      <c r="O117" s="286"/>
      <c r="Q117" s="295"/>
      <c r="S117" s="295"/>
      <c r="U117" s="294"/>
      <c r="V117" s="294"/>
    </row>
    <row r="118" spans="1:26" x14ac:dyDescent="0.15">
      <c r="H118" s="299"/>
      <c r="I118" s="294"/>
      <c r="J118" s="294"/>
      <c r="P118" s="295"/>
      <c r="Q118" s="295"/>
      <c r="R118" s="295"/>
      <c r="T118" s="294"/>
      <c r="U118" s="294"/>
    </row>
    <row r="119" spans="1:26" x14ac:dyDescent="0.15">
      <c r="H119" s="299"/>
      <c r="I119" s="294"/>
      <c r="J119" s="294"/>
      <c r="P119" s="295"/>
      <c r="Q119" s="295"/>
      <c r="R119" s="295"/>
      <c r="T119" s="294"/>
      <c r="U119" s="294"/>
    </row>
    <row r="120" spans="1:26" x14ac:dyDescent="0.15">
      <c r="A120" s="538" t="s">
        <v>57</v>
      </c>
      <c r="B120" s="538"/>
      <c r="C120" s="538"/>
      <c r="D120" s="538"/>
      <c r="E120" s="538"/>
      <c r="F120" s="538"/>
      <c r="G120" s="538"/>
      <c r="H120" s="299"/>
      <c r="I120" s="294"/>
      <c r="J120" s="538" t="s">
        <v>58</v>
      </c>
      <c r="K120" s="538"/>
      <c r="L120" s="538"/>
      <c r="M120" s="538"/>
      <c r="N120" s="538"/>
      <c r="P120" s="305"/>
      <c r="Q120" s="295"/>
      <c r="R120" s="538" t="s">
        <v>62</v>
      </c>
      <c r="S120" s="538"/>
      <c r="T120" s="538"/>
      <c r="U120" s="538"/>
      <c r="V120" s="538"/>
    </row>
    <row r="121" spans="1:26" x14ac:dyDescent="0.15">
      <c r="A121" s="70"/>
      <c r="B121" s="74" t="s">
        <v>17</v>
      </c>
      <c r="C121" s="74" t="s">
        <v>42</v>
      </c>
      <c r="D121" s="74" t="s">
        <v>19</v>
      </c>
      <c r="E121" s="74" t="s">
        <v>6</v>
      </c>
      <c r="H121" s="294"/>
      <c r="I121" s="294"/>
      <c r="J121" s="557" t="s">
        <v>59</v>
      </c>
      <c r="K121" s="557"/>
      <c r="L121" s="557"/>
      <c r="M121" s="557"/>
      <c r="N121" s="286" t="s">
        <v>60</v>
      </c>
      <c r="R121" s="557" t="s">
        <v>59</v>
      </c>
      <c r="S121" s="557"/>
      <c r="T121" s="557"/>
      <c r="U121" s="557"/>
      <c r="V121" s="286" t="s">
        <v>60</v>
      </c>
    </row>
    <row r="122" spans="1:26" x14ac:dyDescent="0.15">
      <c r="A122" s="90" t="s">
        <v>346</v>
      </c>
      <c r="B122" s="76">
        <f>SUM(J92:J96,D102:D107,D113:D116)</f>
        <v>577</v>
      </c>
      <c r="C122" s="76">
        <f>SUM(E113:E116,E102:E107,K92:K96)</f>
        <v>378</v>
      </c>
      <c r="D122" s="76">
        <f>SUM(F113:F116,F102:F107,L92:L96)</f>
        <v>4571</v>
      </c>
      <c r="E122" s="76">
        <f>SUM(N92:N96,H102:H107,H113:H116)</f>
        <v>29</v>
      </c>
      <c r="H122" s="294"/>
      <c r="I122" s="294"/>
      <c r="J122" s="558" t="s">
        <v>625</v>
      </c>
      <c r="K122" s="559"/>
      <c r="L122" s="559"/>
      <c r="M122" s="560"/>
      <c r="N122" s="291" t="s">
        <v>285</v>
      </c>
      <c r="R122" s="561" t="s">
        <v>711</v>
      </c>
      <c r="S122" s="562"/>
      <c r="T122" s="562"/>
      <c r="U122" s="563"/>
      <c r="V122" s="306" t="s">
        <v>285</v>
      </c>
    </row>
    <row r="123" spans="1:26" x14ac:dyDescent="0.15">
      <c r="A123" s="90" t="s">
        <v>43</v>
      </c>
      <c r="B123" s="76">
        <f>SUM(C87)</f>
        <v>587</v>
      </c>
      <c r="C123" s="76">
        <f>SUM(D87)</f>
        <v>396</v>
      </c>
      <c r="D123" s="76">
        <f>SUM(F87)</f>
        <v>4571</v>
      </c>
      <c r="E123" s="76">
        <f>SUM(H87)</f>
        <v>29</v>
      </c>
      <c r="F123" s="290"/>
      <c r="J123" s="558" t="s">
        <v>1402</v>
      </c>
      <c r="K123" s="559"/>
      <c r="L123" s="559"/>
      <c r="M123" s="560"/>
      <c r="N123" s="291" t="s">
        <v>285</v>
      </c>
      <c r="R123" s="561"/>
      <c r="S123" s="562"/>
      <c r="T123" s="562"/>
      <c r="U123" s="563"/>
      <c r="V123" s="306"/>
    </row>
    <row r="124" spans="1:26" x14ac:dyDescent="0.15">
      <c r="A124" s="306" t="s">
        <v>65</v>
      </c>
      <c r="B124" s="292"/>
      <c r="F124" s="290"/>
      <c r="J124" s="558" t="s">
        <v>1456</v>
      </c>
      <c r="K124" s="559"/>
      <c r="L124" s="559"/>
      <c r="M124" s="560"/>
      <c r="N124" s="291" t="s">
        <v>0</v>
      </c>
      <c r="R124" s="561" t="s">
        <v>1379</v>
      </c>
      <c r="S124" s="562"/>
      <c r="T124" s="562"/>
      <c r="U124" s="563"/>
      <c r="V124" s="291" t="s">
        <v>285</v>
      </c>
    </row>
    <row r="125" spans="1:26" x14ac:dyDescent="0.15">
      <c r="J125" s="558" t="s">
        <v>1457</v>
      </c>
      <c r="K125" s="559"/>
      <c r="L125" s="559"/>
      <c r="M125" s="560"/>
      <c r="N125" s="291" t="s">
        <v>285</v>
      </c>
      <c r="R125" s="561"/>
      <c r="S125" s="562"/>
      <c r="T125" s="562"/>
      <c r="U125" s="563"/>
      <c r="V125" s="291"/>
    </row>
    <row r="126" spans="1:26" x14ac:dyDescent="0.15">
      <c r="A126" s="286"/>
      <c r="B126" s="290" t="s">
        <v>1</v>
      </c>
      <c r="C126" s="290" t="s">
        <v>4</v>
      </c>
      <c r="D126" s="290" t="s">
        <v>6</v>
      </c>
      <c r="J126" s="558" t="s">
        <v>1342</v>
      </c>
      <c r="K126" s="559"/>
      <c r="L126" s="559"/>
      <c r="M126" s="560"/>
      <c r="N126" s="291" t="s">
        <v>16</v>
      </c>
      <c r="R126" s="561" t="s">
        <v>1387</v>
      </c>
      <c r="S126" s="562"/>
      <c r="T126" s="562"/>
      <c r="U126" s="563"/>
      <c r="V126" s="291" t="s">
        <v>0</v>
      </c>
    </row>
    <row r="127" spans="1:26" x14ac:dyDescent="0.15">
      <c r="A127" s="306" t="s">
        <v>56</v>
      </c>
      <c r="B127" s="292">
        <f>SUM(M84:M86,C92:C96,K102:K107,K113:K116)</f>
        <v>414</v>
      </c>
      <c r="C127" s="292">
        <f>SUM(N84:N86,D92:D96,L102:L107,L113:L116)</f>
        <v>1918</v>
      </c>
      <c r="D127" s="292">
        <f>SUM(P84:P86,F92:F96,N102:N107,N113:N116)</f>
        <v>19</v>
      </c>
      <c r="J127" s="558" t="s">
        <v>1475</v>
      </c>
      <c r="K127" s="559"/>
      <c r="L127" s="559"/>
      <c r="M127" s="560"/>
      <c r="N127" s="291" t="s">
        <v>286</v>
      </c>
      <c r="R127" s="561"/>
      <c r="S127" s="562"/>
      <c r="T127" s="562"/>
      <c r="U127" s="563"/>
      <c r="V127" s="291"/>
    </row>
    <row r="128" spans="1:26" x14ac:dyDescent="0.15">
      <c r="A128" s="306" t="s">
        <v>65</v>
      </c>
      <c r="B128" s="292"/>
      <c r="J128" s="558"/>
      <c r="K128" s="559"/>
      <c r="L128" s="559"/>
      <c r="M128" s="560"/>
      <c r="N128" s="291"/>
      <c r="R128" s="561"/>
      <c r="S128" s="562"/>
      <c r="T128" s="562"/>
      <c r="U128" s="563"/>
      <c r="V128" s="291"/>
    </row>
    <row r="129" spans="1:23" x14ac:dyDescent="0.15">
      <c r="J129" s="558"/>
      <c r="K129" s="559"/>
      <c r="L129" s="559"/>
      <c r="M129" s="560"/>
      <c r="N129" s="291"/>
      <c r="R129" s="561"/>
      <c r="S129" s="562"/>
      <c r="T129" s="562"/>
      <c r="U129" s="563"/>
      <c r="V129" s="291"/>
    </row>
    <row r="130" spans="1:23" x14ac:dyDescent="0.15">
      <c r="B130" s="290" t="s">
        <v>40</v>
      </c>
      <c r="C130" s="290" t="s">
        <v>41</v>
      </c>
    </row>
    <row r="131" spans="1:23" x14ac:dyDescent="0.15">
      <c r="A131" s="306" t="s">
        <v>39</v>
      </c>
      <c r="B131" s="289">
        <f>B127/(B123+B127)</f>
        <v>0.41358641358641357</v>
      </c>
      <c r="C131" s="289">
        <f>B123/(B123+B127)</f>
        <v>0.58641358641358643</v>
      </c>
      <c r="J131" s="284" t="s">
        <v>61</v>
      </c>
    </row>
    <row r="132" spans="1:23" x14ac:dyDescent="0.15">
      <c r="A132" s="306" t="s">
        <v>64</v>
      </c>
      <c r="B132" s="292"/>
      <c r="C132" s="291"/>
    </row>
    <row r="141" spans="1:23" x14ac:dyDescent="0.15">
      <c r="A141" s="538" t="s">
        <v>93</v>
      </c>
      <c r="B141" s="538"/>
      <c r="C141" s="538"/>
      <c r="D141" s="538"/>
      <c r="E141" s="538"/>
      <c r="F141" s="538"/>
      <c r="G141" s="538"/>
      <c r="H141" s="538"/>
      <c r="I141" s="538"/>
      <c r="J141" s="538"/>
      <c r="K141" s="538"/>
      <c r="L141" s="538"/>
      <c r="M141" s="538"/>
      <c r="N141" s="538"/>
      <c r="O141" s="538"/>
      <c r="P141" s="538"/>
      <c r="Q141" s="538"/>
      <c r="R141" s="538"/>
      <c r="S141" s="538"/>
      <c r="T141" s="538"/>
      <c r="U141" s="538"/>
      <c r="V141" s="538"/>
      <c r="W141" s="538"/>
    </row>
    <row r="142" spans="1:23" x14ac:dyDescent="0.15">
      <c r="A142" s="285"/>
      <c r="B142" s="285"/>
      <c r="C142" s="285"/>
      <c r="D142" s="285"/>
      <c r="E142" s="285"/>
      <c r="F142" s="285"/>
      <c r="G142" s="285"/>
      <c r="H142" s="285"/>
      <c r="I142" s="285"/>
      <c r="J142" s="285"/>
      <c r="K142" s="285"/>
      <c r="L142" s="285"/>
      <c r="M142" s="285"/>
      <c r="N142" s="285"/>
      <c r="O142" s="285"/>
      <c r="P142" s="285"/>
      <c r="Q142" s="285"/>
      <c r="R142" s="285"/>
      <c r="S142" s="285"/>
      <c r="T142" s="285"/>
      <c r="U142" s="285"/>
      <c r="V142" s="285"/>
      <c r="W142" s="285"/>
    </row>
    <row r="143" spans="1:23" x14ac:dyDescent="0.15">
      <c r="H143" s="536" t="s">
        <v>36</v>
      </c>
      <c r="I143" s="536"/>
      <c r="J143" s="536"/>
      <c r="M143" s="536" t="s">
        <v>37</v>
      </c>
      <c r="N143" s="536"/>
      <c r="O143" s="536"/>
    </row>
    <row r="144" spans="1:23" x14ac:dyDescent="0.15">
      <c r="H144" s="536" t="s">
        <v>38</v>
      </c>
      <c r="I144" s="536"/>
      <c r="J144" s="536"/>
    </row>
    <row r="145" spans="1:20" x14ac:dyDescent="0.15">
      <c r="H145" s="536"/>
      <c r="I145" s="536"/>
      <c r="J145" s="536"/>
    </row>
    <row r="146" spans="1:20" x14ac:dyDescent="0.15">
      <c r="H146" s="536"/>
      <c r="I146" s="536"/>
      <c r="J146" s="536"/>
    </row>
    <row r="147" spans="1:20" x14ac:dyDescent="0.15">
      <c r="D147" s="286" t="s">
        <v>83</v>
      </c>
      <c r="P147" s="286" t="s">
        <v>84</v>
      </c>
    </row>
    <row r="148" spans="1:20" x14ac:dyDescent="0.15">
      <c r="A148" s="290" t="s">
        <v>90</v>
      </c>
      <c r="P148" s="286" t="s">
        <v>90</v>
      </c>
      <c r="S148" s="290" t="s">
        <v>92</v>
      </c>
    </row>
    <row r="149" spans="1:20" x14ac:dyDescent="0.15">
      <c r="A149" s="306" t="s">
        <v>79</v>
      </c>
      <c r="B149" s="307" t="s">
        <v>89</v>
      </c>
      <c r="C149" s="307" t="s">
        <v>2</v>
      </c>
      <c r="D149" s="307" t="s">
        <v>3</v>
      </c>
      <c r="E149" s="307" t="s">
        <v>19</v>
      </c>
      <c r="F149" s="307" t="s">
        <v>6</v>
      </c>
      <c r="G149" s="307" t="s">
        <v>76</v>
      </c>
      <c r="H149" s="307" t="s">
        <v>10</v>
      </c>
      <c r="I149" s="307" t="s">
        <v>19</v>
      </c>
      <c r="J149" s="307" t="s">
        <v>77</v>
      </c>
      <c r="K149" s="307" t="s">
        <v>6</v>
      </c>
      <c r="L149" s="307" t="s">
        <v>14</v>
      </c>
      <c r="O149" s="91" t="s">
        <v>85</v>
      </c>
      <c r="P149" s="91" t="s">
        <v>86</v>
      </c>
      <c r="Q149" s="91" t="s">
        <v>87</v>
      </c>
      <c r="S149" s="288" t="s">
        <v>40</v>
      </c>
      <c r="T149" s="288" t="s">
        <v>41</v>
      </c>
    </row>
    <row r="150" spans="1:20" x14ac:dyDescent="0.15">
      <c r="A150" s="291" t="s">
        <v>44</v>
      </c>
      <c r="B150" s="302">
        <f>AVERAGE(B160,B170)</f>
        <v>564</v>
      </c>
      <c r="C150" s="302">
        <f>AVERAGE(C160,C170)</f>
        <v>394.5</v>
      </c>
      <c r="D150" s="308">
        <f>C150/B150</f>
        <v>0.69946808510638303</v>
      </c>
      <c r="E150" s="302">
        <f>AVERAGE(E160,E170)</f>
        <v>4631</v>
      </c>
      <c r="F150" s="302">
        <f t="shared" ref="F150:I150" si="92">AVERAGE(F160,F170)</f>
        <v>35.5</v>
      </c>
      <c r="G150" s="302">
        <f t="shared" si="92"/>
        <v>10</v>
      </c>
      <c r="H150" s="302">
        <f t="shared" si="92"/>
        <v>31</v>
      </c>
      <c r="I150" s="302">
        <f t="shared" si="92"/>
        <v>50</v>
      </c>
      <c r="J150" s="309">
        <f>I150/H150</f>
        <v>1.6129032258064515</v>
      </c>
      <c r="K150" s="302">
        <f>AVERAGE(K160,K170)</f>
        <v>0</v>
      </c>
      <c r="L150" s="292">
        <f>((E150*0.05)+(F150*4)+(G150*-1)+(I150*0.1)+(K150*6))</f>
        <v>368.55</v>
      </c>
      <c r="O150" s="92">
        <f>(B150+H150)/(B152+F152+B154+F154+B156+F156+B150+H150)</f>
        <v>0.37539432176656151</v>
      </c>
      <c r="P150" s="73">
        <f>B150/(B150+F152+F154+F156)</f>
        <v>0.51366120218579236</v>
      </c>
      <c r="Q150" s="73">
        <f>H150/(H150+B152+B154+B156)</f>
        <v>6.3655030800821355E-2</v>
      </c>
      <c r="S150" s="289">
        <f>(H150+B152+B154+B156)/(H150+B152+B154+B156+B150)</f>
        <v>0.46336822074215034</v>
      </c>
      <c r="T150" s="289">
        <f>B150/(B150+H150+B152+B154+B156)</f>
        <v>0.53663177925784966</v>
      </c>
    </row>
    <row r="151" spans="1:20" x14ac:dyDescent="0.15">
      <c r="A151" s="306" t="s">
        <v>80</v>
      </c>
      <c r="B151" s="307" t="s">
        <v>10</v>
      </c>
      <c r="C151" s="307" t="s">
        <v>19</v>
      </c>
      <c r="D151" s="307" t="s">
        <v>77</v>
      </c>
      <c r="E151" s="307" t="s">
        <v>6</v>
      </c>
      <c r="F151" s="307" t="s">
        <v>17</v>
      </c>
      <c r="G151" s="307" t="s">
        <v>18</v>
      </c>
      <c r="H151" s="307" t="s">
        <v>19</v>
      </c>
      <c r="I151" s="307" t="s">
        <v>78</v>
      </c>
      <c r="J151" s="307" t="s">
        <v>6</v>
      </c>
      <c r="K151" s="307" t="s">
        <v>14</v>
      </c>
      <c r="L151" s="302" t="s">
        <v>91</v>
      </c>
      <c r="O151" s="72" t="s">
        <v>85</v>
      </c>
      <c r="P151" s="72" t="s">
        <v>87</v>
      </c>
      <c r="Q151" s="72" t="s">
        <v>88</v>
      </c>
    </row>
    <row r="152" spans="1:20" x14ac:dyDescent="0.15">
      <c r="A152" s="291" t="s">
        <v>44</v>
      </c>
      <c r="B152" s="302">
        <f>AVERAGE(B162,B172)</f>
        <v>442.5</v>
      </c>
      <c r="C152" s="302">
        <f>AVERAGE(C162,C172)</f>
        <v>2160</v>
      </c>
      <c r="D152" s="309">
        <f>C152/B152</f>
        <v>4.8813559322033901</v>
      </c>
      <c r="E152" s="302">
        <f>AVERAGE(E162,E172)</f>
        <v>19.5</v>
      </c>
      <c r="F152" s="302">
        <f t="shared" ref="F152:H152" si="93">AVERAGE(F162,F172)</f>
        <v>116.5</v>
      </c>
      <c r="G152" s="302">
        <f t="shared" si="93"/>
        <v>98</v>
      </c>
      <c r="H152" s="302">
        <f t="shared" si="93"/>
        <v>876.5</v>
      </c>
      <c r="I152" s="309">
        <f>H152/G152</f>
        <v>8.9438775510204085</v>
      </c>
      <c r="J152" s="302">
        <f>AVERAGE(J162,J172)</f>
        <v>4.5</v>
      </c>
      <c r="K152" s="292">
        <f>(C152*0.1)+(E152*6)+(H152*0.1)+(J152*6)</f>
        <v>447.65</v>
      </c>
      <c r="L152" s="292">
        <f>(C152*0.1)+(E152*6)+(G152*1)+(H152*0.1)+(J152*6)</f>
        <v>545.65</v>
      </c>
      <c r="O152" s="92">
        <f>(B152+F152)/(B152+F152+B154+F154+B156+F156+B150+H150)</f>
        <v>0.35268138801261828</v>
      </c>
      <c r="P152" s="73">
        <f>B152/(H150+B152+B154+B156)</f>
        <v>0.90862422997946612</v>
      </c>
      <c r="Q152" s="73">
        <f>F152/(F152+F154+F156)</f>
        <v>0.21816479400749064</v>
      </c>
    </row>
    <row r="153" spans="1:20" x14ac:dyDescent="0.15">
      <c r="A153" s="306" t="s">
        <v>81</v>
      </c>
      <c r="B153" s="307" t="s">
        <v>10</v>
      </c>
      <c r="C153" s="307" t="s">
        <v>19</v>
      </c>
      <c r="D153" s="307" t="s">
        <v>77</v>
      </c>
      <c r="E153" s="307" t="s">
        <v>6</v>
      </c>
      <c r="F153" s="307" t="s">
        <v>17</v>
      </c>
      <c r="G153" s="307" t="s">
        <v>18</v>
      </c>
      <c r="H153" s="307" t="s">
        <v>19</v>
      </c>
      <c r="I153" s="307" t="s">
        <v>78</v>
      </c>
      <c r="J153" s="307" t="s">
        <v>6</v>
      </c>
      <c r="K153" s="307" t="s">
        <v>14</v>
      </c>
      <c r="L153" s="302" t="s">
        <v>91</v>
      </c>
      <c r="O153" s="72" t="s">
        <v>85</v>
      </c>
      <c r="P153" s="72" t="s">
        <v>87</v>
      </c>
      <c r="Q153" s="72" t="s">
        <v>88</v>
      </c>
    </row>
    <row r="154" spans="1:20" x14ac:dyDescent="0.15">
      <c r="A154" s="291" t="s">
        <v>44</v>
      </c>
      <c r="B154" s="302">
        <f>AVERAGE(B164,B174)</f>
        <v>13.5</v>
      </c>
      <c r="C154" s="302">
        <f>AVERAGE(C164,C174)</f>
        <v>54.5</v>
      </c>
      <c r="D154" s="302">
        <f>C154/B154</f>
        <v>4.0370370370370372</v>
      </c>
      <c r="E154" s="302">
        <f>AVERAGE(E164,E174)</f>
        <v>0.5</v>
      </c>
      <c r="F154" s="302">
        <f t="shared" ref="F154:H154" si="94">AVERAGE(F164,F174)</f>
        <v>321.5</v>
      </c>
      <c r="G154" s="302">
        <f t="shared" si="94"/>
        <v>227</v>
      </c>
      <c r="H154" s="302">
        <f t="shared" si="94"/>
        <v>2995.5</v>
      </c>
      <c r="I154" s="309">
        <f>H154/G154</f>
        <v>13.196035242290749</v>
      </c>
      <c r="J154" s="302">
        <f>AVERAGE(J164,J174)</f>
        <v>24.5</v>
      </c>
      <c r="K154" s="292">
        <f>(C154*0.1)+(E154*6)+(H154*0.1)+(J154*6)</f>
        <v>455</v>
      </c>
      <c r="L154" s="292">
        <f>(C154*0.1)+(E154*6)+(G154*1)+(H154*0.1)+(J154*6)</f>
        <v>682</v>
      </c>
      <c r="O154" s="92">
        <f>(B154+F154)/(B152+F152+B154+F154+B156+F156+B150+H150)</f>
        <v>0.2113564668769716</v>
      </c>
      <c r="P154" s="73">
        <f>B154/(B152+H150+B154+B156)</f>
        <v>2.7720739219712527E-2</v>
      </c>
      <c r="Q154" s="73">
        <f>F154/(F154+F152+F156)</f>
        <v>0.60205992509363293</v>
      </c>
    </row>
    <row r="155" spans="1:20" x14ac:dyDescent="0.15">
      <c r="A155" s="306" t="s">
        <v>82</v>
      </c>
      <c r="B155" s="307" t="s">
        <v>10</v>
      </c>
      <c r="C155" s="307" t="s">
        <v>19</v>
      </c>
      <c r="D155" s="307" t="s">
        <v>77</v>
      </c>
      <c r="E155" s="307" t="s">
        <v>6</v>
      </c>
      <c r="F155" s="307" t="s">
        <v>17</v>
      </c>
      <c r="G155" s="307" t="s">
        <v>18</v>
      </c>
      <c r="H155" s="307" t="s">
        <v>19</v>
      </c>
      <c r="I155" s="307" t="s">
        <v>78</v>
      </c>
      <c r="J155" s="307" t="s">
        <v>6</v>
      </c>
      <c r="K155" s="307" t="s">
        <v>14</v>
      </c>
      <c r="L155" s="302" t="s">
        <v>91</v>
      </c>
      <c r="O155" s="72" t="s">
        <v>85</v>
      </c>
      <c r="P155" s="72" t="s">
        <v>87</v>
      </c>
      <c r="Q155" s="72" t="s">
        <v>88</v>
      </c>
    </row>
    <row r="156" spans="1:20" x14ac:dyDescent="0.15">
      <c r="A156" s="291" t="s">
        <v>44</v>
      </c>
      <c r="B156" s="302">
        <f>AVERAGE(B166,B176)</f>
        <v>0</v>
      </c>
      <c r="C156" s="302">
        <f>AVERAGE(C166,C176)</f>
        <v>0</v>
      </c>
      <c r="D156" s="302" t="e">
        <f>C156/B156</f>
        <v>#DIV/0!</v>
      </c>
      <c r="E156" s="302">
        <f>AVERAGE(E166,E176)</f>
        <v>0</v>
      </c>
      <c r="F156" s="302">
        <f>AVERAGE(F166,F176)</f>
        <v>96</v>
      </c>
      <c r="G156" s="302">
        <f t="shared" ref="G156:H156" si="95">AVERAGE(G166,G176)</f>
        <v>70.5</v>
      </c>
      <c r="H156" s="302">
        <f t="shared" si="95"/>
        <v>762.5</v>
      </c>
      <c r="I156" s="309">
        <f>H156/G156</f>
        <v>10.815602836879433</v>
      </c>
      <c r="J156" s="302">
        <f>AVERAGE(J166,J176)</f>
        <v>7</v>
      </c>
      <c r="K156" s="292">
        <f>(C156*0.1)+(E156*6)+(H156*0.1)+(J156*6)</f>
        <v>118.25</v>
      </c>
      <c r="L156" s="292">
        <f>(C156*0.1)+(E156*6)+(G156*1)+(H156*0.1)+(J156*6)</f>
        <v>188.75</v>
      </c>
      <c r="O156" s="92">
        <f>(B156+F156)/(B152+F152+B154+F154+B156+F156+B150+H150)</f>
        <v>6.0567823343848581E-2</v>
      </c>
      <c r="P156" s="88">
        <f>B156/(B156+B154+B152+H150)</f>
        <v>0</v>
      </c>
      <c r="Q156" s="73">
        <f>F156/(F156+F154+F152)</f>
        <v>0.1797752808988764</v>
      </c>
    </row>
    <row r="157" spans="1:20" x14ac:dyDescent="0.15">
      <c r="B157" s="310"/>
      <c r="C157" s="310"/>
      <c r="D157" s="310"/>
      <c r="E157" s="310"/>
      <c r="F157" s="310"/>
      <c r="G157" s="310"/>
      <c r="H157" s="310"/>
      <c r="I157" s="310"/>
      <c r="J157" s="310"/>
      <c r="K157" s="310"/>
      <c r="L157" s="311"/>
      <c r="O157" s="68"/>
      <c r="P157" s="70"/>
      <c r="Q157" s="68"/>
    </row>
    <row r="158" spans="1:20" x14ac:dyDescent="0.15">
      <c r="A158" s="290">
        <v>2024</v>
      </c>
      <c r="O158" s="68"/>
      <c r="P158" s="70">
        <v>2024</v>
      </c>
      <c r="Q158" s="68"/>
      <c r="S158" s="290" t="s">
        <v>92</v>
      </c>
    </row>
    <row r="159" spans="1:20" x14ac:dyDescent="0.15">
      <c r="A159" s="306" t="s">
        <v>79</v>
      </c>
      <c r="B159" s="307" t="s">
        <v>89</v>
      </c>
      <c r="C159" s="307" t="s">
        <v>2</v>
      </c>
      <c r="D159" s="307" t="s">
        <v>3</v>
      </c>
      <c r="E159" s="307" t="s">
        <v>19</v>
      </c>
      <c r="F159" s="307" t="s">
        <v>6</v>
      </c>
      <c r="G159" s="307" t="s">
        <v>76</v>
      </c>
      <c r="H159" s="307" t="s">
        <v>10</v>
      </c>
      <c r="I159" s="307" t="s">
        <v>19</v>
      </c>
      <c r="J159" s="307" t="s">
        <v>77</v>
      </c>
      <c r="K159" s="307" t="s">
        <v>6</v>
      </c>
      <c r="L159" s="307" t="s">
        <v>14</v>
      </c>
      <c r="O159" s="91" t="s">
        <v>85</v>
      </c>
      <c r="P159" s="91" t="s">
        <v>86</v>
      </c>
      <c r="Q159" s="91" t="s">
        <v>87</v>
      </c>
      <c r="S159" s="288" t="s">
        <v>40</v>
      </c>
      <c r="T159" s="288" t="s">
        <v>41</v>
      </c>
    </row>
    <row r="160" spans="1:20" x14ac:dyDescent="0.15">
      <c r="A160" s="291" t="s">
        <v>44</v>
      </c>
      <c r="B160" s="302">
        <v>548</v>
      </c>
      <c r="C160" s="302">
        <v>396</v>
      </c>
      <c r="D160" s="308">
        <f>C160/B160</f>
        <v>0.72262773722627738</v>
      </c>
      <c r="E160" s="302">
        <v>4691</v>
      </c>
      <c r="F160" s="302">
        <v>37</v>
      </c>
      <c r="G160" s="302">
        <v>12</v>
      </c>
      <c r="H160" s="302">
        <v>40</v>
      </c>
      <c r="I160" s="302">
        <v>58</v>
      </c>
      <c r="J160" s="309">
        <f>I160/H160</f>
        <v>1.45</v>
      </c>
      <c r="K160" s="302">
        <v>0</v>
      </c>
      <c r="L160" s="292">
        <f>((E160*0.05)+(F160*4)+(G160*-1)+(I160*0.1)+(K160*6))</f>
        <v>376.35</v>
      </c>
      <c r="O160" s="92">
        <f>(B160+H160)/(B162+F162+B164+F164+B166+F166+B160+H160)</f>
        <v>0.36749999999999999</v>
      </c>
      <c r="P160" s="73">
        <f>B160/(B160+F162+F164+F166)</f>
        <v>0.5135895032802249</v>
      </c>
      <c r="Q160" s="73">
        <f>H160/(H160+B162+B164+B166)</f>
        <v>7.5046904315197005E-2</v>
      </c>
      <c r="S160" s="289">
        <f>(H160+B162+B164+B166)/(H160+B162+B164+B166+B160)</f>
        <v>0.49306197964847365</v>
      </c>
      <c r="T160" s="289">
        <f>B160/(B160+H160+B162+B164+B166)</f>
        <v>0.50693802035152635</v>
      </c>
    </row>
    <row r="161" spans="1:20" x14ac:dyDescent="0.15">
      <c r="A161" s="306" t="s">
        <v>80</v>
      </c>
      <c r="B161" s="307" t="s">
        <v>10</v>
      </c>
      <c r="C161" s="307" t="s">
        <v>19</v>
      </c>
      <c r="D161" s="307" t="s">
        <v>77</v>
      </c>
      <c r="E161" s="307" t="s">
        <v>6</v>
      </c>
      <c r="F161" s="307" t="s">
        <v>17</v>
      </c>
      <c r="G161" s="307" t="s">
        <v>18</v>
      </c>
      <c r="H161" s="307" t="s">
        <v>19</v>
      </c>
      <c r="I161" s="307" t="s">
        <v>78</v>
      </c>
      <c r="J161" s="307" t="s">
        <v>6</v>
      </c>
      <c r="K161" s="307" t="s">
        <v>14</v>
      </c>
      <c r="L161" s="307" t="s">
        <v>91</v>
      </c>
      <c r="O161" s="72" t="s">
        <v>85</v>
      </c>
      <c r="P161" s="72" t="s">
        <v>87</v>
      </c>
      <c r="Q161" s="72" t="s">
        <v>88</v>
      </c>
    </row>
    <row r="162" spans="1:20" x14ac:dyDescent="0.15">
      <c r="A162" s="291" t="s">
        <v>44</v>
      </c>
      <c r="B162" s="302">
        <v>478</v>
      </c>
      <c r="C162" s="302">
        <v>2362</v>
      </c>
      <c r="D162" s="309">
        <f>C162/B162</f>
        <v>4.9414225941422592</v>
      </c>
      <c r="E162" s="302">
        <v>18</v>
      </c>
      <c r="F162" s="302">
        <v>110</v>
      </c>
      <c r="G162" s="302">
        <v>95</v>
      </c>
      <c r="H162" s="302">
        <v>945</v>
      </c>
      <c r="I162" s="309">
        <f>H162/G162</f>
        <v>9.9473684210526319</v>
      </c>
      <c r="J162" s="302">
        <v>4</v>
      </c>
      <c r="K162" s="292">
        <f>(C162*0.1)+(E162*6)+(H162*0.1)+(J162*6)</f>
        <v>462.70000000000005</v>
      </c>
      <c r="L162" s="292">
        <f>(C162*0.1)+(E162*6)+(G162*1)+(H162*0.1)+(J162*6)</f>
        <v>557.70000000000005</v>
      </c>
      <c r="O162" s="92">
        <f>(B162+F162)/(B162+F162+B164+F164+B166+F166+B160+H160)</f>
        <v>0.36749999999999999</v>
      </c>
      <c r="P162" s="73">
        <f>B162/(H160+B162+B164+B166)</f>
        <v>0.8968105065666041</v>
      </c>
      <c r="Q162" s="73">
        <f>F162/(F162+F164+F166)</f>
        <v>0.2119460500963391</v>
      </c>
    </row>
    <row r="163" spans="1:20" x14ac:dyDescent="0.15">
      <c r="A163" s="306" t="s">
        <v>81</v>
      </c>
      <c r="B163" s="307" t="s">
        <v>10</v>
      </c>
      <c r="C163" s="307" t="s">
        <v>19</v>
      </c>
      <c r="D163" s="307" t="s">
        <v>77</v>
      </c>
      <c r="E163" s="307" t="s">
        <v>6</v>
      </c>
      <c r="F163" s="307" t="s">
        <v>17</v>
      </c>
      <c r="G163" s="307" t="s">
        <v>18</v>
      </c>
      <c r="H163" s="307" t="s">
        <v>19</v>
      </c>
      <c r="I163" s="307" t="s">
        <v>78</v>
      </c>
      <c r="J163" s="307" t="s">
        <v>6</v>
      </c>
      <c r="K163" s="307" t="s">
        <v>14</v>
      </c>
      <c r="L163" s="307" t="s">
        <v>91</v>
      </c>
      <c r="O163" s="72" t="s">
        <v>85</v>
      </c>
      <c r="P163" s="72" t="s">
        <v>87</v>
      </c>
      <c r="Q163" s="72" t="s">
        <v>88</v>
      </c>
    </row>
    <row r="164" spans="1:20" x14ac:dyDescent="0.15">
      <c r="A164" s="291" t="s">
        <v>44</v>
      </c>
      <c r="B164" s="302">
        <v>15</v>
      </c>
      <c r="C164" s="302">
        <v>68</v>
      </c>
      <c r="D164" s="302">
        <f>C164/B164</f>
        <v>4.5333333333333332</v>
      </c>
      <c r="E164" s="302">
        <v>1</v>
      </c>
      <c r="F164" s="302">
        <v>309</v>
      </c>
      <c r="G164" s="302">
        <v>228</v>
      </c>
      <c r="H164" s="302">
        <v>2909</v>
      </c>
      <c r="I164" s="309">
        <f>H164/G164</f>
        <v>12.758771929824562</v>
      </c>
      <c r="J164" s="302">
        <v>24</v>
      </c>
      <c r="K164" s="292">
        <f>(C164*0.1)+(E164*6)+(H164*0.1)+(J164*6)</f>
        <v>447.70000000000005</v>
      </c>
      <c r="L164" s="292">
        <f>(C164*0.1)+(E164*6)+(G164*1)+(H164*0.1)+(J164*6)</f>
        <v>675.7</v>
      </c>
      <c r="O164" s="92">
        <f>(B164+F164)/(B162+F162+B164+F164+B166+F166+B160+H160)</f>
        <v>0.20250000000000001</v>
      </c>
      <c r="P164" s="73">
        <f>B164/(B162+H160+B164+B166)</f>
        <v>2.8142589118198873E-2</v>
      </c>
      <c r="Q164" s="73">
        <f>F164/(F164+F162+F166)</f>
        <v>0.59537572254335258</v>
      </c>
    </row>
    <row r="165" spans="1:20" x14ac:dyDescent="0.15">
      <c r="A165" s="306" t="s">
        <v>82</v>
      </c>
      <c r="B165" s="307" t="s">
        <v>10</v>
      </c>
      <c r="C165" s="307" t="s">
        <v>19</v>
      </c>
      <c r="D165" s="307" t="s">
        <v>77</v>
      </c>
      <c r="E165" s="307" t="s">
        <v>6</v>
      </c>
      <c r="F165" s="307" t="s">
        <v>17</v>
      </c>
      <c r="G165" s="307" t="s">
        <v>18</v>
      </c>
      <c r="H165" s="307" t="s">
        <v>19</v>
      </c>
      <c r="I165" s="307" t="s">
        <v>78</v>
      </c>
      <c r="J165" s="307" t="s">
        <v>6</v>
      </c>
      <c r="K165" s="307" t="s">
        <v>14</v>
      </c>
      <c r="L165" s="307" t="s">
        <v>91</v>
      </c>
      <c r="O165" s="72" t="s">
        <v>85</v>
      </c>
      <c r="P165" s="72" t="s">
        <v>87</v>
      </c>
      <c r="Q165" s="72" t="s">
        <v>88</v>
      </c>
    </row>
    <row r="166" spans="1:20" x14ac:dyDescent="0.15">
      <c r="A166" s="291" t="s">
        <v>44</v>
      </c>
      <c r="B166" s="302">
        <v>0</v>
      </c>
      <c r="C166" s="302">
        <v>0</v>
      </c>
      <c r="D166" s="302" t="e">
        <f>C166/B166</f>
        <v>#DIV/0!</v>
      </c>
      <c r="E166" s="302">
        <v>0</v>
      </c>
      <c r="F166" s="302">
        <v>100</v>
      </c>
      <c r="G166" s="302">
        <v>74</v>
      </c>
      <c r="H166" s="302">
        <v>848</v>
      </c>
      <c r="I166" s="309">
        <f>H166/G166</f>
        <v>11.45945945945946</v>
      </c>
      <c r="J166" s="302">
        <v>9</v>
      </c>
      <c r="K166" s="292">
        <f>(C166*0.1)+(E166*6)+(H166*0.1)+(J166*6)</f>
        <v>138.80000000000001</v>
      </c>
      <c r="L166" s="292">
        <f>(C166*0.1)+(E166*6)+(G166*1)+(H166*0.1)+(J166*6)</f>
        <v>212.8</v>
      </c>
      <c r="O166" s="92">
        <f>(B166+F166)/(B162+F162+B164+F164+B166+F166+B160+H160)</f>
        <v>6.25E-2</v>
      </c>
      <c r="P166" s="88">
        <f>B166/(B166+B164+B162+H160)</f>
        <v>0</v>
      </c>
      <c r="Q166" s="73">
        <f>F166/(F166+F164+F162)</f>
        <v>0.19267822736030829</v>
      </c>
    </row>
    <row r="167" spans="1:20" x14ac:dyDescent="0.15">
      <c r="O167" s="68"/>
      <c r="P167" s="68"/>
      <c r="Q167" s="68"/>
    </row>
    <row r="168" spans="1:20" x14ac:dyDescent="0.15">
      <c r="A168" s="290">
        <v>2025</v>
      </c>
      <c r="O168" s="68"/>
      <c r="P168" s="70">
        <v>2025</v>
      </c>
      <c r="Q168" s="68"/>
      <c r="S168" s="290" t="s">
        <v>92</v>
      </c>
    </row>
    <row r="169" spans="1:20" x14ac:dyDescent="0.15">
      <c r="A169" s="306" t="s">
        <v>79</v>
      </c>
      <c r="B169" s="307" t="s">
        <v>89</v>
      </c>
      <c r="C169" s="307" t="s">
        <v>2</v>
      </c>
      <c r="D169" s="307" t="s">
        <v>3</v>
      </c>
      <c r="E169" s="307" t="s">
        <v>19</v>
      </c>
      <c r="F169" s="307" t="s">
        <v>6</v>
      </c>
      <c r="G169" s="307" t="s">
        <v>76</v>
      </c>
      <c r="H169" s="307" t="s">
        <v>10</v>
      </c>
      <c r="I169" s="307" t="s">
        <v>19</v>
      </c>
      <c r="J169" s="307" t="s">
        <v>77</v>
      </c>
      <c r="K169" s="307" t="s">
        <v>6</v>
      </c>
      <c r="L169" s="307" t="s">
        <v>14</v>
      </c>
      <c r="O169" s="91" t="s">
        <v>85</v>
      </c>
      <c r="P169" s="91" t="s">
        <v>86</v>
      </c>
      <c r="Q169" s="91" t="s">
        <v>87</v>
      </c>
      <c r="S169" s="288" t="s">
        <v>40</v>
      </c>
      <c r="T169" s="288" t="s">
        <v>41</v>
      </c>
    </row>
    <row r="170" spans="1:20" x14ac:dyDescent="0.15">
      <c r="A170" s="291" t="s">
        <v>44</v>
      </c>
      <c r="B170" s="302">
        <v>580</v>
      </c>
      <c r="C170" s="302">
        <v>393</v>
      </c>
      <c r="D170" s="308">
        <v>45.64</v>
      </c>
      <c r="E170" s="302">
        <v>4571</v>
      </c>
      <c r="F170" s="302">
        <v>34</v>
      </c>
      <c r="G170" s="302">
        <v>8</v>
      </c>
      <c r="H170" s="302">
        <v>22</v>
      </c>
      <c r="I170" s="302">
        <v>42</v>
      </c>
      <c r="J170" s="302">
        <f>I170/H170</f>
        <v>1.9090909090909092</v>
      </c>
      <c r="K170" s="302">
        <v>0</v>
      </c>
      <c r="L170" s="292">
        <f>((E170*0.05)+(F170*4)+(G170*-1)+(I170*0.1)+(K170*6))</f>
        <v>360.75</v>
      </c>
      <c r="O170" s="92">
        <f>(B170+H170)/(B172+F172+B174+F174+B176+F176+B170+H170)</f>
        <v>0.3834394904458599</v>
      </c>
      <c r="P170" s="73">
        <f>B170/(B170+F172+F174+F176)</f>
        <v>0.51372896368467669</v>
      </c>
      <c r="Q170" s="73">
        <f>H170/(H170+B172+B174+B176)</f>
        <v>4.9886621315192746E-2</v>
      </c>
      <c r="S170" s="289">
        <f>(H170+B172+B174+B176)/(H170+B172+B174+B176+B170)</f>
        <v>0.43192948090107736</v>
      </c>
      <c r="T170" s="289">
        <f>B170/(B170+H170+B172+B174+B176)</f>
        <v>0.56807051909892259</v>
      </c>
    </row>
    <row r="171" spans="1:20" x14ac:dyDescent="0.15">
      <c r="A171" s="306" t="s">
        <v>80</v>
      </c>
      <c r="B171" s="307" t="s">
        <v>10</v>
      </c>
      <c r="C171" s="307" t="s">
        <v>19</v>
      </c>
      <c r="D171" s="307" t="s">
        <v>77</v>
      </c>
      <c r="E171" s="307" t="s">
        <v>6</v>
      </c>
      <c r="F171" s="307" t="s">
        <v>17</v>
      </c>
      <c r="G171" s="307" t="s">
        <v>18</v>
      </c>
      <c r="H171" s="307" t="s">
        <v>19</v>
      </c>
      <c r="I171" s="307" t="s">
        <v>78</v>
      </c>
      <c r="J171" s="307" t="s">
        <v>6</v>
      </c>
      <c r="K171" s="307" t="s">
        <v>14</v>
      </c>
      <c r="L171" s="307" t="s">
        <v>91</v>
      </c>
      <c r="O171" s="72" t="s">
        <v>85</v>
      </c>
      <c r="P171" s="72" t="s">
        <v>87</v>
      </c>
      <c r="Q171" s="72" t="s">
        <v>88</v>
      </c>
    </row>
    <row r="172" spans="1:20" x14ac:dyDescent="0.15">
      <c r="A172" s="291" t="s">
        <v>44</v>
      </c>
      <c r="B172" s="302">
        <v>407</v>
      </c>
      <c r="C172" s="302">
        <v>1958</v>
      </c>
      <c r="D172" s="309">
        <f>C172/B172</f>
        <v>4.8108108108108105</v>
      </c>
      <c r="E172" s="302">
        <v>21</v>
      </c>
      <c r="F172" s="302">
        <v>123</v>
      </c>
      <c r="G172" s="302">
        <v>101</v>
      </c>
      <c r="H172" s="302">
        <v>808</v>
      </c>
      <c r="I172" s="309">
        <f>H172/G172</f>
        <v>8</v>
      </c>
      <c r="J172" s="302">
        <v>5</v>
      </c>
      <c r="K172" s="292">
        <f>(C172*0.1)+(E172*6)+(H172*0.1)+(J172*6)</f>
        <v>432.6</v>
      </c>
      <c r="L172" s="292">
        <f>(C172*0.1)+(E172*6)+(G172*1)+(H172*0.1)+(J172*6)</f>
        <v>533.6</v>
      </c>
      <c r="O172" s="92">
        <f>(B172+F172)/(B172+F172+B174+F174+B176+F176+B170+H170)</f>
        <v>0.33757961783439489</v>
      </c>
      <c r="P172" s="73">
        <f>B172/(H170+B172+B174+B176)</f>
        <v>0.92290249433106575</v>
      </c>
      <c r="Q172" s="73">
        <f>F172/(F172+F174+F176)</f>
        <v>0.22404371584699453</v>
      </c>
    </row>
    <row r="173" spans="1:20" x14ac:dyDescent="0.15">
      <c r="A173" s="306" t="s">
        <v>81</v>
      </c>
      <c r="B173" s="307" t="s">
        <v>10</v>
      </c>
      <c r="C173" s="307" t="s">
        <v>19</v>
      </c>
      <c r="D173" s="307" t="s">
        <v>77</v>
      </c>
      <c r="E173" s="307" t="s">
        <v>6</v>
      </c>
      <c r="F173" s="307" t="s">
        <v>17</v>
      </c>
      <c r="G173" s="307" t="s">
        <v>18</v>
      </c>
      <c r="H173" s="307" t="s">
        <v>19</v>
      </c>
      <c r="I173" s="307" t="s">
        <v>78</v>
      </c>
      <c r="J173" s="307" t="s">
        <v>6</v>
      </c>
      <c r="K173" s="307" t="s">
        <v>14</v>
      </c>
      <c r="L173" s="307" t="s">
        <v>91</v>
      </c>
      <c r="O173" s="72" t="s">
        <v>85</v>
      </c>
      <c r="P173" s="72" t="s">
        <v>87</v>
      </c>
      <c r="Q173" s="72" t="s">
        <v>88</v>
      </c>
    </row>
    <row r="174" spans="1:20" x14ac:dyDescent="0.15">
      <c r="A174" s="291" t="s">
        <v>44</v>
      </c>
      <c r="B174" s="302">
        <v>12</v>
      </c>
      <c r="C174" s="302">
        <v>41</v>
      </c>
      <c r="D174" s="309">
        <f>C174/B174</f>
        <v>3.4166666666666665</v>
      </c>
      <c r="E174" s="302">
        <v>0</v>
      </c>
      <c r="F174" s="302">
        <v>334</v>
      </c>
      <c r="G174" s="302">
        <v>226</v>
      </c>
      <c r="H174" s="302">
        <v>3082</v>
      </c>
      <c r="I174" s="309">
        <f>H174/G174</f>
        <v>13.63716814159292</v>
      </c>
      <c r="J174" s="302">
        <v>25</v>
      </c>
      <c r="K174" s="292">
        <f>(C174*0.1)+(E174*6)+(H174*0.1)+(J174*6)</f>
        <v>462.30000000000007</v>
      </c>
      <c r="L174" s="292">
        <f>(C174*0.1)+(E174*6)+(G174*1)+(H174*0.1)+(J174*6)</f>
        <v>688.30000000000007</v>
      </c>
      <c r="O174" s="92">
        <f>(B174+F174)/(B172+F172+B174+F174+B176+F176+B170+H170)</f>
        <v>0.22038216560509555</v>
      </c>
      <c r="P174" s="73">
        <f>B174/(B172+H170+B174+B176)</f>
        <v>2.7210884353741496E-2</v>
      </c>
      <c r="Q174" s="73">
        <f>F174/(F174+F172+F176)</f>
        <v>0.60837887067395269</v>
      </c>
    </row>
    <row r="175" spans="1:20" x14ac:dyDescent="0.15">
      <c r="A175" s="306" t="s">
        <v>82</v>
      </c>
      <c r="B175" s="307" t="s">
        <v>10</v>
      </c>
      <c r="C175" s="307" t="s">
        <v>19</v>
      </c>
      <c r="D175" s="307" t="s">
        <v>77</v>
      </c>
      <c r="E175" s="307" t="s">
        <v>6</v>
      </c>
      <c r="F175" s="307" t="s">
        <v>17</v>
      </c>
      <c r="G175" s="307" t="s">
        <v>18</v>
      </c>
      <c r="H175" s="307" t="s">
        <v>19</v>
      </c>
      <c r="I175" s="307" t="s">
        <v>78</v>
      </c>
      <c r="J175" s="307" t="s">
        <v>6</v>
      </c>
      <c r="K175" s="307" t="s">
        <v>14</v>
      </c>
      <c r="L175" s="307" t="s">
        <v>91</v>
      </c>
      <c r="O175" s="72" t="s">
        <v>85</v>
      </c>
      <c r="P175" s="72" t="s">
        <v>87</v>
      </c>
      <c r="Q175" s="72" t="s">
        <v>88</v>
      </c>
    </row>
    <row r="176" spans="1:20" x14ac:dyDescent="0.15">
      <c r="A176" s="291" t="s">
        <v>44</v>
      </c>
      <c r="B176" s="302">
        <v>0</v>
      </c>
      <c r="C176" s="302">
        <v>0</v>
      </c>
      <c r="D176" s="302" t="e">
        <f>C176/B176</f>
        <v>#DIV/0!</v>
      </c>
      <c r="E176" s="302">
        <v>0</v>
      </c>
      <c r="F176" s="302">
        <v>92</v>
      </c>
      <c r="G176" s="302">
        <v>67</v>
      </c>
      <c r="H176" s="302">
        <v>677</v>
      </c>
      <c r="I176" s="309">
        <f>H176/G176</f>
        <v>10.104477611940299</v>
      </c>
      <c r="J176" s="302">
        <v>5</v>
      </c>
      <c r="K176" s="292">
        <f>(C176*0.1)+(E176*6)+(H176*0.1)+(J176*6)</f>
        <v>97.7</v>
      </c>
      <c r="L176" s="292">
        <f>(C176*0.1)+(E176*6)+(G176*1)+(H176*0.1)+(J176*6)</f>
        <v>164.7</v>
      </c>
      <c r="O176" s="92">
        <f>(B176+F176)/(B172+F172+B174+F174+B176+F176+B170+H170)</f>
        <v>5.8598726114649682E-2</v>
      </c>
      <c r="P176" s="88">
        <f>B176/(B176+B174+B172+H170)</f>
        <v>0</v>
      </c>
      <c r="Q176" s="73">
        <f>F176/(F176+F174+F172)</f>
        <v>0.16757741347905283</v>
      </c>
    </row>
  </sheetData>
  <mergeCells count="136">
    <mergeCell ref="A141:W141"/>
    <mergeCell ref="H143:J143"/>
    <mergeCell ref="M143:O143"/>
    <mergeCell ref="H144:J144"/>
    <mergeCell ref="H145:J145"/>
    <mergeCell ref="H146:J146"/>
    <mergeCell ref="J127:M127"/>
    <mergeCell ref="R127:U127"/>
    <mergeCell ref="J128:M128"/>
    <mergeCell ref="R128:U128"/>
    <mergeCell ref="J129:M129"/>
    <mergeCell ref="R129:U129"/>
    <mergeCell ref="J124:M124"/>
    <mergeCell ref="R124:U124"/>
    <mergeCell ref="J125:M125"/>
    <mergeCell ref="R125:U125"/>
    <mergeCell ref="J126:M126"/>
    <mergeCell ref="R126:U126"/>
    <mergeCell ref="J121:M121"/>
    <mergeCell ref="R121:U121"/>
    <mergeCell ref="J122:M122"/>
    <mergeCell ref="R122:U122"/>
    <mergeCell ref="J123:M123"/>
    <mergeCell ref="R123:U123"/>
    <mergeCell ref="A111:G111"/>
    <mergeCell ref="J111:N111"/>
    <mergeCell ref="R111:T111"/>
    <mergeCell ref="V111:W111"/>
    <mergeCell ref="A120:G120"/>
    <mergeCell ref="J120:N120"/>
    <mergeCell ref="R120:V120"/>
    <mergeCell ref="A90:G90"/>
    <mergeCell ref="H90:M90"/>
    <mergeCell ref="R90:T90"/>
    <mergeCell ref="V90:W90"/>
    <mergeCell ref="A100:G100"/>
    <mergeCell ref="J100:N100"/>
    <mergeCell ref="R100:T100"/>
    <mergeCell ref="V100:W100"/>
    <mergeCell ref="H76:J76"/>
    <mergeCell ref="H77:J77"/>
    <mergeCell ref="A80:W80"/>
    <mergeCell ref="C82:I82"/>
    <mergeCell ref="L82:P82"/>
    <mergeCell ref="R82:T82"/>
    <mergeCell ref="V82:W82"/>
    <mergeCell ref="J59:M59"/>
    <mergeCell ref="R59:U59"/>
    <mergeCell ref="AL59:AO59"/>
    <mergeCell ref="AT59:AW59"/>
    <mergeCell ref="A73:W73"/>
    <mergeCell ref="H75:J75"/>
    <mergeCell ref="M75:O75"/>
    <mergeCell ref="J57:M57"/>
    <mergeCell ref="R57:U57"/>
    <mergeCell ref="AL57:AO57"/>
    <mergeCell ref="AT57:AW57"/>
    <mergeCell ref="J58:M58"/>
    <mergeCell ref="R58:U58"/>
    <mergeCell ref="AL58:AO58"/>
    <mergeCell ref="AT58:AW58"/>
    <mergeCell ref="J55:M55"/>
    <mergeCell ref="R55:U55"/>
    <mergeCell ref="AL55:AO55"/>
    <mergeCell ref="AT55:AW55"/>
    <mergeCell ref="J56:M56"/>
    <mergeCell ref="R56:U56"/>
    <mergeCell ref="AL56:AO56"/>
    <mergeCell ref="AT56:AW56"/>
    <mergeCell ref="J53:M53"/>
    <mergeCell ref="R53:U53"/>
    <mergeCell ref="AL53:AO53"/>
    <mergeCell ref="AT53:AW53"/>
    <mergeCell ref="J54:M54"/>
    <mergeCell ref="R54:U54"/>
    <mergeCell ref="AL54:AO54"/>
    <mergeCell ref="AT54:AW54"/>
    <mergeCell ref="J51:M51"/>
    <mergeCell ref="R51:U51"/>
    <mergeCell ref="AL51:AO51"/>
    <mergeCell ref="AT51:AW51"/>
    <mergeCell ref="J52:M52"/>
    <mergeCell ref="R52:U52"/>
    <mergeCell ref="AL52:AO52"/>
    <mergeCell ref="AT52:AW52"/>
    <mergeCell ref="A50:G50"/>
    <mergeCell ref="J50:N50"/>
    <mergeCell ref="R50:V50"/>
    <mergeCell ref="AC50:AI50"/>
    <mergeCell ref="AL50:AP50"/>
    <mergeCell ref="AT50:AX50"/>
    <mergeCell ref="AV30:AX30"/>
    <mergeCell ref="AZ30:BA30"/>
    <mergeCell ref="A41:G41"/>
    <mergeCell ref="L41:P41"/>
    <mergeCell ref="T41:V41"/>
    <mergeCell ref="X41:Y41"/>
    <mergeCell ref="AE41:AK41"/>
    <mergeCell ref="AN41:AR41"/>
    <mergeCell ref="AV41:AX41"/>
    <mergeCell ref="AZ41:BA41"/>
    <mergeCell ref="A30:G30"/>
    <mergeCell ref="L30:P30"/>
    <mergeCell ref="T30:V30"/>
    <mergeCell ref="X30:Y30"/>
    <mergeCell ref="AE30:AK30"/>
    <mergeCell ref="AN30:AR30"/>
    <mergeCell ref="AV12:AX12"/>
    <mergeCell ref="AZ12:BA12"/>
    <mergeCell ref="A20:G20"/>
    <mergeCell ref="H20:M20"/>
    <mergeCell ref="T20:V20"/>
    <mergeCell ref="X20:Y20"/>
    <mergeCell ref="AE20:AK20"/>
    <mergeCell ref="AL20:AQ20"/>
    <mergeCell ref="AV20:AX20"/>
    <mergeCell ref="AZ20:BA20"/>
    <mergeCell ref="C12:I12"/>
    <mergeCell ref="N12:R12"/>
    <mergeCell ref="T12:V12"/>
    <mergeCell ref="X12:Y12"/>
    <mergeCell ref="AG12:AM12"/>
    <mergeCell ref="AP12:AT12"/>
    <mergeCell ref="H6:J6"/>
    <mergeCell ref="AJ6:AL6"/>
    <mergeCell ref="H7:J7"/>
    <mergeCell ref="AJ7:AL7"/>
    <mergeCell ref="A10:W10"/>
    <mergeCell ref="AC10:AY10"/>
    <mergeCell ref="A1:W1"/>
    <mergeCell ref="A3:W3"/>
    <mergeCell ref="AC3:AY3"/>
    <mergeCell ref="H5:J5"/>
    <mergeCell ref="M5:O5"/>
    <mergeCell ref="AJ5:AL5"/>
    <mergeCell ref="AO5:AQ5"/>
  </mergeCells>
  <hyperlinks>
    <hyperlink ref="AJ5" location="ARI!C9" display="RSP Projections: Year 1" xr:uid="{5257188F-D69B-48DA-9D85-B92A2B86F606}"/>
    <hyperlink ref="AJ6" location="ARI!A90" display="RSP Projections: Year 2" xr:uid="{C18B5198-8F74-496F-B0EF-0BDE6494A00D}"/>
    <hyperlink ref="AJ6:AL6" location="ARI!A110" display="RSP Projections: Year 2" xr:uid="{C82B57F2-1BF1-44CA-8A09-B4301B12C281}"/>
    <hyperlink ref="AO5:AQ5" location="ARI!AX11" display="Adjustable Projections: Year 1" xr:uid="{C2598162-CC2C-41D3-9F89-7936270BF10E}"/>
    <hyperlink ref="M76" location="ARI!A170" display="Past Run/Pass Performances" xr:uid="{3E54AE9D-60E5-4093-86EA-EA65BF6E3DB1}"/>
    <hyperlink ref="M6" location="ARI!A170" display="Past Run/Pass Performances" xr:uid="{040C6737-7A72-44A4-80DD-2FBF4F5B1007}"/>
    <hyperlink ref="H143" location="ARI!C9" display="RSP Projections: Year 1" xr:uid="{328739E0-2A16-48C9-A05D-EBBEA62CE2BB}"/>
    <hyperlink ref="H144" location="ARI!A90" display="RSP Projections: Year 2" xr:uid="{D4D50E6E-B5EA-48FF-9C0B-F5356D1DB8E9}"/>
    <hyperlink ref="H144:J144" location="ARI!A110" display="RSP Projections: Year 2" xr:uid="{91CD07B6-713D-4C7D-BDAE-8845C87BD57D}"/>
    <hyperlink ref="M143:O143" location="ARI!AX11" display="Adjustable Projections: Year 1" xr:uid="{79FA74D9-6104-44B2-97EF-11F7E7DE7519}"/>
    <hyperlink ref="H75" location="ARI!C9" display="RSP Projections: Year 1" xr:uid="{B96A3E97-31E8-465A-8D67-B62CC8D8A4BA}"/>
    <hyperlink ref="M75:O75" location="ARI!AX11" display="Adjustable Projections: Year 1" xr:uid="{6565E538-A0CD-4F21-879B-5735AD8FB85D}"/>
    <hyperlink ref="H76:J76" location="ARI!A110" display="RSP Projections: Year 2" xr:uid="{7AA1B9C6-2791-4B15-B1B1-7EE42517C107}"/>
    <hyperlink ref="H76" location="ARI!A90" display="RSP Projections: Year 2" xr:uid="{32AC858E-A46B-41B9-A741-75387C561F65}"/>
    <hyperlink ref="H5" location="ARI!C9" display="RSP Projections: Year 1" xr:uid="{6CEAFEFC-D27D-475D-A633-FD6ADE94121D}"/>
    <hyperlink ref="M5:O5" location="ARI!AX11" display="Adjustable Projections: Year 1" xr:uid="{F993ADCD-2DB6-469F-B319-34F193F61BD3}"/>
    <hyperlink ref="H6:J6" location="ARI!A110" display="RSP Projections: Year 2" xr:uid="{17333B67-38E2-4C65-BE1F-1896E294FEFA}"/>
    <hyperlink ref="H6" location="ARI!A90" display="RSP Projections: Year 2" xr:uid="{3946CFC3-5334-4A37-9A8E-8FF659A5A40D}"/>
  </hyperlinks>
  <pageMargins left="0" right="0" top="0" bottom="0" header="0" footer="0"/>
  <pageSetup scale="54" orientation="landscape"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E667B-06B1-4E9B-92CC-88A6C52B5C9F}">
  <dimension ref="A1:BB176"/>
  <sheetViews>
    <sheetView topLeftCell="A40" zoomScale="200" zoomScaleNormal="200" workbookViewId="0">
      <selection activeCell="J62" sqref="J62:N62"/>
    </sheetView>
  </sheetViews>
  <sheetFormatPr defaultColWidth="5.7109375" defaultRowHeight="8.25" x14ac:dyDescent="0.15"/>
  <cols>
    <col min="1" max="1" width="11.28515625" style="340" customWidth="1"/>
    <col min="2" max="2" width="3.28515625" style="350" customWidth="1"/>
    <col min="3" max="15" width="3.28515625" style="340" customWidth="1"/>
    <col min="16" max="16" width="7" style="340" bestFit="1" customWidth="1"/>
    <col min="17" max="17" width="5.85546875" style="340" bestFit="1" customWidth="1"/>
    <col min="18" max="18" width="12.140625" style="340" customWidth="1"/>
    <col min="19" max="19" width="5.7109375" style="340"/>
    <col min="20" max="22" width="6" style="340" bestFit="1" customWidth="1"/>
    <col min="23" max="23" width="5.7109375" style="340"/>
    <col min="24" max="26" width="6" style="340" bestFit="1" customWidth="1"/>
    <col min="27" max="31" width="5.7109375" style="340"/>
    <col min="32" max="33" width="6" style="340" bestFit="1" customWidth="1"/>
    <col min="34" max="34" width="7" style="340" bestFit="1" customWidth="1"/>
    <col min="35" max="35" width="5.85546875" style="340" bestFit="1" customWidth="1"/>
    <col min="36" max="16384" width="5.7109375" style="340"/>
  </cols>
  <sheetData>
    <row r="1" spans="1:53" x14ac:dyDescent="0.15">
      <c r="A1" s="566" t="s">
        <v>106</v>
      </c>
      <c r="B1" s="566"/>
      <c r="C1" s="566"/>
      <c r="D1" s="566"/>
      <c r="E1" s="566"/>
      <c r="F1" s="566"/>
      <c r="G1" s="566"/>
      <c r="H1" s="566"/>
      <c r="I1" s="566"/>
      <c r="J1" s="566"/>
      <c r="K1" s="566"/>
      <c r="L1" s="566"/>
      <c r="M1" s="566"/>
      <c r="N1" s="566"/>
      <c r="O1" s="566"/>
      <c r="P1" s="566"/>
      <c r="Q1" s="566"/>
      <c r="R1" s="566"/>
      <c r="S1" s="566"/>
      <c r="T1" s="566"/>
      <c r="U1" s="566"/>
      <c r="V1" s="566"/>
      <c r="W1" s="566"/>
    </row>
    <row r="2" spans="1:53" x14ac:dyDescent="0.15">
      <c r="C2" s="341"/>
      <c r="D2" s="341"/>
      <c r="E2" s="341"/>
      <c r="F2" s="341"/>
      <c r="G2" s="341"/>
      <c r="H2" s="341"/>
      <c r="I2" s="341"/>
      <c r="J2" s="341"/>
      <c r="K2" s="341"/>
      <c r="L2" s="341"/>
      <c r="M2" s="341"/>
      <c r="N2" s="341"/>
    </row>
    <row r="3" spans="1:53" x14ac:dyDescent="0.15">
      <c r="A3" s="566" t="s">
        <v>55</v>
      </c>
      <c r="B3" s="566"/>
      <c r="C3" s="566"/>
      <c r="D3" s="566"/>
      <c r="E3" s="566"/>
      <c r="F3" s="566"/>
      <c r="G3" s="566"/>
      <c r="H3" s="566"/>
      <c r="I3" s="566"/>
      <c r="J3" s="566"/>
      <c r="K3" s="566"/>
      <c r="L3" s="566"/>
      <c r="M3" s="566"/>
      <c r="N3" s="566"/>
      <c r="O3" s="566"/>
      <c r="P3" s="566"/>
      <c r="Q3" s="566"/>
      <c r="R3" s="566"/>
      <c r="S3" s="566"/>
      <c r="T3" s="566"/>
      <c r="U3" s="566"/>
      <c r="V3" s="566"/>
      <c r="W3" s="566"/>
      <c r="AC3" s="566" t="s">
        <v>55</v>
      </c>
      <c r="AD3" s="566"/>
      <c r="AE3" s="566"/>
      <c r="AF3" s="566"/>
      <c r="AG3" s="566"/>
      <c r="AH3" s="566"/>
      <c r="AI3" s="566"/>
      <c r="AJ3" s="566"/>
      <c r="AK3" s="566"/>
      <c r="AL3" s="566"/>
      <c r="AM3" s="566"/>
      <c r="AN3" s="566"/>
      <c r="AO3" s="566"/>
      <c r="AP3" s="566"/>
      <c r="AQ3" s="566"/>
      <c r="AR3" s="566"/>
      <c r="AS3" s="566"/>
      <c r="AT3" s="566"/>
      <c r="AU3" s="566"/>
      <c r="AV3" s="566"/>
      <c r="AW3" s="566"/>
      <c r="AX3" s="566"/>
      <c r="AY3" s="566"/>
    </row>
    <row r="4" spans="1:53" x14ac:dyDescent="0.15">
      <c r="A4" s="341"/>
      <c r="B4" s="341"/>
      <c r="C4" s="341"/>
      <c r="D4" s="341"/>
      <c r="E4" s="341"/>
      <c r="F4" s="341"/>
      <c r="G4" s="341"/>
      <c r="H4" s="341"/>
      <c r="I4" s="341"/>
      <c r="J4" s="341"/>
      <c r="K4" s="341"/>
      <c r="L4" s="341"/>
      <c r="M4" s="341"/>
      <c r="N4" s="341"/>
      <c r="O4" s="341"/>
      <c r="P4" s="341"/>
      <c r="Q4" s="341"/>
      <c r="R4" s="341"/>
      <c r="S4" s="341"/>
      <c r="T4" s="341"/>
      <c r="U4" s="341"/>
      <c r="V4" s="341"/>
      <c r="W4" s="341"/>
      <c r="X4" s="341"/>
      <c r="Y4" s="341"/>
      <c r="Z4" s="341"/>
      <c r="AA4" s="341"/>
      <c r="AC4" s="341"/>
      <c r="AD4" s="341"/>
      <c r="AE4" s="341"/>
      <c r="AF4" s="341"/>
      <c r="AG4" s="341"/>
      <c r="AH4" s="341"/>
      <c r="AI4" s="341"/>
      <c r="AJ4" s="341"/>
      <c r="AK4" s="341"/>
      <c r="AL4" s="341"/>
      <c r="AM4" s="341"/>
      <c r="AN4" s="341"/>
      <c r="AO4" s="341"/>
      <c r="AP4" s="341"/>
      <c r="AQ4" s="341"/>
      <c r="AR4" s="341"/>
      <c r="AS4" s="341"/>
      <c r="AT4" s="341"/>
      <c r="AU4" s="341"/>
      <c r="AV4" s="341"/>
      <c r="AW4" s="341"/>
      <c r="AX4" s="341"/>
      <c r="AY4" s="341"/>
    </row>
    <row r="5" spans="1:53" x14ac:dyDescent="0.15">
      <c r="H5" s="564" t="s">
        <v>36</v>
      </c>
      <c r="I5" s="565"/>
      <c r="J5" s="565"/>
      <c r="M5" s="564" t="s">
        <v>37</v>
      </c>
      <c r="N5" s="564"/>
      <c r="O5" s="564"/>
      <c r="S5" s="342" t="s">
        <v>94</v>
      </c>
      <c r="AJ5" s="564" t="s">
        <v>36</v>
      </c>
      <c r="AK5" s="565"/>
      <c r="AL5" s="565"/>
      <c r="AO5" s="564" t="s">
        <v>37</v>
      </c>
      <c r="AP5" s="564"/>
      <c r="AQ5" s="564"/>
    </row>
    <row r="6" spans="1:53" x14ac:dyDescent="0.15">
      <c r="H6" s="564" t="s">
        <v>38</v>
      </c>
      <c r="I6" s="564"/>
      <c r="J6" s="564"/>
      <c r="M6" s="343" t="s">
        <v>75</v>
      </c>
      <c r="S6" s="344" t="s">
        <v>40</v>
      </c>
      <c r="T6" s="344" t="s">
        <v>41</v>
      </c>
      <c r="AJ6" s="564" t="s">
        <v>38</v>
      </c>
      <c r="AK6" s="564"/>
      <c r="AL6" s="564"/>
    </row>
    <row r="7" spans="1:53" x14ac:dyDescent="0.15">
      <c r="H7" s="564"/>
      <c r="I7" s="565"/>
      <c r="J7" s="565"/>
      <c r="S7" s="345">
        <f>(N17+D27+L38+L47)/(N17+D27+L38+D17)</f>
        <v>0.50103092783505154</v>
      </c>
      <c r="T7" s="345">
        <f>D17/(D17+N17+D27+L38+L47)</f>
        <v>0.49896907216494846</v>
      </c>
      <c r="AJ7" s="564"/>
      <c r="AK7" s="565"/>
      <c r="AL7" s="565"/>
    </row>
    <row r="10" spans="1:53" x14ac:dyDescent="0.15">
      <c r="A10" s="566" t="s">
        <v>36</v>
      </c>
      <c r="B10" s="566"/>
      <c r="C10" s="566"/>
      <c r="D10" s="566"/>
      <c r="E10" s="566"/>
      <c r="F10" s="566"/>
      <c r="G10" s="566"/>
      <c r="H10" s="566"/>
      <c r="I10" s="566"/>
      <c r="J10" s="566"/>
      <c r="K10" s="566"/>
      <c r="L10" s="566"/>
      <c r="M10" s="566"/>
      <c r="N10" s="566"/>
      <c r="O10" s="566"/>
      <c r="P10" s="566"/>
      <c r="Q10" s="566"/>
      <c r="R10" s="566"/>
      <c r="S10" s="566"/>
      <c r="T10" s="566"/>
      <c r="U10" s="566"/>
      <c r="V10" s="566"/>
      <c r="W10" s="566"/>
      <c r="AC10" s="566" t="s">
        <v>37</v>
      </c>
      <c r="AD10" s="566"/>
      <c r="AE10" s="566"/>
      <c r="AF10" s="566"/>
      <c r="AG10" s="566"/>
      <c r="AH10" s="566"/>
      <c r="AI10" s="566"/>
      <c r="AJ10" s="566"/>
      <c r="AK10" s="566"/>
      <c r="AL10" s="566"/>
      <c r="AM10" s="566"/>
      <c r="AN10" s="566"/>
      <c r="AO10" s="566"/>
      <c r="AP10" s="566"/>
      <c r="AQ10" s="566"/>
      <c r="AR10" s="566"/>
      <c r="AS10" s="566"/>
      <c r="AT10" s="566"/>
      <c r="AU10" s="566"/>
      <c r="AV10" s="566"/>
      <c r="AW10" s="566"/>
      <c r="AX10" s="566"/>
      <c r="AY10" s="566"/>
    </row>
    <row r="12" spans="1:53" x14ac:dyDescent="0.15">
      <c r="C12" s="566" t="s">
        <v>48</v>
      </c>
      <c r="D12" s="566"/>
      <c r="E12" s="566"/>
      <c r="F12" s="566"/>
      <c r="G12" s="566"/>
      <c r="H12" s="566"/>
      <c r="I12" s="566"/>
      <c r="L12" s="566" t="s">
        <v>49</v>
      </c>
      <c r="M12" s="567"/>
      <c r="N12" s="567"/>
      <c r="O12" s="567"/>
      <c r="P12" s="567"/>
      <c r="R12" s="566" t="s">
        <v>50</v>
      </c>
      <c r="S12" s="566"/>
      <c r="T12" s="566"/>
      <c r="V12" s="566" t="s">
        <v>51</v>
      </c>
      <c r="W12" s="566"/>
      <c r="AE12" s="566" t="s">
        <v>48</v>
      </c>
      <c r="AF12" s="566"/>
      <c r="AG12" s="566"/>
      <c r="AH12" s="566"/>
      <c r="AI12" s="566"/>
      <c r="AJ12" s="566"/>
      <c r="AK12" s="566"/>
      <c r="AN12" s="566" t="s">
        <v>49</v>
      </c>
      <c r="AO12" s="567"/>
      <c r="AP12" s="567"/>
      <c r="AQ12" s="567"/>
      <c r="AR12" s="567"/>
      <c r="AT12" s="566" t="s">
        <v>50</v>
      </c>
      <c r="AU12" s="566"/>
      <c r="AV12" s="566"/>
      <c r="AX12" s="566" t="s">
        <v>51</v>
      </c>
      <c r="AY12" s="566"/>
    </row>
    <row r="13" spans="1:53" x14ac:dyDescent="0.15">
      <c r="A13" s="346" t="s">
        <v>0</v>
      </c>
      <c r="B13" s="346" t="s">
        <v>1517</v>
      </c>
      <c r="C13" s="346" t="s">
        <v>66</v>
      </c>
      <c r="D13" s="346" t="s">
        <v>1</v>
      </c>
      <c r="E13" s="346" t="s">
        <v>2</v>
      </c>
      <c r="F13" s="346" t="s">
        <v>3</v>
      </c>
      <c r="G13" s="346" t="s">
        <v>4</v>
      </c>
      <c r="H13" s="346" t="s">
        <v>5</v>
      </c>
      <c r="I13" s="346" t="s">
        <v>6</v>
      </c>
      <c r="J13" s="346" t="s">
        <v>7</v>
      </c>
      <c r="K13" s="346" t="s">
        <v>8</v>
      </c>
      <c r="L13" s="346" t="s">
        <v>9</v>
      </c>
      <c r="N13" s="346" t="s">
        <v>10</v>
      </c>
      <c r="O13" s="346" t="s">
        <v>11</v>
      </c>
      <c r="P13" s="346" t="s">
        <v>12</v>
      </c>
      <c r="Q13" s="346" t="s">
        <v>6</v>
      </c>
      <c r="R13" s="346" t="s">
        <v>13</v>
      </c>
      <c r="S13" s="346"/>
      <c r="T13" s="346" t="s">
        <v>47</v>
      </c>
      <c r="U13" s="346" t="s">
        <v>45</v>
      </c>
      <c r="V13" s="346" t="s">
        <v>46</v>
      </c>
      <c r="W13" s="346"/>
      <c r="X13" s="346" t="s">
        <v>14</v>
      </c>
      <c r="Y13" s="346" t="s">
        <v>63</v>
      </c>
      <c r="Z13" s="346"/>
      <c r="AA13" s="346"/>
      <c r="AD13" s="346" t="s">
        <v>0</v>
      </c>
      <c r="AE13" s="346" t="s">
        <v>66</v>
      </c>
      <c r="AF13" s="346" t="s">
        <v>1</v>
      </c>
      <c r="AG13" s="346" t="s">
        <v>2</v>
      </c>
      <c r="AH13" s="346" t="s">
        <v>3</v>
      </c>
      <c r="AI13" s="346" t="s">
        <v>4</v>
      </c>
      <c r="AJ13" s="346" t="s">
        <v>5</v>
      </c>
      <c r="AK13" s="346" t="s">
        <v>6</v>
      </c>
      <c r="AL13" s="346" t="s">
        <v>7</v>
      </c>
      <c r="AM13" s="346" t="s">
        <v>8</v>
      </c>
      <c r="AN13" s="346" t="s">
        <v>9</v>
      </c>
      <c r="AP13" s="346" t="s">
        <v>10</v>
      </c>
      <c r="AQ13" s="346" t="s">
        <v>11</v>
      </c>
      <c r="AR13" s="346" t="s">
        <v>12</v>
      </c>
      <c r="AS13" s="346" t="s">
        <v>6</v>
      </c>
      <c r="AT13" s="346" t="s">
        <v>13</v>
      </c>
      <c r="AU13" s="346"/>
      <c r="AV13" s="346" t="s">
        <v>47</v>
      </c>
      <c r="AW13" s="346" t="s">
        <v>45</v>
      </c>
      <c r="AX13" s="346" t="s">
        <v>46</v>
      </c>
      <c r="AY13" s="346"/>
      <c r="AZ13" s="346" t="s">
        <v>14</v>
      </c>
      <c r="BA13" s="346" t="s">
        <v>63</v>
      </c>
    </row>
    <row r="14" spans="1:53" x14ac:dyDescent="0.15">
      <c r="A14" s="347" t="s">
        <v>529</v>
      </c>
      <c r="B14" s="344">
        <v>28</v>
      </c>
      <c r="C14" s="348">
        <v>15</v>
      </c>
      <c r="D14" s="348">
        <v>432</v>
      </c>
      <c r="E14" s="348">
        <v>287</v>
      </c>
      <c r="F14" s="345">
        <f>E14/D14</f>
        <v>0.66435185185185186</v>
      </c>
      <c r="G14" s="348">
        <v>3385</v>
      </c>
      <c r="H14" s="349">
        <f>G14/D14</f>
        <v>7.8356481481481479</v>
      </c>
      <c r="I14" s="348">
        <v>24</v>
      </c>
      <c r="J14" s="345">
        <f>I14/D14</f>
        <v>5.5555555555555552E-2</v>
      </c>
      <c r="K14" s="348">
        <v>8</v>
      </c>
      <c r="L14" s="345">
        <f>K14/D14</f>
        <v>1.8518518518518517E-2</v>
      </c>
      <c r="N14" s="348">
        <v>36</v>
      </c>
      <c r="O14" s="348">
        <v>191</v>
      </c>
      <c r="P14" s="348">
        <f>O14/N14</f>
        <v>5.3055555555555554</v>
      </c>
      <c r="Q14" s="348">
        <v>2</v>
      </c>
      <c r="R14" s="345">
        <f>Q14/N14</f>
        <v>5.5555555555555552E-2</v>
      </c>
      <c r="S14" s="350"/>
      <c r="T14" s="345">
        <f>(D14+N14)/($D$17+$N$17)</f>
        <v>0.89483747609942643</v>
      </c>
      <c r="U14" s="345">
        <f>D14/($D$17)</f>
        <v>0.8925619834710744</v>
      </c>
      <c r="V14" s="345">
        <f>N14/($N$17)</f>
        <v>0.92307692307692313</v>
      </c>
      <c r="W14" s="351"/>
      <c r="X14" s="348">
        <f>($G14*('Scoring Format'!$B$2))+($I14*('Scoring Format'!$B$5))+($K14*('Scoring Format'!$B$8))+($O14*('Scoring Format'!$B$3))+($Q14*('Scoring Format'!$B$6))</f>
        <v>288.35000000000002</v>
      </c>
      <c r="Y14" s="352">
        <f>(($G14*('Scoring Format'!$B$2))+($I14*('Scoring Format'!$B$5))+($K14*('Scoring Format'!$B$8))+($O14*('Scoring Format'!$B$3))+($Q14*('Scoring Format'!$B$6)))*0.4</f>
        <v>115.34000000000002</v>
      </c>
      <c r="Z14" s="350"/>
      <c r="AA14" s="350"/>
      <c r="AD14" s="353" t="s">
        <v>15</v>
      </c>
      <c r="AE14" s="353"/>
      <c r="AF14" s="348">
        <v>583</v>
      </c>
      <c r="AG14" s="348">
        <v>378</v>
      </c>
      <c r="AH14" s="345">
        <f>AG14/AF14</f>
        <v>0.64837049742710118</v>
      </c>
      <c r="AI14" s="348">
        <v>4072</v>
      </c>
      <c r="AJ14" s="349">
        <f>AI14/AF14</f>
        <v>6.9845626072041167</v>
      </c>
      <c r="AK14" s="348">
        <v>27</v>
      </c>
      <c r="AL14" s="345">
        <f>AK14/AF14</f>
        <v>4.6312178387650088E-2</v>
      </c>
      <c r="AM14" s="348">
        <v>11</v>
      </c>
      <c r="AN14" s="345">
        <f>AM14/AF14</f>
        <v>1.8867924528301886E-2</v>
      </c>
      <c r="AP14" s="348">
        <v>100</v>
      </c>
      <c r="AQ14" s="348">
        <v>590</v>
      </c>
      <c r="AR14" s="348">
        <f>AQ14/AP14</f>
        <v>5.9</v>
      </c>
      <c r="AS14" s="348">
        <v>5</v>
      </c>
      <c r="AT14" s="345">
        <f>AS14/AP14</f>
        <v>0.05</v>
      </c>
      <c r="AU14" s="350"/>
      <c r="AV14" s="345">
        <f>(AF14+AP14)/(AF17+AP17)</f>
        <v>1</v>
      </c>
      <c r="AW14" s="345">
        <f>AF14/(AP14+AF14)</f>
        <v>0.85358711566617862</v>
      </c>
      <c r="AX14" s="345">
        <f>AP14/(AF14+AP14)</f>
        <v>0.14641288433382138</v>
      </c>
      <c r="AY14" s="351"/>
      <c r="AZ14" s="348">
        <f>((AI14*0.05)+(AK14*4)+(AM14*-1)+(AQ14*0.1)+(AS14*6))*0.55</f>
        <v>214.28000000000003</v>
      </c>
      <c r="BA14" s="352">
        <f>((AI14*0.05)+(AK14*4)+(AM14*-1)+(AQ14*0.1)+(AS14*6))*0.4</f>
        <v>155.84000000000003</v>
      </c>
    </row>
    <row r="15" spans="1:53" x14ac:dyDescent="0.15">
      <c r="A15" s="353" t="s">
        <v>2428</v>
      </c>
      <c r="B15" s="348">
        <v>36</v>
      </c>
      <c r="C15" s="348">
        <v>2</v>
      </c>
      <c r="D15" s="348">
        <v>52</v>
      </c>
      <c r="E15" s="348">
        <v>31</v>
      </c>
      <c r="F15" s="345">
        <f>E15/D15</f>
        <v>0.59615384615384615</v>
      </c>
      <c r="G15" s="348">
        <v>387</v>
      </c>
      <c r="H15" s="349">
        <f>G15/D15</f>
        <v>7.4423076923076925</v>
      </c>
      <c r="I15" s="348">
        <v>3</v>
      </c>
      <c r="J15" s="345">
        <f>I15/D15</f>
        <v>5.7692307692307696E-2</v>
      </c>
      <c r="K15" s="348">
        <v>1</v>
      </c>
      <c r="L15" s="345">
        <f t="shared" ref="L15" si="0">K15/D15</f>
        <v>1.9230769230769232E-2</v>
      </c>
      <c r="N15" s="348">
        <v>3</v>
      </c>
      <c r="O15" s="348">
        <v>27</v>
      </c>
      <c r="P15" s="348">
        <f>O15/N15</f>
        <v>9</v>
      </c>
      <c r="Q15" s="348">
        <v>0</v>
      </c>
      <c r="R15" s="345">
        <f t="shared" ref="R15" si="1">Q15/N15</f>
        <v>0</v>
      </c>
      <c r="S15" s="350"/>
      <c r="T15" s="345">
        <f>(D15+N15)/($D$17+$N$17)</f>
        <v>0.10516252390057361</v>
      </c>
      <c r="U15" s="345">
        <f>D15/($D$17)</f>
        <v>0.10743801652892562</v>
      </c>
      <c r="V15" s="345">
        <f>N15/($N$17)</f>
        <v>7.6923076923076927E-2</v>
      </c>
      <c r="W15" s="351"/>
      <c r="X15" s="348">
        <f>($G15*('Scoring Format'!$B$2))+($I15*('Scoring Format'!$B$5))+($K15*('Scoring Format'!$B$8))+($O15*('Scoring Format'!$B$3))+($Q15*('Scoring Format'!$B$6))</f>
        <v>33.050000000000004</v>
      </c>
      <c r="Y15" s="352">
        <f>(($G15*('Scoring Format'!$B$2))+($I15*('Scoring Format'!$B$5))+($K15*('Scoring Format'!$B$8))+($O15*('Scoring Format'!$B$3))+($Q15*('Scoring Format'!$B$6)))*0.4</f>
        <v>13.220000000000002</v>
      </c>
      <c r="Z15" s="350"/>
      <c r="AA15" s="350"/>
      <c r="AD15" s="353" t="s">
        <v>67</v>
      </c>
      <c r="AE15" s="353"/>
      <c r="AF15" s="348">
        <v>0</v>
      </c>
      <c r="AG15" s="348">
        <v>0</v>
      </c>
      <c r="AH15" s="345">
        <v>0</v>
      </c>
      <c r="AI15" s="348">
        <v>0</v>
      </c>
      <c r="AJ15" s="349"/>
      <c r="AK15" s="348">
        <v>0</v>
      </c>
      <c r="AL15" s="345" t="e">
        <f>AK15/AF15</f>
        <v>#DIV/0!</v>
      </c>
      <c r="AM15" s="348">
        <v>0</v>
      </c>
      <c r="AN15" s="345" t="e">
        <f t="shared" ref="AN15:AN16" si="2">AM15/AF15</f>
        <v>#DIV/0!</v>
      </c>
      <c r="AP15" s="348">
        <v>0</v>
      </c>
      <c r="AQ15" s="348">
        <v>0</v>
      </c>
      <c r="AR15" s="348"/>
      <c r="AS15" s="348">
        <v>0</v>
      </c>
      <c r="AT15" s="345" t="e">
        <f t="shared" ref="AT15:AT16" si="3">AS15/AP15</f>
        <v>#DIV/0!</v>
      </c>
      <c r="AU15" s="350"/>
      <c r="AV15" s="345" t="e">
        <f>(AF15+AP15)/(AD18+AN18)</f>
        <v>#DIV/0!</v>
      </c>
      <c r="AW15" s="345" t="e">
        <f>AF15/(AP15+AF15)</f>
        <v>#DIV/0!</v>
      </c>
      <c r="AX15" s="345" t="e">
        <f>AP15/(AF15+AP15)</f>
        <v>#DIV/0!</v>
      </c>
      <c r="AY15" s="351"/>
      <c r="AZ15" s="348"/>
      <c r="BA15" s="352"/>
    </row>
    <row r="16" spans="1:53" x14ac:dyDescent="0.15">
      <c r="A16" s="353" t="s">
        <v>2429</v>
      </c>
      <c r="B16" s="348">
        <v>23</v>
      </c>
      <c r="C16" s="348"/>
      <c r="D16" s="348"/>
      <c r="E16" s="348"/>
      <c r="F16" s="345" t="e">
        <f>E16/D16</f>
        <v>#DIV/0!</v>
      </c>
      <c r="G16" s="348"/>
      <c r="H16" s="349" t="e">
        <f>G16/D16</f>
        <v>#DIV/0!</v>
      </c>
      <c r="I16" s="348"/>
      <c r="J16" s="345" t="e">
        <f>I16/D16</f>
        <v>#DIV/0!</v>
      </c>
      <c r="K16" s="348"/>
      <c r="L16" s="345" t="e">
        <f t="shared" ref="L16" si="4">K16/D16</f>
        <v>#DIV/0!</v>
      </c>
      <c r="N16" s="348"/>
      <c r="O16" s="348"/>
      <c r="P16" s="348" t="e">
        <f>O16/N16</f>
        <v>#DIV/0!</v>
      </c>
      <c r="Q16" s="348"/>
      <c r="R16" s="345" t="e">
        <f t="shared" ref="R16" si="5">Q16/N16</f>
        <v>#DIV/0!</v>
      </c>
      <c r="S16" s="350"/>
      <c r="T16" s="345">
        <f>(D16+N16)/($D$17+$N$17)</f>
        <v>0</v>
      </c>
      <c r="U16" s="345">
        <f>D16/($D$17)</f>
        <v>0</v>
      </c>
      <c r="V16" s="345">
        <f>N16/($N$17)</f>
        <v>0</v>
      </c>
      <c r="W16" s="351"/>
      <c r="X16" s="348">
        <f>($G16*('Scoring Format'!$B$2))+($I16*('Scoring Format'!$B$5))+($K16*('Scoring Format'!$B$8))+($O16*('Scoring Format'!$B$3))+($Q16*('Scoring Format'!$B$6))</f>
        <v>0</v>
      </c>
      <c r="Y16" s="352">
        <f>(($G16*('Scoring Format'!$B$2))+($I16*('Scoring Format'!$B$5))+($K16*('Scoring Format'!$B$8))+($O16*('Scoring Format'!$B$3))+($Q16*('Scoring Format'!$B$6)))*0.4</f>
        <v>0</v>
      </c>
      <c r="Z16" s="350"/>
      <c r="AA16" s="350"/>
      <c r="AD16" s="353" t="s">
        <v>68</v>
      </c>
      <c r="AE16" s="353"/>
      <c r="AF16" s="348"/>
      <c r="AG16" s="348"/>
      <c r="AH16" s="345" t="e">
        <f>AG16/AF16</f>
        <v>#DIV/0!</v>
      </c>
      <c r="AI16" s="348"/>
      <c r="AJ16" s="349" t="e">
        <f>AI16/AF16</f>
        <v>#DIV/0!</v>
      </c>
      <c r="AK16" s="348"/>
      <c r="AL16" s="345" t="e">
        <f>AK16/AF16</f>
        <v>#DIV/0!</v>
      </c>
      <c r="AM16" s="348"/>
      <c r="AN16" s="345" t="e">
        <f t="shared" si="2"/>
        <v>#DIV/0!</v>
      </c>
      <c r="AP16" s="348"/>
      <c r="AQ16" s="348"/>
      <c r="AR16" s="348" t="e">
        <f>AQ16/AP16</f>
        <v>#DIV/0!</v>
      </c>
      <c r="AS16" s="348"/>
      <c r="AT16" s="345" t="e">
        <f t="shared" si="3"/>
        <v>#DIV/0!</v>
      </c>
      <c r="AU16" s="350"/>
      <c r="AV16" s="345" t="e">
        <f>(AF16+AP16)/(AF20+AP20)</f>
        <v>#DIV/0!</v>
      </c>
      <c r="AW16" s="345" t="e">
        <f>AF16/(AP16+AF16)</f>
        <v>#DIV/0!</v>
      </c>
      <c r="AX16" s="345" t="e">
        <f>AP16/(AF16+AP16)</f>
        <v>#DIV/0!</v>
      </c>
      <c r="AY16" s="351"/>
      <c r="AZ16" s="348">
        <f>((AI16*0.05)+(AK16*4)+(AM16*-1)+(AQ16*0.1)+(AS16*6))*0.55</f>
        <v>0</v>
      </c>
      <c r="BA16" s="352">
        <f>((AI16*0.05)+(AK16*4)+(AM16*-1)+(AQ16*0.1)+(AS16*6))*0.4</f>
        <v>0</v>
      </c>
    </row>
    <row r="17" spans="1:54" x14ac:dyDescent="0.15">
      <c r="A17" s="346" t="s">
        <v>44</v>
      </c>
      <c r="B17" s="346"/>
      <c r="C17" s="346"/>
      <c r="D17" s="346">
        <f>SUM(D14:D16)</f>
        <v>484</v>
      </c>
      <c r="E17" s="346">
        <f>SUM(E14:E16)</f>
        <v>318</v>
      </c>
      <c r="F17" s="346"/>
      <c r="G17" s="346">
        <f t="shared" ref="G17:K17" si="6">SUM(G14:G16)</f>
        <v>3772</v>
      </c>
      <c r="H17" s="346"/>
      <c r="I17" s="346">
        <f t="shared" si="6"/>
        <v>27</v>
      </c>
      <c r="J17" s="346"/>
      <c r="K17" s="346">
        <f t="shared" si="6"/>
        <v>9</v>
      </c>
      <c r="L17" s="346"/>
      <c r="M17" s="342"/>
      <c r="N17" s="346">
        <f>SUM(N14:N16)</f>
        <v>39</v>
      </c>
      <c r="O17" s="346">
        <f>SUM(O14:O16)</f>
        <v>218</v>
      </c>
      <c r="P17" s="346"/>
      <c r="Q17" s="346">
        <f>SUM(Q14:Q16)</f>
        <v>2</v>
      </c>
      <c r="R17" s="346"/>
      <c r="S17" s="346"/>
      <c r="T17" s="354">
        <f>T14+T15+T16</f>
        <v>1</v>
      </c>
      <c r="U17" s="355">
        <f>D17/(D17+N17)</f>
        <v>0.9254302103250478</v>
      </c>
      <c r="V17" s="355">
        <f>N17/(N17+D17)</f>
        <v>7.4569789674952203E-2</v>
      </c>
      <c r="W17" s="351"/>
      <c r="X17" s="350"/>
      <c r="Y17" s="350"/>
      <c r="Z17" s="350"/>
      <c r="AA17" s="350"/>
      <c r="AD17" s="346" t="s">
        <v>44</v>
      </c>
      <c r="AE17" s="346"/>
      <c r="AF17" s="346">
        <f>SUM(AF14:AF16)</f>
        <v>583</v>
      </c>
      <c r="AG17" s="346">
        <f>SUM(AG14:AG16)</f>
        <v>378</v>
      </c>
      <c r="AH17" s="346"/>
      <c r="AI17" s="346">
        <f t="shared" ref="AI17" si="7">SUM(AI14:AI16)</f>
        <v>4072</v>
      </c>
      <c r="AJ17" s="346"/>
      <c r="AK17" s="346">
        <f t="shared" ref="AK17" si="8">SUM(AK14:AK16)</f>
        <v>27</v>
      </c>
      <c r="AL17" s="346"/>
      <c r="AM17" s="346">
        <f t="shared" ref="AM17" si="9">SUM(AM14:AM16)</f>
        <v>11</v>
      </c>
      <c r="AN17" s="346"/>
      <c r="AO17" s="342"/>
      <c r="AP17" s="346">
        <f>SUM(AP14:AP16)</f>
        <v>100</v>
      </c>
      <c r="AQ17" s="346">
        <f>SUM(AQ14:AQ16)</f>
        <v>590</v>
      </c>
      <c r="AR17" s="346"/>
      <c r="AS17" s="346">
        <f>SUM(AS14:AS16)</f>
        <v>5</v>
      </c>
      <c r="AT17" s="346"/>
      <c r="AU17" s="346"/>
      <c r="AV17" s="354" t="e">
        <f>AV14+AV15+AV16</f>
        <v>#DIV/0!</v>
      </c>
      <c r="AW17" s="355">
        <f>AF17/(AF17+AP17)</f>
        <v>0.85358711566617862</v>
      </c>
      <c r="AX17" s="355">
        <f>AP17/(AP17+AF17)</f>
        <v>0.14641288433382138</v>
      </c>
      <c r="AY17" s="351"/>
      <c r="AZ17" s="350"/>
      <c r="BA17" s="350"/>
    </row>
    <row r="18" spans="1:54" x14ac:dyDescent="0.15">
      <c r="C18" s="350"/>
      <c r="D18" s="356"/>
      <c r="E18" s="350"/>
      <c r="F18" s="357"/>
      <c r="G18" s="350"/>
      <c r="H18" s="358"/>
      <c r="I18" s="350"/>
      <c r="J18" s="358"/>
      <c r="K18" s="350"/>
      <c r="L18" s="350"/>
      <c r="M18" s="350"/>
      <c r="N18" s="350"/>
      <c r="O18" s="350"/>
      <c r="P18" s="350"/>
      <c r="Q18" s="350"/>
      <c r="R18" s="350"/>
      <c r="AD18" s="350"/>
      <c r="AE18" s="350"/>
      <c r="AF18" s="356"/>
      <c r="AG18" s="350"/>
      <c r="AH18" s="357"/>
      <c r="AI18" s="350"/>
      <c r="AJ18" s="358"/>
      <c r="AK18" s="350"/>
      <c r="AL18" s="358"/>
      <c r="AM18" s="350"/>
      <c r="AN18" s="350"/>
      <c r="AO18" s="350"/>
      <c r="AP18" s="350"/>
      <c r="AQ18" s="350"/>
      <c r="AR18" s="350"/>
      <c r="AS18" s="350"/>
      <c r="AT18" s="350"/>
    </row>
    <row r="19" spans="1:54" x14ac:dyDescent="0.15">
      <c r="C19" s="350"/>
      <c r="D19" s="356"/>
      <c r="E19" s="350"/>
      <c r="F19" s="357"/>
      <c r="G19" s="350"/>
      <c r="H19" s="358"/>
      <c r="I19" s="350"/>
      <c r="J19" s="358"/>
      <c r="K19" s="350"/>
      <c r="L19" s="350"/>
      <c r="M19" s="350"/>
      <c r="N19" s="350"/>
      <c r="O19" s="350"/>
      <c r="P19" s="350"/>
      <c r="Q19" s="350"/>
      <c r="R19" s="350"/>
      <c r="AD19" s="350"/>
      <c r="AE19" s="350"/>
      <c r="AF19" s="356"/>
      <c r="AG19" s="350"/>
      <c r="AH19" s="357"/>
      <c r="AI19" s="350"/>
      <c r="AJ19" s="358"/>
      <c r="AK19" s="350"/>
      <c r="AL19" s="358"/>
      <c r="AM19" s="350"/>
      <c r="AN19" s="350"/>
      <c r="AO19" s="350"/>
      <c r="AP19" s="350"/>
      <c r="AQ19" s="350"/>
      <c r="AR19" s="350"/>
      <c r="AS19" s="350"/>
      <c r="AT19" s="350"/>
    </row>
    <row r="20" spans="1:54" x14ac:dyDescent="0.15">
      <c r="A20" s="566" t="s">
        <v>49</v>
      </c>
      <c r="B20" s="566"/>
      <c r="C20" s="566"/>
      <c r="D20" s="566"/>
      <c r="E20" s="566"/>
      <c r="F20" s="566"/>
      <c r="G20" s="566"/>
      <c r="H20" s="566" t="s">
        <v>52</v>
      </c>
      <c r="I20" s="567"/>
      <c r="J20" s="567"/>
      <c r="K20" s="567"/>
      <c r="L20" s="567"/>
      <c r="M20" s="567"/>
      <c r="N20" s="350"/>
      <c r="O20" s="350"/>
      <c r="P20" s="350"/>
      <c r="Q20" s="350"/>
      <c r="T20" s="566" t="s">
        <v>50</v>
      </c>
      <c r="U20" s="566"/>
      <c r="V20" s="566"/>
      <c r="X20" s="566"/>
      <c r="Y20" s="566"/>
      <c r="Z20" s="341"/>
      <c r="AA20" s="341"/>
      <c r="AB20" s="341"/>
      <c r="AC20" s="341"/>
      <c r="AE20" s="566" t="s">
        <v>49</v>
      </c>
      <c r="AF20" s="566"/>
      <c r="AG20" s="566"/>
      <c r="AH20" s="566"/>
      <c r="AI20" s="566"/>
      <c r="AJ20" s="566"/>
      <c r="AK20" s="566"/>
      <c r="AL20" s="566" t="s">
        <v>52</v>
      </c>
      <c r="AM20" s="567"/>
      <c r="AN20" s="567"/>
      <c r="AO20" s="567"/>
      <c r="AP20" s="567"/>
      <c r="AQ20" s="567"/>
      <c r="AR20" s="350"/>
      <c r="AS20" s="350"/>
      <c r="AV20" s="566" t="s">
        <v>50</v>
      </c>
      <c r="AW20" s="566"/>
      <c r="AX20" s="566"/>
      <c r="AZ20" s="566" t="s">
        <v>51</v>
      </c>
      <c r="BA20" s="566"/>
      <c r="BB20" s="341"/>
    </row>
    <row r="21" spans="1:54" x14ac:dyDescent="0.15">
      <c r="A21" s="346" t="s">
        <v>16</v>
      </c>
      <c r="B21" s="346" t="s">
        <v>1517</v>
      </c>
      <c r="C21" s="346" t="s">
        <v>66</v>
      </c>
      <c r="D21" s="346" t="s">
        <v>1</v>
      </c>
      <c r="E21" s="346" t="s">
        <v>4</v>
      </c>
      <c r="F21" s="346" t="s">
        <v>5</v>
      </c>
      <c r="G21" s="346" t="s">
        <v>6</v>
      </c>
      <c r="H21" s="346" t="s">
        <v>7</v>
      </c>
      <c r="J21" s="346" t="s">
        <v>34</v>
      </c>
      <c r="K21" s="346" t="s">
        <v>17</v>
      </c>
      <c r="L21" s="346" t="s">
        <v>18</v>
      </c>
      <c r="M21" s="346" t="s">
        <v>19</v>
      </c>
      <c r="N21" s="346" t="s">
        <v>20</v>
      </c>
      <c r="O21" s="346" t="s">
        <v>6</v>
      </c>
      <c r="P21" s="346" t="s">
        <v>53</v>
      </c>
      <c r="S21" s="346" t="s">
        <v>16</v>
      </c>
      <c r="T21" s="346" t="s">
        <v>47</v>
      </c>
      <c r="U21" s="346" t="s">
        <v>45</v>
      </c>
      <c r="V21" s="346" t="s">
        <v>46</v>
      </c>
      <c r="X21" s="346" t="s">
        <v>14</v>
      </c>
      <c r="Y21" s="346" t="s">
        <v>21</v>
      </c>
      <c r="Z21" s="346" t="s">
        <v>1002</v>
      </c>
      <c r="AA21" s="346"/>
      <c r="AB21" s="346"/>
      <c r="AC21" s="346"/>
      <c r="AD21" s="346" t="s">
        <v>16</v>
      </c>
      <c r="AE21" s="346" t="s">
        <v>66</v>
      </c>
      <c r="AF21" s="346" t="s">
        <v>1</v>
      </c>
      <c r="AG21" s="346" t="s">
        <v>4</v>
      </c>
      <c r="AH21" s="346" t="s">
        <v>5</v>
      </c>
      <c r="AI21" s="346" t="s">
        <v>6</v>
      </c>
      <c r="AJ21" s="346" t="s">
        <v>7</v>
      </c>
      <c r="AL21" s="346" t="s">
        <v>34</v>
      </c>
      <c r="AM21" s="346" t="s">
        <v>17</v>
      </c>
      <c r="AN21" s="346" t="s">
        <v>18</v>
      </c>
      <c r="AO21" s="346" t="s">
        <v>19</v>
      </c>
      <c r="AP21" s="346" t="s">
        <v>20</v>
      </c>
      <c r="AQ21" s="346" t="s">
        <v>6</v>
      </c>
      <c r="AR21" s="346" t="s">
        <v>53</v>
      </c>
      <c r="AV21" s="346" t="s">
        <v>47</v>
      </c>
      <c r="AW21" s="346" t="s">
        <v>45</v>
      </c>
      <c r="AX21" s="346" t="s">
        <v>46</v>
      </c>
      <c r="AZ21" s="346" t="s">
        <v>14</v>
      </c>
      <c r="BA21" s="346" t="s">
        <v>21</v>
      </c>
    </row>
    <row r="22" spans="1:54" x14ac:dyDescent="0.15">
      <c r="A22" s="353" t="s">
        <v>1557</v>
      </c>
      <c r="B22" s="348">
        <v>28</v>
      </c>
      <c r="C22" s="359">
        <v>15</v>
      </c>
      <c r="D22" s="348">
        <v>240</v>
      </c>
      <c r="E22" s="348">
        <v>1008</v>
      </c>
      <c r="F22" s="348">
        <f>E22/D22</f>
        <v>4.2</v>
      </c>
      <c r="G22" s="348">
        <v>14</v>
      </c>
      <c r="H22" s="345">
        <f>G22/D22</f>
        <v>5.8333333333333334E-2</v>
      </c>
      <c r="J22" s="345">
        <f>L22/K22</f>
        <v>0.8</v>
      </c>
      <c r="K22" s="348">
        <v>45</v>
      </c>
      <c r="L22" s="348">
        <v>36</v>
      </c>
      <c r="M22" s="348">
        <v>312</v>
      </c>
      <c r="N22" s="348">
        <f>M22/L22</f>
        <v>8.6666666666666661</v>
      </c>
      <c r="O22" s="348">
        <v>1</v>
      </c>
      <c r="P22" s="345">
        <f>O22/L22</f>
        <v>2.7777777777777776E-2</v>
      </c>
      <c r="S22" s="353" t="s">
        <v>1558</v>
      </c>
      <c r="T22" s="345">
        <f>(D22+K22)/($D$27+$K$27+$N$17+$E$17+$L$38+$L$47)</f>
        <v>0.32167042889390518</v>
      </c>
      <c r="U22" s="345">
        <f>K22/($K$27+$F$38+$F$47)</f>
        <v>0.13392857142857142</v>
      </c>
      <c r="V22" s="345">
        <f>D22/($D$27+$N$17+$L$38+$L$47)</f>
        <v>0.49382716049382713</v>
      </c>
      <c r="X22" s="348">
        <f>($E22*('Scoring Format'!$B$3))+($G22*('Scoring Format'!$B$6))+($M22*('Scoring Format'!$B$4))+($O22*('Scoring Format'!$B$7))</f>
        <v>222</v>
      </c>
      <c r="Y22" s="348">
        <f>($E22*('Scoring Format'!$B$3))+($G22*('Scoring Format'!$B$6))+(L22*1)+($M22*('Scoring Format'!$B$4))+($O22*('Scoring Format'!$B$7))</f>
        <v>258</v>
      </c>
      <c r="Z22" s="348">
        <f>($E22*('Scoring Format'!$B$3))+($G22*('Scoring Format'!$B$6))+(L22*0.5)+($M22*('Scoring Format'!$B$4))+($O22*('Scoring Format'!$B$7))</f>
        <v>240</v>
      </c>
      <c r="AA22" s="350"/>
      <c r="AB22" s="350"/>
      <c r="AC22" s="350"/>
      <c r="AD22" s="353" t="s">
        <v>69</v>
      </c>
      <c r="AE22" s="353"/>
      <c r="AF22" s="348">
        <v>200</v>
      </c>
      <c r="AG22" s="348">
        <v>1040</v>
      </c>
      <c r="AH22" s="348">
        <f>AG22/AF22</f>
        <v>5.2</v>
      </c>
      <c r="AI22" s="348">
        <v>7</v>
      </c>
      <c r="AJ22" s="345">
        <f>AI22/AF22</f>
        <v>3.5000000000000003E-2</v>
      </c>
      <c r="AL22" s="345">
        <f>AN22/AM22</f>
        <v>0.8</v>
      </c>
      <c r="AM22" s="348">
        <v>70</v>
      </c>
      <c r="AN22" s="348">
        <v>56</v>
      </c>
      <c r="AO22" s="348">
        <v>364</v>
      </c>
      <c r="AP22" s="348">
        <f>AO22/AN22</f>
        <v>6.5</v>
      </c>
      <c r="AQ22" s="348">
        <v>2</v>
      </c>
      <c r="AR22" s="345">
        <f>AQ22/AN22</f>
        <v>3.5714285714285712E-2</v>
      </c>
      <c r="AV22" s="345" t="e">
        <f>(#REF!+AM22)/(#REF!+AM25)</f>
        <v>#REF!</v>
      </c>
      <c r="AW22" s="345" t="e">
        <f>#REF!/(AM22+#REF!)</f>
        <v>#REF!</v>
      </c>
      <c r="AX22" s="345" t="e">
        <f>AM22/(#REF!+AM22)</f>
        <v>#REF!</v>
      </c>
      <c r="AZ22" s="348" t="e">
        <f>(#REF!*0.1)+(AF22*6)+(AL22*0.1)+(AN22*6)</f>
        <v>#REF!</v>
      </c>
      <c r="BA22" s="348" t="e">
        <f>(#REF!*0.1)+(AF22*6)+(AK22*1)+(AL22*0.1)+(AN22*6)</f>
        <v>#REF!</v>
      </c>
    </row>
    <row r="23" spans="1:54" x14ac:dyDescent="0.15">
      <c r="A23" s="353" t="s">
        <v>1722</v>
      </c>
      <c r="B23" s="348">
        <v>26</v>
      </c>
      <c r="C23" s="359">
        <v>17</v>
      </c>
      <c r="D23" s="348">
        <v>152</v>
      </c>
      <c r="E23" s="348">
        <v>608</v>
      </c>
      <c r="F23" s="348">
        <f>E23/D23</f>
        <v>4</v>
      </c>
      <c r="G23" s="348">
        <v>4</v>
      </c>
      <c r="H23" s="345">
        <f>G23/D23</f>
        <v>2.6315789473684209E-2</v>
      </c>
      <c r="J23" s="345">
        <f t="shared" ref="J23:J26" si="10">L23/K23</f>
        <v>0.8</v>
      </c>
      <c r="K23" s="348">
        <v>35</v>
      </c>
      <c r="L23" s="348">
        <v>28</v>
      </c>
      <c r="M23" s="348">
        <v>190</v>
      </c>
      <c r="N23" s="348">
        <f>M23/L23</f>
        <v>6.7857142857142856</v>
      </c>
      <c r="O23" s="348">
        <v>1</v>
      </c>
      <c r="P23" s="345">
        <f t="shared" ref="P23:P26" si="11">O23/L23</f>
        <v>3.5714285714285712E-2</v>
      </c>
      <c r="S23" s="353" t="s">
        <v>1723</v>
      </c>
      <c r="T23" s="345">
        <f>(D23+K23)/($D$27+$K$27+$N$17+$E$17+$L$38+$L$47)</f>
        <v>0.2110609480812641</v>
      </c>
      <c r="U23" s="345">
        <f>K23/($K$27+$F$38+$F$47)</f>
        <v>0.10416666666666667</v>
      </c>
      <c r="V23" s="345">
        <f>D23/($D$27+$N$17+$L$38+$L$47)</f>
        <v>0.31275720164609055</v>
      </c>
      <c r="X23" s="348">
        <f>($E23*('Scoring Format'!$B$3))+($G23*('Scoring Format'!$B$6))+($M23*('Scoring Format'!$B$4))+($O23*('Scoring Format'!$B$7))</f>
        <v>109.80000000000001</v>
      </c>
      <c r="Y23" s="348">
        <f>($E23*('Scoring Format'!$B$3))+($G23*('Scoring Format'!$B$6))+(L23*1)+($M23*('Scoring Format'!$B$4))+($O23*('Scoring Format'!$B$7))</f>
        <v>137.80000000000001</v>
      </c>
      <c r="Z23" s="348">
        <f>($E23*('Scoring Format'!$B$3))+($G23*('Scoring Format'!$B$6))+(L23*0.5)+($M23*('Scoring Format'!$B$4))+($O23*('Scoring Format'!$B$7))</f>
        <v>123.80000000000001</v>
      </c>
      <c r="AA23" s="350"/>
      <c r="AB23" s="350"/>
      <c r="AC23" s="350"/>
      <c r="AD23" s="353" t="s">
        <v>22</v>
      </c>
      <c r="AE23" s="353"/>
      <c r="AF23" s="348">
        <v>96</v>
      </c>
      <c r="AG23" s="348">
        <v>445</v>
      </c>
      <c r="AH23" s="348">
        <f>AG23/AF23</f>
        <v>4.635416666666667</v>
      </c>
      <c r="AI23" s="348">
        <v>6</v>
      </c>
      <c r="AJ23" s="345">
        <f>AI23/AF23</f>
        <v>6.25E-2</v>
      </c>
      <c r="AL23" s="345">
        <f t="shared" ref="AL23:AL26" si="12">AN23/AM23</f>
        <v>0.58333333333333337</v>
      </c>
      <c r="AM23" s="348">
        <v>24</v>
      </c>
      <c r="AN23" s="348">
        <v>14</v>
      </c>
      <c r="AO23" s="348">
        <v>110</v>
      </c>
      <c r="AP23" s="348">
        <f>AO23/AN23</f>
        <v>7.8571428571428568</v>
      </c>
      <c r="AQ23" s="348">
        <v>2</v>
      </c>
      <c r="AR23" s="345">
        <f t="shared" ref="AR23:AR26" si="13">AQ23/AN23</f>
        <v>0.14285714285714285</v>
      </c>
      <c r="AV23" s="345" t="e">
        <f>(#REF!+AM23)/(#REF!+AM26)</f>
        <v>#REF!</v>
      </c>
      <c r="AW23" s="345" t="e">
        <f>#REF!/(AM23+#REF!)</f>
        <v>#REF!</v>
      </c>
      <c r="AX23" s="345" t="e">
        <f>AM23/(#REF!+AM23)</f>
        <v>#REF!</v>
      </c>
      <c r="AZ23" s="348" t="e">
        <f>(#REF!*0.1)+(AF23*6)+(AL23*0.1)+(AN23*6)</f>
        <v>#REF!</v>
      </c>
      <c r="BA23" s="348" t="e">
        <f>(#REF!*0.1)+(AF23*6)+(AK23*1)+(AL23*0.1)+(AN23*6)</f>
        <v>#REF!</v>
      </c>
    </row>
    <row r="24" spans="1:54" x14ac:dyDescent="0.15">
      <c r="A24" s="353" t="s">
        <v>1559</v>
      </c>
      <c r="B24" s="348">
        <v>25</v>
      </c>
      <c r="C24" s="359"/>
      <c r="D24" s="348"/>
      <c r="E24" s="348"/>
      <c r="F24" s="348" t="e">
        <f>E24/D24</f>
        <v>#DIV/0!</v>
      </c>
      <c r="G24" s="348"/>
      <c r="H24" s="345" t="e">
        <f>G24/D24</f>
        <v>#DIV/0!</v>
      </c>
      <c r="J24" s="345">
        <f t="shared" si="10"/>
        <v>0</v>
      </c>
      <c r="K24" s="348">
        <v>1</v>
      </c>
      <c r="L24" s="348"/>
      <c r="M24" s="348"/>
      <c r="N24" s="348" t="e">
        <f>M24/L24</f>
        <v>#DIV/0!</v>
      </c>
      <c r="O24" s="348"/>
      <c r="P24" s="345" t="e">
        <f t="shared" si="11"/>
        <v>#DIV/0!</v>
      </c>
      <c r="S24" s="353" t="s">
        <v>1560</v>
      </c>
      <c r="T24" s="345">
        <f>(D24+K24)/($D$27+$K$27+$N$17+$E$17+$L$38+$L$47)</f>
        <v>1.128668171557562E-3</v>
      </c>
      <c r="U24" s="345">
        <f>K24/($K$27+$F$38+$F$47)</f>
        <v>2.976190476190476E-3</v>
      </c>
      <c r="V24" s="345">
        <f>D24/($D$27+$N$17+$L$38+$L$47)</f>
        <v>0</v>
      </c>
      <c r="X24" s="348">
        <f>($E24*('Scoring Format'!$B$3))+($G24*('Scoring Format'!$B$6))+($M24*('Scoring Format'!$B$4))+($O24*('Scoring Format'!$B$7))</f>
        <v>0</v>
      </c>
      <c r="Y24" s="348">
        <f>($E24*('Scoring Format'!$B$3))+($G24*('Scoring Format'!$B$6))+(L24*1)+($M24*('Scoring Format'!$B$4))+($O24*('Scoring Format'!$B$7))</f>
        <v>0</v>
      </c>
      <c r="Z24" s="348">
        <f>($E24*('Scoring Format'!$B$3))+($G24*('Scoring Format'!$B$6))+(L24*0.5)+($M24*('Scoring Format'!$B$4))+($O24*('Scoring Format'!$B$7))</f>
        <v>0</v>
      </c>
      <c r="AA24" s="350"/>
      <c r="AB24" s="350"/>
      <c r="AC24" s="350"/>
      <c r="AD24" s="353" t="s">
        <v>23</v>
      </c>
      <c r="AE24" s="353"/>
      <c r="AF24" s="348">
        <v>8</v>
      </c>
      <c r="AG24" s="348">
        <v>28</v>
      </c>
      <c r="AH24" s="348">
        <f>AG24/AF24</f>
        <v>3.5</v>
      </c>
      <c r="AI24" s="348">
        <v>0</v>
      </c>
      <c r="AJ24" s="345">
        <f>AI24/AF24</f>
        <v>0</v>
      </c>
      <c r="AL24" s="345">
        <f t="shared" si="12"/>
        <v>0.5</v>
      </c>
      <c r="AM24" s="348">
        <v>4</v>
      </c>
      <c r="AN24" s="348">
        <v>2</v>
      </c>
      <c r="AO24" s="348">
        <v>17</v>
      </c>
      <c r="AP24" s="348">
        <f>AO24/AN24</f>
        <v>8.5</v>
      </c>
      <c r="AQ24" s="348">
        <v>0</v>
      </c>
      <c r="AR24" s="345">
        <f t="shared" si="13"/>
        <v>0</v>
      </c>
      <c r="AV24" s="345" t="e">
        <f>(#REF!+AM24)/(#REF!+AM30)</f>
        <v>#REF!</v>
      </c>
      <c r="AW24" s="345" t="e">
        <f>#REF!/(AM24+#REF!)</f>
        <v>#REF!</v>
      </c>
      <c r="AX24" s="345" t="e">
        <f>AM24/(#REF!+AM24)</f>
        <v>#REF!</v>
      </c>
      <c r="AZ24" s="348" t="e">
        <f>(#REF!*0.1)+(AF24*6)+(AL24*0.1)+(AN24*6)</f>
        <v>#REF!</v>
      </c>
      <c r="BA24" s="348" t="e">
        <f>(#REF!*0.1)+(AF24*6)+(AK24*1)+(AL24*0.1)+(AN24*6)</f>
        <v>#REF!</v>
      </c>
    </row>
    <row r="25" spans="1:54" x14ac:dyDescent="0.15">
      <c r="A25" s="353" t="s">
        <v>2430</v>
      </c>
      <c r="B25" s="348">
        <v>22</v>
      </c>
      <c r="C25" s="359"/>
      <c r="D25" s="348"/>
      <c r="E25" s="348"/>
      <c r="F25" s="348" t="e">
        <f>E25/D25</f>
        <v>#DIV/0!</v>
      </c>
      <c r="G25" s="348"/>
      <c r="H25" s="345" t="e">
        <f>G25/D25</f>
        <v>#DIV/0!</v>
      </c>
      <c r="J25" s="345">
        <f t="shared" si="10"/>
        <v>0</v>
      </c>
      <c r="K25" s="348">
        <v>1</v>
      </c>
      <c r="L25" s="348"/>
      <c r="M25" s="348"/>
      <c r="N25" s="348" t="e">
        <f>M25/L25</f>
        <v>#DIV/0!</v>
      </c>
      <c r="O25" s="348"/>
      <c r="P25" s="345" t="e">
        <f t="shared" si="11"/>
        <v>#DIV/0!</v>
      </c>
      <c r="S25" s="353" t="s">
        <v>2431</v>
      </c>
      <c r="T25" s="345">
        <f>(D25+K25)/($D$27+$K$27+$N$17+$E$17+$L$38+$L$47)</f>
        <v>1.128668171557562E-3</v>
      </c>
      <c r="U25" s="345">
        <f>K25/($K$27+$F$38+$F$47)</f>
        <v>2.976190476190476E-3</v>
      </c>
      <c r="V25" s="345">
        <f>D25/($D$27+$N$17+$L$38+$L$47)</f>
        <v>0</v>
      </c>
      <c r="X25" s="348">
        <f>($E25*('Scoring Format'!$B$3))+($G25*('Scoring Format'!$B$6))+($M25*('Scoring Format'!$B$4))+($O25*('Scoring Format'!$B$7))</f>
        <v>0</v>
      </c>
      <c r="Y25" s="348">
        <f>($E25*('Scoring Format'!$B$3))+($G25*('Scoring Format'!$B$6))+(L25*1)+($M25*('Scoring Format'!$B$4))+($O25*('Scoring Format'!$B$7))</f>
        <v>0</v>
      </c>
      <c r="Z25" s="348">
        <f>($E25*('Scoring Format'!$B$3))+($G25*('Scoring Format'!$B$6))+(L25*0.5)+($M25*('Scoring Format'!$B$4))+($O25*('Scoring Format'!$B$7))</f>
        <v>0</v>
      </c>
      <c r="AA25" s="350"/>
      <c r="AB25" s="350"/>
      <c r="AC25" s="350"/>
      <c r="AD25" s="353" t="s">
        <v>24</v>
      </c>
      <c r="AE25" s="353"/>
      <c r="AF25" s="348"/>
      <c r="AG25" s="348"/>
      <c r="AH25" s="348" t="e">
        <f>AG25/AF25</f>
        <v>#DIV/0!</v>
      </c>
      <c r="AI25" s="348">
        <v>0</v>
      </c>
      <c r="AJ25" s="345" t="e">
        <f>AI25/AF25</f>
        <v>#DIV/0!</v>
      </c>
      <c r="AL25" s="345" t="e">
        <f t="shared" si="12"/>
        <v>#DIV/0!</v>
      </c>
      <c r="AM25" s="348"/>
      <c r="AN25" s="348"/>
      <c r="AO25" s="348"/>
      <c r="AP25" s="348" t="e">
        <f>AO25/AN25</f>
        <v>#DIV/0!</v>
      </c>
      <c r="AQ25" s="348">
        <v>0</v>
      </c>
      <c r="AR25" s="345" t="e">
        <f t="shared" si="13"/>
        <v>#DIV/0!</v>
      </c>
      <c r="AV25" s="345" t="e">
        <f>(#REF!+AM25)/(#REF!+AM31)</f>
        <v>#REF!</v>
      </c>
      <c r="AW25" s="345" t="e">
        <f>#REF!/(AM25+#REF!)</f>
        <v>#REF!</v>
      </c>
      <c r="AX25" s="345" t="e">
        <f>AM25/(#REF!+AM25)</f>
        <v>#REF!</v>
      </c>
      <c r="AZ25" s="348" t="e">
        <f>(#REF!*0.1)+(AF25*6)+(AL25*0.1)+(AN25*6)</f>
        <v>#REF!</v>
      </c>
      <c r="BA25" s="348" t="e">
        <f>(#REF!*0.1)+(AF25*6)+(AK25*1)+(AL25*0.1)+(AN25*6)</f>
        <v>#REF!</v>
      </c>
    </row>
    <row r="26" spans="1:54" x14ac:dyDescent="0.15">
      <c r="A26" s="353"/>
      <c r="B26" s="348"/>
      <c r="C26" s="359"/>
      <c r="D26" s="348"/>
      <c r="E26" s="348"/>
      <c r="F26" s="348" t="e">
        <f>E26/D26</f>
        <v>#DIV/0!</v>
      </c>
      <c r="G26" s="348">
        <v>0</v>
      </c>
      <c r="H26" s="345" t="e">
        <f>G26/D26</f>
        <v>#DIV/0!</v>
      </c>
      <c r="J26" s="345" t="e">
        <f t="shared" si="10"/>
        <v>#DIV/0!</v>
      </c>
      <c r="K26" s="348"/>
      <c r="L26" s="348"/>
      <c r="M26" s="348"/>
      <c r="N26" s="348" t="e">
        <f>M26/L26</f>
        <v>#DIV/0!</v>
      </c>
      <c r="O26" s="348">
        <v>0</v>
      </c>
      <c r="P26" s="345" t="e">
        <f t="shared" si="11"/>
        <v>#DIV/0!</v>
      </c>
      <c r="S26" s="353"/>
      <c r="T26" s="345">
        <f>(D26+K26)/($D$27+$K$27+$N$17+$E$17+$L$38+$L$47)</f>
        <v>0</v>
      </c>
      <c r="U26" s="345">
        <f>K26/($K$27+$F$38+$F$47)</f>
        <v>0</v>
      </c>
      <c r="V26" s="345">
        <f>D26/($D$27+$N$17+$L$38+$L$47)</f>
        <v>0</v>
      </c>
      <c r="X26" s="348">
        <f>($E26*('Scoring Format'!$B$3))+($G26*('Scoring Format'!$B$6))+($M26*('Scoring Format'!$B$4))+($O26*('Scoring Format'!$B$7))</f>
        <v>0</v>
      </c>
      <c r="Y26" s="348">
        <f>($E26*('Scoring Format'!$B$3))+($G26*('Scoring Format'!$B$6))+(L26*1)+($M26*('Scoring Format'!$B$4))+($O26*('Scoring Format'!$B$7))</f>
        <v>0</v>
      </c>
      <c r="Z26" s="348">
        <f>($E26*('Scoring Format'!$B$3))+($G26*('Scoring Format'!$B$6))+(L26*0.5)+($M26*('Scoring Format'!$B$4))+($O26*('Scoring Format'!$B$7))</f>
        <v>0</v>
      </c>
      <c r="AA26" s="350"/>
      <c r="AB26" s="350"/>
      <c r="AC26" s="350"/>
      <c r="AD26" s="353" t="s">
        <v>70</v>
      </c>
      <c r="AE26" s="353"/>
      <c r="AF26" s="348"/>
      <c r="AG26" s="348"/>
      <c r="AH26" s="348" t="e">
        <f>AG26/AF26</f>
        <v>#DIV/0!</v>
      </c>
      <c r="AI26" s="348"/>
      <c r="AJ26" s="345" t="e">
        <f>AI26/AF26</f>
        <v>#DIV/0!</v>
      </c>
      <c r="AL26" s="345" t="e">
        <f t="shared" si="12"/>
        <v>#DIV/0!</v>
      </c>
      <c r="AM26" s="348"/>
      <c r="AN26" s="348"/>
      <c r="AO26" s="348"/>
      <c r="AP26" s="348"/>
      <c r="AQ26" s="348">
        <f>(AG26*0.1)+(AI26*6)+(AN26*0.1)+(AP26*6)</f>
        <v>0</v>
      </c>
      <c r="AR26" s="345" t="e">
        <f t="shared" si="13"/>
        <v>#DIV/0!</v>
      </c>
      <c r="AV26" s="345" t="e">
        <f>(#REF!+AM26)/(#REF!+AM32)</f>
        <v>#REF!</v>
      </c>
      <c r="AW26" s="345" t="e">
        <f>#REF!/(AM26+#REF!)</f>
        <v>#REF!</v>
      </c>
      <c r="AX26" s="345" t="e">
        <f>AM26/(#REF!+AM26)</f>
        <v>#REF!</v>
      </c>
      <c r="AZ26" s="348" t="e">
        <f>(#REF!*0.1)+(AF26*6)+(AJ26*1)+(AK26*0.1)+(AM26*6)</f>
        <v>#REF!</v>
      </c>
      <c r="BA26" s="348" t="e">
        <f>(#REF!*0.1)+(AF26*6)+(AK26*1)+(AL26*0.1)+(AN26*6)</f>
        <v>#REF!</v>
      </c>
    </row>
    <row r="27" spans="1:54" x14ac:dyDescent="0.15">
      <c r="A27" s="346" t="s">
        <v>44</v>
      </c>
      <c r="B27" s="346"/>
      <c r="C27" s="346"/>
      <c r="D27" s="346">
        <f>SUM(D22:D26)</f>
        <v>392</v>
      </c>
      <c r="E27" s="346">
        <f t="shared" ref="E27:G27" si="14">SUM(E22:E26)</f>
        <v>1616</v>
      </c>
      <c r="F27" s="346"/>
      <c r="G27" s="346">
        <f t="shared" si="14"/>
        <v>18</v>
      </c>
      <c r="H27" s="346"/>
      <c r="I27" s="346"/>
      <c r="J27" s="346"/>
      <c r="K27" s="346">
        <f>SUM(K22:K26)</f>
        <v>82</v>
      </c>
      <c r="L27" s="346">
        <f t="shared" ref="L27:O27" si="15">SUM(L22:L26)</f>
        <v>64</v>
      </c>
      <c r="M27" s="346">
        <f t="shared" si="15"/>
        <v>502</v>
      </c>
      <c r="N27" s="346"/>
      <c r="O27" s="346">
        <f t="shared" si="15"/>
        <v>2</v>
      </c>
      <c r="P27" s="346"/>
      <c r="AD27" s="346" t="s">
        <v>44</v>
      </c>
      <c r="AE27" s="346"/>
      <c r="AF27" s="346">
        <f>SUM(AF22:AF26)</f>
        <v>304</v>
      </c>
      <c r="AG27" s="346">
        <f t="shared" ref="AG27" si="16">SUM(AG22:AG26)</f>
        <v>1513</v>
      </c>
      <c r="AH27" s="346"/>
      <c r="AI27" s="346">
        <f t="shared" ref="AI27" si="17">SUM(AI22:AI26)</f>
        <v>13</v>
      </c>
      <c r="AJ27" s="346"/>
      <c r="AK27" s="346"/>
      <c r="AL27" s="346"/>
      <c r="AM27" s="346">
        <f>SUM(AM22:AM26)</f>
        <v>98</v>
      </c>
      <c r="AN27" s="346">
        <f t="shared" ref="AN27:AO27" si="18">SUM(AN22:AN26)</f>
        <v>72</v>
      </c>
      <c r="AO27" s="346">
        <f t="shared" si="18"/>
        <v>491</v>
      </c>
      <c r="AP27" s="346"/>
      <c r="AQ27" s="346">
        <f t="shared" ref="AQ27" si="19">SUM(AQ22:AQ26)</f>
        <v>4</v>
      </c>
      <c r="AR27" s="346"/>
    </row>
    <row r="28" spans="1:54" x14ac:dyDescent="0.15">
      <c r="A28" s="346"/>
      <c r="C28" s="350"/>
      <c r="D28" s="350"/>
      <c r="E28" s="350"/>
      <c r="F28" s="350"/>
      <c r="G28" s="350"/>
      <c r="H28" s="346"/>
      <c r="I28" s="350"/>
      <c r="J28" s="350"/>
      <c r="K28" s="350"/>
      <c r="L28" s="350"/>
      <c r="M28" s="350"/>
      <c r="N28" s="350"/>
      <c r="AC28" s="346"/>
      <c r="AD28" s="350"/>
      <c r="AE28" s="350"/>
      <c r="AF28" s="350"/>
      <c r="AG28" s="350"/>
      <c r="AH28" s="350"/>
      <c r="AI28" s="350"/>
      <c r="AJ28" s="346"/>
      <c r="AK28" s="350"/>
      <c r="AL28" s="350"/>
      <c r="AM28" s="350"/>
      <c r="AN28" s="350"/>
      <c r="AO28" s="350"/>
      <c r="AP28" s="350"/>
    </row>
    <row r="29" spans="1:54" x14ac:dyDescent="0.15">
      <c r="C29" s="350"/>
      <c r="D29" s="350"/>
      <c r="E29" s="350"/>
      <c r="F29" s="350"/>
      <c r="G29" s="350"/>
      <c r="H29" s="350"/>
      <c r="I29" s="350"/>
      <c r="J29" s="350"/>
      <c r="K29" s="350"/>
      <c r="L29" s="350"/>
      <c r="M29" s="350"/>
      <c r="AD29" s="350"/>
      <c r="AE29" s="350"/>
      <c r="AF29" s="350"/>
      <c r="AG29" s="350"/>
      <c r="AH29" s="350"/>
      <c r="AI29" s="350"/>
      <c r="AJ29" s="350"/>
      <c r="AK29" s="350"/>
      <c r="AL29" s="350"/>
      <c r="AM29" s="350"/>
      <c r="AN29" s="350"/>
      <c r="AO29" s="350"/>
    </row>
    <row r="30" spans="1:54" x14ac:dyDescent="0.15">
      <c r="A30" s="566" t="s">
        <v>52</v>
      </c>
      <c r="B30" s="566"/>
      <c r="C30" s="566"/>
      <c r="D30" s="566"/>
      <c r="E30" s="566"/>
      <c r="F30" s="566"/>
      <c r="G30" s="566"/>
      <c r="H30" s="341"/>
      <c r="I30" s="341"/>
      <c r="J30" s="350"/>
      <c r="K30" s="350"/>
      <c r="L30" s="566" t="s">
        <v>49</v>
      </c>
      <c r="M30" s="566"/>
      <c r="N30" s="566"/>
      <c r="O30" s="566"/>
      <c r="P30" s="566"/>
      <c r="T30" s="566" t="s">
        <v>50</v>
      </c>
      <c r="U30" s="566"/>
      <c r="V30" s="566"/>
      <c r="X30" s="566"/>
      <c r="Y30" s="565"/>
      <c r="AE30" s="566" t="s">
        <v>52</v>
      </c>
      <c r="AF30" s="566"/>
      <c r="AG30" s="566"/>
      <c r="AH30" s="566"/>
      <c r="AI30" s="566"/>
      <c r="AJ30" s="566"/>
      <c r="AK30" s="566"/>
      <c r="AL30" s="350"/>
      <c r="AM30" s="350"/>
      <c r="AN30" s="566" t="s">
        <v>49</v>
      </c>
      <c r="AO30" s="566"/>
      <c r="AP30" s="566"/>
      <c r="AQ30" s="566"/>
      <c r="AR30" s="566"/>
      <c r="AV30" s="566" t="s">
        <v>50</v>
      </c>
      <c r="AW30" s="566"/>
      <c r="AX30" s="566"/>
      <c r="AZ30" s="566" t="s">
        <v>51</v>
      </c>
      <c r="BA30" s="565"/>
    </row>
    <row r="31" spans="1:54" x14ac:dyDescent="0.15">
      <c r="A31" s="346" t="s">
        <v>25</v>
      </c>
      <c r="B31" s="346" t="s">
        <v>1517</v>
      </c>
      <c r="C31" s="346" t="s">
        <v>66</v>
      </c>
      <c r="D31" s="346" t="s">
        <v>34</v>
      </c>
      <c r="E31" s="346" t="s">
        <v>17</v>
      </c>
      <c r="F31" s="346" t="s">
        <v>18</v>
      </c>
      <c r="G31" s="346" t="s">
        <v>19</v>
      </c>
      <c r="H31" s="346" t="s">
        <v>20</v>
      </c>
      <c r="I31" s="346" t="s">
        <v>6</v>
      </c>
      <c r="J31" s="346" t="s">
        <v>53</v>
      </c>
      <c r="L31" s="346" t="s">
        <v>10</v>
      </c>
      <c r="M31" s="346" t="s">
        <v>11</v>
      </c>
      <c r="N31" s="346" t="s">
        <v>12</v>
      </c>
      <c r="O31" s="346" t="s">
        <v>26</v>
      </c>
      <c r="P31" s="346" t="s">
        <v>7</v>
      </c>
      <c r="S31" s="346" t="s">
        <v>25</v>
      </c>
      <c r="T31" s="346" t="s">
        <v>47</v>
      </c>
      <c r="U31" s="346" t="s">
        <v>45</v>
      </c>
      <c r="V31" s="346" t="s">
        <v>46</v>
      </c>
      <c r="X31" s="346" t="s">
        <v>14</v>
      </c>
      <c r="Y31" s="346" t="s">
        <v>21</v>
      </c>
      <c r="Z31" s="346" t="s">
        <v>1003</v>
      </c>
      <c r="AA31" s="346"/>
      <c r="AD31" s="346" t="s">
        <v>25</v>
      </c>
      <c r="AE31" s="346" t="s">
        <v>66</v>
      </c>
      <c r="AF31" s="346" t="s">
        <v>34</v>
      </c>
      <c r="AG31" s="346" t="s">
        <v>17</v>
      </c>
      <c r="AH31" s="346" t="s">
        <v>18</v>
      </c>
      <c r="AI31" s="346" t="s">
        <v>19</v>
      </c>
      <c r="AJ31" s="346" t="s">
        <v>20</v>
      </c>
      <c r="AK31" s="346" t="s">
        <v>6</v>
      </c>
      <c r="AL31" s="346" t="s">
        <v>53</v>
      </c>
      <c r="AN31" s="346" t="s">
        <v>10</v>
      </c>
      <c r="AO31" s="346" t="s">
        <v>11</v>
      </c>
      <c r="AP31" s="346" t="s">
        <v>12</v>
      </c>
      <c r="AQ31" s="346" t="s">
        <v>26</v>
      </c>
      <c r="AR31" s="346" t="s">
        <v>7</v>
      </c>
      <c r="AV31" s="346" t="s">
        <v>47</v>
      </c>
      <c r="AW31" s="346" t="s">
        <v>45</v>
      </c>
      <c r="AX31" s="346" t="s">
        <v>46</v>
      </c>
      <c r="AZ31" s="346" t="s">
        <v>14</v>
      </c>
      <c r="BA31" s="346" t="s">
        <v>21</v>
      </c>
    </row>
    <row r="32" spans="1:54" x14ac:dyDescent="0.15">
      <c r="A32" s="353" t="s">
        <v>2440</v>
      </c>
      <c r="B32" s="348">
        <v>27</v>
      </c>
      <c r="C32" s="348">
        <v>12</v>
      </c>
      <c r="D32" s="345">
        <f>F32/E32</f>
        <v>0.57894736842105265</v>
      </c>
      <c r="E32" s="348">
        <v>57</v>
      </c>
      <c r="F32" s="348">
        <v>33</v>
      </c>
      <c r="G32" s="348">
        <v>565</v>
      </c>
      <c r="H32" s="348">
        <f t="shared" ref="H32:H37" si="20">G32/F32</f>
        <v>17.121212121212121</v>
      </c>
      <c r="I32" s="348">
        <v>6</v>
      </c>
      <c r="J32" s="345">
        <f>I32/F32</f>
        <v>0.18181818181818182</v>
      </c>
      <c r="L32" s="348">
        <v>4</v>
      </c>
      <c r="M32" s="348">
        <v>29</v>
      </c>
      <c r="N32" s="360">
        <f t="shared" ref="N32:N37" si="21">M32/L32</f>
        <v>7.25</v>
      </c>
      <c r="O32" s="348">
        <v>1</v>
      </c>
      <c r="P32" s="345">
        <f>O32/L32</f>
        <v>0.25</v>
      </c>
      <c r="S32" s="353" t="s">
        <v>366</v>
      </c>
      <c r="T32" s="361">
        <f t="shared" ref="T32:T37" si="22">(E32+L32)/($D$27+$L$27+$N$17+$E$47+$L$47)</f>
        <v>0.10608695652173913</v>
      </c>
      <c r="U32" s="361">
        <f t="shared" ref="U32:U37" si="23">E32/($E$17)</f>
        <v>0.17924528301886791</v>
      </c>
      <c r="V32" s="361">
        <f t="shared" ref="V32:V37" si="24">L32/($N$17+$D$27+$L$38+$L$47)</f>
        <v>8.23045267489712E-3</v>
      </c>
      <c r="X32" s="348">
        <f>($G32*('Scoring Format'!$B$4))+($I32*'Scoring Format'!$B$7)+($M32*('Scoring Format'!$B$3))+($O32*('Scoring Format'!$B$6))</f>
        <v>101.4</v>
      </c>
      <c r="Y32" s="348">
        <f>(F32*1)+(($G32*('Scoring Format'!$B$4))+($I32*'Scoring Format'!$B$7)+($M32*('Scoring Format'!$B$3))+($O32*('Scoring Format'!$B$6)))</f>
        <v>134.4</v>
      </c>
      <c r="Z32" s="348">
        <f>(F32*0.5)+(($G32*('Scoring Format'!$B$4))+($I32*'Scoring Format'!$B$7)+($M32*('Scoring Format'!$B$3))+($O32*('Scoring Format'!$B$6)))</f>
        <v>117.9</v>
      </c>
      <c r="AA32" s="350"/>
      <c r="AD32" s="353" t="s">
        <v>71</v>
      </c>
      <c r="AE32" s="353"/>
      <c r="AF32" s="345">
        <f>AH32/AG32</f>
        <v>0.60747663551401865</v>
      </c>
      <c r="AG32" s="348">
        <v>107</v>
      </c>
      <c r="AH32" s="348">
        <v>65</v>
      </c>
      <c r="AI32" s="348">
        <v>710</v>
      </c>
      <c r="AJ32" s="348">
        <f t="shared" ref="AJ32:AJ36" si="25">AI32/AH32</f>
        <v>10.923076923076923</v>
      </c>
      <c r="AK32" s="348">
        <v>6</v>
      </c>
      <c r="AL32" s="345">
        <f>AK32/AH32</f>
        <v>9.2307692307692313E-2</v>
      </c>
      <c r="AN32" s="348">
        <v>0</v>
      </c>
      <c r="AO32" s="348">
        <v>0</v>
      </c>
      <c r="AP32" s="360" t="e">
        <f t="shared" ref="AP32:AP37" si="26">AO32/AN32</f>
        <v>#DIV/0!</v>
      </c>
      <c r="AQ32" s="348">
        <v>0</v>
      </c>
      <c r="AR32" s="345" t="e">
        <f>AQ32/AN32</f>
        <v>#DIV/0!</v>
      </c>
      <c r="AV32" s="361" t="e">
        <f>(#REF!+AK32)/(#REF!+AK35)</f>
        <v>#REF!</v>
      </c>
      <c r="AW32" s="361" t="e">
        <f>#REF!/(AK32+#REF!)</f>
        <v>#REF!</v>
      </c>
      <c r="AX32" s="361" t="e">
        <f>AK32/(#REF!+AK32)</f>
        <v>#REF!</v>
      </c>
      <c r="AZ32" s="348">
        <f>(AI32*0.1)+(AK32*6)+(AO32*0.1)+(AQ32*6)</f>
        <v>107</v>
      </c>
      <c r="BA32" s="348">
        <f>(AH32*1)+(AI32*0.1)+(AK32*6)+(AO32*0.1)+(AQ32*6)</f>
        <v>172</v>
      </c>
    </row>
    <row r="33" spans="1:53" x14ac:dyDescent="0.15">
      <c r="A33" s="353" t="s">
        <v>2441</v>
      </c>
      <c r="B33" s="348">
        <v>27</v>
      </c>
      <c r="C33" s="348"/>
      <c r="D33" s="345">
        <f t="shared" ref="D33:D37" si="27">F33/E33</f>
        <v>0</v>
      </c>
      <c r="E33" s="348">
        <v>1</v>
      </c>
      <c r="F33" s="348"/>
      <c r="G33" s="348"/>
      <c r="H33" s="348" t="e">
        <f t="shared" si="20"/>
        <v>#DIV/0!</v>
      </c>
      <c r="I33" s="348"/>
      <c r="J33" s="345" t="e">
        <f t="shared" ref="J33:J37" si="28">I33/F33</f>
        <v>#DIV/0!</v>
      </c>
      <c r="L33" s="348"/>
      <c r="M33" s="348"/>
      <c r="N33" s="360" t="e">
        <f t="shared" si="21"/>
        <v>#DIV/0!</v>
      </c>
      <c r="O33" s="348">
        <v>0</v>
      </c>
      <c r="P33" s="345" t="e">
        <f t="shared" ref="P33:P37" si="29">O33/L33</f>
        <v>#DIV/0!</v>
      </c>
      <c r="S33" s="353" t="s">
        <v>2442</v>
      </c>
      <c r="T33" s="361">
        <f t="shared" si="22"/>
        <v>1.7391304347826088E-3</v>
      </c>
      <c r="U33" s="361">
        <f t="shared" si="23"/>
        <v>3.1446540880503146E-3</v>
      </c>
      <c r="V33" s="361">
        <f t="shared" si="24"/>
        <v>0</v>
      </c>
      <c r="X33" s="348">
        <f>($G33*('Scoring Format'!$B$4))+($I33*'Scoring Format'!$B$7)+($M33*('Scoring Format'!$B$3))+($O33*('Scoring Format'!$B$6))</f>
        <v>0</v>
      </c>
      <c r="Y33" s="348">
        <f>(F33*1)+(($G33*('Scoring Format'!$B$4))+($I33*'Scoring Format'!$B$7)+($M33*('Scoring Format'!$B$3))+($O33*('Scoring Format'!$B$6)))</f>
        <v>0</v>
      </c>
      <c r="Z33" s="348">
        <f>(F33*0.5)+(($G33*('Scoring Format'!$B$4))+($I33*'Scoring Format'!$B$7)+($M33*('Scoring Format'!$B$3))+($O33*('Scoring Format'!$B$6)))</f>
        <v>0</v>
      </c>
      <c r="AA33" s="350"/>
      <c r="AD33" s="353" t="s">
        <v>27</v>
      </c>
      <c r="AE33" s="353"/>
      <c r="AF33" s="345">
        <f t="shared" ref="AF33:AF37" si="30">AH33/AG33</f>
        <v>0.6333333333333333</v>
      </c>
      <c r="AG33" s="348">
        <v>120</v>
      </c>
      <c r="AH33" s="348">
        <v>76</v>
      </c>
      <c r="AI33" s="348">
        <v>892</v>
      </c>
      <c r="AJ33" s="348">
        <f t="shared" si="25"/>
        <v>11.736842105263158</v>
      </c>
      <c r="AK33" s="348">
        <v>5</v>
      </c>
      <c r="AL33" s="345">
        <f t="shared" ref="AL33:AL37" si="31">AK33/AH33</f>
        <v>6.5789473684210523E-2</v>
      </c>
      <c r="AN33" s="348">
        <v>12</v>
      </c>
      <c r="AO33" s="348">
        <v>108</v>
      </c>
      <c r="AP33" s="360">
        <f t="shared" si="26"/>
        <v>9</v>
      </c>
      <c r="AQ33" s="348">
        <v>0</v>
      </c>
      <c r="AR33" s="345">
        <f t="shared" ref="AR33:AR37" si="32">AQ33/AN33</f>
        <v>0</v>
      </c>
      <c r="AV33" s="361" t="e">
        <f>(#REF!+AK33)/(#REF!+AK36)</f>
        <v>#REF!</v>
      </c>
      <c r="AW33" s="361" t="e">
        <f>#REF!/(AK33+#REF!)</f>
        <v>#REF!</v>
      </c>
      <c r="AX33" s="361" t="e">
        <f>AK33/(#REF!+AK33)</f>
        <v>#REF!</v>
      </c>
      <c r="AZ33" s="348">
        <f>(AI33*0.1)+(AK33*6)+(AO33*0.1)+(AQ33*6)</f>
        <v>130</v>
      </c>
      <c r="BA33" s="348">
        <f>(AH33*1)+(AI33*0.1)+(AK33*6)+(AO33*0.1)+(AQ33*6)</f>
        <v>206</v>
      </c>
    </row>
    <row r="34" spans="1:53" x14ac:dyDescent="0.15">
      <c r="A34" s="353" t="s">
        <v>1561</v>
      </c>
      <c r="B34" s="348">
        <v>26</v>
      </c>
      <c r="C34" s="348">
        <v>17</v>
      </c>
      <c r="D34" s="345">
        <f t="shared" si="27"/>
        <v>0.63793103448275867</v>
      </c>
      <c r="E34" s="348">
        <v>116</v>
      </c>
      <c r="F34" s="348">
        <v>74</v>
      </c>
      <c r="G34" s="348">
        <v>931</v>
      </c>
      <c r="H34" s="348">
        <f t="shared" si="20"/>
        <v>12.581081081081081</v>
      </c>
      <c r="I34" s="348">
        <v>7</v>
      </c>
      <c r="J34" s="345">
        <f t="shared" si="28"/>
        <v>9.45945945945946E-2</v>
      </c>
      <c r="L34" s="348">
        <v>20</v>
      </c>
      <c r="M34" s="348">
        <v>134</v>
      </c>
      <c r="N34" s="360">
        <f t="shared" si="21"/>
        <v>6.7</v>
      </c>
      <c r="O34" s="348">
        <v>2</v>
      </c>
      <c r="P34" s="345">
        <f t="shared" si="29"/>
        <v>0.1</v>
      </c>
      <c r="S34" s="353" t="s">
        <v>886</v>
      </c>
      <c r="T34" s="361">
        <f t="shared" si="22"/>
        <v>0.23652173913043478</v>
      </c>
      <c r="U34" s="361">
        <f t="shared" si="23"/>
        <v>0.36477987421383645</v>
      </c>
      <c r="V34" s="361">
        <f t="shared" si="24"/>
        <v>4.1152263374485597E-2</v>
      </c>
      <c r="X34" s="348">
        <f>($G34*('Scoring Format'!$B$4))+($I34*'Scoring Format'!$B$7)+($M34*('Scoring Format'!$B$3))+($O34*('Scoring Format'!$B$6))</f>
        <v>160.50000000000003</v>
      </c>
      <c r="Y34" s="348">
        <f>(F34*1)+(($G34*('Scoring Format'!$B$4))+($I34*'Scoring Format'!$B$7)+($M34*('Scoring Format'!$B$3))+($O34*('Scoring Format'!$B$6)))</f>
        <v>234.50000000000003</v>
      </c>
      <c r="Z34" s="348">
        <f>(F34*0.5)+(($G34*('Scoring Format'!$B$4))+($I34*'Scoring Format'!$B$7)+($M34*('Scoring Format'!$B$3))+($O34*('Scoring Format'!$B$6)))</f>
        <v>197.50000000000003</v>
      </c>
      <c r="AA34" s="350"/>
      <c r="AD34" s="353" t="s">
        <v>28</v>
      </c>
      <c r="AE34" s="353"/>
      <c r="AF34" s="345">
        <f t="shared" si="30"/>
        <v>0.55000000000000004</v>
      </c>
      <c r="AG34" s="348">
        <v>40</v>
      </c>
      <c r="AH34" s="348">
        <v>22</v>
      </c>
      <c r="AI34" s="348">
        <v>325</v>
      </c>
      <c r="AJ34" s="348">
        <f t="shared" si="25"/>
        <v>14.772727272727273</v>
      </c>
      <c r="AK34" s="348">
        <v>2</v>
      </c>
      <c r="AL34" s="345">
        <f t="shared" si="31"/>
        <v>9.0909090909090912E-2</v>
      </c>
      <c r="AN34" s="348">
        <v>5</v>
      </c>
      <c r="AO34" s="348">
        <v>20</v>
      </c>
      <c r="AP34" s="360">
        <f t="shared" si="26"/>
        <v>4</v>
      </c>
      <c r="AQ34" s="348">
        <v>0</v>
      </c>
      <c r="AR34" s="345">
        <f t="shared" si="32"/>
        <v>0</v>
      </c>
      <c r="AV34" s="361" t="e">
        <f>(#REF!+AK34)/(#REF!+AK37)</f>
        <v>#REF!</v>
      </c>
      <c r="AW34" s="361" t="e">
        <f>#REF!/(AK34+#REF!)</f>
        <v>#REF!</v>
      </c>
      <c r="AX34" s="361" t="e">
        <f>AK34/(#REF!+AK34)</f>
        <v>#REF!</v>
      </c>
      <c r="AZ34" s="348">
        <f>(AI34*0.1)+(AK34*6)+(AO34*0.1)+(AQ34*6)</f>
        <v>46.5</v>
      </c>
      <c r="BA34" s="348">
        <f>(AH34*1)+(AI34*0.1)+(AK34*6)+(AO34*0.1)+(AQ34*6)</f>
        <v>68.5</v>
      </c>
    </row>
    <row r="35" spans="1:53" x14ac:dyDescent="0.15">
      <c r="A35" s="353" t="s">
        <v>1810</v>
      </c>
      <c r="B35" s="348">
        <v>23</v>
      </c>
      <c r="C35" s="348">
        <v>14</v>
      </c>
      <c r="D35" s="345">
        <f t="shared" si="27"/>
        <v>0.625</v>
      </c>
      <c r="E35" s="348">
        <v>104</v>
      </c>
      <c r="F35" s="348">
        <v>65</v>
      </c>
      <c r="G35" s="348">
        <v>780</v>
      </c>
      <c r="H35" s="348">
        <f t="shared" si="20"/>
        <v>12</v>
      </c>
      <c r="I35" s="348">
        <v>5</v>
      </c>
      <c r="J35" s="345">
        <f t="shared" si="28"/>
        <v>7.6923076923076927E-2</v>
      </c>
      <c r="L35" s="348">
        <v>11</v>
      </c>
      <c r="M35" s="348">
        <v>57</v>
      </c>
      <c r="N35" s="360">
        <f t="shared" si="21"/>
        <v>5.1818181818181817</v>
      </c>
      <c r="O35" s="348">
        <v>0</v>
      </c>
      <c r="P35" s="345">
        <f t="shared" si="29"/>
        <v>0</v>
      </c>
      <c r="S35" s="353" t="s">
        <v>1811</v>
      </c>
      <c r="T35" s="361">
        <f t="shared" si="22"/>
        <v>0.2</v>
      </c>
      <c r="U35" s="361">
        <f t="shared" si="23"/>
        <v>0.32704402515723269</v>
      </c>
      <c r="V35" s="361">
        <f t="shared" si="24"/>
        <v>2.2633744855967079E-2</v>
      </c>
      <c r="X35" s="348">
        <f>($G35*('Scoring Format'!$B$4))+($I35*'Scoring Format'!$B$7)+($M35*('Scoring Format'!$B$3))+($O35*('Scoring Format'!$B$6))</f>
        <v>113.7</v>
      </c>
      <c r="Y35" s="348">
        <f>(F35*1)+(($G35*('Scoring Format'!$B$4))+($I35*'Scoring Format'!$B$7)+($M35*('Scoring Format'!$B$3))+($O35*('Scoring Format'!$B$6)))</f>
        <v>178.7</v>
      </c>
      <c r="Z35" s="348">
        <f>(F35*0.5)+(($G35*('Scoring Format'!$B$4))+($I35*'Scoring Format'!$B$7)+($M35*('Scoring Format'!$B$3))+($O35*('Scoring Format'!$B$6)))</f>
        <v>146.19999999999999</v>
      </c>
      <c r="AA35" s="350"/>
      <c r="AD35" s="353" t="s">
        <v>29</v>
      </c>
      <c r="AE35" s="353"/>
      <c r="AF35" s="345">
        <f t="shared" si="30"/>
        <v>0.66206896551724137</v>
      </c>
      <c r="AG35" s="348">
        <v>145</v>
      </c>
      <c r="AH35" s="348">
        <v>96</v>
      </c>
      <c r="AI35" s="348">
        <v>1098</v>
      </c>
      <c r="AJ35" s="348">
        <f t="shared" si="25"/>
        <v>11.4375</v>
      </c>
      <c r="AK35" s="348">
        <v>7</v>
      </c>
      <c r="AL35" s="345">
        <f t="shared" si="31"/>
        <v>7.2916666666666671E-2</v>
      </c>
      <c r="AN35" s="348">
        <v>0</v>
      </c>
      <c r="AO35" s="348">
        <v>0</v>
      </c>
      <c r="AP35" s="360" t="e">
        <f t="shared" si="26"/>
        <v>#DIV/0!</v>
      </c>
      <c r="AQ35" s="348">
        <v>0</v>
      </c>
      <c r="AR35" s="345" t="e">
        <f t="shared" si="32"/>
        <v>#DIV/0!</v>
      </c>
      <c r="AV35" s="361" t="e">
        <f>(#REF!+AK35)/(#REF!+AK38)</f>
        <v>#REF!</v>
      </c>
      <c r="AW35" s="361" t="e">
        <f>#REF!/(AK35+#REF!)</f>
        <v>#REF!</v>
      </c>
      <c r="AX35" s="361" t="e">
        <f>AK35/(#REF!+AK35)</f>
        <v>#REF!</v>
      </c>
      <c r="AZ35" s="348">
        <f>(AI35*0.1)+(AK35*6)+(AO35*0.1)+(AQ35*6)</f>
        <v>151.80000000000001</v>
      </c>
      <c r="BA35" s="348">
        <f>(AH35*1)+(AI35*0.1)+(AK35*6)+(AO35*0.1)+(AQ35*6)</f>
        <v>247.8</v>
      </c>
    </row>
    <row r="36" spans="1:53" x14ac:dyDescent="0.15">
      <c r="A36" s="353" t="s">
        <v>1808</v>
      </c>
      <c r="B36" s="348">
        <v>25</v>
      </c>
      <c r="C36" s="348">
        <v>17</v>
      </c>
      <c r="D36" s="345">
        <f t="shared" si="27"/>
        <v>0.59090909090909094</v>
      </c>
      <c r="E36" s="348">
        <v>44</v>
      </c>
      <c r="F36" s="348">
        <v>26</v>
      </c>
      <c r="G36" s="348">
        <v>310</v>
      </c>
      <c r="H36" s="348">
        <f t="shared" si="20"/>
        <v>11.923076923076923</v>
      </c>
      <c r="I36" s="348">
        <v>1</v>
      </c>
      <c r="J36" s="345">
        <f t="shared" si="28"/>
        <v>3.8461538461538464E-2</v>
      </c>
      <c r="L36" s="348">
        <v>20</v>
      </c>
      <c r="M36" s="348">
        <v>100</v>
      </c>
      <c r="N36" s="360">
        <f t="shared" si="21"/>
        <v>5</v>
      </c>
      <c r="O36" s="348">
        <v>2</v>
      </c>
      <c r="P36" s="345">
        <f t="shared" si="29"/>
        <v>0.1</v>
      </c>
      <c r="S36" s="353" t="s">
        <v>1809</v>
      </c>
      <c r="T36" s="361">
        <f t="shared" si="22"/>
        <v>0.11130434782608696</v>
      </c>
      <c r="U36" s="361">
        <f t="shared" si="23"/>
        <v>0.13836477987421383</v>
      </c>
      <c r="V36" s="361">
        <f t="shared" si="24"/>
        <v>4.1152263374485597E-2</v>
      </c>
      <c r="X36" s="348">
        <f>($G36*('Scoring Format'!$B$4))+($I36*'Scoring Format'!$B$7)+($M36*('Scoring Format'!$B$3))+($O36*('Scoring Format'!$B$6))</f>
        <v>59</v>
      </c>
      <c r="Y36" s="348">
        <f>(F36*1)+(($G36*('Scoring Format'!$B$4))+($I36*'Scoring Format'!$B$7)+($M36*('Scoring Format'!$B$3))+($O36*('Scoring Format'!$B$6)))</f>
        <v>85</v>
      </c>
      <c r="Z36" s="348">
        <f>(F36*0.5)+(($G36*('Scoring Format'!$B$4))+($I36*'Scoring Format'!$B$7)+($M36*('Scoring Format'!$B$3))+($O36*('Scoring Format'!$B$6)))</f>
        <v>72</v>
      </c>
      <c r="AA36" s="350"/>
      <c r="AD36" s="353" t="s">
        <v>30</v>
      </c>
      <c r="AE36" s="353"/>
      <c r="AF36" s="345">
        <f t="shared" si="30"/>
        <v>0.6</v>
      </c>
      <c r="AG36" s="348">
        <v>10</v>
      </c>
      <c r="AH36" s="348">
        <v>6</v>
      </c>
      <c r="AI36" s="348">
        <v>100</v>
      </c>
      <c r="AJ36" s="348">
        <f t="shared" si="25"/>
        <v>16.666666666666668</v>
      </c>
      <c r="AK36" s="348">
        <v>0</v>
      </c>
      <c r="AL36" s="345">
        <f t="shared" si="31"/>
        <v>0</v>
      </c>
      <c r="AN36" s="348">
        <v>0</v>
      </c>
      <c r="AO36" s="348">
        <v>0</v>
      </c>
      <c r="AP36" s="360" t="e">
        <f t="shared" si="26"/>
        <v>#DIV/0!</v>
      </c>
      <c r="AQ36" s="348">
        <v>0</v>
      </c>
      <c r="AR36" s="345" t="e">
        <f t="shared" si="32"/>
        <v>#DIV/0!</v>
      </c>
      <c r="AV36" s="361" t="e">
        <f>(#REF!+AK36)/(#REF!+AK41)</f>
        <v>#REF!</v>
      </c>
      <c r="AW36" s="361" t="e">
        <f>#REF!/(AK36+#REF!)</f>
        <v>#REF!</v>
      </c>
      <c r="AX36" s="361" t="e">
        <f>AK36/(#REF!+AK36)</f>
        <v>#REF!</v>
      </c>
      <c r="AZ36" s="348">
        <f>(AI36*0.1)+(AK36*6)+(AO36*0.1)+(AQ36*6)</f>
        <v>10</v>
      </c>
      <c r="BA36" s="348">
        <f>(AH36*1)+(AI36*0.1)+(AK36*6)+(AO36*0.1)+(AQ36*6)</f>
        <v>16</v>
      </c>
    </row>
    <row r="37" spans="1:53" x14ac:dyDescent="0.15">
      <c r="A37" s="353" t="s">
        <v>2443</v>
      </c>
      <c r="B37" s="348">
        <v>25</v>
      </c>
      <c r="C37" s="348"/>
      <c r="D37" s="345" t="e">
        <f t="shared" si="27"/>
        <v>#DIV/0!</v>
      </c>
      <c r="E37" s="348"/>
      <c r="F37" s="348"/>
      <c r="G37" s="348"/>
      <c r="H37" s="348" t="e">
        <f t="shared" si="20"/>
        <v>#DIV/0!</v>
      </c>
      <c r="I37" s="348"/>
      <c r="J37" s="345" t="e">
        <f t="shared" si="28"/>
        <v>#DIV/0!</v>
      </c>
      <c r="L37" s="348">
        <v>0</v>
      </c>
      <c r="M37" s="348">
        <v>0</v>
      </c>
      <c r="N37" s="360" t="e">
        <f t="shared" si="21"/>
        <v>#DIV/0!</v>
      </c>
      <c r="O37" s="348">
        <v>0</v>
      </c>
      <c r="P37" s="345" t="e">
        <f t="shared" si="29"/>
        <v>#DIV/0!</v>
      </c>
      <c r="S37" s="353" t="s">
        <v>2444</v>
      </c>
      <c r="T37" s="361">
        <f t="shared" si="22"/>
        <v>0</v>
      </c>
      <c r="U37" s="361">
        <f t="shared" si="23"/>
        <v>0</v>
      </c>
      <c r="V37" s="361">
        <f t="shared" si="24"/>
        <v>0</v>
      </c>
      <c r="X37" s="348">
        <f>($G37*('Scoring Format'!$B$4))+($I37*'Scoring Format'!$B$7)+($M37*('Scoring Format'!$B$3))+($O37*('Scoring Format'!$B$6))</f>
        <v>0</v>
      </c>
      <c r="Y37" s="348">
        <f>(F37*1)+(($G37*('Scoring Format'!$B$4))+($I37*'Scoring Format'!$B$7)+($M37*('Scoring Format'!$B$3))+($O37*('Scoring Format'!$B$6)))</f>
        <v>0</v>
      </c>
      <c r="Z37" s="348">
        <f>(F37*0.5)+(($G37*('Scoring Format'!$B$4))+($I37*'Scoring Format'!$B$7)+($M37*('Scoring Format'!$B$3))+($O37*('Scoring Format'!$B$6)))</f>
        <v>0</v>
      </c>
      <c r="AA37" s="350"/>
      <c r="AD37" s="353" t="s">
        <v>72</v>
      </c>
      <c r="AE37" s="353"/>
      <c r="AF37" s="345" t="e">
        <f t="shared" si="30"/>
        <v>#DIV/0!</v>
      </c>
      <c r="AG37" s="348"/>
      <c r="AH37" s="348"/>
      <c r="AI37" s="348"/>
      <c r="AJ37" s="348"/>
      <c r="AK37" s="348"/>
      <c r="AL37" s="345" t="e">
        <f t="shared" si="31"/>
        <v>#DIV/0!</v>
      </c>
      <c r="AN37" s="348"/>
      <c r="AO37" s="348"/>
      <c r="AP37" s="360" t="e">
        <f t="shared" si="26"/>
        <v>#DIV/0!</v>
      </c>
      <c r="AQ37" s="348"/>
      <c r="AR37" s="345" t="e">
        <f t="shared" si="32"/>
        <v>#DIV/0!</v>
      </c>
      <c r="AV37" s="361" t="e">
        <f>(#REF!+AK37)/(#REF!+AK42)</f>
        <v>#REF!</v>
      </c>
      <c r="AW37" s="361" t="e">
        <f>#REF!/(AK37+#REF!)</f>
        <v>#REF!</v>
      </c>
      <c r="AX37" s="361" t="e">
        <f>AK37/(#REF!+AK37)</f>
        <v>#REF!</v>
      </c>
      <c r="AZ37" s="348"/>
      <c r="BA37" s="348"/>
    </row>
    <row r="38" spans="1:53" x14ac:dyDescent="0.15">
      <c r="A38" s="346" t="s">
        <v>44</v>
      </c>
      <c r="B38" s="346"/>
      <c r="C38" s="346"/>
      <c r="D38" s="342"/>
      <c r="E38" s="346">
        <f>SUM(E32:E37)</f>
        <v>322</v>
      </c>
      <c r="F38" s="346">
        <f t="shared" ref="F38:I38" si="33">SUM(F32:F37)</f>
        <v>198</v>
      </c>
      <c r="G38" s="346">
        <f t="shared" si="33"/>
        <v>2586</v>
      </c>
      <c r="H38" s="346"/>
      <c r="I38" s="346">
        <f t="shared" si="33"/>
        <v>19</v>
      </c>
      <c r="J38" s="346"/>
      <c r="K38" s="346"/>
      <c r="L38" s="346">
        <f>SUM(L32:L37)</f>
        <v>55</v>
      </c>
      <c r="M38" s="346">
        <f t="shared" ref="M38:O38" si="34">SUM(M32:M37)</f>
        <v>320</v>
      </c>
      <c r="N38" s="346"/>
      <c r="O38" s="346">
        <f t="shared" si="34"/>
        <v>5</v>
      </c>
      <c r="P38" s="346"/>
      <c r="AD38" s="346" t="s">
        <v>44</v>
      </c>
      <c r="AE38" s="346"/>
      <c r="AF38" s="342"/>
      <c r="AG38" s="346">
        <f>SUM(AG32:AG37)</f>
        <v>422</v>
      </c>
      <c r="AH38" s="346">
        <f t="shared" ref="AH38:AI38" si="35">SUM(AH32:AH37)</f>
        <v>265</v>
      </c>
      <c r="AI38" s="346">
        <f t="shared" si="35"/>
        <v>3125</v>
      </c>
      <c r="AJ38" s="346"/>
      <c r="AK38" s="346">
        <f t="shared" ref="AK38" si="36">SUM(AK32:AK37)</f>
        <v>20</v>
      </c>
      <c r="AL38" s="346"/>
      <c r="AM38" s="346"/>
      <c r="AN38" s="346">
        <f>SUM(AN32:AN37)</f>
        <v>17</v>
      </c>
      <c r="AO38" s="346">
        <f t="shared" ref="AO38" si="37">SUM(AO32:AO37)</f>
        <v>128</v>
      </c>
      <c r="AP38" s="346"/>
      <c r="AQ38" s="346">
        <f t="shared" ref="AQ38" si="38">SUM(AQ32:AQ37)</f>
        <v>0</v>
      </c>
      <c r="AR38" s="346"/>
    </row>
    <row r="39" spans="1:53" x14ac:dyDescent="0.15">
      <c r="A39" s="346"/>
      <c r="C39" s="350"/>
      <c r="D39" s="350"/>
      <c r="E39" s="350"/>
      <c r="F39" s="350"/>
      <c r="G39" s="350"/>
      <c r="H39" s="350"/>
      <c r="I39" s="350"/>
      <c r="J39" s="350"/>
      <c r="K39" s="350"/>
      <c r="L39" s="350"/>
      <c r="AC39" s="346"/>
      <c r="AE39" s="350"/>
      <c r="AF39" s="350"/>
      <c r="AG39" s="350"/>
      <c r="AH39" s="350"/>
      <c r="AI39" s="350"/>
      <c r="AJ39" s="350"/>
      <c r="AK39" s="350"/>
      <c r="AL39" s="350"/>
      <c r="AM39" s="350"/>
      <c r="AN39" s="350"/>
    </row>
    <row r="40" spans="1:53" x14ac:dyDescent="0.15">
      <c r="A40" s="346"/>
      <c r="C40" s="350"/>
      <c r="D40" s="350"/>
      <c r="E40" s="350"/>
      <c r="F40" s="350"/>
      <c r="G40" s="350"/>
      <c r="H40" s="350"/>
      <c r="I40" s="350"/>
      <c r="J40" s="350"/>
      <c r="K40" s="350"/>
      <c r="L40" s="350"/>
      <c r="AC40" s="346"/>
      <c r="AE40" s="350"/>
      <c r="AF40" s="350"/>
      <c r="AG40" s="350"/>
      <c r="AH40" s="350"/>
      <c r="AI40" s="350"/>
      <c r="AJ40" s="350"/>
      <c r="AK40" s="350"/>
      <c r="AL40" s="350"/>
      <c r="AM40" s="350"/>
      <c r="AN40" s="350"/>
    </row>
    <row r="41" spans="1:53" x14ac:dyDescent="0.15">
      <c r="A41" s="566" t="s">
        <v>52</v>
      </c>
      <c r="B41" s="566"/>
      <c r="C41" s="566"/>
      <c r="D41" s="566"/>
      <c r="E41" s="566"/>
      <c r="F41" s="566"/>
      <c r="G41" s="566"/>
      <c r="H41" s="341"/>
      <c r="I41" s="341"/>
      <c r="J41" s="350"/>
      <c r="K41" s="350"/>
      <c r="L41" s="566" t="s">
        <v>49</v>
      </c>
      <c r="M41" s="566"/>
      <c r="N41" s="566"/>
      <c r="O41" s="566"/>
      <c r="P41" s="566"/>
      <c r="T41" s="566" t="s">
        <v>50</v>
      </c>
      <c r="U41" s="566"/>
      <c r="V41" s="566"/>
      <c r="X41" s="566"/>
      <c r="Y41" s="565"/>
      <c r="AE41" s="566" t="s">
        <v>52</v>
      </c>
      <c r="AF41" s="566"/>
      <c r="AG41" s="566"/>
      <c r="AH41" s="566"/>
      <c r="AI41" s="566"/>
      <c r="AJ41" s="566"/>
      <c r="AK41" s="566"/>
      <c r="AL41" s="350"/>
      <c r="AM41" s="350"/>
      <c r="AN41" s="566" t="s">
        <v>49</v>
      </c>
      <c r="AO41" s="566"/>
      <c r="AP41" s="566"/>
      <c r="AQ41" s="566"/>
      <c r="AR41" s="566"/>
      <c r="AV41" s="566" t="s">
        <v>50</v>
      </c>
      <c r="AW41" s="566"/>
      <c r="AX41" s="566"/>
      <c r="AZ41" s="566" t="s">
        <v>51</v>
      </c>
      <c r="BA41" s="565"/>
    </row>
    <row r="42" spans="1:53" x14ac:dyDescent="0.15">
      <c r="A42" s="346" t="s">
        <v>31</v>
      </c>
      <c r="B42" s="346" t="s">
        <v>1517</v>
      </c>
      <c r="C42" s="346" t="s">
        <v>66</v>
      </c>
      <c r="D42" s="346" t="s">
        <v>34</v>
      </c>
      <c r="E42" s="346" t="s">
        <v>17</v>
      </c>
      <c r="F42" s="346" t="s">
        <v>18</v>
      </c>
      <c r="G42" s="346" t="s">
        <v>19</v>
      </c>
      <c r="H42" s="346" t="s">
        <v>20</v>
      </c>
      <c r="I42" s="346" t="s">
        <v>6</v>
      </c>
      <c r="J42" s="346" t="s">
        <v>53</v>
      </c>
      <c r="L42" s="346" t="s">
        <v>10</v>
      </c>
      <c r="M42" s="346" t="s">
        <v>11</v>
      </c>
      <c r="N42" s="346" t="s">
        <v>12</v>
      </c>
      <c r="O42" s="346" t="s">
        <v>54</v>
      </c>
      <c r="P42" s="346" t="s">
        <v>7</v>
      </c>
      <c r="S42" s="346" t="s">
        <v>31</v>
      </c>
      <c r="T42" s="346" t="s">
        <v>47</v>
      </c>
      <c r="U42" s="346" t="s">
        <v>45</v>
      </c>
      <c r="V42" s="346" t="s">
        <v>46</v>
      </c>
      <c r="X42" s="346" t="s">
        <v>14</v>
      </c>
      <c r="Y42" s="346" t="s">
        <v>21</v>
      </c>
      <c r="Z42" s="346" t="s">
        <v>1004</v>
      </c>
      <c r="AA42" s="346"/>
      <c r="AD42" s="346" t="s">
        <v>31</v>
      </c>
      <c r="AE42" s="346" t="s">
        <v>66</v>
      </c>
      <c r="AF42" s="346" t="s">
        <v>34</v>
      </c>
      <c r="AG42" s="346" t="s">
        <v>17</v>
      </c>
      <c r="AH42" s="346" t="s">
        <v>18</v>
      </c>
      <c r="AI42" s="346" t="s">
        <v>19</v>
      </c>
      <c r="AJ42" s="346" t="s">
        <v>20</v>
      </c>
      <c r="AK42" s="346" t="s">
        <v>6</v>
      </c>
      <c r="AL42" s="346" t="s">
        <v>53</v>
      </c>
      <c r="AN42" s="346" t="s">
        <v>10</v>
      </c>
      <c r="AO42" s="346" t="s">
        <v>11</v>
      </c>
      <c r="AP42" s="346" t="s">
        <v>12</v>
      </c>
      <c r="AQ42" s="346" t="s">
        <v>54</v>
      </c>
      <c r="AR42" s="346" t="s">
        <v>7</v>
      </c>
      <c r="AV42" s="346" t="s">
        <v>47</v>
      </c>
      <c r="AW42" s="346" t="s">
        <v>45</v>
      </c>
      <c r="AX42" s="346" t="s">
        <v>46</v>
      </c>
      <c r="AZ42" s="346" t="s">
        <v>14</v>
      </c>
      <c r="BA42" s="346" t="s">
        <v>21</v>
      </c>
    </row>
    <row r="43" spans="1:53" x14ac:dyDescent="0.15">
      <c r="A43" s="353" t="s">
        <v>889</v>
      </c>
      <c r="B43" s="348">
        <v>25</v>
      </c>
      <c r="C43" s="348">
        <v>16</v>
      </c>
      <c r="D43" s="345">
        <f>F43/E43</f>
        <v>0.25</v>
      </c>
      <c r="E43" s="348">
        <v>4</v>
      </c>
      <c r="F43" s="348">
        <v>1</v>
      </c>
      <c r="G43" s="348">
        <v>7</v>
      </c>
      <c r="H43" s="348">
        <f>G43/F43</f>
        <v>7</v>
      </c>
      <c r="I43" s="348">
        <v>0</v>
      </c>
      <c r="J43" s="345">
        <f>I43/F43</f>
        <v>0</v>
      </c>
      <c r="L43" s="348">
        <v>0</v>
      </c>
      <c r="M43" s="348">
        <v>0</v>
      </c>
      <c r="N43" s="348">
        <v>0</v>
      </c>
      <c r="O43" s="348">
        <v>0</v>
      </c>
      <c r="P43" s="345" t="e">
        <f>O43/L43</f>
        <v>#DIV/0!</v>
      </c>
      <c r="S43" s="353" t="s">
        <v>890</v>
      </c>
      <c r="T43" s="361">
        <f>(E43+L43)/($E$47+$L$47+$E$38+$L$38+$K$27+$D$27+$N$17)</f>
        <v>4.1237113402061857E-3</v>
      </c>
      <c r="U43" s="361">
        <f>E43/($E$47+$E$38+$K$27)</f>
        <v>8.2644628099173556E-3</v>
      </c>
      <c r="V43" s="361">
        <f>L43/($L$47+$L$38+$D$27+$N$17)</f>
        <v>0</v>
      </c>
      <c r="X43" s="348">
        <f>($G43*('Scoring Format'!$B$4))+($I43*'Scoring Format'!$B$7)+($M43*('Scoring Format'!$B$3))+($O43*('Scoring Format'!$B$6))</f>
        <v>0.70000000000000007</v>
      </c>
      <c r="Y43" s="348">
        <f>(F43*1)+(($G43*('Scoring Format'!$B$4))+($I43*'Scoring Format'!$B$7)+($M43*('Scoring Format'!$B$3))+($O43*('Scoring Format'!$B$6)))</f>
        <v>1.7000000000000002</v>
      </c>
      <c r="Z43" s="348">
        <f>(F43*0.5)+(($G43*('Scoring Format'!$B$4))+($I43*'Scoring Format'!$B$7)+($M43*('Scoring Format'!$B$3))+($O43*('Scoring Format'!$B$6)))</f>
        <v>1.2000000000000002</v>
      </c>
      <c r="AA43" s="350"/>
      <c r="AD43" s="353" t="s">
        <v>32</v>
      </c>
      <c r="AE43" s="353"/>
      <c r="AF43" s="345">
        <f>AH43/AG43</f>
        <v>0.5625</v>
      </c>
      <c r="AG43" s="348">
        <v>16</v>
      </c>
      <c r="AH43" s="348">
        <v>9</v>
      </c>
      <c r="AI43" s="348">
        <v>108</v>
      </c>
      <c r="AJ43" s="348">
        <f>AI43/AH43</f>
        <v>12</v>
      </c>
      <c r="AK43" s="348">
        <v>1</v>
      </c>
      <c r="AL43" s="345">
        <f>AK43/AH43</f>
        <v>0.1111111111111111</v>
      </c>
      <c r="AN43" s="348">
        <v>0</v>
      </c>
      <c r="AO43" s="348">
        <v>0</v>
      </c>
      <c r="AP43" s="348">
        <v>0</v>
      </c>
      <c r="AQ43" s="348">
        <v>0</v>
      </c>
      <c r="AR43" s="345" t="e">
        <f>AQ43/AN43</f>
        <v>#DIV/0!</v>
      </c>
      <c r="AV43" s="361" t="e">
        <f>(#REF!+AK43)/(#REF!+AK46)</f>
        <v>#REF!</v>
      </c>
      <c r="AW43" s="361" t="e">
        <f>#REF!/(AK43+#REF!)</f>
        <v>#REF!</v>
      </c>
      <c r="AX43" s="361" t="e">
        <f>AK43/(#REF!+AK43)</f>
        <v>#REF!</v>
      </c>
      <c r="AZ43" s="348">
        <f>(AI43*0.1)+(AK43*6)+(AO43*0.1)+(AQ43*6)</f>
        <v>16.8</v>
      </c>
      <c r="BA43" s="348">
        <f>(AH43*1)+(AI43*0.1)+(AK43*6)+(AO43*0.1)+(AQ43*6)</f>
        <v>25.8</v>
      </c>
    </row>
    <row r="44" spans="1:53" x14ac:dyDescent="0.15">
      <c r="A44" s="353" t="s">
        <v>891</v>
      </c>
      <c r="B44" s="348">
        <v>25</v>
      </c>
      <c r="C44" s="348">
        <v>12</v>
      </c>
      <c r="D44" s="345">
        <f t="shared" ref="D44:D46" si="39">F44/E44</f>
        <v>0.72727272727272729</v>
      </c>
      <c r="E44" s="348">
        <v>66</v>
      </c>
      <c r="F44" s="348">
        <v>48</v>
      </c>
      <c r="G44" s="348">
        <v>614</v>
      </c>
      <c r="H44" s="348">
        <f>G44/F44</f>
        <v>12.791666666666666</v>
      </c>
      <c r="I44" s="348">
        <v>6</v>
      </c>
      <c r="J44" s="345">
        <f t="shared" ref="J44:J46" si="40">I44/F44</f>
        <v>0.125</v>
      </c>
      <c r="L44" s="348">
        <v>0</v>
      </c>
      <c r="M44" s="348">
        <v>0</v>
      </c>
      <c r="N44" s="348">
        <v>0</v>
      </c>
      <c r="O44" s="348">
        <v>0</v>
      </c>
      <c r="P44" s="345" t="e">
        <f t="shared" ref="P44:P46" si="41">O44/L44</f>
        <v>#DIV/0!</v>
      </c>
      <c r="S44" s="353" t="s">
        <v>892</v>
      </c>
      <c r="T44" s="361">
        <f>(E44+L44)/($E$47+$L$47+$E$38+$L$38+$K$27+$D$27+$N$17)</f>
        <v>6.8041237113402056E-2</v>
      </c>
      <c r="U44" s="361">
        <f>E44/($E$47+$E$38+$K$27)</f>
        <v>0.13636363636363635</v>
      </c>
      <c r="V44" s="361">
        <f>L44/($L$47+$L$38+$D$27+$N$17)</f>
        <v>0</v>
      </c>
      <c r="X44" s="348">
        <f>($G44*('Scoring Format'!$B$4))+($I44*'Scoring Format'!$B$7)+($M44*('Scoring Format'!$B$3))+($O44*('Scoring Format'!$B$6))</f>
        <v>97.4</v>
      </c>
      <c r="Y44" s="348">
        <f>(F44*1)+(($G44*('Scoring Format'!$B$4))+($I44*'Scoring Format'!$B$7)+($M44*('Scoring Format'!$B$3))+($O44*('Scoring Format'!$B$6)))</f>
        <v>145.4</v>
      </c>
      <c r="Z44" s="348">
        <f>(F44*0.5)+(($G44*('Scoring Format'!$B$4))+($I44*'Scoring Format'!$B$7)+($M44*('Scoring Format'!$B$3))+($O44*('Scoring Format'!$B$6)))</f>
        <v>121.4</v>
      </c>
      <c r="AA44" s="350"/>
      <c r="AD44" s="353" t="s">
        <v>73</v>
      </c>
      <c r="AE44" s="353"/>
      <c r="AF44" s="345">
        <f t="shared" ref="AF44:AF46" si="42">AH44/AG44</f>
        <v>0.74285714285714288</v>
      </c>
      <c r="AG44" s="348">
        <v>35</v>
      </c>
      <c r="AH44" s="348">
        <v>26</v>
      </c>
      <c r="AI44" s="348">
        <v>283</v>
      </c>
      <c r="AJ44" s="348">
        <f>AI44/AH44</f>
        <v>10.884615384615385</v>
      </c>
      <c r="AK44" s="348">
        <v>2</v>
      </c>
      <c r="AL44" s="345">
        <f t="shared" ref="AL44:AL46" si="43">AK44/AH44</f>
        <v>7.6923076923076927E-2</v>
      </c>
      <c r="AN44" s="348">
        <v>0</v>
      </c>
      <c r="AO44" s="348">
        <v>0</v>
      </c>
      <c r="AP44" s="348">
        <v>0</v>
      </c>
      <c r="AQ44" s="348">
        <v>0</v>
      </c>
      <c r="AR44" s="345" t="e">
        <f t="shared" ref="AR44:AR46" si="44">AQ44/AN44</f>
        <v>#DIV/0!</v>
      </c>
      <c r="AV44" s="361" t="e">
        <f>(#REF!+AK44)/(#REF!+AK47)</f>
        <v>#REF!</v>
      </c>
      <c r="AW44" s="361" t="e">
        <f>#REF!/(AK44+#REF!)</f>
        <v>#REF!</v>
      </c>
      <c r="AX44" s="361" t="e">
        <f>AK44/(#REF!+AK44)</f>
        <v>#REF!</v>
      </c>
      <c r="AZ44" s="348">
        <f>(AI44*0.1)+(AK44*6)+(AO44*0.1)+(AQ44*6)</f>
        <v>40.299999999999997</v>
      </c>
      <c r="BA44" s="348">
        <f>(AH44*1)+(AI44*0.1)+(AK44*6)+(AO44*0.1)+(AQ44*6)</f>
        <v>66.3</v>
      </c>
    </row>
    <row r="45" spans="1:53" x14ac:dyDescent="0.15">
      <c r="A45" s="353" t="s">
        <v>2438</v>
      </c>
      <c r="B45" s="348">
        <v>26</v>
      </c>
      <c r="C45" s="348">
        <v>16</v>
      </c>
      <c r="D45" s="345">
        <f t="shared" si="39"/>
        <v>0.7</v>
      </c>
      <c r="E45" s="348">
        <v>10</v>
      </c>
      <c r="F45" s="348">
        <v>7</v>
      </c>
      <c r="G45" s="348">
        <v>63</v>
      </c>
      <c r="H45" s="348">
        <f>G45/F45</f>
        <v>9</v>
      </c>
      <c r="I45" s="348">
        <v>0</v>
      </c>
      <c r="J45" s="345">
        <f t="shared" si="40"/>
        <v>0</v>
      </c>
      <c r="L45" s="348">
        <v>0</v>
      </c>
      <c r="M45" s="348">
        <v>0</v>
      </c>
      <c r="N45" s="348">
        <v>0</v>
      </c>
      <c r="O45" s="348">
        <v>0</v>
      </c>
      <c r="P45" s="345" t="e">
        <f t="shared" si="41"/>
        <v>#DIV/0!</v>
      </c>
      <c r="S45" s="353" t="s">
        <v>2439</v>
      </c>
      <c r="T45" s="361">
        <f>(E45+L45)/($E$47+$L$47+$E$38+$L$38+$K$27+$D$27+$N$17)</f>
        <v>1.0309278350515464E-2</v>
      </c>
      <c r="U45" s="361">
        <f>E45/($E$47+$E$38+$K$27)</f>
        <v>2.0661157024793389E-2</v>
      </c>
      <c r="V45" s="361">
        <f>L45/($L$47+$L$38+$D$27+$N$17)</f>
        <v>0</v>
      </c>
      <c r="X45" s="348">
        <f>($G45*('Scoring Format'!$B$4))+($I45*'Scoring Format'!$B$7)+($M45*('Scoring Format'!$B$3))+($O45*('Scoring Format'!$B$6))</f>
        <v>6.3000000000000007</v>
      </c>
      <c r="Y45" s="348">
        <f>(F45*1)+(($G45*('Scoring Format'!$B$4))+($I45*'Scoring Format'!$B$7)+($M45*('Scoring Format'!$B$3))+($O45*('Scoring Format'!$B$6)))</f>
        <v>13.3</v>
      </c>
      <c r="Z45" s="348">
        <f>(F45*0.5)+(($G45*('Scoring Format'!$B$4))+($I45*'Scoring Format'!$B$7)+($M45*('Scoring Format'!$B$3))+($O45*('Scoring Format'!$B$6)))</f>
        <v>9.8000000000000007</v>
      </c>
      <c r="AA45" s="350"/>
      <c r="AD45" s="353" t="s">
        <v>74</v>
      </c>
      <c r="AE45" s="353"/>
      <c r="AF45" s="345">
        <f t="shared" si="42"/>
        <v>0.5</v>
      </c>
      <c r="AG45" s="348">
        <v>12</v>
      </c>
      <c r="AH45" s="348">
        <v>6</v>
      </c>
      <c r="AI45" s="348">
        <v>65</v>
      </c>
      <c r="AJ45" s="348">
        <f>AI45/AH45</f>
        <v>10.833333333333334</v>
      </c>
      <c r="AK45" s="348">
        <v>0</v>
      </c>
      <c r="AL45" s="345">
        <f t="shared" si="43"/>
        <v>0</v>
      </c>
      <c r="AN45" s="348">
        <v>0</v>
      </c>
      <c r="AO45" s="348">
        <v>0</v>
      </c>
      <c r="AP45" s="348">
        <v>0</v>
      </c>
      <c r="AQ45" s="348">
        <v>0</v>
      </c>
      <c r="AR45" s="345" t="e">
        <f t="shared" si="44"/>
        <v>#DIV/0!</v>
      </c>
      <c r="AV45" s="361" t="e">
        <f>(#REF!+AK45)/(#REF!+AI49)</f>
        <v>#REF!</v>
      </c>
      <c r="AW45" s="361" t="e">
        <f>#REF!/(AK45+#REF!)</f>
        <v>#REF!</v>
      </c>
      <c r="AX45" s="361" t="e">
        <f>AK45/(#REF!+AK45)</f>
        <v>#REF!</v>
      </c>
      <c r="AZ45" s="348">
        <f>(AI45*0.1)+(AK45*6)+(AO45*0.1)+(AQ45*6)</f>
        <v>6.5</v>
      </c>
      <c r="BA45" s="348">
        <f>(AH45*1)+(AI45*0.1)+(AK45*6)+(AO45*0.1)+(AQ45*6)</f>
        <v>12.5</v>
      </c>
    </row>
    <row r="46" spans="1:53" x14ac:dyDescent="0.15">
      <c r="A46" s="347"/>
      <c r="B46" s="344"/>
      <c r="C46" s="348">
        <v>0</v>
      </c>
      <c r="D46" s="345" t="e">
        <f t="shared" si="39"/>
        <v>#DIV/0!</v>
      </c>
      <c r="E46" s="348">
        <v>0</v>
      </c>
      <c r="F46" s="348">
        <v>0</v>
      </c>
      <c r="G46" s="348">
        <v>0</v>
      </c>
      <c r="H46" s="348" t="e">
        <f>G46/F46</f>
        <v>#DIV/0!</v>
      </c>
      <c r="I46" s="348">
        <v>0</v>
      </c>
      <c r="J46" s="345" t="e">
        <f t="shared" si="40"/>
        <v>#DIV/0!</v>
      </c>
      <c r="L46" s="348">
        <v>0</v>
      </c>
      <c r="M46" s="348">
        <v>0</v>
      </c>
      <c r="N46" s="348">
        <v>0</v>
      </c>
      <c r="O46" s="348">
        <v>0</v>
      </c>
      <c r="P46" s="345" t="e">
        <f t="shared" si="41"/>
        <v>#DIV/0!</v>
      </c>
      <c r="S46" s="353"/>
      <c r="T46" s="361">
        <f>(E46+L46)/($E$47+$L$47+$E$38+$L$38+$K$27+$D$27+$N$17)</f>
        <v>0</v>
      </c>
      <c r="U46" s="361">
        <f>E46/($E$47+$E$38+$K$27)</f>
        <v>0</v>
      </c>
      <c r="V46" s="361">
        <f>L46/($L$47+$L$38+$D$27+$N$17)</f>
        <v>0</v>
      </c>
      <c r="X46" s="348">
        <f>($G46*('Scoring Format'!$B$4))+($I46*'Scoring Format'!$B$7)+($M46*('Scoring Format'!$B$3))+($O46*('Scoring Format'!$B$6))</f>
        <v>0</v>
      </c>
      <c r="Y46" s="348">
        <f>(F46*1)+(($G46*('Scoring Format'!$B$4))+($I46*'Scoring Format'!$B$7)+($M46*('Scoring Format'!$B$3))+($O46*('Scoring Format'!$B$6)))</f>
        <v>0</v>
      </c>
      <c r="Z46" s="348">
        <f>(F46*0.5)+(($G46*('Scoring Format'!$B$4))+($I46*'Scoring Format'!$B$7)+($M46*('Scoring Format'!$B$3))+($O46*('Scoring Format'!$B$6)))</f>
        <v>0</v>
      </c>
      <c r="AA46" s="350"/>
      <c r="AD46" s="353"/>
      <c r="AE46" s="353"/>
      <c r="AF46" s="345" t="e">
        <f t="shared" si="42"/>
        <v>#DIV/0!</v>
      </c>
      <c r="AG46" s="348"/>
      <c r="AH46" s="348"/>
      <c r="AI46" s="348"/>
      <c r="AJ46" s="348" t="e">
        <f>AI46/AH46</f>
        <v>#DIV/0!</v>
      </c>
      <c r="AK46" s="348"/>
      <c r="AL46" s="345" t="e">
        <f t="shared" si="43"/>
        <v>#DIV/0!</v>
      </c>
      <c r="AN46" s="348"/>
      <c r="AO46" s="348"/>
      <c r="AP46" s="348"/>
      <c r="AQ46" s="348">
        <v>0</v>
      </c>
      <c r="AR46" s="345" t="e">
        <f t="shared" si="44"/>
        <v>#DIV/0!</v>
      </c>
      <c r="AV46" s="361" t="e">
        <f>(#REF!+AK46)/(#REF!+AI50)</f>
        <v>#REF!</v>
      </c>
      <c r="AW46" s="361" t="e">
        <f>#REF!/(AK46+#REF!)</f>
        <v>#REF!</v>
      </c>
      <c r="AX46" s="361" t="e">
        <f>AK46/(#REF!+AK46)</f>
        <v>#REF!</v>
      </c>
      <c r="AZ46" s="348">
        <f>(AI46*0.1)+(AK46*6)+(AO46*0.1)+(AQ46*6)</f>
        <v>0</v>
      </c>
      <c r="BA46" s="348">
        <f>(AH46*1)+(AI46*0.1)+(AK46*6)+(AO46*0.1)+(AQ46*6)</f>
        <v>0</v>
      </c>
    </row>
    <row r="47" spans="1:53" x14ac:dyDescent="0.15">
      <c r="A47" s="346" t="s">
        <v>44</v>
      </c>
      <c r="B47" s="346"/>
      <c r="C47" s="346"/>
      <c r="D47" s="342"/>
      <c r="E47" s="346">
        <f>SUM(E43:E46)</f>
        <v>80</v>
      </c>
      <c r="F47" s="346">
        <f t="shared" ref="F47:I47" si="45">SUM(F43:F46)</f>
        <v>56</v>
      </c>
      <c r="G47" s="346">
        <f t="shared" si="45"/>
        <v>684</v>
      </c>
      <c r="H47" s="346"/>
      <c r="I47" s="346">
        <f t="shared" si="45"/>
        <v>6</v>
      </c>
      <c r="J47" s="346"/>
      <c r="K47" s="346"/>
      <c r="L47" s="346">
        <f>SUM(L43:L46)</f>
        <v>0</v>
      </c>
      <c r="M47" s="346">
        <f t="shared" ref="M47:O47" si="46">SUM(M43:M46)</f>
        <v>0</v>
      </c>
      <c r="N47" s="346"/>
      <c r="O47" s="346">
        <f t="shared" si="46"/>
        <v>0</v>
      </c>
      <c r="P47" s="342"/>
      <c r="R47" s="351"/>
      <c r="T47" s="351"/>
      <c r="V47" s="350"/>
      <c r="W47" s="350"/>
      <c r="AD47" s="346" t="s">
        <v>44</v>
      </c>
      <c r="AE47" s="346"/>
      <c r="AF47" s="342"/>
      <c r="AG47" s="346">
        <f>SUM(AG43:AG46)</f>
        <v>63</v>
      </c>
      <c r="AH47" s="346">
        <f t="shared" ref="AH47:AI47" si="47">SUM(AH43:AH46)</f>
        <v>41</v>
      </c>
      <c r="AI47" s="346">
        <f t="shared" si="47"/>
        <v>456</v>
      </c>
      <c r="AJ47" s="346"/>
      <c r="AK47" s="346">
        <f t="shared" ref="AK47" si="48">SUM(AK43:AK46)</f>
        <v>3</v>
      </c>
      <c r="AL47" s="346"/>
      <c r="AM47" s="346"/>
      <c r="AN47" s="346">
        <f>SUM(AN43:AN46)</f>
        <v>0</v>
      </c>
      <c r="AO47" s="346">
        <f t="shared" ref="AO47" si="49">SUM(AO43:AO46)</f>
        <v>0</v>
      </c>
      <c r="AP47" s="346"/>
      <c r="AQ47" s="346">
        <f t="shared" ref="AQ47" si="50">SUM(AQ43:AQ46)</f>
        <v>0</v>
      </c>
      <c r="AR47" s="342"/>
      <c r="AT47" s="351"/>
      <c r="AU47" s="351"/>
      <c r="AV47" s="351"/>
      <c r="AX47" s="350"/>
      <c r="AY47" s="350"/>
    </row>
    <row r="48" spans="1:53" x14ac:dyDescent="0.15">
      <c r="A48" s="342"/>
      <c r="H48" s="356"/>
      <c r="I48" s="350"/>
      <c r="J48" s="350"/>
      <c r="P48" s="351"/>
      <c r="Q48" s="351"/>
      <c r="R48" s="351"/>
      <c r="T48" s="350"/>
      <c r="U48" s="350"/>
      <c r="AJ48" s="356"/>
      <c r="AK48" s="350"/>
      <c r="AL48" s="350"/>
      <c r="AR48" s="351"/>
      <c r="AS48" s="351"/>
      <c r="AT48" s="351"/>
      <c r="AV48" s="350"/>
      <c r="AW48" s="350"/>
    </row>
    <row r="49" spans="1:50" x14ac:dyDescent="0.15">
      <c r="H49" s="356"/>
      <c r="I49" s="350"/>
      <c r="J49" s="350"/>
      <c r="P49" s="351"/>
      <c r="Q49" s="351"/>
      <c r="R49" s="351"/>
      <c r="T49" s="350"/>
      <c r="U49" s="350"/>
      <c r="AJ49" s="356"/>
      <c r="AK49" s="350"/>
      <c r="AL49" s="350"/>
      <c r="AR49" s="351"/>
      <c r="AS49" s="351"/>
      <c r="AT49" s="351"/>
      <c r="AV49" s="350"/>
      <c r="AW49" s="350"/>
    </row>
    <row r="50" spans="1:50" x14ac:dyDescent="0.15">
      <c r="A50" s="566" t="s">
        <v>57</v>
      </c>
      <c r="B50" s="566"/>
      <c r="C50" s="566"/>
      <c r="D50" s="566"/>
      <c r="E50" s="566"/>
      <c r="F50" s="566"/>
      <c r="G50" s="566"/>
      <c r="H50" s="356"/>
      <c r="I50" s="350"/>
      <c r="J50" s="566" t="s">
        <v>58</v>
      </c>
      <c r="K50" s="567"/>
      <c r="L50" s="567"/>
      <c r="M50" s="567"/>
      <c r="N50" s="567"/>
      <c r="P50" s="362"/>
      <c r="Q50" s="351"/>
      <c r="R50" s="566" t="s">
        <v>62</v>
      </c>
      <c r="S50" s="567"/>
      <c r="T50" s="567"/>
      <c r="U50" s="567"/>
      <c r="V50" s="567"/>
      <c r="AC50" s="566" t="s">
        <v>57</v>
      </c>
      <c r="AD50" s="566"/>
      <c r="AE50" s="566"/>
      <c r="AF50" s="566"/>
      <c r="AG50" s="566"/>
      <c r="AH50" s="566"/>
      <c r="AI50" s="566"/>
      <c r="AJ50" s="356"/>
      <c r="AK50" s="350"/>
      <c r="AL50" s="566" t="s">
        <v>58</v>
      </c>
      <c r="AM50" s="567"/>
      <c r="AN50" s="567"/>
      <c r="AO50" s="567"/>
      <c r="AP50" s="567"/>
      <c r="AR50" s="362"/>
      <c r="AS50" s="351"/>
      <c r="AT50" s="566" t="s">
        <v>62</v>
      </c>
      <c r="AU50" s="567"/>
      <c r="AV50" s="567"/>
      <c r="AW50" s="567"/>
      <c r="AX50" s="567"/>
    </row>
    <row r="51" spans="1:50" x14ac:dyDescent="0.15">
      <c r="A51" s="342"/>
      <c r="B51" s="346" t="s">
        <v>17</v>
      </c>
      <c r="C51" s="346" t="s">
        <v>42</v>
      </c>
      <c r="D51" s="346" t="s">
        <v>19</v>
      </c>
      <c r="E51" s="346" t="s">
        <v>6</v>
      </c>
      <c r="H51" s="350"/>
      <c r="I51" s="350"/>
      <c r="J51" s="568" t="s">
        <v>59</v>
      </c>
      <c r="K51" s="565"/>
      <c r="L51" s="565"/>
      <c r="M51" s="565"/>
      <c r="N51" s="342" t="s">
        <v>60</v>
      </c>
      <c r="R51" s="568" t="s">
        <v>59</v>
      </c>
      <c r="S51" s="565"/>
      <c r="T51" s="565"/>
      <c r="U51" s="565"/>
      <c r="V51" s="342" t="s">
        <v>60</v>
      </c>
      <c r="AC51" s="342"/>
      <c r="AD51" s="346" t="s">
        <v>17</v>
      </c>
      <c r="AE51" s="346" t="s">
        <v>42</v>
      </c>
      <c r="AF51" s="346" t="s">
        <v>19</v>
      </c>
      <c r="AG51" s="346" t="s">
        <v>6</v>
      </c>
      <c r="AJ51" s="350"/>
      <c r="AK51" s="350"/>
      <c r="AL51" s="568" t="s">
        <v>59</v>
      </c>
      <c r="AM51" s="565"/>
      <c r="AN51" s="565"/>
      <c r="AO51" s="565"/>
      <c r="AP51" s="342" t="s">
        <v>60</v>
      </c>
      <c r="AT51" s="568" t="s">
        <v>59</v>
      </c>
      <c r="AU51" s="565"/>
      <c r="AV51" s="565"/>
      <c r="AW51" s="565"/>
      <c r="AX51" s="342" t="s">
        <v>60</v>
      </c>
    </row>
    <row r="52" spans="1:50" x14ac:dyDescent="0.15">
      <c r="A52" s="347" t="s">
        <v>33</v>
      </c>
      <c r="B52" s="348">
        <f>SUM(K22:K26,E32:E37,E43:E46,D39:D40 )</f>
        <v>484</v>
      </c>
      <c r="C52" s="348">
        <f>SUM(F43:F46,F32:F37,L22:L26,E39:E40)</f>
        <v>318</v>
      </c>
      <c r="D52" s="348">
        <f>SUM(G43:G46,G32:G37,M22:M26,F39:F40)</f>
        <v>3772</v>
      </c>
      <c r="E52" s="348">
        <f>SUM(O22:O26,I32:I37,I43:I46,H39:H40)</f>
        <v>27</v>
      </c>
      <c r="H52" s="350"/>
      <c r="I52" s="350"/>
      <c r="J52" s="569" t="s">
        <v>2432</v>
      </c>
      <c r="K52" s="569"/>
      <c r="L52" s="569"/>
      <c r="M52" s="569"/>
      <c r="N52" s="353" t="s">
        <v>16</v>
      </c>
      <c r="R52" s="569" t="s">
        <v>1356</v>
      </c>
      <c r="S52" s="569"/>
      <c r="T52" s="569"/>
      <c r="U52" s="569"/>
      <c r="V52" s="353" t="s">
        <v>285</v>
      </c>
      <c r="AC52" s="347" t="s">
        <v>33</v>
      </c>
      <c r="AD52" s="348">
        <f>SUM(AM22:AM26,AG32:AG37,AG43:AG46)</f>
        <v>583</v>
      </c>
      <c r="AE52" s="348">
        <f>SUM(AH43:AH46,AH32:AH37,AM22:AM26)</f>
        <v>404</v>
      </c>
      <c r="AF52" s="348">
        <f>SUM(AI43:AI46,AI32:AI37,AN22:AN26)</f>
        <v>3653</v>
      </c>
      <c r="AG52" s="348">
        <f>SUM(AQ22:AQ26,AK32:AK37,AK43:AK46)</f>
        <v>27</v>
      </c>
      <c r="AJ52" s="350"/>
      <c r="AK52" s="350"/>
      <c r="AL52" s="570"/>
      <c r="AM52" s="569"/>
      <c r="AN52" s="569"/>
      <c r="AO52" s="569"/>
      <c r="AP52" s="353"/>
      <c r="AT52" s="570"/>
      <c r="AU52" s="569"/>
      <c r="AV52" s="569"/>
      <c r="AW52" s="569"/>
      <c r="AX52" s="353"/>
    </row>
    <row r="53" spans="1:50" x14ac:dyDescent="0.15">
      <c r="A53" s="347" t="s">
        <v>43</v>
      </c>
      <c r="B53" s="348">
        <f>SUM(D17)</f>
        <v>484</v>
      </c>
      <c r="C53" s="348">
        <f>SUM(E17)</f>
        <v>318</v>
      </c>
      <c r="D53" s="348">
        <f>SUM(G17)</f>
        <v>3772</v>
      </c>
      <c r="E53" s="348">
        <f>SUM(I17)</f>
        <v>27</v>
      </c>
      <c r="F53" s="346"/>
      <c r="J53" s="569" t="s">
        <v>2433</v>
      </c>
      <c r="K53" s="569"/>
      <c r="L53" s="569"/>
      <c r="M53" s="569"/>
      <c r="N53" s="353" t="s">
        <v>0</v>
      </c>
      <c r="R53" s="569"/>
      <c r="S53" s="569"/>
      <c r="T53" s="569"/>
      <c r="U53" s="569"/>
      <c r="V53" s="353"/>
      <c r="AC53" s="347" t="s">
        <v>43</v>
      </c>
      <c r="AD53" s="348">
        <f>SUM(AF17)</f>
        <v>583</v>
      </c>
      <c r="AE53" s="348">
        <f>SUM(AG17)</f>
        <v>378</v>
      </c>
      <c r="AF53" s="348">
        <f>SUM(AI17)</f>
        <v>4072</v>
      </c>
      <c r="AG53" s="348">
        <f>SUM(AK17)</f>
        <v>27</v>
      </c>
      <c r="AH53" s="346"/>
      <c r="AL53" s="570"/>
      <c r="AM53" s="569"/>
      <c r="AN53" s="569"/>
      <c r="AO53" s="569"/>
      <c r="AP53" s="353"/>
      <c r="AT53" s="570"/>
      <c r="AU53" s="569"/>
      <c r="AV53" s="569"/>
      <c r="AW53" s="569"/>
      <c r="AX53" s="353"/>
    </row>
    <row r="54" spans="1:50" x14ac:dyDescent="0.15">
      <c r="A54" s="347" t="s">
        <v>65</v>
      </c>
      <c r="B54" s="348"/>
      <c r="F54" s="346"/>
      <c r="J54" s="569" t="s">
        <v>2434</v>
      </c>
      <c r="K54" s="569"/>
      <c r="L54" s="569"/>
      <c r="M54" s="569"/>
      <c r="N54" s="353" t="s">
        <v>16</v>
      </c>
      <c r="R54" s="569"/>
      <c r="S54" s="569"/>
      <c r="T54" s="569"/>
      <c r="U54" s="569"/>
      <c r="V54" s="353"/>
      <c r="AC54" s="347" t="s">
        <v>65</v>
      </c>
      <c r="AD54" s="353"/>
      <c r="AH54" s="346"/>
      <c r="AL54" s="570"/>
      <c r="AM54" s="569"/>
      <c r="AN54" s="569"/>
      <c r="AO54" s="569"/>
      <c r="AP54" s="353"/>
      <c r="AT54" s="570"/>
      <c r="AU54" s="569"/>
      <c r="AV54" s="569"/>
      <c r="AW54" s="569"/>
      <c r="AX54" s="353"/>
    </row>
    <row r="55" spans="1:50" x14ac:dyDescent="0.15">
      <c r="J55" s="569" t="s">
        <v>2435</v>
      </c>
      <c r="K55" s="569"/>
      <c r="L55" s="569"/>
      <c r="M55" s="569"/>
      <c r="N55" s="353" t="s">
        <v>285</v>
      </c>
      <c r="R55" s="570"/>
      <c r="S55" s="569"/>
      <c r="T55" s="569"/>
      <c r="U55" s="569"/>
      <c r="V55" s="353"/>
      <c r="AL55" s="570"/>
      <c r="AM55" s="569"/>
      <c r="AN55" s="569"/>
      <c r="AO55" s="569"/>
      <c r="AP55" s="353"/>
      <c r="AT55" s="570"/>
      <c r="AU55" s="569"/>
      <c r="AV55" s="569"/>
      <c r="AW55" s="569"/>
      <c r="AX55" s="353"/>
    </row>
    <row r="56" spans="1:50" x14ac:dyDescent="0.15">
      <c r="A56" s="342"/>
      <c r="B56" s="346" t="s">
        <v>1</v>
      </c>
      <c r="C56" s="346" t="s">
        <v>4</v>
      </c>
      <c r="D56" s="346" t="s">
        <v>6</v>
      </c>
      <c r="J56" s="569" t="s">
        <v>1947</v>
      </c>
      <c r="K56" s="569"/>
      <c r="L56" s="569"/>
      <c r="M56" s="569"/>
      <c r="N56" s="353" t="s">
        <v>285</v>
      </c>
      <c r="R56" s="570"/>
      <c r="S56" s="569"/>
      <c r="T56" s="569"/>
      <c r="U56" s="569"/>
      <c r="V56" s="353"/>
      <c r="AC56" s="342"/>
      <c r="AD56" s="346" t="s">
        <v>1</v>
      </c>
      <c r="AE56" s="346" t="s">
        <v>4</v>
      </c>
      <c r="AF56" s="346" t="s">
        <v>6</v>
      </c>
      <c r="AL56" s="570"/>
      <c r="AM56" s="569"/>
      <c r="AN56" s="569"/>
      <c r="AO56" s="569"/>
      <c r="AP56" s="353"/>
      <c r="AT56" s="570"/>
      <c r="AU56" s="569"/>
      <c r="AV56" s="569"/>
      <c r="AW56" s="569"/>
      <c r="AX56" s="353"/>
    </row>
    <row r="57" spans="1:50" x14ac:dyDescent="0.15">
      <c r="A57" s="347" t="s">
        <v>56</v>
      </c>
      <c r="B57" s="348">
        <f>SUM(N14:N16,D22:D26,L32:L37,L43:L46)</f>
        <v>486</v>
      </c>
      <c r="C57" s="348">
        <f>SUM(O14:O16,E22:E26,M32:M37,M43:M46)</f>
        <v>2154</v>
      </c>
      <c r="D57" s="348">
        <f>SUM(Q14:Q16,G22:G26,O32:O37,O43:O46)</f>
        <v>25</v>
      </c>
      <c r="J57" s="569" t="s">
        <v>1861</v>
      </c>
      <c r="K57" s="569"/>
      <c r="L57" s="569"/>
      <c r="M57" s="569"/>
      <c r="N57" s="353" t="s">
        <v>285</v>
      </c>
      <c r="R57" s="570"/>
      <c r="S57" s="569"/>
      <c r="T57" s="569"/>
      <c r="U57" s="569"/>
      <c r="V57" s="353"/>
      <c r="AC57" s="347" t="s">
        <v>56</v>
      </c>
      <c r="AD57" s="348">
        <f>SUM(AP14:AP16,AF22:AF26,AN32:AN37,AN43:AN46)</f>
        <v>421</v>
      </c>
      <c r="AE57" s="348">
        <f>SUM(AQ14:AQ16,AG22:AG26,AO32:AO37,AO43:AO46)</f>
        <v>2231</v>
      </c>
      <c r="AF57" s="348">
        <f>SUM(AS14:AS16,AI22:AI26,AQ32:AQ37,AQ43:AQ46)</f>
        <v>18</v>
      </c>
      <c r="AL57" s="570"/>
      <c r="AM57" s="569"/>
      <c r="AN57" s="569"/>
      <c r="AO57" s="569"/>
      <c r="AP57" s="353"/>
      <c r="AT57" s="570"/>
      <c r="AU57" s="569"/>
      <c r="AV57" s="569"/>
      <c r="AW57" s="569"/>
      <c r="AX57" s="353"/>
    </row>
    <row r="58" spans="1:50" x14ac:dyDescent="0.15">
      <c r="A58" s="347" t="s">
        <v>65</v>
      </c>
      <c r="B58" s="348"/>
      <c r="J58" s="569" t="s">
        <v>2436</v>
      </c>
      <c r="K58" s="569"/>
      <c r="L58" s="569"/>
      <c r="M58" s="569"/>
      <c r="N58" s="353" t="s">
        <v>285</v>
      </c>
      <c r="R58" s="570"/>
      <c r="S58" s="569"/>
      <c r="T58" s="569"/>
      <c r="U58" s="569"/>
      <c r="V58" s="353"/>
      <c r="AC58" s="347" t="s">
        <v>65</v>
      </c>
      <c r="AD58" s="353"/>
      <c r="AL58" s="570"/>
      <c r="AM58" s="569"/>
      <c r="AN58" s="569"/>
      <c r="AO58" s="569"/>
      <c r="AP58" s="353"/>
      <c r="AT58" s="570"/>
      <c r="AU58" s="569"/>
      <c r="AV58" s="569"/>
      <c r="AW58" s="569"/>
      <c r="AX58" s="353"/>
    </row>
    <row r="59" spans="1:50" x14ac:dyDescent="0.15">
      <c r="J59" s="569" t="s">
        <v>1813</v>
      </c>
      <c r="K59" s="569"/>
      <c r="L59" s="569"/>
      <c r="M59" s="569"/>
      <c r="N59" s="353" t="s">
        <v>286</v>
      </c>
      <c r="R59" s="570"/>
      <c r="S59" s="569"/>
      <c r="T59" s="569"/>
      <c r="U59" s="569"/>
      <c r="V59" s="353"/>
      <c r="AL59" s="570"/>
      <c r="AM59" s="569"/>
      <c r="AN59" s="569"/>
      <c r="AO59" s="569"/>
      <c r="AP59" s="353"/>
      <c r="AT59" s="570"/>
      <c r="AU59" s="569"/>
      <c r="AV59" s="569"/>
      <c r="AW59" s="569"/>
      <c r="AX59" s="353"/>
    </row>
    <row r="60" spans="1:50" x14ac:dyDescent="0.15">
      <c r="B60" s="346" t="s">
        <v>40</v>
      </c>
      <c r="C60" s="346" t="s">
        <v>41</v>
      </c>
      <c r="J60" s="340" t="s">
        <v>2437</v>
      </c>
      <c r="N60" s="340" t="s">
        <v>286</v>
      </c>
      <c r="AD60" s="346" t="s">
        <v>40</v>
      </c>
      <c r="AE60" s="346" t="s">
        <v>41</v>
      </c>
    </row>
    <row r="61" spans="1:50" x14ac:dyDescent="0.15">
      <c r="A61" s="347" t="s">
        <v>39</v>
      </c>
      <c r="B61" s="345">
        <f>B57/(B53+B57)</f>
        <v>0.50103092783505154</v>
      </c>
      <c r="C61" s="345">
        <f>B53/(B53+B57)</f>
        <v>0.49896907216494846</v>
      </c>
      <c r="J61" s="340" t="s">
        <v>61</v>
      </c>
      <c r="AC61" s="347" t="s">
        <v>39</v>
      </c>
      <c r="AD61" s="345">
        <f>AD57/(AD53+AD57)</f>
        <v>0.41932270916334663</v>
      </c>
      <c r="AE61" s="345">
        <f>AD53/(AD53+AD57)</f>
        <v>0.58067729083665343</v>
      </c>
      <c r="AL61" s="340" t="s">
        <v>61</v>
      </c>
    </row>
    <row r="62" spans="1:50" x14ac:dyDescent="0.15">
      <c r="A62" s="347" t="s">
        <v>64</v>
      </c>
      <c r="B62" s="348"/>
      <c r="C62" s="353"/>
      <c r="AC62" s="347" t="s">
        <v>64</v>
      </c>
      <c r="AD62" s="353"/>
      <c r="AE62" s="353"/>
    </row>
    <row r="63" spans="1:50" x14ac:dyDescent="0.15">
      <c r="J63" s="340" t="s">
        <v>4042</v>
      </c>
      <c r="N63" s="340" t="s">
        <v>286</v>
      </c>
    </row>
    <row r="73" spans="1:23" x14ac:dyDescent="0.15">
      <c r="A73" s="566" t="s">
        <v>55</v>
      </c>
      <c r="B73" s="566"/>
      <c r="C73" s="566"/>
      <c r="D73" s="566"/>
      <c r="E73" s="566"/>
      <c r="F73" s="566"/>
      <c r="G73" s="566"/>
      <c r="H73" s="566"/>
      <c r="I73" s="566"/>
      <c r="J73" s="566"/>
      <c r="K73" s="566"/>
      <c r="L73" s="566"/>
      <c r="M73" s="566"/>
      <c r="N73" s="566"/>
      <c r="O73" s="566"/>
      <c r="P73" s="566"/>
      <c r="Q73" s="566"/>
      <c r="R73" s="566"/>
      <c r="S73" s="566"/>
      <c r="T73" s="566"/>
      <c r="U73" s="566"/>
      <c r="V73" s="566"/>
      <c r="W73" s="566"/>
    </row>
    <row r="74" spans="1:23" x14ac:dyDescent="0.15">
      <c r="A74" s="341"/>
      <c r="B74" s="341"/>
      <c r="C74" s="341"/>
      <c r="D74" s="341"/>
      <c r="E74" s="341"/>
      <c r="F74" s="341"/>
      <c r="G74" s="341"/>
      <c r="H74" s="341"/>
      <c r="I74" s="341"/>
      <c r="J74" s="341"/>
      <c r="K74" s="341"/>
      <c r="L74" s="341"/>
      <c r="M74" s="341"/>
      <c r="N74" s="341"/>
      <c r="O74" s="341"/>
      <c r="P74" s="341"/>
      <c r="Q74" s="341"/>
      <c r="R74" s="341"/>
      <c r="S74" s="341"/>
      <c r="T74" s="341"/>
      <c r="U74" s="341"/>
      <c r="V74" s="341"/>
      <c r="W74" s="341"/>
    </row>
    <row r="75" spans="1:23" x14ac:dyDescent="0.15">
      <c r="H75" s="564" t="s">
        <v>36</v>
      </c>
      <c r="I75" s="564"/>
      <c r="J75" s="564"/>
      <c r="M75" s="564" t="s">
        <v>37</v>
      </c>
      <c r="N75" s="564"/>
      <c r="O75" s="564"/>
      <c r="S75" s="342" t="s">
        <v>94</v>
      </c>
    </row>
    <row r="76" spans="1:23" x14ac:dyDescent="0.15">
      <c r="H76" s="564" t="s">
        <v>38</v>
      </c>
      <c r="I76" s="564"/>
      <c r="J76" s="564"/>
      <c r="M76" s="343" t="s">
        <v>75</v>
      </c>
      <c r="S76" s="344" t="s">
        <v>40</v>
      </c>
      <c r="T76" s="344" t="s">
        <v>41</v>
      </c>
    </row>
    <row r="77" spans="1:23" x14ac:dyDescent="0.15">
      <c r="H77" s="564"/>
      <c r="I77" s="564"/>
      <c r="J77" s="564"/>
      <c r="S77" s="345">
        <f>(M87+C97+K108+K117)/(M87+C97+K108+C87)</f>
        <v>1</v>
      </c>
      <c r="T77" s="345">
        <f>C87/(C87+M87+C97+K108+K117)</f>
        <v>0</v>
      </c>
    </row>
    <row r="80" spans="1:23" x14ac:dyDescent="0.15">
      <c r="A80" s="566" t="s">
        <v>38</v>
      </c>
      <c r="B80" s="566"/>
      <c r="C80" s="566"/>
      <c r="D80" s="566"/>
      <c r="E80" s="566"/>
      <c r="F80" s="566"/>
      <c r="G80" s="566"/>
      <c r="H80" s="566"/>
      <c r="I80" s="566"/>
      <c r="J80" s="566"/>
      <c r="K80" s="566"/>
      <c r="L80" s="566"/>
      <c r="M80" s="566"/>
      <c r="N80" s="566"/>
      <c r="O80" s="566"/>
      <c r="P80" s="566"/>
      <c r="Q80" s="566"/>
      <c r="R80" s="566"/>
      <c r="S80" s="566"/>
      <c r="T80" s="566"/>
      <c r="U80" s="566"/>
      <c r="V80" s="566"/>
      <c r="W80" s="566"/>
    </row>
    <row r="83" spans="1:27" x14ac:dyDescent="0.15">
      <c r="C83" s="566" t="s">
        <v>48</v>
      </c>
      <c r="D83" s="566"/>
      <c r="E83" s="566"/>
      <c r="F83" s="566"/>
      <c r="G83" s="566"/>
      <c r="H83" s="566"/>
      <c r="I83" s="566"/>
      <c r="L83" s="566" t="s">
        <v>49</v>
      </c>
      <c r="M83" s="567"/>
      <c r="N83" s="567"/>
      <c r="O83" s="567"/>
      <c r="P83" s="567"/>
      <c r="R83" s="566" t="s">
        <v>50</v>
      </c>
      <c r="S83" s="566"/>
      <c r="T83" s="566"/>
      <c r="V83" s="566" t="s">
        <v>51</v>
      </c>
      <c r="W83" s="566"/>
      <c r="X83" s="340" t="s">
        <v>63</v>
      </c>
      <c r="Z83" s="346"/>
    </row>
    <row r="84" spans="1:27" x14ac:dyDescent="0.15">
      <c r="A84" s="346" t="s">
        <v>0</v>
      </c>
      <c r="B84" s="346" t="s">
        <v>66</v>
      </c>
      <c r="C84" s="346" t="s">
        <v>1</v>
      </c>
      <c r="D84" s="346" t="s">
        <v>2</v>
      </c>
      <c r="E84" s="346" t="s">
        <v>3</v>
      </c>
      <c r="F84" s="346" t="s">
        <v>4</v>
      </c>
      <c r="G84" s="346" t="s">
        <v>5</v>
      </c>
      <c r="H84" s="346" t="s">
        <v>6</v>
      </c>
      <c r="I84" s="346" t="s">
        <v>7</v>
      </c>
      <c r="J84" s="346" t="s">
        <v>8</v>
      </c>
      <c r="K84" s="346" t="s">
        <v>9</v>
      </c>
      <c r="M84" s="346" t="s">
        <v>10</v>
      </c>
      <c r="N84" s="346" t="s">
        <v>11</v>
      </c>
      <c r="O84" s="346" t="s">
        <v>12</v>
      </c>
      <c r="P84" s="346" t="s">
        <v>6</v>
      </c>
      <c r="Q84" s="346" t="s">
        <v>13</v>
      </c>
      <c r="R84" s="346"/>
      <c r="S84" s="346" t="s">
        <v>47</v>
      </c>
      <c r="T84" s="346" t="s">
        <v>45</v>
      </c>
      <c r="U84" s="346" t="s">
        <v>46</v>
      </c>
      <c r="V84" s="346"/>
      <c r="W84" s="346" t="s">
        <v>14</v>
      </c>
      <c r="X84" s="346" t="e">
        <f>((F84*0.05)+(H84*4)+(J84*-1)+(N84*0.1)+(P84*6))*0.4</f>
        <v>#VALUE!</v>
      </c>
      <c r="Y84" s="346"/>
      <c r="Z84" s="350"/>
    </row>
    <row r="85" spans="1:27" x14ac:dyDescent="0.15">
      <c r="A85" s="347" t="s">
        <v>529</v>
      </c>
      <c r="B85" s="348">
        <v>17</v>
      </c>
      <c r="C85" s="348">
        <v>568</v>
      </c>
      <c r="D85" s="348">
        <v>349</v>
      </c>
      <c r="E85" s="345">
        <f>D85/C85</f>
        <v>0.61443661971830987</v>
      </c>
      <c r="F85" s="348">
        <v>3918</v>
      </c>
      <c r="G85" s="349">
        <f>F85/C85</f>
        <v>6.897887323943662</v>
      </c>
      <c r="H85" s="348">
        <v>26</v>
      </c>
      <c r="I85" s="345">
        <f>H85/C85</f>
        <v>4.5774647887323945E-2</v>
      </c>
      <c r="J85" s="348">
        <v>17</v>
      </c>
      <c r="K85" s="345">
        <f>J85/C85</f>
        <v>2.9929577464788731E-2</v>
      </c>
      <c r="M85" s="348">
        <v>41</v>
      </c>
      <c r="N85" s="348">
        <v>256</v>
      </c>
      <c r="O85" s="348">
        <f>N85/M85</f>
        <v>6.2439024390243905</v>
      </c>
      <c r="P85" s="348">
        <v>4</v>
      </c>
      <c r="Q85" s="345">
        <f>P85/M85</f>
        <v>9.7560975609756101E-2</v>
      </c>
      <c r="R85" s="350"/>
      <c r="S85" s="345">
        <f>(C85+M85)/($D$17+$N$17)</f>
        <v>1.1644359464627152</v>
      </c>
      <c r="T85" s="345">
        <f>C85/($D$17)</f>
        <v>1.1735537190082646</v>
      </c>
      <c r="U85" s="345">
        <f>M85/($N$17)</f>
        <v>1.0512820512820513</v>
      </c>
      <c r="V85" s="351"/>
      <c r="W85" s="348">
        <f>(F85*0.05)+(H85*4)+(J85*-1)+(N85*0.1)+(P85*6)</f>
        <v>332.5</v>
      </c>
      <c r="X85" s="352">
        <f t="shared" ref="X85:X86" si="51">((F85*0.05)+(H85*4)+(J85*-1)+(N85*0.1)+(P85*6))*0.4</f>
        <v>133</v>
      </c>
      <c r="Y85" s="350"/>
      <c r="Z85" s="350"/>
    </row>
    <row r="86" spans="1:27" x14ac:dyDescent="0.15">
      <c r="A86" s="353" t="s">
        <v>775</v>
      </c>
      <c r="B86" s="348"/>
      <c r="C86" s="348"/>
      <c r="D86" s="348"/>
      <c r="E86" s="345" t="e">
        <f>D86/C86</f>
        <v>#DIV/0!</v>
      </c>
      <c r="F86" s="348"/>
      <c r="G86" s="349" t="e">
        <f>F86/C86</f>
        <v>#DIV/0!</v>
      </c>
      <c r="H86" s="348"/>
      <c r="I86" s="345" t="e">
        <f>H86/C86</f>
        <v>#DIV/0!</v>
      </c>
      <c r="J86" s="348"/>
      <c r="K86" s="345" t="e">
        <f t="shared" ref="K86:K87" si="52">J86/C86</f>
        <v>#DIV/0!</v>
      </c>
      <c r="M86" s="348"/>
      <c r="N86" s="348"/>
      <c r="O86" s="348" t="e">
        <f>N86/M86</f>
        <v>#DIV/0!</v>
      </c>
      <c r="P86" s="348"/>
      <c r="Q86" s="345" t="e">
        <f t="shared" ref="Q86:Q87" si="53">P86/M86</f>
        <v>#DIV/0!</v>
      </c>
      <c r="R86" s="350"/>
      <c r="S86" s="345">
        <f>(C86+M86)/($D$17+$N$17)</f>
        <v>0</v>
      </c>
      <c r="T86" s="345">
        <f>C86/($D$17)</f>
        <v>0</v>
      </c>
      <c r="U86" s="345">
        <f>M86/($N$17)</f>
        <v>0</v>
      </c>
      <c r="V86" s="351"/>
      <c r="W86" s="348">
        <f t="shared" ref="W86:W87" si="54">(F86*0.05)+(H86*4)+(J86*-1)+(N86*0.1)+(P86*6)</f>
        <v>0</v>
      </c>
      <c r="X86" s="352">
        <f t="shared" si="51"/>
        <v>0</v>
      </c>
      <c r="Y86" s="350"/>
      <c r="Z86" s="350"/>
    </row>
    <row r="87" spans="1:27" x14ac:dyDescent="0.15">
      <c r="A87" s="353" t="s">
        <v>882</v>
      </c>
      <c r="B87" s="348"/>
      <c r="C87" s="348"/>
      <c r="D87" s="348"/>
      <c r="E87" s="345" t="e">
        <f>D87/C87</f>
        <v>#DIV/0!</v>
      </c>
      <c r="F87" s="348"/>
      <c r="G87" s="349" t="e">
        <f>F87/C87</f>
        <v>#DIV/0!</v>
      </c>
      <c r="H87" s="348"/>
      <c r="I87" s="345" t="e">
        <f>H87/C87</f>
        <v>#DIV/0!</v>
      </c>
      <c r="J87" s="348"/>
      <c r="K87" s="345" t="e">
        <f t="shared" si="52"/>
        <v>#DIV/0!</v>
      </c>
      <c r="M87" s="348"/>
      <c r="N87" s="348"/>
      <c r="O87" s="348" t="e">
        <f>N87/M87</f>
        <v>#DIV/0!</v>
      </c>
      <c r="P87" s="348"/>
      <c r="Q87" s="345" t="e">
        <f t="shared" si="53"/>
        <v>#DIV/0!</v>
      </c>
      <c r="R87" s="350"/>
      <c r="S87" s="345">
        <f>(C87+M87)/($D$17+$N$17)</f>
        <v>0</v>
      </c>
      <c r="T87" s="345">
        <f>C87/($D$17)</f>
        <v>0</v>
      </c>
      <c r="U87" s="345">
        <f>M87/($N$17)</f>
        <v>0</v>
      </c>
      <c r="V87" s="351"/>
      <c r="W87" s="348">
        <f t="shared" si="54"/>
        <v>0</v>
      </c>
      <c r="X87" s="352"/>
      <c r="Y87" s="350"/>
      <c r="Z87" s="350"/>
    </row>
    <row r="88" spans="1:27" x14ac:dyDescent="0.15">
      <c r="A88" s="346" t="s">
        <v>44</v>
      </c>
      <c r="B88" s="346"/>
      <c r="C88" s="346">
        <f>SUM(C85:C87)</f>
        <v>568</v>
      </c>
      <c r="D88" s="346">
        <f>SUM(D85:D87)</f>
        <v>349</v>
      </c>
      <c r="E88" s="346"/>
      <c r="F88" s="346">
        <f t="shared" ref="F88" si="55">SUM(F85:F87)</f>
        <v>3918</v>
      </c>
      <c r="G88" s="346"/>
      <c r="H88" s="346">
        <f t="shared" ref="H88" si="56">SUM(H85:H87)</f>
        <v>26</v>
      </c>
      <c r="I88" s="346"/>
      <c r="J88" s="346">
        <f t="shared" ref="J88" si="57">SUM(J85:J87)</f>
        <v>17</v>
      </c>
      <c r="K88" s="346"/>
      <c r="L88" s="342"/>
      <c r="M88" s="346">
        <f>SUM(M85:M87)</f>
        <v>41</v>
      </c>
      <c r="N88" s="346">
        <f>SUM(N85:N87)</f>
        <v>256</v>
      </c>
      <c r="O88" s="346"/>
      <c r="P88" s="346">
        <f>SUM(P85:P87)</f>
        <v>4</v>
      </c>
      <c r="Q88" s="346"/>
      <c r="R88" s="346"/>
      <c r="S88" s="354">
        <f>S85+S86+S87</f>
        <v>1.1644359464627152</v>
      </c>
      <c r="T88" s="355">
        <f>C88/(C88+M88)</f>
        <v>0.93267651888341541</v>
      </c>
      <c r="U88" s="355">
        <f>M88/(M88+C88)</f>
        <v>6.7323481116584566E-2</v>
      </c>
      <c r="V88" s="351"/>
      <c r="W88" s="350"/>
      <c r="X88" s="350"/>
      <c r="Y88" s="350"/>
    </row>
    <row r="89" spans="1:27" x14ac:dyDescent="0.15">
      <c r="C89" s="350"/>
      <c r="D89" s="356"/>
      <c r="E89" s="350"/>
      <c r="F89" s="357"/>
      <c r="G89" s="350"/>
      <c r="H89" s="358"/>
      <c r="I89" s="350"/>
      <c r="J89" s="358"/>
      <c r="K89" s="350"/>
      <c r="L89" s="350"/>
      <c r="M89" s="350"/>
      <c r="N89" s="350"/>
      <c r="O89" s="350"/>
      <c r="P89" s="350"/>
      <c r="Q89" s="350"/>
      <c r="R89" s="350"/>
    </row>
    <row r="90" spans="1:27" x14ac:dyDescent="0.15">
      <c r="C90" s="350"/>
      <c r="D90" s="356"/>
      <c r="E90" s="350"/>
      <c r="F90" s="357"/>
      <c r="G90" s="350"/>
      <c r="H90" s="358"/>
      <c r="I90" s="350"/>
      <c r="J90" s="358"/>
      <c r="K90" s="350"/>
      <c r="L90" s="350"/>
      <c r="M90" s="350"/>
      <c r="N90" s="350"/>
      <c r="O90" s="350"/>
      <c r="P90" s="350"/>
      <c r="Q90" s="350"/>
      <c r="R90" s="350"/>
      <c r="Z90" s="341"/>
      <c r="AA90" s="341"/>
    </row>
    <row r="91" spans="1:27" x14ac:dyDescent="0.15">
      <c r="A91" s="566" t="s">
        <v>49</v>
      </c>
      <c r="B91" s="566"/>
      <c r="C91" s="566"/>
      <c r="D91" s="566"/>
      <c r="E91" s="566"/>
      <c r="F91" s="566"/>
      <c r="G91" s="566"/>
      <c r="H91" s="566" t="s">
        <v>52</v>
      </c>
      <c r="I91" s="567"/>
      <c r="J91" s="567"/>
      <c r="K91" s="567"/>
      <c r="L91" s="567"/>
      <c r="M91" s="567"/>
      <c r="N91" s="350"/>
      <c r="O91" s="350"/>
      <c r="R91" s="566" t="s">
        <v>50</v>
      </c>
      <c r="S91" s="566"/>
      <c r="T91" s="566"/>
      <c r="V91" s="566" t="s">
        <v>51</v>
      </c>
      <c r="W91" s="566"/>
      <c r="X91" s="341" t="s">
        <v>21</v>
      </c>
      <c r="Y91" s="341" t="s">
        <v>1002</v>
      </c>
      <c r="Z91" s="346"/>
      <c r="AA91" s="346"/>
    </row>
    <row r="92" spans="1:27" x14ac:dyDescent="0.15">
      <c r="A92" s="346" t="s">
        <v>16</v>
      </c>
      <c r="B92" s="346" t="s">
        <v>66</v>
      </c>
      <c r="C92" s="346" t="s">
        <v>1</v>
      </c>
      <c r="D92" s="346" t="s">
        <v>4</v>
      </c>
      <c r="E92" s="346" t="s">
        <v>5</v>
      </c>
      <c r="F92" s="346" t="s">
        <v>6</v>
      </c>
      <c r="G92" s="346" t="s">
        <v>7</v>
      </c>
      <c r="I92" s="346" t="s">
        <v>34</v>
      </c>
      <c r="J92" s="346" t="s">
        <v>17</v>
      </c>
      <c r="K92" s="346" t="s">
        <v>18</v>
      </c>
      <c r="L92" s="346" t="s">
        <v>19</v>
      </c>
      <c r="M92" s="346" t="s">
        <v>20</v>
      </c>
      <c r="N92" s="346" t="s">
        <v>6</v>
      </c>
      <c r="O92" s="346" t="s">
        <v>53</v>
      </c>
      <c r="R92" s="346" t="s">
        <v>16</v>
      </c>
      <c r="S92" s="346" t="s">
        <v>47</v>
      </c>
      <c r="T92" s="346" t="s">
        <v>45</v>
      </c>
      <c r="U92" s="346" t="s">
        <v>46</v>
      </c>
      <c r="W92" s="346" t="s">
        <v>14</v>
      </c>
      <c r="X92" s="346" t="e">
        <f>(D92*0.1)+(F92*6)+(K92*1)+(L92*0.1)+(N92*6)</f>
        <v>#VALUE!</v>
      </c>
      <c r="Y92" s="346" t="e">
        <f>(D92*0.1)+(F92*6)+(K92*0.5)+(L92*0.1)+(N92*6)</f>
        <v>#VALUE!</v>
      </c>
      <c r="Z92" s="350"/>
      <c r="AA92" s="350"/>
    </row>
    <row r="93" spans="1:27" x14ac:dyDescent="0.15">
      <c r="A93" s="353" t="s">
        <v>530</v>
      </c>
      <c r="B93" s="359">
        <v>17</v>
      </c>
      <c r="C93" s="348">
        <v>193</v>
      </c>
      <c r="D93" s="348">
        <v>921</v>
      </c>
      <c r="E93" s="348">
        <f>D93/C93</f>
        <v>4.7720207253886011</v>
      </c>
      <c r="F93" s="348">
        <v>4</v>
      </c>
      <c r="G93" s="345">
        <f>F93/C93</f>
        <v>2.072538860103627E-2</v>
      </c>
      <c r="I93" s="345">
        <f>K93/J93</f>
        <v>0.80769230769230771</v>
      </c>
      <c r="J93" s="348">
        <v>52</v>
      </c>
      <c r="K93" s="348">
        <v>42</v>
      </c>
      <c r="L93" s="348">
        <v>375</v>
      </c>
      <c r="M93" s="348">
        <f>L93/K93</f>
        <v>8.9285714285714288</v>
      </c>
      <c r="N93" s="348">
        <v>3</v>
      </c>
      <c r="O93" s="345">
        <f>N93/K93</f>
        <v>7.1428571428571425E-2</v>
      </c>
      <c r="R93" s="353" t="s">
        <v>149</v>
      </c>
      <c r="S93" s="345">
        <f>(C93+J93)/($D$27+$K$27+$N$17+$E$17+$L$38+$L$47)</f>
        <v>0.2765237020316027</v>
      </c>
      <c r="T93" s="345">
        <f>J93/($K$27+$F$38+$F$47)</f>
        <v>0.15476190476190477</v>
      </c>
      <c r="U93" s="345">
        <f>C93/($D$27+$N$17+$L$38+$L$47)</f>
        <v>0.39711934156378603</v>
      </c>
      <c r="W93" s="348">
        <f>(D93*0.1)+(F93*6)+(L93*0.1)+(N93*6)</f>
        <v>171.60000000000002</v>
      </c>
      <c r="X93" s="348">
        <f t="shared" ref="X93:X96" si="58">(D93*0.1)+(F93*6)+(K93*1)+(L93*0.1)+(N93*6)</f>
        <v>213.60000000000002</v>
      </c>
      <c r="Y93" s="348">
        <f t="shared" ref="Y93:Y96" si="59">(D93*0.1)+(F93*6)+(K93*0.5)+(L93*0.1)+(N93*6)</f>
        <v>192.60000000000002</v>
      </c>
      <c r="Z93" s="350"/>
      <c r="AA93" s="350"/>
    </row>
    <row r="94" spans="1:27" x14ac:dyDescent="0.15">
      <c r="A94" s="353" t="s">
        <v>1504</v>
      </c>
      <c r="B94" s="359">
        <v>17</v>
      </c>
      <c r="C94" s="348">
        <v>166</v>
      </c>
      <c r="D94" s="348">
        <v>690</v>
      </c>
      <c r="E94" s="348">
        <f>D94/C94</f>
        <v>4.1566265060240966</v>
      </c>
      <c r="F94" s="348">
        <v>5</v>
      </c>
      <c r="G94" s="345">
        <f>F94/C94</f>
        <v>3.0120481927710843E-2</v>
      </c>
      <c r="I94" s="345">
        <f t="shared" ref="I94:I97" si="60">K94/J94</f>
        <v>0.62264150943396224</v>
      </c>
      <c r="J94" s="348">
        <v>53</v>
      </c>
      <c r="K94" s="348">
        <v>33</v>
      </c>
      <c r="L94" s="348">
        <v>236</v>
      </c>
      <c r="M94" s="348">
        <f>L94/K94</f>
        <v>7.1515151515151514</v>
      </c>
      <c r="N94" s="348">
        <v>1</v>
      </c>
      <c r="O94" s="345">
        <f t="shared" ref="O94:O97" si="61">N94/K94</f>
        <v>3.0303030303030304E-2</v>
      </c>
      <c r="R94" s="353"/>
      <c r="S94" s="345">
        <f>(C94+J94)/($D$27+$K$27+$N$17+$E$17+$L$38+$L$47)</f>
        <v>0.24717832957110608</v>
      </c>
      <c r="T94" s="345">
        <f>J94/($K$27+$F$38+$F$47)</f>
        <v>0.15773809523809523</v>
      </c>
      <c r="U94" s="345">
        <f>C94/($D$27+$N$17+$L$38+$L$47)</f>
        <v>0.34156378600823045</v>
      </c>
      <c r="W94" s="348">
        <f t="shared" ref="W94:W97" si="62">(D94*0.1)+(F94*6)+(L94*0.1)+(N94*6)</f>
        <v>128.6</v>
      </c>
      <c r="X94" s="348">
        <f t="shared" si="58"/>
        <v>161.6</v>
      </c>
      <c r="Y94" s="348">
        <f t="shared" si="59"/>
        <v>145.1</v>
      </c>
      <c r="Z94" s="350"/>
      <c r="AA94" s="350"/>
    </row>
    <row r="95" spans="1:27" x14ac:dyDescent="0.15">
      <c r="A95" s="353" t="s">
        <v>1505</v>
      </c>
      <c r="B95" s="359">
        <v>4</v>
      </c>
      <c r="C95" s="348">
        <v>5</v>
      </c>
      <c r="D95" s="348">
        <v>11</v>
      </c>
      <c r="E95" s="348">
        <f>D95/C95</f>
        <v>2.2000000000000002</v>
      </c>
      <c r="F95" s="348">
        <v>0</v>
      </c>
      <c r="G95" s="345">
        <f>F95/C95</f>
        <v>0</v>
      </c>
      <c r="I95" s="345" t="e">
        <f t="shared" si="60"/>
        <v>#DIV/0!</v>
      </c>
      <c r="J95" s="348">
        <v>0</v>
      </c>
      <c r="K95" s="348">
        <v>0</v>
      </c>
      <c r="L95" s="348">
        <v>0</v>
      </c>
      <c r="M95" s="348" t="e">
        <f>L95/K95</f>
        <v>#DIV/0!</v>
      </c>
      <c r="N95" s="348">
        <v>0</v>
      </c>
      <c r="O95" s="345" t="e">
        <f t="shared" si="61"/>
        <v>#DIV/0!</v>
      </c>
      <c r="R95" s="353" t="s">
        <v>150</v>
      </c>
      <c r="S95" s="345">
        <f>(C95+J95)/($D$27+$K$27+$N$17+$E$17+$L$38+$L$47)</f>
        <v>5.6433408577878106E-3</v>
      </c>
      <c r="T95" s="345">
        <f>J95/($K$27+$F$38+$F$47)</f>
        <v>0</v>
      </c>
      <c r="U95" s="345">
        <f>C95/($D$27+$N$17+$L$38+$L$47)</f>
        <v>1.0288065843621399E-2</v>
      </c>
      <c r="W95" s="348">
        <f t="shared" si="62"/>
        <v>1.1000000000000001</v>
      </c>
      <c r="X95" s="348">
        <f t="shared" si="58"/>
        <v>1.1000000000000001</v>
      </c>
      <c r="Y95" s="348">
        <f t="shared" si="59"/>
        <v>1.1000000000000001</v>
      </c>
      <c r="Z95" s="350"/>
      <c r="AA95" s="350"/>
    </row>
    <row r="96" spans="1:27" x14ac:dyDescent="0.15">
      <c r="A96" s="353" t="s">
        <v>776</v>
      </c>
      <c r="B96" s="359">
        <v>6</v>
      </c>
      <c r="C96" s="348">
        <v>15</v>
      </c>
      <c r="D96" s="348">
        <v>57</v>
      </c>
      <c r="E96" s="348">
        <f>D96/C96</f>
        <v>3.8</v>
      </c>
      <c r="F96" s="348">
        <v>0</v>
      </c>
      <c r="G96" s="345">
        <f>F96/C96</f>
        <v>0</v>
      </c>
      <c r="I96" s="345">
        <f t="shared" si="60"/>
        <v>0.625</v>
      </c>
      <c r="J96" s="348">
        <v>8</v>
      </c>
      <c r="K96" s="348">
        <v>5</v>
      </c>
      <c r="L96" s="348">
        <v>47</v>
      </c>
      <c r="M96" s="348">
        <f>L96/K96</f>
        <v>9.4</v>
      </c>
      <c r="N96" s="348">
        <v>0</v>
      </c>
      <c r="O96" s="345">
        <f t="shared" si="61"/>
        <v>0</v>
      </c>
      <c r="R96" s="353" t="s">
        <v>365</v>
      </c>
      <c r="S96" s="345">
        <f>(C96+J96)/($D$27+$K$27+$N$17+$E$17+$L$38+$L$47)</f>
        <v>2.5959367945823927E-2</v>
      </c>
      <c r="T96" s="345">
        <f>J96/($K$27+$F$38+$F$47)</f>
        <v>2.3809523809523808E-2</v>
      </c>
      <c r="U96" s="345">
        <f>C96/($D$27+$N$17+$L$38+$L$47)</f>
        <v>3.0864197530864196E-2</v>
      </c>
      <c r="W96" s="348">
        <f t="shared" si="62"/>
        <v>10.4</v>
      </c>
      <c r="X96" s="348">
        <f t="shared" si="58"/>
        <v>15.399999999999999</v>
      </c>
      <c r="Y96" s="348">
        <f t="shared" si="59"/>
        <v>12.899999999999999</v>
      </c>
      <c r="Z96" s="350"/>
      <c r="AA96" s="350"/>
    </row>
    <row r="97" spans="1:26" x14ac:dyDescent="0.15">
      <c r="A97" s="353" t="s">
        <v>883</v>
      </c>
      <c r="B97" s="359">
        <v>4</v>
      </c>
      <c r="C97" s="348">
        <v>5</v>
      </c>
      <c r="D97" s="348">
        <v>20</v>
      </c>
      <c r="E97" s="348">
        <f>D97/C97</f>
        <v>4</v>
      </c>
      <c r="F97" s="348">
        <v>0</v>
      </c>
      <c r="G97" s="345">
        <f>F97/C97</f>
        <v>0</v>
      </c>
      <c r="I97" s="345">
        <f t="shared" si="60"/>
        <v>0.5</v>
      </c>
      <c r="J97" s="348">
        <v>4</v>
      </c>
      <c r="K97" s="348">
        <v>2</v>
      </c>
      <c r="L97" s="348">
        <v>20</v>
      </c>
      <c r="M97" s="348">
        <f>L97/K97</f>
        <v>10</v>
      </c>
      <c r="N97" s="348">
        <v>0</v>
      </c>
      <c r="O97" s="345">
        <f t="shared" si="61"/>
        <v>0</v>
      </c>
      <c r="R97" s="353" t="s">
        <v>884</v>
      </c>
      <c r="S97" s="345">
        <f>(C97+J97)/($D$27+$K$27+$N$17+$E$17+$L$38+$L$47)</f>
        <v>1.0158013544018058E-2</v>
      </c>
      <c r="T97" s="345">
        <f>J97/($K$27+$F$38+$F$47)</f>
        <v>1.1904761904761904E-2</v>
      </c>
      <c r="U97" s="345">
        <f>C97/($D$27+$N$17+$L$38+$L$47)</f>
        <v>1.0288065843621399E-2</v>
      </c>
      <c r="W97" s="348">
        <f t="shared" si="62"/>
        <v>4</v>
      </c>
      <c r="X97" s="348"/>
      <c r="Y97" s="348"/>
    </row>
    <row r="98" spans="1:26" x14ac:dyDescent="0.15">
      <c r="A98" s="346" t="s">
        <v>44</v>
      </c>
      <c r="B98" s="346"/>
      <c r="C98" s="346">
        <f>SUM(C93:C97)</f>
        <v>384</v>
      </c>
      <c r="D98" s="346">
        <f t="shared" ref="D98" si="63">SUM(D93:D97)</f>
        <v>1699</v>
      </c>
      <c r="E98" s="346"/>
      <c r="F98" s="346">
        <f t="shared" ref="F98" si="64">SUM(F93:F97)</f>
        <v>9</v>
      </c>
      <c r="G98" s="346"/>
      <c r="H98" s="346"/>
      <c r="I98" s="346"/>
      <c r="J98" s="346">
        <f>SUM(J93:J97)</f>
        <v>117</v>
      </c>
      <c r="K98" s="346">
        <f t="shared" ref="K98:L98" si="65">SUM(K93:K97)</f>
        <v>82</v>
      </c>
      <c r="L98" s="346">
        <f t="shared" si="65"/>
        <v>678</v>
      </c>
      <c r="M98" s="346"/>
      <c r="N98" s="346">
        <f t="shared" ref="N98" si="66">SUM(N93:N97)</f>
        <v>4</v>
      </c>
      <c r="O98" s="346"/>
    </row>
    <row r="99" spans="1:26" x14ac:dyDescent="0.15">
      <c r="A99" s="346"/>
      <c r="C99" s="350"/>
      <c r="D99" s="350"/>
      <c r="E99" s="350"/>
      <c r="F99" s="350"/>
      <c r="G99" s="350"/>
      <c r="H99" s="346"/>
      <c r="I99" s="350"/>
      <c r="J99" s="350"/>
      <c r="K99" s="350"/>
      <c r="L99" s="350"/>
      <c r="M99" s="350"/>
      <c r="N99" s="350"/>
    </row>
    <row r="100" spans="1:26" x14ac:dyDescent="0.15">
      <c r="C100" s="350"/>
      <c r="D100" s="350"/>
      <c r="E100" s="350"/>
      <c r="F100" s="350"/>
      <c r="G100" s="350"/>
      <c r="H100" s="350"/>
      <c r="I100" s="350"/>
      <c r="J100" s="350"/>
      <c r="K100" s="350"/>
      <c r="L100" s="350"/>
      <c r="M100" s="350"/>
    </row>
    <row r="101" spans="1:26" x14ac:dyDescent="0.15">
      <c r="A101" s="566" t="s">
        <v>52</v>
      </c>
      <c r="B101" s="566"/>
      <c r="C101" s="566"/>
      <c r="D101" s="566"/>
      <c r="E101" s="566"/>
      <c r="F101" s="566"/>
      <c r="G101" s="566"/>
      <c r="H101" s="350"/>
      <c r="I101" s="350"/>
      <c r="J101" s="566" t="s">
        <v>49</v>
      </c>
      <c r="K101" s="566"/>
      <c r="L101" s="566"/>
      <c r="M101" s="566"/>
      <c r="N101" s="566"/>
      <c r="R101" s="566" t="s">
        <v>50</v>
      </c>
      <c r="S101" s="566"/>
      <c r="T101" s="566"/>
      <c r="V101" s="566" t="s">
        <v>51</v>
      </c>
      <c r="W101" s="565"/>
      <c r="X101" s="340" t="s">
        <v>21</v>
      </c>
      <c r="Y101" s="340" t="s">
        <v>1003</v>
      </c>
      <c r="Z101" s="346"/>
    </row>
    <row r="102" spans="1:26" x14ac:dyDescent="0.15">
      <c r="A102" s="346" t="s">
        <v>25</v>
      </c>
      <c r="B102" s="346" t="s">
        <v>66</v>
      </c>
      <c r="C102" s="346" t="s">
        <v>34</v>
      </c>
      <c r="D102" s="346" t="s">
        <v>17</v>
      </c>
      <c r="E102" s="346" t="s">
        <v>18</v>
      </c>
      <c r="F102" s="346" t="s">
        <v>19</v>
      </c>
      <c r="G102" s="346" t="s">
        <v>20</v>
      </c>
      <c r="H102" s="346" t="s">
        <v>6</v>
      </c>
      <c r="I102" s="346" t="s">
        <v>53</v>
      </c>
      <c r="K102" s="346" t="s">
        <v>10</v>
      </c>
      <c r="L102" s="346" t="s">
        <v>11</v>
      </c>
      <c r="M102" s="346" t="s">
        <v>12</v>
      </c>
      <c r="N102" s="346" t="s">
        <v>26</v>
      </c>
      <c r="O102" s="346" t="s">
        <v>7</v>
      </c>
      <c r="R102" s="346" t="s">
        <v>25</v>
      </c>
      <c r="S102" s="346" t="s">
        <v>47</v>
      </c>
      <c r="T102" s="346" t="s">
        <v>45</v>
      </c>
      <c r="U102" s="346" t="s">
        <v>46</v>
      </c>
      <c r="W102" s="346" t="s">
        <v>14</v>
      </c>
      <c r="X102" s="346" t="e">
        <f>(E102*1)+(F102*0.1)+(H102*6)+(L102*0.1)+(N102*6)</f>
        <v>#VALUE!</v>
      </c>
      <c r="Y102" s="346" t="e">
        <f>(E102*0.5)+(F102*0.1)+(H102*6)+(L102*0.1)+(N102*6)</f>
        <v>#VALUE!</v>
      </c>
      <c r="Z102" s="350"/>
    </row>
    <row r="103" spans="1:26" x14ac:dyDescent="0.15">
      <c r="A103" s="353" t="s">
        <v>531</v>
      </c>
      <c r="B103" s="348">
        <v>17</v>
      </c>
      <c r="C103" s="345">
        <f>E103/D103</f>
        <v>0.60747663551401865</v>
      </c>
      <c r="D103" s="348">
        <v>107</v>
      </c>
      <c r="E103" s="348">
        <v>65</v>
      </c>
      <c r="F103" s="348">
        <v>1010</v>
      </c>
      <c r="G103" s="348">
        <f t="shared" ref="G103:G108" si="67">F103/E103</f>
        <v>15.538461538461538</v>
      </c>
      <c r="H103" s="348">
        <v>7</v>
      </c>
      <c r="I103" s="345">
        <f>H103/E103</f>
        <v>0.1076923076923077</v>
      </c>
      <c r="K103" s="348">
        <v>10</v>
      </c>
      <c r="L103" s="348">
        <v>95</v>
      </c>
      <c r="M103" s="360">
        <f t="shared" ref="M103:M108" si="68">L103/K103</f>
        <v>9.5</v>
      </c>
      <c r="N103" s="348">
        <v>1</v>
      </c>
      <c r="O103" s="345">
        <f>N103/K103</f>
        <v>0.1</v>
      </c>
      <c r="R103" s="353" t="s">
        <v>366</v>
      </c>
      <c r="S103" s="361">
        <f t="shared" ref="S103:S108" si="69">(D103+K103)/($D$27+$L$27+$N$17+$E$47+$L$47)</f>
        <v>0.20347826086956522</v>
      </c>
      <c r="T103" s="361">
        <f t="shared" ref="T103:T108" si="70">D103/($E$17)</f>
        <v>0.33647798742138363</v>
      </c>
      <c r="U103" s="361">
        <f t="shared" ref="U103:U108" si="71">K103/($N$17+$D$27+$L$38+$L$47)</f>
        <v>2.0576131687242798E-2</v>
      </c>
      <c r="W103" s="348">
        <f>(F103*0.1)+(H103*6)+(L103*0.1)+(N103*6)</f>
        <v>158.5</v>
      </c>
      <c r="X103" s="348">
        <f t="shared" ref="X103:X107" si="72">(E103*1)+(F103*0.1)+(H103*6)+(L103*0.1)+(N103*6)</f>
        <v>223.5</v>
      </c>
      <c r="Y103" s="348">
        <f t="shared" ref="Y103:Y107" si="73">(E103*0.5)+(F103*0.1)+(H103*6)+(L103*0.1)+(N103*6)</f>
        <v>191</v>
      </c>
      <c r="Z103" s="350"/>
    </row>
    <row r="104" spans="1:26" x14ac:dyDescent="0.15">
      <c r="A104" s="347" t="s">
        <v>532</v>
      </c>
      <c r="B104" s="348">
        <v>17</v>
      </c>
      <c r="C104" s="345">
        <f t="shared" ref="C104:C108" si="74">E104/D104</f>
        <v>0.59223300970873782</v>
      </c>
      <c r="D104" s="348">
        <v>103</v>
      </c>
      <c r="E104" s="348">
        <v>61</v>
      </c>
      <c r="F104" s="348">
        <v>672</v>
      </c>
      <c r="G104" s="348">
        <f t="shared" si="67"/>
        <v>11.016393442622951</v>
      </c>
      <c r="H104" s="348">
        <v>6</v>
      </c>
      <c r="I104" s="345">
        <f t="shared" ref="I104:I108" si="75">H104/E104</f>
        <v>9.8360655737704916E-2</v>
      </c>
      <c r="K104" s="348">
        <v>2</v>
      </c>
      <c r="L104" s="348">
        <v>19</v>
      </c>
      <c r="M104" s="360">
        <f t="shared" si="68"/>
        <v>9.5</v>
      </c>
      <c r="N104" s="348">
        <v>0</v>
      </c>
      <c r="O104" s="345">
        <f t="shared" ref="O104:O108" si="76">N104/K104</f>
        <v>0</v>
      </c>
      <c r="R104" s="353" t="s">
        <v>367</v>
      </c>
      <c r="S104" s="361">
        <f t="shared" si="69"/>
        <v>0.18260869565217391</v>
      </c>
      <c r="T104" s="361">
        <f t="shared" si="70"/>
        <v>0.32389937106918237</v>
      </c>
      <c r="U104" s="361">
        <f t="shared" si="71"/>
        <v>4.11522633744856E-3</v>
      </c>
      <c r="W104" s="348">
        <f t="shared" ref="W104:W108" si="77">(F104*0.1)+(H104*6)+(L104*0.1)+(N104*6)</f>
        <v>105.10000000000001</v>
      </c>
      <c r="X104" s="348">
        <f t="shared" si="72"/>
        <v>166.1</v>
      </c>
      <c r="Y104" s="348">
        <f t="shared" si="73"/>
        <v>135.6</v>
      </c>
      <c r="Z104" s="350"/>
    </row>
    <row r="105" spans="1:26" x14ac:dyDescent="0.15">
      <c r="A105" s="347" t="s">
        <v>885</v>
      </c>
      <c r="B105" s="348">
        <v>17</v>
      </c>
      <c r="C105" s="345">
        <f t="shared" si="74"/>
        <v>0.625</v>
      </c>
      <c r="D105" s="348">
        <v>96</v>
      </c>
      <c r="E105" s="348">
        <v>60</v>
      </c>
      <c r="F105" s="348">
        <v>725</v>
      </c>
      <c r="G105" s="348">
        <f t="shared" si="67"/>
        <v>12.083333333333334</v>
      </c>
      <c r="H105" s="348">
        <v>6</v>
      </c>
      <c r="I105" s="345">
        <f t="shared" si="75"/>
        <v>0.1</v>
      </c>
      <c r="K105" s="348">
        <v>2</v>
      </c>
      <c r="L105" s="348">
        <v>23</v>
      </c>
      <c r="M105" s="360">
        <f t="shared" si="68"/>
        <v>11.5</v>
      </c>
      <c r="N105" s="348">
        <v>1</v>
      </c>
      <c r="O105" s="345">
        <f t="shared" si="76"/>
        <v>0.5</v>
      </c>
      <c r="R105" s="353" t="s">
        <v>886</v>
      </c>
      <c r="S105" s="361">
        <f t="shared" si="69"/>
        <v>0.17043478260869566</v>
      </c>
      <c r="T105" s="361">
        <f t="shared" si="70"/>
        <v>0.30188679245283018</v>
      </c>
      <c r="U105" s="361">
        <f t="shared" si="71"/>
        <v>4.11522633744856E-3</v>
      </c>
      <c r="W105" s="348">
        <f t="shared" si="77"/>
        <v>116.8</v>
      </c>
      <c r="X105" s="348">
        <f t="shared" si="72"/>
        <v>176.8</v>
      </c>
      <c r="Y105" s="348">
        <f t="shared" si="73"/>
        <v>146.80000000000001</v>
      </c>
      <c r="Z105" s="350"/>
    </row>
    <row r="106" spans="1:26" x14ac:dyDescent="0.15">
      <c r="A106" s="347"/>
      <c r="B106" s="348"/>
      <c r="C106" s="345" t="e">
        <f t="shared" si="74"/>
        <v>#DIV/0!</v>
      </c>
      <c r="D106" s="348"/>
      <c r="E106" s="348"/>
      <c r="F106" s="348"/>
      <c r="G106" s="348" t="e">
        <f t="shared" si="67"/>
        <v>#DIV/0!</v>
      </c>
      <c r="H106" s="348">
        <v>0</v>
      </c>
      <c r="I106" s="345" t="e">
        <f t="shared" si="75"/>
        <v>#DIV/0!</v>
      </c>
      <c r="K106" s="348">
        <v>0</v>
      </c>
      <c r="L106" s="348">
        <v>0</v>
      </c>
      <c r="M106" s="360" t="e">
        <f t="shared" si="68"/>
        <v>#DIV/0!</v>
      </c>
      <c r="N106" s="348">
        <v>0</v>
      </c>
      <c r="O106" s="345" t="e">
        <f t="shared" si="76"/>
        <v>#DIV/0!</v>
      </c>
      <c r="R106" s="353"/>
      <c r="S106" s="361">
        <f t="shared" si="69"/>
        <v>0</v>
      </c>
      <c r="T106" s="361">
        <f t="shared" si="70"/>
        <v>0</v>
      </c>
      <c r="U106" s="361">
        <f t="shared" si="71"/>
        <v>0</v>
      </c>
      <c r="W106" s="348">
        <f t="shared" si="77"/>
        <v>0</v>
      </c>
      <c r="X106" s="348">
        <f t="shared" si="72"/>
        <v>0</v>
      </c>
      <c r="Y106" s="348">
        <f t="shared" si="73"/>
        <v>0</v>
      </c>
      <c r="Z106" s="350"/>
    </row>
    <row r="107" spans="1:26" x14ac:dyDescent="0.15">
      <c r="A107" s="347" t="s">
        <v>665</v>
      </c>
      <c r="B107" s="348">
        <v>6</v>
      </c>
      <c r="C107" s="345">
        <f t="shared" si="74"/>
        <v>0.5714285714285714</v>
      </c>
      <c r="D107" s="348">
        <v>7</v>
      </c>
      <c r="E107" s="348">
        <v>4</v>
      </c>
      <c r="F107" s="348">
        <v>49</v>
      </c>
      <c r="G107" s="348">
        <f t="shared" si="67"/>
        <v>12.25</v>
      </c>
      <c r="H107" s="348">
        <v>0</v>
      </c>
      <c r="I107" s="345">
        <f t="shared" si="75"/>
        <v>0</v>
      </c>
      <c r="K107" s="348">
        <v>0</v>
      </c>
      <c r="L107" s="348">
        <v>0</v>
      </c>
      <c r="M107" s="360" t="e">
        <f t="shared" si="68"/>
        <v>#DIV/0!</v>
      </c>
      <c r="N107" s="348">
        <v>0</v>
      </c>
      <c r="O107" s="345" t="e">
        <f t="shared" si="76"/>
        <v>#DIV/0!</v>
      </c>
      <c r="R107" s="353" t="s">
        <v>701</v>
      </c>
      <c r="S107" s="361">
        <f t="shared" si="69"/>
        <v>1.2173913043478261E-2</v>
      </c>
      <c r="T107" s="361">
        <f t="shared" si="70"/>
        <v>2.20125786163522E-2</v>
      </c>
      <c r="U107" s="361">
        <f t="shared" si="71"/>
        <v>0</v>
      </c>
      <c r="W107" s="348">
        <f t="shared" si="77"/>
        <v>4.9000000000000004</v>
      </c>
      <c r="X107" s="348">
        <f t="shared" si="72"/>
        <v>8.9</v>
      </c>
      <c r="Y107" s="348">
        <f t="shared" si="73"/>
        <v>6.9</v>
      </c>
      <c r="Z107" s="350"/>
    </row>
    <row r="108" spans="1:26" x14ac:dyDescent="0.15">
      <c r="A108" s="347" t="s">
        <v>887</v>
      </c>
      <c r="B108" s="348">
        <v>6</v>
      </c>
      <c r="C108" s="345">
        <f t="shared" si="74"/>
        <v>0.58333333333333337</v>
      </c>
      <c r="D108" s="348">
        <v>12</v>
      </c>
      <c r="E108" s="348">
        <v>7</v>
      </c>
      <c r="F108" s="348">
        <v>88</v>
      </c>
      <c r="G108" s="348">
        <f t="shared" si="67"/>
        <v>12.571428571428571</v>
      </c>
      <c r="H108" s="348">
        <v>0</v>
      </c>
      <c r="I108" s="345">
        <f t="shared" si="75"/>
        <v>0</v>
      </c>
      <c r="K108" s="348">
        <v>1</v>
      </c>
      <c r="L108" s="348">
        <v>11</v>
      </c>
      <c r="M108" s="360">
        <f t="shared" si="68"/>
        <v>11</v>
      </c>
      <c r="N108" s="348">
        <v>0</v>
      </c>
      <c r="O108" s="345">
        <f t="shared" si="76"/>
        <v>0</v>
      </c>
      <c r="R108" s="353" t="s">
        <v>888</v>
      </c>
      <c r="S108" s="361">
        <f t="shared" si="69"/>
        <v>2.2608695652173914E-2</v>
      </c>
      <c r="T108" s="361">
        <f t="shared" si="70"/>
        <v>3.7735849056603772E-2</v>
      </c>
      <c r="U108" s="361">
        <f t="shared" si="71"/>
        <v>2.05761316872428E-3</v>
      </c>
      <c r="W108" s="348">
        <f t="shared" si="77"/>
        <v>9.9</v>
      </c>
      <c r="X108" s="348"/>
      <c r="Y108" s="348"/>
    </row>
    <row r="109" spans="1:26" x14ac:dyDescent="0.15">
      <c r="A109" s="346" t="s">
        <v>44</v>
      </c>
      <c r="B109" s="346"/>
      <c r="C109" s="342"/>
      <c r="D109" s="346">
        <f>SUM(D103:D108)</f>
        <v>325</v>
      </c>
      <c r="E109" s="346">
        <f t="shared" ref="E109:F109" si="78">SUM(E103:E108)</f>
        <v>197</v>
      </c>
      <c r="F109" s="346">
        <f t="shared" si="78"/>
        <v>2544</v>
      </c>
      <c r="G109" s="346"/>
      <c r="H109" s="346">
        <f t="shared" ref="H109" si="79">SUM(H103:H108)</f>
        <v>19</v>
      </c>
      <c r="I109" s="346"/>
      <c r="J109" s="346"/>
      <c r="K109" s="346">
        <f>SUM(K103:K108)</f>
        <v>15</v>
      </c>
      <c r="L109" s="346">
        <f t="shared" ref="L109" si="80">SUM(L103:L108)</f>
        <v>148</v>
      </c>
      <c r="M109" s="346"/>
      <c r="N109" s="346">
        <f t="shared" ref="N109" si="81">SUM(N103:N108)</f>
        <v>2</v>
      </c>
      <c r="O109" s="346"/>
    </row>
    <row r="110" spans="1:26" x14ac:dyDescent="0.15">
      <c r="A110" s="346"/>
      <c r="C110" s="350"/>
      <c r="D110" s="350"/>
      <c r="E110" s="350"/>
      <c r="F110" s="350"/>
      <c r="G110" s="350"/>
      <c r="H110" s="350"/>
      <c r="I110" s="350"/>
      <c r="J110" s="350"/>
      <c r="K110" s="350"/>
      <c r="L110" s="350"/>
    </row>
    <row r="111" spans="1:26" x14ac:dyDescent="0.15">
      <c r="A111" s="346"/>
      <c r="C111" s="350"/>
      <c r="D111" s="350"/>
      <c r="E111" s="350"/>
      <c r="F111" s="350"/>
      <c r="G111" s="350"/>
      <c r="H111" s="350"/>
      <c r="I111" s="350"/>
      <c r="J111" s="350"/>
      <c r="K111" s="350"/>
      <c r="L111" s="350"/>
    </row>
    <row r="112" spans="1:26" x14ac:dyDescent="0.15">
      <c r="A112" s="566" t="s">
        <v>52</v>
      </c>
      <c r="B112" s="566"/>
      <c r="C112" s="566"/>
      <c r="D112" s="566"/>
      <c r="E112" s="566"/>
      <c r="F112" s="566"/>
      <c r="G112" s="566"/>
      <c r="H112" s="350"/>
      <c r="I112" s="350"/>
      <c r="J112" s="566" t="s">
        <v>49</v>
      </c>
      <c r="K112" s="566"/>
      <c r="L112" s="566"/>
      <c r="M112" s="566"/>
      <c r="N112" s="566"/>
      <c r="R112" s="566" t="s">
        <v>50</v>
      </c>
      <c r="S112" s="566"/>
      <c r="T112" s="566"/>
      <c r="V112" s="566" t="s">
        <v>51</v>
      </c>
      <c r="W112" s="565"/>
      <c r="X112" s="340" t="s">
        <v>21</v>
      </c>
      <c r="Y112" s="340" t="s">
        <v>1004</v>
      </c>
      <c r="Z112" s="346"/>
    </row>
    <row r="113" spans="1:26" x14ac:dyDescent="0.15">
      <c r="A113" s="346" t="s">
        <v>31</v>
      </c>
      <c r="B113" s="346" t="s">
        <v>66</v>
      </c>
      <c r="C113" s="346" t="s">
        <v>34</v>
      </c>
      <c r="D113" s="346" t="s">
        <v>17</v>
      </c>
      <c r="E113" s="346" t="s">
        <v>18</v>
      </c>
      <c r="F113" s="346" t="s">
        <v>19</v>
      </c>
      <c r="G113" s="346" t="s">
        <v>20</v>
      </c>
      <c r="H113" s="346" t="s">
        <v>6</v>
      </c>
      <c r="I113" s="346" t="s">
        <v>53</v>
      </c>
      <c r="K113" s="346" t="s">
        <v>10</v>
      </c>
      <c r="L113" s="346" t="s">
        <v>11</v>
      </c>
      <c r="M113" s="346" t="s">
        <v>12</v>
      </c>
      <c r="N113" s="346" t="s">
        <v>54</v>
      </c>
      <c r="O113" s="346" t="s">
        <v>7</v>
      </c>
      <c r="R113" s="346" t="s">
        <v>31</v>
      </c>
      <c r="S113" s="346" t="s">
        <v>47</v>
      </c>
      <c r="T113" s="346" t="s">
        <v>45</v>
      </c>
      <c r="U113" s="346" t="s">
        <v>46</v>
      </c>
      <c r="W113" s="346" t="s">
        <v>14</v>
      </c>
      <c r="X113" s="346" t="e">
        <f>(E113*1)+(F113*0.1)+(H113*6)+(L113*0.1)+(N113*6)</f>
        <v>#VALUE!</v>
      </c>
      <c r="Y113" s="346" t="e">
        <f>(E113*0.5)+(F113*0.1)+(H113*6)+(L113*0.1)+(N113*6)</f>
        <v>#VALUE!</v>
      </c>
      <c r="Z113" s="350"/>
    </row>
    <row r="114" spans="1:26" x14ac:dyDescent="0.15">
      <c r="A114" s="353"/>
      <c r="B114" s="348">
        <v>10</v>
      </c>
      <c r="C114" s="345" t="e">
        <f>E114/D114</f>
        <v>#DIV/0!</v>
      </c>
      <c r="D114" s="348"/>
      <c r="E114" s="348"/>
      <c r="F114" s="348"/>
      <c r="G114" s="348" t="e">
        <f>F114/E114</f>
        <v>#DIV/0!</v>
      </c>
      <c r="H114" s="348">
        <v>0</v>
      </c>
      <c r="I114" s="345" t="e">
        <f>H114/E114</f>
        <v>#DIV/0!</v>
      </c>
      <c r="K114" s="348">
        <v>0</v>
      </c>
      <c r="L114" s="348">
        <v>0</v>
      </c>
      <c r="M114" s="348">
        <v>0</v>
      </c>
      <c r="N114" s="348">
        <v>0</v>
      </c>
      <c r="O114" s="345" t="e">
        <f>N114/K114</f>
        <v>#DIV/0!</v>
      </c>
      <c r="R114" s="353"/>
      <c r="S114" s="361">
        <f>(D114+K114)/($E$47+$L$47+$E$38+$L$38+$K$27+$D$27+$N$17)</f>
        <v>0</v>
      </c>
      <c r="T114" s="361">
        <f>D114/($E$47+$E$38+$K$27)</f>
        <v>0</v>
      </c>
      <c r="U114" s="361">
        <f>K114/($L$47+$L$38+$D$27+$N$17)</f>
        <v>0</v>
      </c>
      <c r="W114" s="348">
        <f>(F114*0.1)+(H114*6)+(L114*0.1)+(N114*6)</f>
        <v>0</v>
      </c>
      <c r="X114" s="348">
        <f t="shared" ref="X114:X116" si="82">(E114*1)+(F114*0.1)+(H114*6)+(L114*0.1)+(N114*6)</f>
        <v>0</v>
      </c>
      <c r="Y114" s="348">
        <f t="shared" ref="Y114:Y116" si="83">(E114*0.5)+(F114*0.1)+(H114*6)+(L114*0.1)+(N114*6)</f>
        <v>0</v>
      </c>
      <c r="Z114" s="350"/>
    </row>
    <row r="115" spans="1:26" x14ac:dyDescent="0.15">
      <c r="A115" s="347"/>
      <c r="B115" s="348">
        <v>5</v>
      </c>
      <c r="C115" s="345" t="e">
        <f t="shared" ref="C115:C117" si="84">E115/D115</f>
        <v>#DIV/0!</v>
      </c>
      <c r="D115" s="348"/>
      <c r="E115" s="348"/>
      <c r="F115" s="348"/>
      <c r="G115" s="348" t="e">
        <f>F115/E115</f>
        <v>#DIV/0!</v>
      </c>
      <c r="H115" s="348">
        <v>0</v>
      </c>
      <c r="I115" s="345" t="e">
        <f t="shared" ref="I115:I117" si="85">H115/E115</f>
        <v>#DIV/0!</v>
      </c>
      <c r="K115" s="348">
        <v>0</v>
      </c>
      <c r="L115" s="348">
        <v>0</v>
      </c>
      <c r="M115" s="348">
        <v>0</v>
      </c>
      <c r="N115" s="348">
        <v>0</v>
      </c>
      <c r="O115" s="345" t="e">
        <f t="shared" ref="O115:O117" si="86">N115/K115</f>
        <v>#DIV/0!</v>
      </c>
      <c r="R115" s="353"/>
      <c r="S115" s="361">
        <f>(D115+K115)/($E$47+$L$47+$E$38+$L$38+$K$27+$D$27+$N$17)</f>
        <v>0</v>
      </c>
      <c r="T115" s="361">
        <f>D115/($E$47+$E$38+$K$27)</f>
        <v>0</v>
      </c>
      <c r="U115" s="361">
        <f>K115/($L$47+$L$38+$D$27+$N$17)</f>
        <v>0</v>
      </c>
      <c r="W115" s="348">
        <f t="shared" ref="W115:W117" si="87">(F115*0.1)+(H115*6)+(L115*0.1)+(N115*6)</f>
        <v>0</v>
      </c>
      <c r="X115" s="348">
        <f t="shared" si="82"/>
        <v>0</v>
      </c>
      <c r="Y115" s="348">
        <f t="shared" si="83"/>
        <v>0</v>
      </c>
      <c r="Z115" s="350"/>
    </row>
    <row r="116" spans="1:26" x14ac:dyDescent="0.15">
      <c r="A116" s="353" t="s">
        <v>889</v>
      </c>
      <c r="B116" s="348">
        <v>15</v>
      </c>
      <c r="C116" s="345">
        <f t="shared" si="84"/>
        <v>0.54838709677419351</v>
      </c>
      <c r="D116" s="348">
        <v>93</v>
      </c>
      <c r="E116" s="348">
        <v>51</v>
      </c>
      <c r="F116" s="348">
        <v>526</v>
      </c>
      <c r="G116" s="348">
        <f>F116/E116</f>
        <v>10.313725490196079</v>
      </c>
      <c r="H116" s="348">
        <v>3</v>
      </c>
      <c r="I116" s="345">
        <f t="shared" si="85"/>
        <v>5.8823529411764705E-2</v>
      </c>
      <c r="K116" s="348">
        <v>0</v>
      </c>
      <c r="L116" s="348">
        <v>0</v>
      </c>
      <c r="M116" s="348">
        <v>0</v>
      </c>
      <c r="N116" s="348">
        <v>0</v>
      </c>
      <c r="O116" s="345" t="e">
        <f t="shared" si="86"/>
        <v>#DIV/0!</v>
      </c>
      <c r="R116" s="353" t="s">
        <v>890</v>
      </c>
      <c r="S116" s="361">
        <f>(D116+K116)/($E$47+$L$47+$E$38+$L$38+$K$27+$D$27+$N$17)</f>
        <v>9.5876288659793821E-2</v>
      </c>
      <c r="T116" s="361">
        <f>D116/($E$47+$E$38+$K$27)</f>
        <v>0.19214876033057851</v>
      </c>
      <c r="U116" s="361">
        <f>K116/($L$47+$L$38+$D$27+$N$17)</f>
        <v>0</v>
      </c>
      <c r="W116" s="348">
        <f t="shared" si="87"/>
        <v>70.599999999999994</v>
      </c>
      <c r="X116" s="348">
        <f t="shared" si="82"/>
        <v>121.6</v>
      </c>
      <c r="Y116" s="348">
        <f t="shared" si="83"/>
        <v>96.1</v>
      </c>
      <c r="Z116" s="350"/>
    </row>
    <row r="117" spans="1:26" x14ac:dyDescent="0.15">
      <c r="A117" s="347" t="s">
        <v>891</v>
      </c>
      <c r="B117" s="348">
        <v>15</v>
      </c>
      <c r="C117" s="345">
        <f t="shared" si="84"/>
        <v>0.5757575757575758</v>
      </c>
      <c r="D117" s="348">
        <v>33</v>
      </c>
      <c r="E117" s="348">
        <v>19</v>
      </c>
      <c r="F117" s="348">
        <v>170</v>
      </c>
      <c r="G117" s="348">
        <f>F117/E117</f>
        <v>8.9473684210526319</v>
      </c>
      <c r="H117" s="348">
        <v>0</v>
      </c>
      <c r="I117" s="345">
        <f t="shared" si="85"/>
        <v>0</v>
      </c>
      <c r="K117" s="348"/>
      <c r="L117" s="348"/>
      <c r="M117" s="348">
        <v>0</v>
      </c>
      <c r="N117" s="348">
        <v>0</v>
      </c>
      <c r="O117" s="345" t="e">
        <f t="shared" si="86"/>
        <v>#DIV/0!</v>
      </c>
      <c r="R117" s="353" t="s">
        <v>892</v>
      </c>
      <c r="S117" s="361">
        <f>(D117+K117)/($E$47+$L$47+$E$38+$L$38+$K$27+$D$27+$N$17)</f>
        <v>3.4020618556701028E-2</v>
      </c>
      <c r="T117" s="361">
        <f>D117/($E$47+$E$38+$K$27)</f>
        <v>6.8181818181818177E-2</v>
      </c>
      <c r="U117" s="361">
        <f>K117/($L$47+$L$38+$D$27+$N$17)</f>
        <v>0</v>
      </c>
      <c r="W117" s="348">
        <f t="shared" si="87"/>
        <v>17</v>
      </c>
      <c r="X117" s="348"/>
      <c r="Y117" s="348"/>
    </row>
    <row r="118" spans="1:26" x14ac:dyDescent="0.15">
      <c r="A118" s="346" t="s">
        <v>44</v>
      </c>
      <c r="B118" s="346"/>
      <c r="C118" s="342"/>
      <c r="D118" s="346">
        <f>SUM(D114:D117)</f>
        <v>126</v>
      </c>
      <c r="E118" s="346">
        <f t="shared" ref="E118:F118" si="88">SUM(E114:E117)</f>
        <v>70</v>
      </c>
      <c r="F118" s="346">
        <f t="shared" si="88"/>
        <v>696</v>
      </c>
      <c r="G118" s="346"/>
      <c r="H118" s="346">
        <f t="shared" ref="H118" si="89">SUM(H114:H117)</f>
        <v>3</v>
      </c>
      <c r="I118" s="346"/>
      <c r="J118" s="346"/>
      <c r="K118" s="346">
        <f>SUM(K114:K117)</f>
        <v>0</v>
      </c>
      <c r="L118" s="346">
        <f t="shared" ref="L118" si="90">SUM(L114:L117)</f>
        <v>0</v>
      </c>
      <c r="M118" s="346"/>
      <c r="N118" s="346">
        <f t="shared" ref="N118" si="91">SUM(N114:N117)</f>
        <v>0</v>
      </c>
      <c r="O118" s="342"/>
      <c r="Q118" s="351"/>
      <c r="S118" s="351"/>
      <c r="U118" s="350"/>
      <c r="V118" s="350"/>
    </row>
    <row r="119" spans="1:26" x14ac:dyDescent="0.15">
      <c r="A119" s="342"/>
      <c r="H119" s="356"/>
      <c r="I119" s="350"/>
      <c r="J119" s="350"/>
      <c r="P119" s="351"/>
      <c r="Q119" s="351"/>
      <c r="R119" s="351"/>
      <c r="T119" s="350"/>
      <c r="U119" s="350"/>
    </row>
    <row r="120" spans="1:26" x14ac:dyDescent="0.15">
      <c r="H120" s="356"/>
      <c r="I120" s="350"/>
      <c r="J120" s="350"/>
      <c r="P120" s="351"/>
      <c r="Q120" s="351"/>
      <c r="R120" s="351"/>
      <c r="T120" s="350"/>
      <c r="U120" s="350"/>
    </row>
    <row r="121" spans="1:26" x14ac:dyDescent="0.15">
      <c r="A121" s="566" t="s">
        <v>57</v>
      </c>
      <c r="B121" s="566"/>
      <c r="C121" s="566"/>
      <c r="D121" s="566"/>
      <c r="E121" s="566"/>
      <c r="F121" s="566"/>
      <c r="G121" s="566"/>
      <c r="H121" s="356"/>
      <c r="I121" s="350"/>
      <c r="J121" s="566" t="s">
        <v>58</v>
      </c>
      <c r="K121" s="567"/>
      <c r="L121" s="567"/>
      <c r="M121" s="567"/>
      <c r="N121" s="567"/>
      <c r="P121" s="362"/>
      <c r="Q121" s="351"/>
      <c r="R121" s="566" t="s">
        <v>62</v>
      </c>
      <c r="S121" s="567"/>
      <c r="T121" s="567"/>
      <c r="U121" s="567"/>
      <c r="V121" s="567"/>
    </row>
    <row r="122" spans="1:26" x14ac:dyDescent="0.15">
      <c r="A122" s="342"/>
      <c r="B122" s="346" t="s">
        <v>17</v>
      </c>
      <c r="C122" s="346" t="s">
        <v>42</v>
      </c>
      <c r="D122" s="346" t="s">
        <v>19</v>
      </c>
      <c r="E122" s="346" t="s">
        <v>6</v>
      </c>
      <c r="H122" s="350"/>
      <c r="I122" s="350"/>
      <c r="J122" s="568" t="s">
        <v>59</v>
      </c>
      <c r="K122" s="565"/>
      <c r="L122" s="565"/>
      <c r="M122" s="565"/>
      <c r="N122" s="342" t="s">
        <v>60</v>
      </c>
      <c r="R122" s="568" t="s">
        <v>59</v>
      </c>
      <c r="S122" s="565"/>
      <c r="T122" s="565"/>
      <c r="U122" s="565"/>
      <c r="V122" s="342" t="s">
        <v>60</v>
      </c>
    </row>
    <row r="123" spans="1:26" x14ac:dyDescent="0.15">
      <c r="A123" s="347" t="s">
        <v>33</v>
      </c>
      <c r="B123" s="348">
        <f>SUM(J93:J97,D103:D108,D114:D117,D110:D111 )</f>
        <v>568</v>
      </c>
      <c r="C123" s="348">
        <f>SUM(E114:E117,E103:E108,K93:K97,E110:E111)</f>
        <v>349</v>
      </c>
      <c r="D123" s="348">
        <f>SUM(F114:F117,F103:F108,L93:L97,F110:F111)</f>
        <v>3918</v>
      </c>
      <c r="E123" s="348">
        <f>SUM(N93:N97,H103:H108,H114:H117,H110:H111)</f>
        <v>26</v>
      </c>
      <c r="H123" s="350"/>
      <c r="I123" s="350"/>
      <c r="J123" s="569" t="s">
        <v>1362</v>
      </c>
      <c r="K123" s="569"/>
      <c r="L123" s="569"/>
      <c r="M123" s="569"/>
      <c r="N123" s="353" t="s">
        <v>285</v>
      </c>
      <c r="R123" s="569" t="s">
        <v>341</v>
      </c>
      <c r="S123" s="569"/>
      <c r="T123" s="569"/>
      <c r="U123" s="569"/>
      <c r="V123" s="353" t="s">
        <v>285</v>
      </c>
    </row>
    <row r="124" spans="1:26" x14ac:dyDescent="0.15">
      <c r="A124" s="347" t="s">
        <v>43</v>
      </c>
      <c r="B124" s="348">
        <f>SUM(C88)</f>
        <v>568</v>
      </c>
      <c r="C124" s="348">
        <f>SUM(D88)</f>
        <v>349</v>
      </c>
      <c r="D124" s="348">
        <f>SUM(F88)</f>
        <v>3918</v>
      </c>
      <c r="E124" s="348">
        <f>SUM(H88)</f>
        <v>26</v>
      </c>
      <c r="F124" s="346"/>
      <c r="J124" s="569" t="s">
        <v>712</v>
      </c>
      <c r="K124" s="569"/>
      <c r="L124" s="569"/>
      <c r="M124" s="569"/>
      <c r="N124" s="353" t="s">
        <v>286</v>
      </c>
      <c r="R124" s="569" t="s">
        <v>1369</v>
      </c>
      <c r="S124" s="569"/>
      <c r="T124" s="569"/>
      <c r="U124" s="569"/>
      <c r="V124" s="353" t="s">
        <v>286</v>
      </c>
    </row>
    <row r="125" spans="1:26" x14ac:dyDescent="0.15">
      <c r="A125" s="347" t="s">
        <v>65</v>
      </c>
      <c r="B125" s="348"/>
      <c r="F125" s="346"/>
      <c r="J125" s="569" t="s">
        <v>1325</v>
      </c>
      <c r="K125" s="569"/>
      <c r="L125" s="569"/>
      <c r="M125" s="569"/>
      <c r="N125" s="353" t="s">
        <v>0</v>
      </c>
      <c r="R125" s="569" t="s">
        <v>627</v>
      </c>
      <c r="S125" s="569"/>
      <c r="T125" s="569"/>
      <c r="U125" s="569"/>
      <c r="V125" s="353" t="s">
        <v>16</v>
      </c>
    </row>
    <row r="126" spans="1:26" x14ac:dyDescent="0.15">
      <c r="J126" s="569" t="s">
        <v>681</v>
      </c>
      <c r="K126" s="569"/>
      <c r="L126" s="569"/>
      <c r="M126" s="569"/>
      <c r="N126" s="353" t="s">
        <v>16</v>
      </c>
      <c r="R126" s="570" t="s">
        <v>1400</v>
      </c>
      <c r="S126" s="569"/>
      <c r="T126" s="569"/>
      <c r="U126" s="569"/>
      <c r="V126" s="353" t="s">
        <v>16</v>
      </c>
    </row>
    <row r="127" spans="1:26" x14ac:dyDescent="0.15">
      <c r="A127" s="342"/>
      <c r="B127" s="346" t="s">
        <v>1</v>
      </c>
      <c r="C127" s="346" t="s">
        <v>4</v>
      </c>
      <c r="D127" s="346" t="s">
        <v>6</v>
      </c>
      <c r="J127" s="569" t="s">
        <v>655</v>
      </c>
      <c r="K127" s="569"/>
      <c r="L127" s="569"/>
      <c r="M127" s="569"/>
      <c r="N127" s="353" t="s">
        <v>285</v>
      </c>
      <c r="R127" s="570"/>
      <c r="S127" s="569"/>
      <c r="T127" s="569"/>
      <c r="U127" s="569"/>
      <c r="V127" s="353"/>
    </row>
    <row r="128" spans="1:26" x14ac:dyDescent="0.15">
      <c r="A128" s="347" t="s">
        <v>56</v>
      </c>
      <c r="B128" s="348">
        <f>SUM(M85:M87,C93:C97,K103:K108,K114:K117)</f>
        <v>440</v>
      </c>
      <c r="C128" s="348">
        <f>SUM(N85:N87,D93:D97,L103:L108,L114:L117)</f>
        <v>2103</v>
      </c>
      <c r="D128" s="348">
        <f>SUM(P85:P87,F93:F97,N103:N108,N114:N117)</f>
        <v>15</v>
      </c>
      <c r="J128" s="569" t="s">
        <v>932</v>
      </c>
      <c r="K128" s="569"/>
      <c r="L128" s="569"/>
      <c r="M128" s="569"/>
      <c r="N128" s="353" t="s">
        <v>286</v>
      </c>
      <c r="R128" s="570"/>
      <c r="S128" s="569"/>
      <c r="T128" s="569"/>
      <c r="U128" s="569"/>
      <c r="V128" s="353"/>
    </row>
    <row r="129" spans="1:23" x14ac:dyDescent="0.15">
      <c r="A129" s="347" t="s">
        <v>65</v>
      </c>
      <c r="B129" s="348"/>
      <c r="J129" s="569"/>
      <c r="K129" s="569"/>
      <c r="L129" s="569"/>
      <c r="M129" s="569"/>
      <c r="N129" s="353"/>
      <c r="R129" s="570"/>
      <c r="S129" s="569"/>
      <c r="T129" s="569"/>
      <c r="U129" s="569"/>
      <c r="V129" s="353"/>
    </row>
    <row r="130" spans="1:23" x14ac:dyDescent="0.15">
      <c r="J130" s="569"/>
      <c r="K130" s="569"/>
      <c r="L130" s="569"/>
      <c r="M130" s="569"/>
      <c r="N130" s="353"/>
      <c r="R130" s="570"/>
      <c r="S130" s="569"/>
      <c r="T130" s="569"/>
      <c r="U130" s="569"/>
      <c r="V130" s="353"/>
    </row>
    <row r="131" spans="1:23" x14ac:dyDescent="0.15">
      <c r="B131" s="346" t="s">
        <v>40</v>
      </c>
      <c r="C131" s="346" t="s">
        <v>41</v>
      </c>
    </row>
    <row r="132" spans="1:23" x14ac:dyDescent="0.15">
      <c r="A132" s="347" t="s">
        <v>39</v>
      </c>
      <c r="B132" s="345">
        <f>B128/(B124+B128)</f>
        <v>0.43650793650793651</v>
      </c>
      <c r="C132" s="345">
        <f>B124/(B124+B128)</f>
        <v>0.56349206349206349</v>
      </c>
      <c r="J132" s="340" t="s">
        <v>61</v>
      </c>
    </row>
    <row r="133" spans="1:23" x14ac:dyDescent="0.15">
      <c r="A133" s="347" t="s">
        <v>64</v>
      </c>
      <c r="B133" s="348"/>
      <c r="C133" s="353"/>
    </row>
    <row r="141" spans="1:23" x14ac:dyDescent="0.15">
      <c r="A141" s="566" t="s">
        <v>93</v>
      </c>
      <c r="B141" s="566"/>
      <c r="C141" s="566"/>
      <c r="D141" s="566"/>
      <c r="E141" s="566"/>
      <c r="F141" s="566"/>
      <c r="G141" s="566"/>
      <c r="H141" s="566"/>
      <c r="I141" s="566"/>
      <c r="J141" s="566"/>
      <c r="K141" s="566"/>
      <c r="L141" s="566"/>
      <c r="M141" s="566"/>
      <c r="N141" s="566"/>
      <c r="O141" s="566"/>
      <c r="P141" s="566"/>
      <c r="Q141" s="566"/>
      <c r="R141" s="566"/>
      <c r="S141" s="566"/>
      <c r="T141" s="566"/>
      <c r="U141" s="566"/>
      <c r="V141" s="566"/>
      <c r="W141" s="566"/>
    </row>
    <row r="142" spans="1:23" x14ac:dyDescent="0.15">
      <c r="A142" s="341"/>
      <c r="B142" s="341"/>
      <c r="C142" s="341"/>
      <c r="D142" s="341"/>
      <c r="E142" s="341"/>
      <c r="F142" s="341"/>
      <c r="G142" s="341"/>
      <c r="H142" s="341"/>
      <c r="I142" s="341"/>
      <c r="J142" s="341"/>
      <c r="K142" s="341"/>
      <c r="L142" s="341"/>
      <c r="M142" s="341"/>
      <c r="N142" s="341"/>
      <c r="O142" s="341"/>
      <c r="P142" s="341"/>
      <c r="Q142" s="341"/>
      <c r="R142" s="341"/>
      <c r="S142" s="341"/>
      <c r="T142" s="341"/>
      <c r="U142" s="341"/>
      <c r="V142" s="341"/>
      <c r="W142" s="341"/>
    </row>
    <row r="143" spans="1:23" x14ac:dyDescent="0.15">
      <c r="H143" s="564" t="s">
        <v>36</v>
      </c>
      <c r="I143" s="565"/>
      <c r="J143" s="565"/>
      <c r="M143" s="564" t="s">
        <v>37</v>
      </c>
      <c r="N143" s="564"/>
      <c r="O143" s="564"/>
    </row>
    <row r="144" spans="1:23" x14ac:dyDescent="0.15">
      <c r="H144" s="564" t="s">
        <v>38</v>
      </c>
      <c r="I144" s="564"/>
      <c r="J144" s="564"/>
    </row>
    <row r="145" spans="1:20" x14ac:dyDescent="0.15">
      <c r="H145" s="564"/>
      <c r="I145" s="565"/>
      <c r="J145" s="565"/>
    </row>
    <row r="146" spans="1:20" x14ac:dyDescent="0.15">
      <c r="H146" s="564"/>
      <c r="I146" s="565"/>
      <c r="J146" s="565"/>
    </row>
    <row r="147" spans="1:20" x14ac:dyDescent="0.15">
      <c r="D147" s="342" t="s">
        <v>83</v>
      </c>
      <c r="P147" s="342" t="s">
        <v>84</v>
      </c>
    </row>
    <row r="148" spans="1:20" x14ac:dyDescent="0.15">
      <c r="A148" s="346" t="s">
        <v>90</v>
      </c>
      <c r="P148" s="342" t="s">
        <v>90</v>
      </c>
      <c r="S148" s="346" t="s">
        <v>92</v>
      </c>
    </row>
    <row r="149" spans="1:20" x14ac:dyDescent="0.15">
      <c r="A149" s="347" t="s">
        <v>79</v>
      </c>
      <c r="B149" s="363" t="s">
        <v>89</v>
      </c>
      <c r="C149" s="363" t="s">
        <v>2</v>
      </c>
      <c r="D149" s="363" t="s">
        <v>3</v>
      </c>
      <c r="E149" s="363" t="s">
        <v>19</v>
      </c>
      <c r="F149" s="363" t="s">
        <v>6</v>
      </c>
      <c r="G149" s="363" t="s">
        <v>76</v>
      </c>
      <c r="H149" s="363" t="s">
        <v>10</v>
      </c>
      <c r="I149" s="363" t="s">
        <v>19</v>
      </c>
      <c r="J149" s="363" t="s">
        <v>77</v>
      </c>
      <c r="K149" s="363" t="s">
        <v>6</v>
      </c>
      <c r="L149" s="363" t="s">
        <v>14</v>
      </c>
      <c r="O149" s="363" t="s">
        <v>85</v>
      </c>
      <c r="P149" s="363" t="s">
        <v>86</v>
      </c>
      <c r="Q149" s="363" t="s">
        <v>87</v>
      </c>
      <c r="S149" s="344" t="s">
        <v>40</v>
      </c>
      <c r="T149" s="344" t="s">
        <v>41</v>
      </c>
    </row>
    <row r="150" spans="1:20" x14ac:dyDescent="0.15">
      <c r="A150" s="353" t="s">
        <v>44</v>
      </c>
      <c r="B150" s="359">
        <f>AVERAGE(B160,B170)</f>
        <v>484</v>
      </c>
      <c r="C150" s="359">
        <f>AVERAGE(C160,C170)</f>
        <v>318</v>
      </c>
      <c r="D150" s="364">
        <f>C150/B150</f>
        <v>0.65702479338842978</v>
      </c>
      <c r="E150" s="359">
        <f>AVERAGE(E160,E170)</f>
        <v>3892</v>
      </c>
      <c r="F150" s="359">
        <f t="shared" ref="F150:I150" si="92">AVERAGE(F160,F170)</f>
        <v>27</v>
      </c>
      <c r="G150" s="359">
        <f t="shared" si="92"/>
        <v>9</v>
      </c>
      <c r="H150" s="359">
        <f t="shared" si="92"/>
        <v>59.5</v>
      </c>
      <c r="I150" s="359">
        <f t="shared" si="92"/>
        <v>283</v>
      </c>
      <c r="J150" s="365">
        <f>I150/H150</f>
        <v>4.7563025210084033</v>
      </c>
      <c r="K150" s="359">
        <f>AVERAGE(K160,K170)</f>
        <v>2</v>
      </c>
      <c r="L150" s="348">
        <f>((E150*0.05)+(F150*4)+(G150*-1)+(I150*0.1)+(K150*6))</f>
        <v>333.90000000000003</v>
      </c>
      <c r="O150" s="364">
        <f>(B150+H150)/(B152+F152+B154+F154+B156+F156+B150+H150)</f>
        <v>0.37638504155124652</v>
      </c>
      <c r="P150" s="345">
        <f>B150/(B150+F152+F154+F156)</f>
        <v>0.51516764236295898</v>
      </c>
      <c r="Q150" s="345">
        <f>H150/(H150+B152+B154+B156)</f>
        <v>0.11793855302279485</v>
      </c>
      <c r="S150" s="345">
        <f>(H150+B152+B154+B156)/(H150+B152+B154+B156+B150)</f>
        <v>0.51036924633282754</v>
      </c>
      <c r="T150" s="345">
        <f>B150/(B150+H150+B152+B154+B156)</f>
        <v>0.48963075366717246</v>
      </c>
    </row>
    <row r="151" spans="1:20" x14ac:dyDescent="0.15">
      <c r="A151" s="347" t="s">
        <v>80</v>
      </c>
      <c r="B151" s="363" t="s">
        <v>10</v>
      </c>
      <c r="C151" s="363" t="s">
        <v>19</v>
      </c>
      <c r="D151" s="363" t="s">
        <v>77</v>
      </c>
      <c r="E151" s="363" t="s">
        <v>6</v>
      </c>
      <c r="F151" s="363" t="s">
        <v>17</v>
      </c>
      <c r="G151" s="363" t="s">
        <v>18</v>
      </c>
      <c r="H151" s="363" t="s">
        <v>19</v>
      </c>
      <c r="I151" s="363" t="s">
        <v>78</v>
      </c>
      <c r="J151" s="363" t="s">
        <v>6</v>
      </c>
      <c r="K151" s="363" t="s">
        <v>14</v>
      </c>
      <c r="L151" s="359" t="s">
        <v>91</v>
      </c>
      <c r="O151" s="344" t="s">
        <v>85</v>
      </c>
      <c r="P151" s="344" t="s">
        <v>87</v>
      </c>
      <c r="Q151" s="344" t="s">
        <v>88</v>
      </c>
    </row>
    <row r="152" spans="1:20" x14ac:dyDescent="0.15">
      <c r="A152" s="353" t="s">
        <v>44</v>
      </c>
      <c r="B152" s="359">
        <f>AVERAGE(B162,B172)</f>
        <v>416</v>
      </c>
      <c r="C152" s="359">
        <f>AVERAGE(C162,C172)</f>
        <v>1780</v>
      </c>
      <c r="D152" s="365">
        <f>C152/B152</f>
        <v>4.2788461538461542</v>
      </c>
      <c r="E152" s="359">
        <f>AVERAGE(E162,E172)</f>
        <v>18</v>
      </c>
      <c r="F152" s="359">
        <f t="shared" ref="F152:H152" si="93">AVERAGE(F162,F172)</f>
        <v>74.5</v>
      </c>
      <c r="G152" s="359">
        <f t="shared" si="93"/>
        <v>61.5</v>
      </c>
      <c r="H152" s="359">
        <f t="shared" si="93"/>
        <v>467.5</v>
      </c>
      <c r="I152" s="365">
        <f>H152/G152</f>
        <v>7.6016260162601625</v>
      </c>
      <c r="J152" s="359">
        <f>AVERAGE(J162,J172)</f>
        <v>1.5</v>
      </c>
      <c r="K152" s="348">
        <f>(C152*0.1)+(E152*6)+(H152*0.1)+(J152*6)</f>
        <v>341.75</v>
      </c>
      <c r="L152" s="348">
        <f>(C152*0.1)+(E152*6)+(G152*1)+(H152*0.1)+(J152*6)</f>
        <v>403.25</v>
      </c>
      <c r="O152" s="364">
        <f>(B152+F152)/(B152+F152+B154+F154+B156+F156+B150+H150)</f>
        <v>0.3396814404432133</v>
      </c>
      <c r="P152" s="345">
        <f>B152/(H150+B152+B154+B156)</f>
        <v>0.82457879088206143</v>
      </c>
      <c r="Q152" s="345">
        <f>F152/(F152+F154+F156)</f>
        <v>0.16355653128430298</v>
      </c>
    </row>
    <row r="153" spans="1:20" x14ac:dyDescent="0.15">
      <c r="A153" s="347" t="s">
        <v>81</v>
      </c>
      <c r="B153" s="363" t="s">
        <v>10</v>
      </c>
      <c r="C153" s="363" t="s">
        <v>19</v>
      </c>
      <c r="D153" s="363" t="s">
        <v>77</v>
      </c>
      <c r="E153" s="363" t="s">
        <v>6</v>
      </c>
      <c r="F153" s="363" t="s">
        <v>17</v>
      </c>
      <c r="G153" s="363" t="s">
        <v>18</v>
      </c>
      <c r="H153" s="363" t="s">
        <v>19</v>
      </c>
      <c r="I153" s="363" t="s">
        <v>78</v>
      </c>
      <c r="J153" s="363" t="s">
        <v>6</v>
      </c>
      <c r="K153" s="363" t="s">
        <v>14</v>
      </c>
      <c r="L153" s="359" t="s">
        <v>91</v>
      </c>
      <c r="O153" s="344" t="s">
        <v>85</v>
      </c>
      <c r="P153" s="344" t="s">
        <v>87</v>
      </c>
      <c r="Q153" s="344" t="s">
        <v>88</v>
      </c>
    </row>
    <row r="154" spans="1:20" x14ac:dyDescent="0.15">
      <c r="A154" s="353" t="s">
        <v>44</v>
      </c>
      <c r="B154" s="359">
        <f>AVERAGE(B164,B174)</f>
        <v>29</v>
      </c>
      <c r="C154" s="359">
        <f>AVERAGE(C164,C174)</f>
        <v>181.5</v>
      </c>
      <c r="D154" s="359">
        <f>C154/B154</f>
        <v>6.2586206896551726</v>
      </c>
      <c r="E154" s="359">
        <f>AVERAGE(E164,E174)</f>
        <v>0.5</v>
      </c>
      <c r="F154" s="359">
        <f t="shared" ref="F154:H154" si="94">AVERAGE(F164,F174)</f>
        <v>288.5</v>
      </c>
      <c r="G154" s="359">
        <f t="shared" si="94"/>
        <v>186.5</v>
      </c>
      <c r="H154" s="359">
        <f t="shared" si="94"/>
        <v>2547.5</v>
      </c>
      <c r="I154" s="365">
        <f>H154/G154</f>
        <v>13.659517426273458</v>
      </c>
      <c r="J154" s="359">
        <f>AVERAGE(J164,J174)</f>
        <v>17.5</v>
      </c>
      <c r="K154" s="348">
        <f>(C154*0.1)+(E154*6)+(H154*0.1)+(J154*6)</f>
        <v>380.9</v>
      </c>
      <c r="L154" s="348">
        <f>(C154*0.1)+(E154*6)+(G154*1)+(H154*0.1)+(J154*6)</f>
        <v>567.4</v>
      </c>
      <c r="O154" s="364">
        <f>(B154+F154)/(B152+F152+B154+F154+B156+F156+B150+H150)</f>
        <v>0.21987534626038782</v>
      </c>
      <c r="P154" s="345">
        <f>B154/(B152+H150+B154+B156)</f>
        <v>5.7482656095143705E-2</v>
      </c>
      <c r="Q154" s="345">
        <f>F154/(F154+F152+F156)</f>
        <v>0.63336992316136109</v>
      </c>
    </row>
    <row r="155" spans="1:20" x14ac:dyDescent="0.15">
      <c r="A155" s="347" t="s">
        <v>82</v>
      </c>
      <c r="B155" s="363" t="s">
        <v>10</v>
      </c>
      <c r="C155" s="363" t="s">
        <v>19</v>
      </c>
      <c r="D155" s="363" t="s">
        <v>77</v>
      </c>
      <c r="E155" s="363" t="s">
        <v>6</v>
      </c>
      <c r="F155" s="363" t="s">
        <v>17</v>
      </c>
      <c r="G155" s="363" t="s">
        <v>18</v>
      </c>
      <c r="H155" s="363" t="s">
        <v>19</v>
      </c>
      <c r="I155" s="363" t="s">
        <v>78</v>
      </c>
      <c r="J155" s="363" t="s">
        <v>6</v>
      </c>
      <c r="K155" s="363" t="s">
        <v>14</v>
      </c>
      <c r="L155" s="359" t="s">
        <v>91</v>
      </c>
      <c r="O155" s="344" t="s">
        <v>85</v>
      </c>
      <c r="P155" s="344" t="s">
        <v>87</v>
      </c>
      <c r="Q155" s="344" t="s">
        <v>88</v>
      </c>
    </row>
    <row r="156" spans="1:20" x14ac:dyDescent="0.15">
      <c r="A156" s="353" t="s">
        <v>44</v>
      </c>
      <c r="B156" s="359">
        <f>AVERAGE(B166,B176)</f>
        <v>0</v>
      </c>
      <c r="C156" s="359">
        <f>AVERAGE(C166,C176)</f>
        <v>0</v>
      </c>
      <c r="D156" s="359" t="e">
        <f>C156/B156</f>
        <v>#DIV/0!</v>
      </c>
      <c r="E156" s="359">
        <f>AVERAGE(E166,E176)</f>
        <v>0</v>
      </c>
      <c r="F156" s="359">
        <f>AVERAGE(F166,F176)</f>
        <v>92.5</v>
      </c>
      <c r="G156" s="359">
        <f t="shared" ref="G156:H156" si="95">AVERAGE(G166,G176)</f>
        <v>68</v>
      </c>
      <c r="H156" s="359">
        <f t="shared" si="95"/>
        <v>826.5</v>
      </c>
      <c r="I156" s="365">
        <f>H156/G156</f>
        <v>12.154411764705882</v>
      </c>
      <c r="J156" s="359">
        <f>AVERAGE(J166,J176)</f>
        <v>7.5</v>
      </c>
      <c r="K156" s="348">
        <f>(C156*0.1)+(E156*6)+(H156*0.1)+(J156*6)</f>
        <v>127.65</v>
      </c>
      <c r="L156" s="348">
        <f>(C156*0.1)+(E156*6)+(G156*1)+(H156*0.1)+(J156*6)</f>
        <v>195.65</v>
      </c>
      <c r="O156" s="364">
        <f>(B156+F156)/(B152+F152+B154+F154+B156+F156+B150+H150)</f>
        <v>6.4058171745152354E-2</v>
      </c>
      <c r="P156" s="361">
        <f>B156/(B156+B154+B152+H150)</f>
        <v>0</v>
      </c>
      <c r="Q156" s="345">
        <f>F156/(F156+F154+F152)</f>
        <v>0.2030735455543359</v>
      </c>
    </row>
    <row r="157" spans="1:20" x14ac:dyDescent="0.15">
      <c r="B157" s="366"/>
      <c r="C157" s="366"/>
      <c r="D157" s="366"/>
      <c r="E157" s="366"/>
      <c r="F157" s="366"/>
      <c r="G157" s="366"/>
      <c r="H157" s="366"/>
      <c r="I157" s="366"/>
      <c r="J157" s="366"/>
      <c r="K157" s="366"/>
      <c r="L157" s="367"/>
      <c r="P157" s="342"/>
    </row>
    <row r="158" spans="1:20" x14ac:dyDescent="0.15">
      <c r="A158" s="346">
        <v>2024</v>
      </c>
      <c r="P158" s="342">
        <v>2024</v>
      </c>
      <c r="S158" s="346" t="s">
        <v>92</v>
      </c>
    </row>
    <row r="159" spans="1:20" x14ac:dyDescent="0.15">
      <c r="A159" s="347" t="s">
        <v>79</v>
      </c>
      <c r="B159" s="363" t="s">
        <v>89</v>
      </c>
      <c r="C159" s="363" t="s">
        <v>2</v>
      </c>
      <c r="D159" s="363" t="s">
        <v>3</v>
      </c>
      <c r="E159" s="363" t="s">
        <v>19</v>
      </c>
      <c r="F159" s="363" t="s">
        <v>6</v>
      </c>
      <c r="G159" s="363" t="s">
        <v>76</v>
      </c>
      <c r="H159" s="363" t="s">
        <v>10</v>
      </c>
      <c r="I159" s="363" t="s">
        <v>19</v>
      </c>
      <c r="J159" s="363" t="s">
        <v>77</v>
      </c>
      <c r="K159" s="363" t="s">
        <v>6</v>
      </c>
      <c r="L159" s="363" t="s">
        <v>14</v>
      </c>
      <c r="O159" s="363" t="s">
        <v>85</v>
      </c>
      <c r="P159" s="363" t="s">
        <v>86</v>
      </c>
      <c r="Q159" s="363" t="s">
        <v>87</v>
      </c>
      <c r="S159" s="344" t="s">
        <v>40</v>
      </c>
      <c r="T159" s="344" t="s">
        <v>41</v>
      </c>
    </row>
    <row r="160" spans="1:20" x14ac:dyDescent="0.15">
      <c r="A160" s="353" t="s">
        <v>44</v>
      </c>
      <c r="B160" s="359">
        <v>479</v>
      </c>
      <c r="C160" s="359">
        <v>308</v>
      </c>
      <c r="D160" s="364">
        <f>C160/B160</f>
        <v>0.64300626304801667</v>
      </c>
      <c r="E160" s="359">
        <v>3939</v>
      </c>
      <c r="F160" s="359">
        <v>28</v>
      </c>
      <c r="G160" s="359">
        <v>11</v>
      </c>
      <c r="H160" s="359">
        <v>45</v>
      </c>
      <c r="I160" s="359">
        <v>221</v>
      </c>
      <c r="J160" s="365">
        <f>I160/H160</f>
        <v>4.9111111111111114</v>
      </c>
      <c r="K160" s="359">
        <v>2</v>
      </c>
      <c r="L160" s="348">
        <f>((E160*0.05)+(F160*4)+(G160*-1)+(I160*0.1)+(K160*6))</f>
        <v>332.05000000000007</v>
      </c>
      <c r="O160" s="364">
        <f>(B160+H160)/(B162+F162+B164+F164+B166+F166+B160+H160)</f>
        <v>0.35743519781718963</v>
      </c>
      <c r="P160" s="345">
        <f>B160/(B160+F162+F164+F166)</f>
        <v>0.50795334040296924</v>
      </c>
      <c r="Q160" s="345">
        <f>H160/(H160+B162+B164+B166)</f>
        <v>8.6042065009560229E-2</v>
      </c>
      <c r="S160" s="345">
        <f>(H160+B162+B164+B166)/(H160+B162+B164+B166+B160)</f>
        <v>0.52195608782435132</v>
      </c>
      <c r="T160" s="345">
        <f>B160/(B160+H160+B162+B164+B166)</f>
        <v>0.47804391217564868</v>
      </c>
    </row>
    <row r="161" spans="1:20" x14ac:dyDescent="0.15">
      <c r="A161" s="347" t="s">
        <v>80</v>
      </c>
      <c r="B161" s="363" t="s">
        <v>10</v>
      </c>
      <c r="C161" s="363" t="s">
        <v>19</v>
      </c>
      <c r="D161" s="363" t="s">
        <v>77</v>
      </c>
      <c r="E161" s="363" t="s">
        <v>6</v>
      </c>
      <c r="F161" s="363" t="s">
        <v>17</v>
      </c>
      <c r="G161" s="363" t="s">
        <v>18</v>
      </c>
      <c r="H161" s="363" t="s">
        <v>19</v>
      </c>
      <c r="I161" s="363" t="s">
        <v>78</v>
      </c>
      <c r="J161" s="363" t="s">
        <v>6</v>
      </c>
      <c r="K161" s="363" t="s">
        <v>14</v>
      </c>
      <c r="L161" s="363" t="s">
        <v>91</v>
      </c>
      <c r="O161" s="344" t="s">
        <v>85</v>
      </c>
      <c r="P161" s="344" t="s">
        <v>87</v>
      </c>
      <c r="Q161" s="344" t="s">
        <v>88</v>
      </c>
    </row>
    <row r="162" spans="1:20" x14ac:dyDescent="0.15">
      <c r="A162" s="353" t="s">
        <v>44</v>
      </c>
      <c r="B162" s="359">
        <v>446</v>
      </c>
      <c r="C162" s="359">
        <v>2029</v>
      </c>
      <c r="D162" s="365">
        <f>C162/B162</f>
        <v>4.5493273542600896</v>
      </c>
      <c r="E162" s="359">
        <v>20</v>
      </c>
      <c r="F162" s="359">
        <v>71</v>
      </c>
      <c r="G162" s="359">
        <v>59</v>
      </c>
      <c r="H162" s="359">
        <v>462</v>
      </c>
      <c r="I162" s="365">
        <f>H162/G162</f>
        <v>7.8305084745762707</v>
      </c>
      <c r="J162" s="359">
        <v>2</v>
      </c>
      <c r="K162" s="348">
        <f>(C162*0.1)+(E162*6)+(H162*0.1)+(J162*6)</f>
        <v>381.09999999999997</v>
      </c>
      <c r="L162" s="348">
        <f>(C162*0.1)+(E162*6)+(G162*1)+(H162*0.1)+(J162*6)</f>
        <v>440.09999999999997</v>
      </c>
      <c r="O162" s="364">
        <f>(B162+F162)/(B162+F162+B164+F164+B166+F166+B160+H160)</f>
        <v>0.35266030013642563</v>
      </c>
      <c r="P162" s="345">
        <f>B162/(H160+B162+B164+B166)</f>
        <v>0.85277246653919692</v>
      </c>
      <c r="Q162" s="345">
        <f>F162/(F162+F164+F166)</f>
        <v>0.15301724137931033</v>
      </c>
    </row>
    <row r="163" spans="1:20" x14ac:dyDescent="0.15">
      <c r="A163" s="347" t="s">
        <v>81</v>
      </c>
      <c r="B163" s="363" t="s">
        <v>10</v>
      </c>
      <c r="C163" s="363" t="s">
        <v>19</v>
      </c>
      <c r="D163" s="363" t="s">
        <v>77</v>
      </c>
      <c r="E163" s="363" t="s">
        <v>6</v>
      </c>
      <c r="F163" s="363" t="s">
        <v>17</v>
      </c>
      <c r="G163" s="363" t="s">
        <v>18</v>
      </c>
      <c r="H163" s="363" t="s">
        <v>19</v>
      </c>
      <c r="I163" s="363" t="s">
        <v>78</v>
      </c>
      <c r="J163" s="363" t="s">
        <v>6</v>
      </c>
      <c r="K163" s="363" t="s">
        <v>14</v>
      </c>
      <c r="L163" s="363" t="s">
        <v>91</v>
      </c>
      <c r="O163" s="344" t="s">
        <v>85</v>
      </c>
      <c r="P163" s="344" t="s">
        <v>87</v>
      </c>
      <c r="Q163" s="344" t="s">
        <v>88</v>
      </c>
    </row>
    <row r="164" spans="1:20" x14ac:dyDescent="0.15">
      <c r="A164" s="353" t="s">
        <v>44</v>
      </c>
      <c r="B164" s="359">
        <v>32</v>
      </c>
      <c r="C164" s="359">
        <v>240</v>
      </c>
      <c r="D164" s="359">
        <f>C164/B164</f>
        <v>7.5</v>
      </c>
      <c r="E164" s="359">
        <v>1</v>
      </c>
      <c r="F164" s="359">
        <v>306</v>
      </c>
      <c r="G164" s="359">
        <v>187</v>
      </c>
      <c r="H164" s="359">
        <v>2681</v>
      </c>
      <c r="I164" s="365">
        <f>H164/G164</f>
        <v>14.336898395721924</v>
      </c>
      <c r="J164" s="359">
        <v>19</v>
      </c>
      <c r="K164" s="348">
        <f>(C164*0.1)+(E164*6)+(H164*0.1)+(J164*6)</f>
        <v>412.1</v>
      </c>
      <c r="L164" s="348">
        <f>(C164*0.1)+(E164*6)+(G164*1)+(H164*0.1)+(J164*6)</f>
        <v>599.1</v>
      </c>
      <c r="O164" s="364">
        <f>(B164+F164)/(B162+F162+B164+F164+B166+F166+B160+H160)</f>
        <v>0.2305593451568895</v>
      </c>
      <c r="P164" s="345">
        <f>B164/(B162+H160+B164+B166)</f>
        <v>6.1185468451242828E-2</v>
      </c>
      <c r="Q164" s="345">
        <f>F164/(F164+F162+F166)</f>
        <v>0.65948275862068961</v>
      </c>
    </row>
    <row r="165" spans="1:20" x14ac:dyDescent="0.15">
      <c r="A165" s="347" t="s">
        <v>82</v>
      </c>
      <c r="B165" s="363" t="s">
        <v>10</v>
      </c>
      <c r="C165" s="363" t="s">
        <v>19</v>
      </c>
      <c r="D165" s="363" t="s">
        <v>77</v>
      </c>
      <c r="E165" s="363" t="s">
        <v>6</v>
      </c>
      <c r="F165" s="363" t="s">
        <v>17</v>
      </c>
      <c r="G165" s="363" t="s">
        <v>18</v>
      </c>
      <c r="H165" s="363" t="s">
        <v>19</v>
      </c>
      <c r="I165" s="363" t="s">
        <v>78</v>
      </c>
      <c r="J165" s="363" t="s">
        <v>6</v>
      </c>
      <c r="K165" s="363" t="s">
        <v>14</v>
      </c>
      <c r="L165" s="363" t="s">
        <v>91</v>
      </c>
      <c r="O165" s="344" t="s">
        <v>85</v>
      </c>
      <c r="P165" s="344" t="s">
        <v>87</v>
      </c>
      <c r="Q165" s="344" t="s">
        <v>88</v>
      </c>
    </row>
    <row r="166" spans="1:20" x14ac:dyDescent="0.15">
      <c r="A166" s="353" t="s">
        <v>44</v>
      </c>
      <c r="B166" s="359">
        <v>0</v>
      </c>
      <c r="C166" s="359">
        <v>0</v>
      </c>
      <c r="D166" s="359" t="e">
        <f>C166/B166</f>
        <v>#DIV/0!</v>
      </c>
      <c r="E166" s="359">
        <v>0</v>
      </c>
      <c r="F166" s="359">
        <v>87</v>
      </c>
      <c r="G166" s="359">
        <v>62</v>
      </c>
      <c r="H166" s="359">
        <v>801</v>
      </c>
      <c r="I166" s="365">
        <f>H166/G166</f>
        <v>12.919354838709678</v>
      </c>
      <c r="J166" s="359">
        <v>7</v>
      </c>
      <c r="K166" s="348">
        <f>(C166*0.1)+(E166*6)+(H166*0.1)+(J166*6)</f>
        <v>122.10000000000001</v>
      </c>
      <c r="L166" s="348">
        <f>(C166*0.1)+(E166*6)+(G166*1)+(H166*0.1)+(J166*6)</f>
        <v>184.10000000000002</v>
      </c>
      <c r="O166" s="364">
        <f>(B166+F166)/(B162+F162+B164+F164+B166+F166+B160+H160)</f>
        <v>5.9345156889495224E-2</v>
      </c>
      <c r="P166" s="361">
        <f>B166/(B166+B164+B162+H160)</f>
        <v>0</v>
      </c>
      <c r="Q166" s="345">
        <f>F166/(F166+F164+F162)</f>
        <v>0.1875</v>
      </c>
    </row>
    <row r="168" spans="1:20" x14ac:dyDescent="0.15">
      <c r="A168" s="346">
        <v>2025</v>
      </c>
      <c r="P168" s="342">
        <v>2025</v>
      </c>
      <c r="S168" s="346" t="s">
        <v>92</v>
      </c>
    </row>
    <row r="169" spans="1:20" x14ac:dyDescent="0.15">
      <c r="A169" s="347" t="s">
        <v>79</v>
      </c>
      <c r="B169" s="363" t="s">
        <v>89</v>
      </c>
      <c r="C169" s="363" t="s">
        <v>2</v>
      </c>
      <c r="D169" s="363" t="s">
        <v>3</v>
      </c>
      <c r="E169" s="363" t="s">
        <v>19</v>
      </c>
      <c r="F169" s="363" t="s">
        <v>6</v>
      </c>
      <c r="G169" s="363" t="s">
        <v>76</v>
      </c>
      <c r="H169" s="363" t="s">
        <v>10</v>
      </c>
      <c r="I169" s="363" t="s">
        <v>19</v>
      </c>
      <c r="J169" s="363" t="s">
        <v>77</v>
      </c>
      <c r="K169" s="363" t="s">
        <v>6</v>
      </c>
      <c r="L169" s="363" t="s">
        <v>14</v>
      </c>
      <c r="O169" s="363" t="s">
        <v>85</v>
      </c>
      <c r="P169" s="363" t="s">
        <v>86</v>
      </c>
      <c r="Q169" s="363" t="s">
        <v>87</v>
      </c>
      <c r="S169" s="344" t="s">
        <v>40</v>
      </c>
      <c r="T169" s="344" t="s">
        <v>41</v>
      </c>
    </row>
    <row r="170" spans="1:20" x14ac:dyDescent="0.15">
      <c r="A170" s="353" t="s">
        <v>44</v>
      </c>
      <c r="B170" s="359">
        <v>489</v>
      </c>
      <c r="C170" s="359">
        <v>328</v>
      </c>
      <c r="D170" s="364">
        <f>C170/B170</f>
        <v>0.67075664621676889</v>
      </c>
      <c r="E170" s="359">
        <v>3845</v>
      </c>
      <c r="F170" s="359">
        <v>26</v>
      </c>
      <c r="G170" s="359">
        <v>7</v>
      </c>
      <c r="H170" s="359">
        <v>74</v>
      </c>
      <c r="I170" s="359">
        <v>345</v>
      </c>
      <c r="J170" s="359">
        <f>I170/H170</f>
        <v>4.6621621621621623</v>
      </c>
      <c r="K170" s="359">
        <v>2</v>
      </c>
      <c r="L170" s="348">
        <f>((E170*0.05)+(F170*4)+(G170*-1)+(I170*0.1)+(K170*6))</f>
        <v>335.75</v>
      </c>
      <c r="O170" s="364">
        <f>(B170+H170)/(B172+F172+B174+F174+B176+F176+B170+H170)</f>
        <v>0.3959212376933896</v>
      </c>
      <c r="P170" s="345">
        <f>B170/(B170+F172+F174+F176)</f>
        <v>0.52243589743589747</v>
      </c>
      <c r="Q170" s="345">
        <f>H170/(H170+B172+B174+B176)</f>
        <v>0.15226337448559671</v>
      </c>
      <c r="S170" s="345">
        <f>(H170+B172+B174+B176)/(H170+B172+B174+B176+B170)</f>
        <v>0.49846153846153846</v>
      </c>
      <c r="T170" s="345">
        <f>B170/(B170+H170+B172+B174+B176)</f>
        <v>0.50153846153846149</v>
      </c>
    </row>
    <row r="171" spans="1:20" x14ac:dyDescent="0.15">
      <c r="A171" s="347" t="s">
        <v>80</v>
      </c>
      <c r="B171" s="363" t="s">
        <v>10</v>
      </c>
      <c r="C171" s="363" t="s">
        <v>19</v>
      </c>
      <c r="D171" s="363" t="s">
        <v>77</v>
      </c>
      <c r="E171" s="363" t="s">
        <v>6</v>
      </c>
      <c r="F171" s="363" t="s">
        <v>17</v>
      </c>
      <c r="G171" s="363" t="s">
        <v>18</v>
      </c>
      <c r="H171" s="363" t="s">
        <v>19</v>
      </c>
      <c r="I171" s="363" t="s">
        <v>78</v>
      </c>
      <c r="J171" s="363" t="s">
        <v>6</v>
      </c>
      <c r="K171" s="363" t="s">
        <v>14</v>
      </c>
      <c r="L171" s="363" t="s">
        <v>91</v>
      </c>
      <c r="O171" s="344" t="s">
        <v>85</v>
      </c>
      <c r="P171" s="344" t="s">
        <v>87</v>
      </c>
      <c r="Q171" s="344" t="s">
        <v>88</v>
      </c>
    </row>
    <row r="172" spans="1:20" x14ac:dyDescent="0.15">
      <c r="A172" s="353" t="s">
        <v>44</v>
      </c>
      <c r="B172" s="359">
        <v>386</v>
      </c>
      <c r="C172" s="359">
        <v>1531</v>
      </c>
      <c r="D172" s="365">
        <f>C172/B172</f>
        <v>3.9663212435233159</v>
      </c>
      <c r="E172" s="359">
        <v>16</v>
      </c>
      <c r="F172" s="359">
        <v>78</v>
      </c>
      <c r="G172" s="359">
        <v>64</v>
      </c>
      <c r="H172" s="359">
        <v>473</v>
      </c>
      <c r="I172" s="365">
        <f>H172/G172</f>
        <v>7.390625</v>
      </c>
      <c r="J172" s="359">
        <v>1</v>
      </c>
      <c r="K172" s="348">
        <f>(C172*0.1)+(E172*6)+(H172*0.1)+(J172*6)</f>
        <v>302.39999999999998</v>
      </c>
      <c r="L172" s="348">
        <f>(C172*0.1)+(E172*6)+(G172*1)+(H172*0.1)+(J172*6)</f>
        <v>366.40000000000003</v>
      </c>
      <c r="O172" s="364">
        <f>(B172+F172)/(B172+F172+B174+F174+B176+F176+B170+H170)</f>
        <v>0.3263009845288326</v>
      </c>
      <c r="P172" s="345">
        <f>B172/(H170+B172+B174+B176)</f>
        <v>0.79423868312757206</v>
      </c>
      <c r="Q172" s="345">
        <f>F172/(F172+F174+F176)</f>
        <v>0.17449664429530201</v>
      </c>
    </row>
    <row r="173" spans="1:20" x14ac:dyDescent="0.15">
      <c r="A173" s="347" t="s">
        <v>81</v>
      </c>
      <c r="B173" s="363" t="s">
        <v>10</v>
      </c>
      <c r="C173" s="363" t="s">
        <v>19</v>
      </c>
      <c r="D173" s="363" t="s">
        <v>77</v>
      </c>
      <c r="E173" s="363" t="s">
        <v>6</v>
      </c>
      <c r="F173" s="363" t="s">
        <v>17</v>
      </c>
      <c r="G173" s="363" t="s">
        <v>18</v>
      </c>
      <c r="H173" s="363" t="s">
        <v>19</v>
      </c>
      <c r="I173" s="363" t="s">
        <v>78</v>
      </c>
      <c r="J173" s="363" t="s">
        <v>6</v>
      </c>
      <c r="K173" s="363" t="s">
        <v>14</v>
      </c>
      <c r="L173" s="363" t="s">
        <v>91</v>
      </c>
      <c r="O173" s="344" t="s">
        <v>85</v>
      </c>
      <c r="P173" s="344" t="s">
        <v>87</v>
      </c>
      <c r="Q173" s="344" t="s">
        <v>88</v>
      </c>
    </row>
    <row r="174" spans="1:20" x14ac:dyDescent="0.15">
      <c r="A174" s="353" t="s">
        <v>44</v>
      </c>
      <c r="B174" s="359">
        <v>26</v>
      </c>
      <c r="C174" s="359">
        <v>123</v>
      </c>
      <c r="D174" s="365">
        <f>C174/B174</f>
        <v>4.7307692307692308</v>
      </c>
      <c r="E174" s="359">
        <v>0</v>
      </c>
      <c r="F174" s="359">
        <v>271</v>
      </c>
      <c r="G174" s="359">
        <v>186</v>
      </c>
      <c r="H174" s="359">
        <v>2414</v>
      </c>
      <c r="I174" s="365">
        <f>H174/G174</f>
        <v>12.978494623655914</v>
      </c>
      <c r="J174" s="359">
        <v>16</v>
      </c>
      <c r="K174" s="348">
        <f>(C174*0.1)+(E174*6)+(H174*0.1)+(J174*6)</f>
        <v>349.70000000000005</v>
      </c>
      <c r="L174" s="348">
        <f>(C174*0.1)+(E174*6)+(G174*1)+(H174*0.1)+(J174*6)</f>
        <v>535.70000000000005</v>
      </c>
      <c r="O174" s="364">
        <f>(B174+F174)/(B172+F172+B174+F174+B176+F176+B170+H170)</f>
        <v>0.20886075949367089</v>
      </c>
      <c r="P174" s="345">
        <f>B174/(B172+H170+B174+B176)</f>
        <v>5.3497942386831275E-2</v>
      </c>
      <c r="Q174" s="345">
        <f>F174/(F174+F172+F176)</f>
        <v>0.60626398210290833</v>
      </c>
    </row>
    <row r="175" spans="1:20" x14ac:dyDescent="0.15">
      <c r="A175" s="347" t="s">
        <v>82</v>
      </c>
      <c r="B175" s="363" t="s">
        <v>10</v>
      </c>
      <c r="C175" s="363" t="s">
        <v>19</v>
      </c>
      <c r="D175" s="363" t="s">
        <v>77</v>
      </c>
      <c r="E175" s="363" t="s">
        <v>6</v>
      </c>
      <c r="F175" s="363" t="s">
        <v>17</v>
      </c>
      <c r="G175" s="363" t="s">
        <v>18</v>
      </c>
      <c r="H175" s="363" t="s">
        <v>19</v>
      </c>
      <c r="I175" s="363" t="s">
        <v>78</v>
      </c>
      <c r="J175" s="363" t="s">
        <v>6</v>
      </c>
      <c r="K175" s="363" t="s">
        <v>14</v>
      </c>
      <c r="L175" s="363" t="s">
        <v>91</v>
      </c>
      <c r="O175" s="344" t="s">
        <v>85</v>
      </c>
      <c r="P175" s="344" t="s">
        <v>87</v>
      </c>
      <c r="Q175" s="344" t="s">
        <v>88</v>
      </c>
    </row>
    <row r="176" spans="1:20" x14ac:dyDescent="0.15">
      <c r="A176" s="353" t="s">
        <v>44</v>
      </c>
      <c r="B176" s="359">
        <v>0</v>
      </c>
      <c r="C176" s="359">
        <v>0</v>
      </c>
      <c r="D176" s="359" t="e">
        <f>C176/B176</f>
        <v>#DIV/0!</v>
      </c>
      <c r="E176" s="359">
        <v>0</v>
      </c>
      <c r="F176" s="359">
        <v>98</v>
      </c>
      <c r="G176" s="359">
        <v>74</v>
      </c>
      <c r="H176" s="359">
        <v>852</v>
      </c>
      <c r="I176" s="365">
        <f>H176/G176</f>
        <v>11.513513513513514</v>
      </c>
      <c r="J176" s="359">
        <v>8</v>
      </c>
      <c r="K176" s="348">
        <f>(C176*0.1)+(E176*6)+(H176*0.1)+(J176*6)</f>
        <v>133.19999999999999</v>
      </c>
      <c r="L176" s="348">
        <f>(C176*0.1)+(E176*6)+(G176*1)+(H176*0.1)+(J176*6)</f>
        <v>207.2</v>
      </c>
      <c r="O176" s="364">
        <f>(B176+F176)/(B172+F172+B174+F174+B176+F176+B170+H170)</f>
        <v>6.8917018284106887E-2</v>
      </c>
      <c r="P176" s="361">
        <f>B176/(B176+B174+B172+H170)</f>
        <v>0</v>
      </c>
      <c r="Q176" s="345">
        <f>F176/(F176+F174+F172)</f>
        <v>0.21923937360178972</v>
      </c>
    </row>
  </sheetData>
  <mergeCells count="136">
    <mergeCell ref="J124:M124"/>
    <mergeCell ref="R124:U124"/>
    <mergeCell ref="J125:M125"/>
    <mergeCell ref="R125:U125"/>
    <mergeCell ref="J126:M126"/>
    <mergeCell ref="R126:U126"/>
    <mergeCell ref="J122:M122"/>
    <mergeCell ref="A141:W141"/>
    <mergeCell ref="R122:U122"/>
    <mergeCell ref="J123:M123"/>
    <mergeCell ref="R123:U123"/>
    <mergeCell ref="H143:J143"/>
    <mergeCell ref="M143:O143"/>
    <mergeCell ref="H144:J144"/>
    <mergeCell ref="H145:J145"/>
    <mergeCell ref="H146:J146"/>
    <mergeCell ref="J127:M127"/>
    <mergeCell ref="R127:U127"/>
    <mergeCell ref="J128:M128"/>
    <mergeCell ref="R128:U128"/>
    <mergeCell ref="J129:M129"/>
    <mergeCell ref="R129:U129"/>
    <mergeCell ref="J130:M130"/>
    <mergeCell ref="R130:U130"/>
    <mergeCell ref="H76:J76"/>
    <mergeCell ref="H77:J77"/>
    <mergeCell ref="A80:W80"/>
    <mergeCell ref="A121:G121"/>
    <mergeCell ref="J121:N121"/>
    <mergeCell ref="R121:V121"/>
    <mergeCell ref="C83:I83"/>
    <mergeCell ref="L83:P83"/>
    <mergeCell ref="R83:T83"/>
    <mergeCell ref="V83:W83"/>
    <mergeCell ref="A91:G91"/>
    <mergeCell ref="H91:M91"/>
    <mergeCell ref="R91:T91"/>
    <mergeCell ref="V91:W91"/>
    <mergeCell ref="A101:G101"/>
    <mergeCell ref="J101:N101"/>
    <mergeCell ref="R101:T101"/>
    <mergeCell ref="V101:W101"/>
    <mergeCell ref="A112:G112"/>
    <mergeCell ref="J112:N112"/>
    <mergeCell ref="R112:T112"/>
    <mergeCell ref="V112:W112"/>
    <mergeCell ref="J59:M59"/>
    <mergeCell ref="R59:U59"/>
    <mergeCell ref="AL59:AO59"/>
    <mergeCell ref="AT59:AW59"/>
    <mergeCell ref="A73:W73"/>
    <mergeCell ref="H75:J75"/>
    <mergeCell ref="M75:O75"/>
    <mergeCell ref="J57:M57"/>
    <mergeCell ref="R57:U57"/>
    <mergeCell ref="AL57:AO57"/>
    <mergeCell ref="AT57:AW57"/>
    <mergeCell ref="J58:M58"/>
    <mergeCell ref="R58:U58"/>
    <mergeCell ref="AL58:AO58"/>
    <mergeCell ref="AT58:AW58"/>
    <mergeCell ref="J55:M55"/>
    <mergeCell ref="R55:U55"/>
    <mergeCell ref="AL55:AO55"/>
    <mergeCell ref="AT55:AW55"/>
    <mergeCell ref="J56:M56"/>
    <mergeCell ref="R56:U56"/>
    <mergeCell ref="AL56:AO56"/>
    <mergeCell ref="AT56:AW56"/>
    <mergeCell ref="J53:M53"/>
    <mergeCell ref="R53:U53"/>
    <mergeCell ref="AL53:AO53"/>
    <mergeCell ref="AT53:AW53"/>
    <mergeCell ref="J54:M54"/>
    <mergeCell ref="R54:U54"/>
    <mergeCell ref="AL54:AO54"/>
    <mergeCell ref="AT54:AW54"/>
    <mergeCell ref="J51:M51"/>
    <mergeCell ref="R51:U51"/>
    <mergeCell ref="AL51:AO51"/>
    <mergeCell ref="AT51:AW51"/>
    <mergeCell ref="J52:M52"/>
    <mergeCell ref="R52:U52"/>
    <mergeCell ref="AL52:AO52"/>
    <mergeCell ref="AT52:AW52"/>
    <mergeCell ref="A50:G50"/>
    <mergeCell ref="J50:N50"/>
    <mergeCell ref="R50:V50"/>
    <mergeCell ref="AC50:AI50"/>
    <mergeCell ref="AL50:AP50"/>
    <mergeCell ref="AT50:AX50"/>
    <mergeCell ref="A41:G41"/>
    <mergeCell ref="L41:P41"/>
    <mergeCell ref="T41:V41"/>
    <mergeCell ref="X41:Y41"/>
    <mergeCell ref="AE41:AK41"/>
    <mergeCell ref="AN41:AR41"/>
    <mergeCell ref="AV41:AX41"/>
    <mergeCell ref="AZ41:BA41"/>
    <mergeCell ref="A30:G30"/>
    <mergeCell ref="L30:P30"/>
    <mergeCell ref="T30:V30"/>
    <mergeCell ref="X30:Y30"/>
    <mergeCell ref="AE30:AK30"/>
    <mergeCell ref="AN30:AR30"/>
    <mergeCell ref="AZ20:BA20"/>
    <mergeCell ref="C12:I12"/>
    <mergeCell ref="L12:P12"/>
    <mergeCell ref="R12:T12"/>
    <mergeCell ref="V12:W12"/>
    <mergeCell ref="AE12:AK12"/>
    <mergeCell ref="AN12:AR12"/>
    <mergeCell ref="AV30:AX30"/>
    <mergeCell ref="AZ30:BA30"/>
    <mergeCell ref="AT12:AV12"/>
    <mergeCell ref="AX12:AY12"/>
    <mergeCell ref="A20:G20"/>
    <mergeCell ref="H20:M20"/>
    <mergeCell ref="T20:V20"/>
    <mergeCell ref="X20:Y20"/>
    <mergeCell ref="AE20:AK20"/>
    <mergeCell ref="AL20:AQ20"/>
    <mergeCell ref="AV20:AX20"/>
    <mergeCell ref="H6:J6"/>
    <mergeCell ref="AJ6:AL6"/>
    <mergeCell ref="H7:J7"/>
    <mergeCell ref="AJ7:AL7"/>
    <mergeCell ref="A10:W10"/>
    <mergeCell ref="AC10:AY10"/>
    <mergeCell ref="A1:W1"/>
    <mergeCell ref="A3:W3"/>
    <mergeCell ref="AC3:AY3"/>
    <mergeCell ref="H5:J5"/>
    <mergeCell ref="M5:O5"/>
    <mergeCell ref="AJ5:AL5"/>
    <mergeCell ref="AO5:AQ5"/>
  </mergeCells>
  <hyperlinks>
    <hyperlink ref="H6" location="ARI!A90" display="RSP Projections: Year 2" xr:uid="{7D6F6EF1-2796-414D-B456-6AD7B4FD0C56}"/>
    <hyperlink ref="H6:J6" location="ARI!A110" display="RSP Projections: Year 2" xr:uid="{BAD119D7-5C21-49A1-80F6-703D9FBBE399}"/>
    <hyperlink ref="M5:O5" location="ARI!AX11" display="Adjustable Projections: Year 1" xr:uid="{9CED1161-C207-4956-B3DF-122F864820FF}"/>
    <hyperlink ref="AJ5" location="ARI!C9" display="RSP Projections: Year 1" xr:uid="{9A056D39-01C1-4503-B564-1E59A94F1DF8}"/>
    <hyperlink ref="AJ6" location="ARI!A90" display="RSP Projections: Year 2" xr:uid="{575D96FC-963A-47E6-B2CA-44A6B9712F53}"/>
    <hyperlink ref="AJ6:AL6" location="ARI!A110" display="RSP Projections: Year 2" xr:uid="{7C533C6C-C524-4EA5-AFA4-13ACACEF25D5}"/>
    <hyperlink ref="AO5:AQ5" location="ARI!AX11" display="Adjustable Projections: Year 1" xr:uid="{65D694E9-2BE0-4A65-855A-6A3EDB471BA2}"/>
    <hyperlink ref="H5" location="ARI!C9" display="RSP Projections: Year 1" xr:uid="{9E4FF19D-07F5-4EF4-8CCB-B3CE2C400383}"/>
    <hyperlink ref="H76" location="ARI!A90" display="RSP Projections: Year 2" xr:uid="{77EB67B9-2F60-4BD8-BC24-BCA77AACA63A}"/>
    <hyperlink ref="H76:J76" location="ARI!A110" display="RSP Projections: Year 2" xr:uid="{C99ABC3D-DC68-4B59-BAF3-B4616D51BA1D}"/>
    <hyperlink ref="M75:O75" location="ARI!AX11" display="Adjustable Projections: Year 1" xr:uid="{D9D3CFA5-14CE-4E84-B070-0D50A9C3EFBE}"/>
    <hyperlink ref="H75" location="ARI!C9" display="RSP Projections: Year 1" xr:uid="{6694C654-9255-45F3-A29B-7AE7D2C88D47}"/>
    <hyperlink ref="M143:O143" location="ARI!AX11" display="Adjustable Projections: Year 1" xr:uid="{4A85EB12-4CB5-462B-8E5F-AE2719F03B6A}"/>
    <hyperlink ref="H144:J144" location="ARI!A110" display="RSP Projections: Year 2" xr:uid="{864621B2-9A1C-4BF9-BD8D-BF249C51CCDC}"/>
    <hyperlink ref="H144" location="ARI!A90" display="RSP Projections: Year 2" xr:uid="{18023341-0F71-4513-8963-A858E1796292}"/>
    <hyperlink ref="H143" location="ARI!C9" display="RSP Projections: Year 1" xr:uid="{6DFF6A8C-341C-4F87-95BC-9D869F8C8BC3}"/>
    <hyperlink ref="M6" location="ARI!A170" display="Past Run/Pass Performances" xr:uid="{F1F50797-8C67-41E8-9E0D-74E7324C90E6}"/>
    <hyperlink ref="M76" location="ARI!A170" display="Past Run/Pass Performances" xr:uid="{77A27730-684F-4163-950B-7068D439E96E}"/>
  </hyperlinks>
  <pageMargins left="0" right="0" top="0" bottom="0" header="0" footer="0"/>
  <pageSetup scale="54" orientation="landscape"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6651A-2881-4AE9-A41C-BA5E5E93601E}">
  <dimension ref="A1:BB176"/>
  <sheetViews>
    <sheetView topLeftCell="A40" zoomScale="200" zoomScaleNormal="200" workbookViewId="0">
      <selection activeCell="V53" sqref="V53"/>
    </sheetView>
  </sheetViews>
  <sheetFormatPr defaultColWidth="5.85546875" defaultRowHeight="8.25" x14ac:dyDescent="0.15"/>
  <cols>
    <col min="1" max="1" width="11.85546875" style="312" customWidth="1"/>
    <col min="2" max="2" width="3.5703125" style="322" customWidth="1"/>
    <col min="3" max="15" width="3.5703125" style="312" customWidth="1"/>
    <col min="16" max="16" width="6.42578125" style="312" bestFit="1" customWidth="1"/>
    <col min="17" max="17" width="6" style="312" bestFit="1" customWidth="1"/>
    <col min="18" max="18" width="12" style="312" customWidth="1"/>
    <col min="19" max="19" width="6" style="312" bestFit="1" customWidth="1"/>
    <col min="20" max="22" width="6.140625" style="312" bestFit="1" customWidth="1"/>
    <col min="23" max="23" width="5.85546875" style="312"/>
    <col min="24" max="26" width="6.140625" style="312" bestFit="1" customWidth="1"/>
    <col min="27" max="31" width="5.85546875" style="312"/>
    <col min="32" max="33" width="6" style="312" bestFit="1" customWidth="1"/>
    <col min="34" max="34" width="7" style="312" bestFit="1" customWidth="1"/>
    <col min="35" max="16384" width="5.85546875" style="312"/>
  </cols>
  <sheetData>
    <row r="1" spans="1:53" x14ac:dyDescent="0.15">
      <c r="A1" s="545" t="s">
        <v>107</v>
      </c>
      <c r="B1" s="545"/>
      <c r="C1" s="545"/>
      <c r="D1" s="545"/>
      <c r="E1" s="545"/>
      <c r="F1" s="545"/>
      <c r="G1" s="545"/>
      <c r="H1" s="545"/>
      <c r="I1" s="545"/>
      <c r="J1" s="545"/>
      <c r="K1" s="545"/>
      <c r="L1" s="545"/>
      <c r="M1" s="545"/>
      <c r="N1" s="545"/>
      <c r="O1" s="545"/>
      <c r="P1" s="545"/>
      <c r="Q1" s="545"/>
      <c r="R1" s="545"/>
      <c r="S1" s="545"/>
      <c r="T1" s="545"/>
      <c r="U1" s="545"/>
      <c r="V1" s="545"/>
      <c r="W1" s="545"/>
    </row>
    <row r="2" spans="1:53" x14ac:dyDescent="0.15">
      <c r="C2" s="313"/>
      <c r="D2" s="313"/>
      <c r="E2" s="313"/>
      <c r="F2" s="313"/>
      <c r="G2" s="313"/>
      <c r="H2" s="313"/>
      <c r="I2" s="313"/>
      <c r="J2" s="313"/>
      <c r="K2" s="313"/>
      <c r="L2" s="313"/>
      <c r="M2" s="313"/>
      <c r="N2" s="313"/>
    </row>
    <row r="3" spans="1:53" x14ac:dyDescent="0.15">
      <c r="A3" s="545" t="s">
        <v>55</v>
      </c>
      <c r="B3" s="545"/>
      <c r="C3" s="545"/>
      <c r="D3" s="545"/>
      <c r="E3" s="545"/>
      <c r="F3" s="545"/>
      <c r="G3" s="545"/>
      <c r="H3" s="545"/>
      <c r="I3" s="545"/>
      <c r="J3" s="545"/>
      <c r="K3" s="545"/>
      <c r="L3" s="545"/>
      <c r="M3" s="545"/>
      <c r="N3" s="545"/>
      <c r="O3" s="545"/>
      <c r="P3" s="545"/>
      <c r="Q3" s="545"/>
      <c r="R3" s="545"/>
      <c r="S3" s="545"/>
      <c r="T3" s="545"/>
      <c r="U3" s="545"/>
      <c r="V3" s="545"/>
      <c r="W3" s="545"/>
      <c r="AC3" s="545" t="s">
        <v>55</v>
      </c>
      <c r="AD3" s="545"/>
      <c r="AE3" s="545"/>
      <c r="AF3" s="545"/>
      <c r="AG3" s="545"/>
      <c r="AH3" s="545"/>
      <c r="AI3" s="545"/>
      <c r="AJ3" s="545"/>
      <c r="AK3" s="545"/>
      <c r="AL3" s="545"/>
      <c r="AM3" s="545"/>
      <c r="AN3" s="545"/>
      <c r="AO3" s="545"/>
      <c r="AP3" s="545"/>
      <c r="AQ3" s="545"/>
      <c r="AR3" s="545"/>
      <c r="AS3" s="545"/>
      <c r="AT3" s="545"/>
      <c r="AU3" s="545"/>
      <c r="AV3" s="545"/>
      <c r="AW3" s="545"/>
      <c r="AX3" s="545"/>
      <c r="AY3" s="545"/>
    </row>
    <row r="4" spans="1:53" x14ac:dyDescent="0.15">
      <c r="A4" s="313"/>
      <c r="B4" s="313"/>
      <c r="C4" s="313"/>
      <c r="D4" s="313"/>
      <c r="E4" s="313"/>
      <c r="F4" s="313"/>
      <c r="G4" s="313"/>
      <c r="H4" s="313"/>
      <c r="I4" s="313"/>
      <c r="J4" s="313"/>
      <c r="K4" s="313"/>
      <c r="L4" s="313"/>
      <c r="M4" s="313"/>
      <c r="N4" s="313"/>
      <c r="O4" s="313"/>
      <c r="P4" s="313"/>
      <c r="Q4" s="313"/>
      <c r="R4" s="313"/>
      <c r="S4" s="313"/>
      <c r="T4" s="313"/>
      <c r="U4" s="313"/>
      <c r="V4" s="313"/>
      <c r="W4" s="313"/>
      <c r="X4" s="313"/>
      <c r="Y4" s="313"/>
      <c r="Z4" s="313"/>
      <c r="AA4" s="313"/>
      <c r="AC4" s="313"/>
      <c r="AD4" s="313"/>
      <c r="AE4" s="313"/>
      <c r="AF4" s="313"/>
      <c r="AG4" s="313"/>
      <c r="AH4" s="313"/>
      <c r="AI4" s="313"/>
      <c r="AJ4" s="313"/>
      <c r="AK4" s="313"/>
      <c r="AL4" s="313"/>
      <c r="AM4" s="313"/>
      <c r="AN4" s="313"/>
      <c r="AO4" s="313"/>
      <c r="AP4" s="313"/>
      <c r="AQ4" s="313"/>
      <c r="AR4" s="313"/>
      <c r="AS4" s="313"/>
      <c r="AT4" s="313"/>
      <c r="AU4" s="313"/>
      <c r="AV4" s="313"/>
      <c r="AW4" s="313"/>
      <c r="AX4" s="313"/>
      <c r="AY4" s="313"/>
    </row>
    <row r="5" spans="1:53" x14ac:dyDescent="0.15">
      <c r="H5" s="543" t="s">
        <v>36</v>
      </c>
      <c r="I5" s="544"/>
      <c r="J5" s="544"/>
      <c r="M5" s="543" t="s">
        <v>37</v>
      </c>
      <c r="N5" s="543"/>
      <c r="O5" s="543"/>
      <c r="S5" s="314" t="s">
        <v>94</v>
      </c>
      <c r="AJ5" s="543" t="s">
        <v>36</v>
      </c>
      <c r="AK5" s="544"/>
      <c r="AL5" s="544"/>
      <c r="AO5" s="543" t="s">
        <v>37</v>
      </c>
      <c r="AP5" s="543"/>
      <c r="AQ5" s="543"/>
    </row>
    <row r="6" spans="1:53" x14ac:dyDescent="0.15">
      <c r="H6" s="543" t="s">
        <v>38</v>
      </c>
      <c r="I6" s="543"/>
      <c r="J6" s="543"/>
      <c r="M6" s="315" t="s">
        <v>75</v>
      </c>
      <c r="S6" s="316" t="s">
        <v>40</v>
      </c>
      <c r="T6" s="316" t="s">
        <v>41</v>
      </c>
      <c r="AJ6" s="543" t="s">
        <v>38</v>
      </c>
      <c r="AK6" s="543"/>
      <c r="AL6" s="543"/>
    </row>
    <row r="7" spans="1:53" x14ac:dyDescent="0.15">
      <c r="H7" s="543"/>
      <c r="I7" s="544"/>
      <c r="J7" s="544"/>
      <c r="S7" s="317">
        <f>(N17+D27+L38+L47)/(N17+D27+L38+D17)</f>
        <v>0.44605009633911369</v>
      </c>
      <c r="T7" s="317">
        <f>D17/(D17+N17+D27+L38+L47)</f>
        <v>0.55394990366088637</v>
      </c>
      <c r="AJ7" s="543"/>
      <c r="AK7" s="544"/>
      <c r="AL7" s="544"/>
    </row>
    <row r="10" spans="1:53" x14ac:dyDescent="0.15">
      <c r="A10" s="545" t="s">
        <v>36</v>
      </c>
      <c r="B10" s="545"/>
      <c r="C10" s="545"/>
      <c r="D10" s="545"/>
      <c r="E10" s="545"/>
      <c r="F10" s="545"/>
      <c r="G10" s="545"/>
      <c r="H10" s="545"/>
      <c r="I10" s="545"/>
      <c r="J10" s="545"/>
      <c r="K10" s="545"/>
      <c r="L10" s="545"/>
      <c r="M10" s="545"/>
      <c r="N10" s="545"/>
      <c r="O10" s="545"/>
      <c r="P10" s="545"/>
      <c r="Q10" s="545"/>
      <c r="R10" s="545"/>
      <c r="S10" s="545"/>
      <c r="T10" s="545"/>
      <c r="U10" s="545"/>
      <c r="V10" s="545"/>
      <c r="W10" s="545"/>
      <c r="AC10" s="545" t="s">
        <v>37</v>
      </c>
      <c r="AD10" s="545"/>
      <c r="AE10" s="545"/>
      <c r="AF10" s="545"/>
      <c r="AG10" s="545"/>
      <c r="AH10" s="545"/>
      <c r="AI10" s="545"/>
      <c r="AJ10" s="545"/>
      <c r="AK10" s="545"/>
      <c r="AL10" s="545"/>
      <c r="AM10" s="545"/>
      <c r="AN10" s="545"/>
      <c r="AO10" s="545"/>
      <c r="AP10" s="545"/>
      <c r="AQ10" s="545"/>
      <c r="AR10" s="545"/>
      <c r="AS10" s="545"/>
      <c r="AT10" s="545"/>
      <c r="AU10" s="545"/>
      <c r="AV10" s="545"/>
      <c r="AW10" s="545"/>
      <c r="AX10" s="545"/>
      <c r="AY10" s="545"/>
    </row>
    <row r="12" spans="1:53" x14ac:dyDescent="0.15">
      <c r="C12" s="545" t="s">
        <v>48</v>
      </c>
      <c r="D12" s="545"/>
      <c r="E12" s="545"/>
      <c r="F12" s="545"/>
      <c r="G12" s="545"/>
      <c r="H12" s="545"/>
      <c r="I12" s="545"/>
      <c r="J12" s="313"/>
      <c r="K12" s="313"/>
      <c r="N12" s="545" t="s">
        <v>49</v>
      </c>
      <c r="O12" s="546"/>
      <c r="P12" s="546"/>
      <c r="Q12" s="546"/>
      <c r="R12" s="546"/>
      <c r="T12" s="545" t="s">
        <v>50</v>
      </c>
      <c r="U12" s="545"/>
      <c r="V12" s="545"/>
      <c r="X12" s="545"/>
      <c r="Y12" s="545"/>
      <c r="AG12" s="545" t="s">
        <v>48</v>
      </c>
      <c r="AH12" s="545"/>
      <c r="AI12" s="545"/>
      <c r="AJ12" s="545"/>
      <c r="AK12" s="545"/>
      <c r="AL12" s="545"/>
      <c r="AM12" s="545"/>
      <c r="AP12" s="545" t="s">
        <v>49</v>
      </c>
      <c r="AQ12" s="546"/>
      <c r="AR12" s="546"/>
      <c r="AS12" s="546"/>
      <c r="AT12" s="546"/>
      <c r="AV12" s="545" t="s">
        <v>50</v>
      </c>
      <c r="AW12" s="545"/>
      <c r="AX12" s="545"/>
      <c r="AZ12" s="545" t="s">
        <v>51</v>
      </c>
      <c r="BA12" s="545"/>
    </row>
    <row r="13" spans="1:53" x14ac:dyDescent="0.15">
      <c r="A13" s="318" t="s">
        <v>0</v>
      </c>
      <c r="B13" s="318" t="s">
        <v>1517</v>
      </c>
      <c r="C13" s="318" t="s">
        <v>66</v>
      </c>
      <c r="D13" s="318" t="s">
        <v>1</v>
      </c>
      <c r="E13" s="318" t="s">
        <v>2</v>
      </c>
      <c r="F13" s="318" t="s">
        <v>3</v>
      </c>
      <c r="G13" s="318" t="s">
        <v>4</v>
      </c>
      <c r="H13" s="318" t="s">
        <v>5</v>
      </c>
      <c r="I13" s="318" t="s">
        <v>6</v>
      </c>
      <c r="J13" s="318" t="s">
        <v>7</v>
      </c>
      <c r="K13" s="318" t="s">
        <v>8</v>
      </c>
      <c r="L13" s="318" t="s">
        <v>9</v>
      </c>
      <c r="N13" s="318" t="s">
        <v>10</v>
      </c>
      <c r="O13" s="318" t="s">
        <v>11</v>
      </c>
      <c r="P13" s="318" t="s">
        <v>12</v>
      </c>
      <c r="Q13" s="318" t="s">
        <v>6</v>
      </c>
      <c r="R13" s="318" t="s">
        <v>13</v>
      </c>
      <c r="S13" s="318"/>
      <c r="T13" s="318" t="s">
        <v>47</v>
      </c>
      <c r="U13" s="318" t="s">
        <v>45</v>
      </c>
      <c r="V13" s="318" t="s">
        <v>46</v>
      </c>
      <c r="W13" s="318"/>
      <c r="X13" s="318" t="s">
        <v>14</v>
      </c>
      <c r="Y13" s="318" t="s">
        <v>63</v>
      </c>
      <c r="Z13" s="318"/>
      <c r="AA13" s="318"/>
      <c r="AD13" s="318" t="s">
        <v>0</v>
      </c>
      <c r="AE13" s="318" t="s">
        <v>66</v>
      </c>
      <c r="AF13" s="318" t="s">
        <v>1</v>
      </c>
      <c r="AG13" s="318" t="s">
        <v>2</v>
      </c>
      <c r="AH13" s="318" t="s">
        <v>3</v>
      </c>
      <c r="AI13" s="318" t="s">
        <v>4</v>
      </c>
      <c r="AJ13" s="318" t="s">
        <v>5</v>
      </c>
      <c r="AK13" s="318" t="s">
        <v>6</v>
      </c>
      <c r="AL13" s="318" t="s">
        <v>7</v>
      </c>
      <c r="AM13" s="318" t="s">
        <v>8</v>
      </c>
      <c r="AN13" s="318" t="s">
        <v>9</v>
      </c>
      <c r="AP13" s="318" t="s">
        <v>10</v>
      </c>
      <c r="AQ13" s="318" t="s">
        <v>11</v>
      </c>
      <c r="AR13" s="318" t="s">
        <v>12</v>
      </c>
      <c r="AS13" s="318" t="s">
        <v>6</v>
      </c>
      <c r="AT13" s="318" t="s">
        <v>13</v>
      </c>
      <c r="AU13" s="318"/>
      <c r="AV13" s="318" t="s">
        <v>47</v>
      </c>
      <c r="AW13" s="318" t="s">
        <v>45</v>
      </c>
      <c r="AX13" s="318" t="s">
        <v>46</v>
      </c>
      <c r="AY13" s="318"/>
      <c r="AZ13" s="318" t="s">
        <v>14</v>
      </c>
      <c r="BA13" s="318" t="s">
        <v>63</v>
      </c>
    </row>
    <row r="14" spans="1:53" x14ac:dyDescent="0.15">
      <c r="A14" s="319" t="s">
        <v>893</v>
      </c>
      <c r="B14" s="320">
        <v>25</v>
      </c>
      <c r="C14" s="320">
        <v>17</v>
      </c>
      <c r="D14" s="320">
        <v>575</v>
      </c>
      <c r="E14" s="320">
        <v>370</v>
      </c>
      <c r="F14" s="317">
        <f>E14/D14</f>
        <v>0.64347826086956517</v>
      </c>
      <c r="G14" s="320">
        <v>4041</v>
      </c>
      <c r="H14" s="321">
        <f>G14/D14</f>
        <v>7.0278260869565221</v>
      </c>
      <c r="I14" s="320">
        <v>24</v>
      </c>
      <c r="J14" s="317">
        <f>I14/D14</f>
        <v>4.1739130434782612E-2</v>
      </c>
      <c r="K14" s="320">
        <v>11</v>
      </c>
      <c r="L14" s="317">
        <f>K14/D14</f>
        <v>1.9130434782608695E-2</v>
      </c>
      <c r="N14" s="320">
        <v>58</v>
      </c>
      <c r="O14" s="320">
        <v>257</v>
      </c>
      <c r="P14" s="320">
        <f>O14/N14</f>
        <v>4.431034482758621</v>
      </c>
      <c r="Q14" s="320">
        <v>1</v>
      </c>
      <c r="R14" s="317">
        <f>Q14/N14</f>
        <v>1.7241379310344827E-2</v>
      </c>
      <c r="S14" s="322"/>
      <c r="T14" s="317">
        <f>(D14+N14)/($D$17+$N$17)</f>
        <v>1</v>
      </c>
      <c r="U14" s="317">
        <f>D14/($D$17)</f>
        <v>1</v>
      </c>
      <c r="V14" s="317">
        <f>N14/($N$17)</f>
        <v>1</v>
      </c>
      <c r="W14" s="323"/>
      <c r="X14" s="320">
        <f>($G14*('Scoring Format'!$B$2))+($I14*('Scoring Format'!$B$5))+($K14*('Scoring Format'!$B$8))+($O14*('Scoring Format'!$B$3))+($Q14*('Scoring Format'!$B$6))</f>
        <v>318.75</v>
      </c>
      <c r="Y14" s="324">
        <f>(($G14*('Scoring Format'!$B$2))+($I14*('Scoring Format'!$B$5))+($K14*('Scoring Format'!$B$8))+($O14*('Scoring Format'!$B$3))+($Q14*('Scoring Format'!$B$6)))*0.4</f>
        <v>127.5</v>
      </c>
      <c r="Z14" s="322"/>
      <c r="AA14" s="322"/>
      <c r="AD14" s="319" t="s">
        <v>15</v>
      </c>
      <c r="AE14" s="319"/>
      <c r="AF14" s="320">
        <v>583</v>
      </c>
      <c r="AG14" s="320">
        <v>378</v>
      </c>
      <c r="AH14" s="317">
        <f>AG14/AF14</f>
        <v>0.64837049742710118</v>
      </c>
      <c r="AI14" s="320">
        <v>4072</v>
      </c>
      <c r="AJ14" s="321">
        <f>AI14/AF14</f>
        <v>6.9845626072041167</v>
      </c>
      <c r="AK14" s="320">
        <v>27</v>
      </c>
      <c r="AL14" s="317">
        <f>AK14/AF14</f>
        <v>4.6312178387650088E-2</v>
      </c>
      <c r="AM14" s="320">
        <v>11</v>
      </c>
      <c r="AN14" s="317">
        <f>AM14/AF14</f>
        <v>1.8867924528301886E-2</v>
      </c>
      <c r="AP14" s="320">
        <v>100</v>
      </c>
      <c r="AQ14" s="320">
        <v>590</v>
      </c>
      <c r="AR14" s="320">
        <f>AQ14/AP14</f>
        <v>5.9</v>
      </c>
      <c r="AS14" s="320">
        <v>5</v>
      </c>
      <c r="AT14" s="317">
        <f>AS14/AP14</f>
        <v>0.05</v>
      </c>
      <c r="AU14" s="322"/>
      <c r="AV14" s="317">
        <f>(AF14+AP14)/(AF17+AP17)</f>
        <v>1</v>
      </c>
      <c r="AW14" s="317">
        <f>AF14/(AP14+AF14)</f>
        <v>0.85358711566617862</v>
      </c>
      <c r="AX14" s="317">
        <f>AP14/(AF14+AP14)</f>
        <v>0.14641288433382138</v>
      </c>
      <c r="AY14" s="323"/>
      <c r="AZ14" s="320">
        <f>((AI14*0.05)+(AK14*4)+(AM14*-1)+(AQ14*0.1)+(AS14*6))*0.55</f>
        <v>214.28000000000003</v>
      </c>
      <c r="BA14" s="324">
        <f>((AI14*0.05)+(AK14*4)+(AM14*-1)+(AQ14*0.1)+(AS14*6))*0.4</f>
        <v>155.84000000000003</v>
      </c>
    </row>
    <row r="15" spans="1:53" x14ac:dyDescent="0.15">
      <c r="A15" s="319" t="s">
        <v>525</v>
      </c>
      <c r="B15" s="320">
        <v>28</v>
      </c>
      <c r="C15" s="320"/>
      <c r="D15" s="320"/>
      <c r="E15" s="320"/>
      <c r="F15" s="317" t="e">
        <f>E15/D15</f>
        <v>#DIV/0!</v>
      </c>
      <c r="G15" s="320"/>
      <c r="H15" s="321" t="e">
        <f>G15/D15</f>
        <v>#DIV/0!</v>
      </c>
      <c r="I15" s="320"/>
      <c r="J15" s="317" t="e">
        <f>I15/D15</f>
        <v>#DIV/0!</v>
      </c>
      <c r="K15" s="320"/>
      <c r="L15" s="317" t="e">
        <f t="shared" ref="L15:L16" si="0">K15/D15</f>
        <v>#DIV/0!</v>
      </c>
      <c r="N15" s="320"/>
      <c r="O15" s="320"/>
      <c r="P15" s="320" t="e">
        <f>O15/N15</f>
        <v>#DIV/0!</v>
      </c>
      <c r="Q15" s="320"/>
      <c r="R15" s="317" t="e">
        <f t="shared" ref="R15:R16" si="1">Q15/N15</f>
        <v>#DIV/0!</v>
      </c>
      <c r="S15" s="322"/>
      <c r="T15" s="317">
        <f>(D15+N15)/($D$17+$N$17)</f>
        <v>0</v>
      </c>
      <c r="U15" s="317">
        <f>D15/($D$17)</f>
        <v>0</v>
      </c>
      <c r="V15" s="317">
        <f>N15/($N$17)</f>
        <v>0</v>
      </c>
      <c r="W15" s="323"/>
      <c r="X15" s="320">
        <f>($G15*('Scoring Format'!$B$2))+($I15*('Scoring Format'!$B$5))+($K15*('Scoring Format'!$B$8))+($O15*('Scoring Format'!$B$3))+($Q15*('Scoring Format'!$B$6))</f>
        <v>0</v>
      </c>
      <c r="Y15" s="324">
        <f>(($G15*('Scoring Format'!$B$2))+($I15*('Scoring Format'!$B$5))+($K15*('Scoring Format'!$B$8))+($O15*('Scoring Format'!$B$3))+($Q15*('Scoring Format'!$B$6)))*0.4</f>
        <v>0</v>
      </c>
      <c r="Z15" s="322"/>
      <c r="AA15" s="322"/>
      <c r="AD15" s="319" t="s">
        <v>67</v>
      </c>
      <c r="AE15" s="319"/>
      <c r="AF15" s="320">
        <v>0</v>
      </c>
      <c r="AG15" s="320">
        <v>0</v>
      </c>
      <c r="AH15" s="317">
        <v>0</v>
      </c>
      <c r="AI15" s="320">
        <v>0</v>
      </c>
      <c r="AJ15" s="321"/>
      <c r="AK15" s="320">
        <v>0</v>
      </c>
      <c r="AL15" s="317" t="e">
        <f>AK15/AF15</f>
        <v>#DIV/0!</v>
      </c>
      <c r="AM15" s="320">
        <v>0</v>
      </c>
      <c r="AN15" s="317" t="e">
        <f t="shared" ref="AN15:AN16" si="2">AM15/AF15</f>
        <v>#DIV/0!</v>
      </c>
      <c r="AP15" s="320">
        <v>0</v>
      </c>
      <c r="AQ15" s="320">
        <v>0</v>
      </c>
      <c r="AR15" s="320"/>
      <c r="AS15" s="320">
        <v>0</v>
      </c>
      <c r="AT15" s="317" t="e">
        <f t="shared" ref="AT15:AT16" si="3">AS15/AP15</f>
        <v>#DIV/0!</v>
      </c>
      <c r="AU15" s="322"/>
      <c r="AV15" s="317" t="e">
        <f>(AF15+AP15)/(AD18+AN18)</f>
        <v>#DIV/0!</v>
      </c>
      <c r="AW15" s="317" t="e">
        <f>AF15/(AP15+AF15)</f>
        <v>#DIV/0!</v>
      </c>
      <c r="AX15" s="317" t="e">
        <f>AP15/(AF15+AP15)</f>
        <v>#DIV/0!</v>
      </c>
      <c r="AY15" s="323"/>
      <c r="AZ15" s="320"/>
      <c r="BA15" s="324"/>
    </row>
    <row r="16" spans="1:53" x14ac:dyDescent="0.15">
      <c r="A16" s="319"/>
      <c r="B16" s="320"/>
      <c r="C16" s="320"/>
      <c r="D16" s="320"/>
      <c r="E16" s="320"/>
      <c r="F16" s="317" t="e">
        <f>E16/D16</f>
        <v>#DIV/0!</v>
      </c>
      <c r="G16" s="320"/>
      <c r="H16" s="321" t="e">
        <f>G16/D16</f>
        <v>#DIV/0!</v>
      </c>
      <c r="I16" s="320"/>
      <c r="J16" s="317" t="e">
        <f>I16/D16</f>
        <v>#DIV/0!</v>
      </c>
      <c r="K16" s="320"/>
      <c r="L16" s="317" t="e">
        <f t="shared" si="0"/>
        <v>#DIV/0!</v>
      </c>
      <c r="N16" s="320"/>
      <c r="O16" s="320"/>
      <c r="P16" s="320" t="e">
        <f>O16/N16</f>
        <v>#DIV/0!</v>
      </c>
      <c r="Q16" s="320"/>
      <c r="R16" s="317" t="e">
        <f t="shared" si="1"/>
        <v>#DIV/0!</v>
      </c>
      <c r="S16" s="322"/>
      <c r="T16" s="317">
        <f>(D16+N16)/($D$17+$N$17)</f>
        <v>0</v>
      </c>
      <c r="U16" s="317">
        <f>D16/($D$17)</f>
        <v>0</v>
      </c>
      <c r="V16" s="317">
        <f>N16/($N$17)</f>
        <v>0</v>
      </c>
      <c r="W16" s="323"/>
      <c r="X16" s="320">
        <f>($G16*('Scoring Format'!$B$2))+($I16*('Scoring Format'!$B$5))+($K16*('Scoring Format'!$B$8))+($O16*('Scoring Format'!$B$3))+($Q16*('Scoring Format'!$B$6))</f>
        <v>0</v>
      </c>
      <c r="Y16" s="324">
        <f>(($G16*('Scoring Format'!$B$2))+($I16*('Scoring Format'!$B$5))+($K16*('Scoring Format'!$B$8))+($O16*('Scoring Format'!$B$3))+($Q16*('Scoring Format'!$B$6)))*0.4</f>
        <v>0</v>
      </c>
      <c r="Z16" s="322"/>
      <c r="AA16" s="322"/>
      <c r="AD16" s="319" t="s">
        <v>68</v>
      </c>
      <c r="AE16" s="319"/>
      <c r="AF16" s="320"/>
      <c r="AG16" s="320"/>
      <c r="AH16" s="317" t="e">
        <f>AG16/AF16</f>
        <v>#DIV/0!</v>
      </c>
      <c r="AI16" s="320"/>
      <c r="AJ16" s="321" t="e">
        <f>AI16/AF16</f>
        <v>#DIV/0!</v>
      </c>
      <c r="AK16" s="320"/>
      <c r="AL16" s="317" t="e">
        <f>AK16/AF16</f>
        <v>#DIV/0!</v>
      </c>
      <c r="AM16" s="320"/>
      <c r="AN16" s="317" t="e">
        <f t="shared" si="2"/>
        <v>#DIV/0!</v>
      </c>
      <c r="AP16" s="320"/>
      <c r="AQ16" s="320"/>
      <c r="AR16" s="320" t="e">
        <f>AQ16/AP16</f>
        <v>#DIV/0!</v>
      </c>
      <c r="AS16" s="320"/>
      <c r="AT16" s="317" t="e">
        <f t="shared" si="3"/>
        <v>#DIV/0!</v>
      </c>
      <c r="AU16" s="322"/>
      <c r="AV16" s="317" t="e">
        <f>(AF16+AP16)/(AF20+AP20)</f>
        <v>#DIV/0!</v>
      </c>
      <c r="AW16" s="317" t="e">
        <f>AF16/(AP16+AF16)</f>
        <v>#DIV/0!</v>
      </c>
      <c r="AX16" s="317" t="e">
        <f>AP16/(AF16+AP16)</f>
        <v>#DIV/0!</v>
      </c>
      <c r="AY16" s="323"/>
      <c r="AZ16" s="320">
        <f>((AI16*0.05)+(AK16*4)+(AM16*-1)+(AQ16*0.1)+(AS16*6))*0.55</f>
        <v>0</v>
      </c>
      <c r="BA16" s="324">
        <f>((AI16*0.05)+(AK16*4)+(AM16*-1)+(AQ16*0.1)+(AS16*6))*0.4</f>
        <v>0</v>
      </c>
    </row>
    <row r="17" spans="1:54" x14ac:dyDescent="0.15">
      <c r="A17" s="318" t="s">
        <v>44</v>
      </c>
      <c r="B17" s="318"/>
      <c r="C17" s="318"/>
      <c r="D17" s="318">
        <f>SUM(D14:D16)</f>
        <v>575</v>
      </c>
      <c r="E17" s="318">
        <f>SUM(E14:E16)</f>
        <v>370</v>
      </c>
      <c r="F17" s="318"/>
      <c r="G17" s="318">
        <f t="shared" ref="G17:K17" si="4">SUM(G14:G16)</f>
        <v>4041</v>
      </c>
      <c r="H17" s="318"/>
      <c r="I17" s="318">
        <f t="shared" si="4"/>
        <v>24</v>
      </c>
      <c r="J17" s="318"/>
      <c r="K17" s="318">
        <f t="shared" si="4"/>
        <v>11</v>
      </c>
      <c r="L17" s="318"/>
      <c r="M17" s="314"/>
      <c r="N17" s="318">
        <f>SUM(N14:N16)</f>
        <v>58</v>
      </c>
      <c r="O17" s="318">
        <f>SUM(O14:O16)</f>
        <v>257</v>
      </c>
      <c r="P17" s="318"/>
      <c r="Q17" s="318">
        <f>SUM(Q14:Q16)</f>
        <v>1</v>
      </c>
      <c r="R17" s="318"/>
      <c r="S17" s="318"/>
      <c r="T17" s="325">
        <f>T14+T15+T16</f>
        <v>1</v>
      </c>
      <c r="U17" s="326">
        <f>D17/(D17+N17)</f>
        <v>0.90837282780410744</v>
      </c>
      <c r="V17" s="326">
        <f>N17/(N17+D17)</f>
        <v>9.1627172195892573E-2</v>
      </c>
      <c r="W17" s="323"/>
      <c r="X17" s="322"/>
      <c r="Y17" s="322"/>
      <c r="Z17" s="322"/>
      <c r="AA17" s="322"/>
      <c r="AD17" s="318" t="s">
        <v>44</v>
      </c>
      <c r="AE17" s="318"/>
      <c r="AF17" s="318">
        <f>SUM(AF14:AF16)</f>
        <v>583</v>
      </c>
      <c r="AG17" s="318">
        <f>SUM(AG14:AG16)</f>
        <v>378</v>
      </c>
      <c r="AH17" s="318"/>
      <c r="AI17" s="318">
        <f t="shared" ref="AI17" si="5">SUM(AI14:AI16)</f>
        <v>4072</v>
      </c>
      <c r="AJ17" s="318"/>
      <c r="AK17" s="318">
        <f t="shared" ref="AK17" si="6">SUM(AK14:AK16)</f>
        <v>27</v>
      </c>
      <c r="AL17" s="318"/>
      <c r="AM17" s="318">
        <f t="shared" ref="AM17" si="7">SUM(AM14:AM16)</f>
        <v>11</v>
      </c>
      <c r="AN17" s="318"/>
      <c r="AO17" s="314"/>
      <c r="AP17" s="318">
        <f>SUM(AP14:AP16)</f>
        <v>100</v>
      </c>
      <c r="AQ17" s="318">
        <f>SUM(AQ14:AQ16)</f>
        <v>590</v>
      </c>
      <c r="AR17" s="318"/>
      <c r="AS17" s="318">
        <f>SUM(AS14:AS16)</f>
        <v>5</v>
      </c>
      <c r="AT17" s="318"/>
      <c r="AU17" s="318"/>
      <c r="AV17" s="325" t="e">
        <f>AV14+AV15+AV16</f>
        <v>#DIV/0!</v>
      </c>
      <c r="AW17" s="326">
        <f>AF17/(AF17+AP17)</f>
        <v>0.85358711566617862</v>
      </c>
      <c r="AX17" s="326">
        <f>AP17/(AP17+AF17)</f>
        <v>0.14641288433382138</v>
      </c>
      <c r="AY17" s="323"/>
      <c r="AZ17" s="322"/>
      <c r="BA17" s="322"/>
    </row>
    <row r="18" spans="1:54" x14ac:dyDescent="0.15">
      <c r="C18" s="322"/>
      <c r="D18" s="327"/>
      <c r="E18" s="322">
        <v>575</v>
      </c>
      <c r="F18" s="328"/>
      <c r="G18" s="322"/>
      <c r="H18" s="329"/>
      <c r="I18" s="322"/>
      <c r="J18" s="329"/>
      <c r="K18" s="322"/>
      <c r="L18" s="322"/>
      <c r="M18" s="322"/>
      <c r="N18" s="322"/>
      <c r="O18" s="322"/>
      <c r="P18" s="322"/>
      <c r="Q18" s="322"/>
      <c r="R18" s="322"/>
      <c r="AD18" s="322"/>
      <c r="AE18" s="322"/>
      <c r="AF18" s="327"/>
      <c r="AG18" s="322"/>
      <c r="AH18" s="328"/>
      <c r="AI18" s="322"/>
      <c r="AJ18" s="329"/>
      <c r="AK18" s="322"/>
      <c r="AL18" s="329"/>
      <c r="AM18" s="322"/>
      <c r="AN18" s="322"/>
      <c r="AO18" s="322"/>
      <c r="AP18" s="322"/>
      <c r="AQ18" s="322"/>
      <c r="AR18" s="322"/>
      <c r="AS18" s="322"/>
      <c r="AT18" s="322"/>
    </row>
    <row r="19" spans="1:54" x14ac:dyDescent="0.15">
      <c r="C19" s="322"/>
      <c r="D19" s="327"/>
      <c r="E19" s="322"/>
      <c r="F19" s="328"/>
      <c r="G19" s="322"/>
      <c r="H19" s="329"/>
      <c r="I19" s="322"/>
      <c r="J19" s="329"/>
      <c r="K19" s="322"/>
      <c r="L19" s="322"/>
      <c r="M19" s="322"/>
      <c r="N19" s="322"/>
      <c r="O19" s="322"/>
      <c r="P19" s="322"/>
      <c r="Q19" s="322"/>
      <c r="R19" s="322"/>
      <c r="AD19" s="322"/>
      <c r="AE19" s="322"/>
      <c r="AF19" s="327"/>
      <c r="AG19" s="322"/>
      <c r="AH19" s="328"/>
      <c r="AI19" s="322"/>
      <c r="AJ19" s="329"/>
      <c r="AK19" s="322"/>
      <c r="AL19" s="329"/>
      <c r="AM19" s="322"/>
      <c r="AN19" s="322"/>
      <c r="AO19" s="322"/>
      <c r="AP19" s="322"/>
      <c r="AQ19" s="322"/>
      <c r="AR19" s="322"/>
      <c r="AS19" s="322"/>
      <c r="AT19" s="322"/>
    </row>
    <row r="20" spans="1:54" x14ac:dyDescent="0.15">
      <c r="A20" s="545" t="s">
        <v>49</v>
      </c>
      <c r="B20" s="545"/>
      <c r="C20" s="545"/>
      <c r="D20" s="545"/>
      <c r="E20" s="545"/>
      <c r="F20" s="545"/>
      <c r="G20" s="545"/>
      <c r="H20" s="545" t="s">
        <v>52</v>
      </c>
      <c r="I20" s="546"/>
      <c r="J20" s="546"/>
      <c r="K20" s="546"/>
      <c r="L20" s="546"/>
      <c r="M20" s="546"/>
      <c r="N20" s="322"/>
      <c r="O20" s="322"/>
      <c r="P20" s="322"/>
      <c r="Q20" s="322"/>
      <c r="T20" s="545" t="s">
        <v>50</v>
      </c>
      <c r="U20" s="545"/>
      <c r="V20" s="545"/>
      <c r="X20" s="545"/>
      <c r="Y20" s="545"/>
      <c r="Z20" s="313"/>
      <c r="AA20" s="313"/>
      <c r="AB20" s="313"/>
      <c r="AC20" s="313"/>
      <c r="AE20" s="545" t="s">
        <v>49</v>
      </c>
      <c r="AF20" s="545"/>
      <c r="AG20" s="545"/>
      <c r="AH20" s="545"/>
      <c r="AI20" s="545"/>
      <c r="AJ20" s="545"/>
      <c r="AK20" s="545"/>
      <c r="AL20" s="545" t="s">
        <v>52</v>
      </c>
      <c r="AM20" s="546"/>
      <c r="AN20" s="546"/>
      <c r="AO20" s="546"/>
      <c r="AP20" s="546"/>
      <c r="AQ20" s="546"/>
      <c r="AR20" s="322"/>
      <c r="AS20" s="322"/>
      <c r="AV20" s="545" t="s">
        <v>50</v>
      </c>
      <c r="AW20" s="545"/>
      <c r="AX20" s="545"/>
      <c r="AZ20" s="545" t="s">
        <v>51</v>
      </c>
      <c r="BA20" s="545"/>
      <c r="BB20" s="313"/>
    </row>
    <row r="21" spans="1:54" x14ac:dyDescent="0.15">
      <c r="A21" s="318" t="s">
        <v>16</v>
      </c>
      <c r="B21" s="318" t="s">
        <v>1517</v>
      </c>
      <c r="C21" s="318" t="s">
        <v>66</v>
      </c>
      <c r="D21" s="318" t="s">
        <v>1</v>
      </c>
      <c r="E21" s="318" t="s">
        <v>4</v>
      </c>
      <c r="F21" s="318" t="s">
        <v>5</v>
      </c>
      <c r="G21" s="318" t="s">
        <v>6</v>
      </c>
      <c r="H21" s="318" t="s">
        <v>7</v>
      </c>
      <c r="J21" s="318" t="s">
        <v>34</v>
      </c>
      <c r="K21" s="318" t="s">
        <v>17</v>
      </c>
      <c r="L21" s="318" t="s">
        <v>18</v>
      </c>
      <c r="M21" s="318" t="s">
        <v>19</v>
      </c>
      <c r="N21" s="318" t="s">
        <v>20</v>
      </c>
      <c r="O21" s="318" t="s">
        <v>6</v>
      </c>
      <c r="P21" s="318" t="s">
        <v>53</v>
      </c>
      <c r="S21" s="318" t="s">
        <v>16</v>
      </c>
      <c r="T21" s="318" t="s">
        <v>47</v>
      </c>
      <c r="U21" s="318" t="s">
        <v>45</v>
      </c>
      <c r="V21" s="318" t="s">
        <v>46</v>
      </c>
      <c r="X21" s="318" t="s">
        <v>14</v>
      </c>
      <c r="Y21" s="318" t="s">
        <v>21</v>
      </c>
      <c r="Z21" s="318" t="s">
        <v>1002</v>
      </c>
      <c r="AA21" s="318"/>
      <c r="AB21" s="318"/>
      <c r="AC21" s="318"/>
      <c r="AD21" s="318" t="s">
        <v>16</v>
      </c>
      <c r="AE21" s="318" t="s">
        <v>66</v>
      </c>
      <c r="AF21" s="318" t="s">
        <v>1</v>
      </c>
      <c r="AG21" s="318" t="s">
        <v>4</v>
      </c>
      <c r="AH21" s="318" t="s">
        <v>5</v>
      </c>
      <c r="AI21" s="318" t="s">
        <v>6</v>
      </c>
      <c r="AJ21" s="318" t="s">
        <v>7</v>
      </c>
      <c r="AL21" s="318" t="s">
        <v>34</v>
      </c>
      <c r="AM21" s="318" t="s">
        <v>17</v>
      </c>
      <c r="AN21" s="318" t="s">
        <v>18</v>
      </c>
      <c r="AO21" s="318" t="s">
        <v>19</v>
      </c>
      <c r="AP21" s="318" t="s">
        <v>20</v>
      </c>
      <c r="AQ21" s="318" t="s">
        <v>6</v>
      </c>
      <c r="AR21" s="318" t="s">
        <v>53</v>
      </c>
      <c r="AV21" s="318" t="s">
        <v>47</v>
      </c>
      <c r="AW21" s="318" t="s">
        <v>45</v>
      </c>
      <c r="AX21" s="318" t="s">
        <v>46</v>
      </c>
      <c r="AZ21" s="318" t="s">
        <v>14</v>
      </c>
      <c r="BA21" s="318" t="s">
        <v>21</v>
      </c>
    </row>
    <row r="22" spans="1:54" x14ac:dyDescent="0.15">
      <c r="A22" s="319" t="s">
        <v>2446</v>
      </c>
      <c r="B22" s="320">
        <v>28</v>
      </c>
      <c r="C22" s="330">
        <v>15</v>
      </c>
      <c r="D22" s="320">
        <v>260</v>
      </c>
      <c r="E22" s="320">
        <v>1138</v>
      </c>
      <c r="F22" s="320">
        <f>E22/D22</f>
        <v>4.3769230769230774</v>
      </c>
      <c r="G22" s="320">
        <v>8</v>
      </c>
      <c r="H22" s="317">
        <f>G22/D22</f>
        <v>3.0769230769230771E-2</v>
      </c>
      <c r="J22" s="317">
        <f>L22/K22</f>
        <v>0.79069767441860461</v>
      </c>
      <c r="K22" s="320">
        <v>43</v>
      </c>
      <c r="L22" s="320">
        <v>34</v>
      </c>
      <c r="M22" s="320">
        <v>226</v>
      </c>
      <c r="N22" s="320">
        <f>M22/L22</f>
        <v>6.6470588235294121</v>
      </c>
      <c r="O22" s="320">
        <v>0</v>
      </c>
      <c r="P22" s="317">
        <f>O22/L22</f>
        <v>0</v>
      </c>
      <c r="S22" s="319" t="s">
        <v>2447</v>
      </c>
      <c r="T22" s="317">
        <f>(D22+K22)/($D$27+$K$27+$N$17+$E$17+$L$38+$L$47)</f>
        <v>0.33296703296703295</v>
      </c>
      <c r="U22" s="317">
        <f>K22/($K$27+$F$38+$F$47)</f>
        <v>0.11053984575835475</v>
      </c>
      <c r="V22" s="317">
        <f>D22/($D$27+$N$17+$L$38+$L$47)</f>
        <v>0.56155507559395246</v>
      </c>
      <c r="X22" s="320">
        <f>($E22*('Scoring Format'!$B$3))+($G22*('Scoring Format'!$B$6))+($M22*('Scoring Format'!$B$4))+($O22*('Scoring Format'!$B$7))</f>
        <v>184.4</v>
      </c>
      <c r="Y22" s="320">
        <f>($E22*('Scoring Format'!$B$3))+($G22*('Scoring Format'!$B$6))+(L22*1)+($M22*('Scoring Format'!$B$4))+($O22*('Scoring Format'!$B$7))</f>
        <v>218.4</v>
      </c>
      <c r="Z22" s="320">
        <f>($E22*('Scoring Format'!$B$3))+($G22*('Scoring Format'!$B$6))+(L22*0.5)+($M22*('Scoring Format'!$B$4))+($O22*('Scoring Format'!$B$7))</f>
        <v>201.4</v>
      </c>
      <c r="AA22" s="322"/>
      <c r="AB22" s="322"/>
      <c r="AC22" s="322"/>
      <c r="AD22" s="319" t="s">
        <v>69</v>
      </c>
      <c r="AE22" s="319"/>
      <c r="AF22" s="320">
        <v>200</v>
      </c>
      <c r="AG22" s="320">
        <v>1040</v>
      </c>
      <c r="AH22" s="320">
        <f>AG22/AF22</f>
        <v>5.2</v>
      </c>
      <c r="AI22" s="320">
        <v>7</v>
      </c>
      <c r="AJ22" s="317">
        <f>AI22/AF22</f>
        <v>3.5000000000000003E-2</v>
      </c>
      <c r="AL22" s="317">
        <f>AN22/AM22</f>
        <v>0.8</v>
      </c>
      <c r="AM22" s="320">
        <v>70</v>
      </c>
      <c r="AN22" s="320">
        <v>56</v>
      </c>
      <c r="AO22" s="320">
        <v>364</v>
      </c>
      <c r="AP22" s="320">
        <f>AO22/AN22</f>
        <v>6.5</v>
      </c>
      <c r="AQ22" s="320">
        <v>2</v>
      </c>
      <c r="AR22" s="317">
        <f>AQ22/AN22</f>
        <v>3.5714285714285712E-2</v>
      </c>
      <c r="AV22" s="317" t="e">
        <f>(#REF!+AM22)/(#REF!+AM25)</f>
        <v>#REF!</v>
      </c>
      <c r="AW22" s="317" t="e">
        <f>#REF!/(AM22+#REF!)</f>
        <v>#REF!</v>
      </c>
      <c r="AX22" s="317" t="e">
        <f>AM22/(#REF!+AM22)</f>
        <v>#REF!</v>
      </c>
      <c r="AZ22" s="320" t="e">
        <f>(#REF!*0.1)+(AF22*6)+(AL22*0.1)+(AN22*6)</f>
        <v>#REF!</v>
      </c>
      <c r="BA22" s="320" t="e">
        <f>(#REF!*0.1)+(AF22*6)+(AK22*1)+(AL22*0.1)+(AN22*6)</f>
        <v>#REF!</v>
      </c>
    </row>
    <row r="23" spans="1:54" x14ac:dyDescent="0.15">
      <c r="A23" s="319" t="s">
        <v>1814</v>
      </c>
      <c r="B23" s="320">
        <v>25</v>
      </c>
      <c r="C23" s="330">
        <v>16</v>
      </c>
      <c r="D23" s="320">
        <v>120</v>
      </c>
      <c r="E23" s="320">
        <v>473</v>
      </c>
      <c r="F23" s="320">
        <f>E23/D23</f>
        <v>3.9416666666666669</v>
      </c>
      <c r="G23" s="320">
        <v>2</v>
      </c>
      <c r="H23" s="317">
        <f>G23/D23</f>
        <v>1.6666666666666666E-2</v>
      </c>
      <c r="J23" s="317">
        <f t="shared" ref="J23:J26" si="8">L23/K23</f>
        <v>0.7</v>
      </c>
      <c r="K23" s="320">
        <v>30</v>
      </c>
      <c r="L23" s="320">
        <v>21</v>
      </c>
      <c r="M23" s="320">
        <v>137</v>
      </c>
      <c r="N23" s="320">
        <f>M23/L23</f>
        <v>6.5238095238095237</v>
      </c>
      <c r="O23" s="320">
        <v>2</v>
      </c>
      <c r="P23" s="317">
        <f t="shared" ref="P23:P26" si="9">O23/L23</f>
        <v>9.5238095238095233E-2</v>
      </c>
      <c r="S23" s="319" t="s">
        <v>1815</v>
      </c>
      <c r="T23" s="317">
        <f>(D23+K23)/($D$27+$K$27+$N$17+$E$17+$L$38+$L$47)</f>
        <v>0.16483516483516483</v>
      </c>
      <c r="U23" s="317">
        <f>K23/($K$27+$F$38+$F$47)</f>
        <v>7.7120822622107968E-2</v>
      </c>
      <c r="V23" s="317">
        <f>D23/($D$27+$N$17+$L$38+$L$47)</f>
        <v>0.25917926565874733</v>
      </c>
      <c r="X23" s="320">
        <f>($E23*('Scoring Format'!$B$3))+($G23*('Scoring Format'!$B$6))+($M23*('Scoring Format'!$B$4))+($O23*('Scoring Format'!$B$7))</f>
        <v>85</v>
      </c>
      <c r="Y23" s="320">
        <f>($E23*('Scoring Format'!$B$3))+($G23*('Scoring Format'!$B$6))+(L23*1)+($M23*('Scoring Format'!$B$4))+($O23*('Scoring Format'!$B$7))</f>
        <v>106.00000000000001</v>
      </c>
      <c r="Z23" s="320">
        <f>($E23*('Scoring Format'!$B$3))+($G23*('Scoring Format'!$B$6))+(L23*0.5)+($M23*('Scoring Format'!$B$4))+($O23*('Scoring Format'!$B$7))</f>
        <v>95.500000000000014</v>
      </c>
      <c r="AA23" s="322"/>
      <c r="AB23" s="322"/>
      <c r="AC23" s="322"/>
      <c r="AD23" s="319" t="s">
        <v>22</v>
      </c>
      <c r="AE23" s="319"/>
      <c r="AF23" s="320">
        <v>96</v>
      </c>
      <c r="AG23" s="320">
        <v>445</v>
      </c>
      <c r="AH23" s="320">
        <f>AG23/AF23</f>
        <v>4.635416666666667</v>
      </c>
      <c r="AI23" s="320">
        <v>6</v>
      </c>
      <c r="AJ23" s="317">
        <f>AI23/AF23</f>
        <v>6.25E-2</v>
      </c>
      <c r="AL23" s="317">
        <f t="shared" ref="AL23:AL26" si="10">AN23/AM23</f>
        <v>0.58333333333333337</v>
      </c>
      <c r="AM23" s="320">
        <v>24</v>
      </c>
      <c r="AN23" s="320">
        <v>14</v>
      </c>
      <c r="AO23" s="320">
        <v>110</v>
      </c>
      <c r="AP23" s="320">
        <f>AO23/AN23</f>
        <v>7.8571428571428568</v>
      </c>
      <c r="AQ23" s="320">
        <v>2</v>
      </c>
      <c r="AR23" s="317">
        <f t="shared" ref="AR23:AR26" si="11">AQ23/AN23</f>
        <v>0.14285714285714285</v>
      </c>
      <c r="AV23" s="317" t="e">
        <f>(#REF!+AM23)/(#REF!+AM26)</f>
        <v>#REF!</v>
      </c>
      <c r="AW23" s="317" t="e">
        <f>#REF!/(AM23+#REF!)</f>
        <v>#REF!</v>
      </c>
      <c r="AX23" s="317" t="e">
        <f>AM23/(#REF!+AM23)</f>
        <v>#REF!</v>
      </c>
      <c r="AZ23" s="320" t="e">
        <f>(#REF!*0.1)+(AF23*6)+(AL23*0.1)+(AN23*6)</f>
        <v>#REF!</v>
      </c>
      <c r="BA23" s="320" t="e">
        <f>(#REF!*0.1)+(AF23*6)+(AK23*1)+(AL23*0.1)+(AN23*6)</f>
        <v>#REF!</v>
      </c>
    </row>
    <row r="24" spans="1:54" x14ac:dyDescent="0.15">
      <c r="A24" s="319" t="s">
        <v>2450</v>
      </c>
      <c r="B24" s="320">
        <v>26</v>
      </c>
      <c r="C24" s="330">
        <v>8</v>
      </c>
      <c r="D24" s="320">
        <v>20</v>
      </c>
      <c r="E24" s="320">
        <v>90</v>
      </c>
      <c r="F24" s="320">
        <f>E24/D24</f>
        <v>4.5</v>
      </c>
      <c r="G24" s="320">
        <v>0</v>
      </c>
      <c r="H24" s="317">
        <f>G24/D24</f>
        <v>0</v>
      </c>
      <c r="J24" s="317">
        <f t="shared" si="8"/>
        <v>0.75</v>
      </c>
      <c r="K24" s="320">
        <v>4</v>
      </c>
      <c r="L24" s="320">
        <v>3</v>
      </c>
      <c r="M24" s="320">
        <v>19</v>
      </c>
      <c r="N24" s="320">
        <f>M24/L24</f>
        <v>6.333333333333333</v>
      </c>
      <c r="O24" s="320">
        <v>0</v>
      </c>
      <c r="P24" s="317">
        <f t="shared" si="9"/>
        <v>0</v>
      </c>
      <c r="S24" s="319" t="s">
        <v>2448</v>
      </c>
      <c r="T24" s="317">
        <f>(D24+K24)/($D$27+$K$27+$N$17+$E$17+$L$38+$L$47)</f>
        <v>2.6373626373626374E-2</v>
      </c>
      <c r="U24" s="317">
        <f>K24/($K$27+$F$38+$F$47)</f>
        <v>1.0282776349614395E-2</v>
      </c>
      <c r="V24" s="317">
        <f>D24/($D$27+$N$17+$L$38+$L$47)</f>
        <v>4.3196544276457881E-2</v>
      </c>
      <c r="X24" s="320">
        <f>($E24*('Scoring Format'!$B$3))+($G24*('Scoring Format'!$B$6))+($M24*('Scoring Format'!$B$4))+($O24*('Scoring Format'!$B$7))</f>
        <v>10.9</v>
      </c>
      <c r="Y24" s="320">
        <f>($E24*('Scoring Format'!$B$3))+($G24*('Scoring Format'!$B$6))+(L24*1)+($M24*('Scoring Format'!$B$4))+($O24*('Scoring Format'!$B$7))</f>
        <v>13.9</v>
      </c>
      <c r="Z24" s="320">
        <f>($E24*('Scoring Format'!$B$3))+($G24*('Scoring Format'!$B$6))+(L24*0.5)+($M24*('Scoring Format'!$B$4))+($O24*('Scoring Format'!$B$7))</f>
        <v>12.4</v>
      </c>
      <c r="AA24" s="322"/>
      <c r="AB24" s="322"/>
      <c r="AC24" s="322"/>
      <c r="AD24" s="319" t="s">
        <v>23</v>
      </c>
      <c r="AE24" s="319"/>
      <c r="AF24" s="320">
        <v>8</v>
      </c>
      <c r="AG24" s="320">
        <v>28</v>
      </c>
      <c r="AH24" s="320">
        <f>AG24/AF24</f>
        <v>3.5</v>
      </c>
      <c r="AI24" s="320">
        <v>0</v>
      </c>
      <c r="AJ24" s="317">
        <f>AI24/AF24</f>
        <v>0</v>
      </c>
      <c r="AL24" s="317">
        <f t="shared" si="10"/>
        <v>0.5</v>
      </c>
      <c r="AM24" s="320">
        <v>4</v>
      </c>
      <c r="AN24" s="320">
        <v>2</v>
      </c>
      <c r="AO24" s="320">
        <v>17</v>
      </c>
      <c r="AP24" s="320">
        <f>AO24/AN24</f>
        <v>8.5</v>
      </c>
      <c r="AQ24" s="320">
        <v>0</v>
      </c>
      <c r="AR24" s="317">
        <f t="shared" si="11"/>
        <v>0</v>
      </c>
      <c r="AV24" s="317" t="e">
        <f>(#REF!+AM24)/(#REF!+AM30)</f>
        <v>#REF!</v>
      </c>
      <c r="AW24" s="317" t="e">
        <f>#REF!/(AM24+#REF!)</f>
        <v>#REF!</v>
      </c>
      <c r="AX24" s="317" t="e">
        <f>AM24/(#REF!+AM24)</f>
        <v>#REF!</v>
      </c>
      <c r="AZ24" s="320" t="e">
        <f>(#REF!*0.1)+(AF24*6)+(AL24*0.1)+(AN24*6)</f>
        <v>#REF!</v>
      </c>
      <c r="BA24" s="320" t="e">
        <f>(#REF!*0.1)+(AF24*6)+(AK24*1)+(AL24*0.1)+(AN24*6)</f>
        <v>#REF!</v>
      </c>
    </row>
    <row r="25" spans="1:54" x14ac:dyDescent="0.15">
      <c r="A25" s="319" t="s">
        <v>2449</v>
      </c>
      <c r="B25" s="320">
        <v>26</v>
      </c>
      <c r="C25" s="330">
        <v>15</v>
      </c>
      <c r="D25" s="320">
        <v>5</v>
      </c>
      <c r="E25" s="320">
        <v>19</v>
      </c>
      <c r="F25" s="320">
        <f>E25/D25</f>
        <v>3.8</v>
      </c>
      <c r="G25" s="320">
        <v>0</v>
      </c>
      <c r="H25" s="317">
        <f>G25/D25</f>
        <v>0</v>
      </c>
      <c r="J25" s="317" t="e">
        <f t="shared" si="8"/>
        <v>#DIV/0!</v>
      </c>
      <c r="K25" s="320">
        <v>0</v>
      </c>
      <c r="L25" s="320">
        <v>0</v>
      </c>
      <c r="M25" s="320">
        <v>0</v>
      </c>
      <c r="N25" s="320" t="e">
        <f>M25/L25</f>
        <v>#DIV/0!</v>
      </c>
      <c r="O25" s="320">
        <v>0</v>
      </c>
      <c r="P25" s="317" t="e">
        <f t="shared" si="9"/>
        <v>#DIV/0!</v>
      </c>
      <c r="S25" s="319" t="s">
        <v>2451</v>
      </c>
      <c r="T25" s="317">
        <f>(D25+K25)/($D$27+$K$27+$N$17+$E$17+$L$38+$L$47)</f>
        <v>5.4945054945054949E-3</v>
      </c>
      <c r="U25" s="317">
        <f>K25/($K$27+$F$38+$F$47)</f>
        <v>0</v>
      </c>
      <c r="V25" s="317">
        <f>D25/($D$27+$N$17+$L$38+$L$47)</f>
        <v>1.079913606911447E-2</v>
      </c>
      <c r="X25" s="320">
        <f>($E25*('Scoring Format'!$B$3))+($G25*('Scoring Format'!$B$6))+($M25*('Scoring Format'!$B$4))+($O25*('Scoring Format'!$B$7))</f>
        <v>1.9000000000000001</v>
      </c>
      <c r="Y25" s="320">
        <f>($E25*('Scoring Format'!$B$3))+($G25*('Scoring Format'!$B$6))+(L25*1)+($M25*('Scoring Format'!$B$4))+($O25*('Scoring Format'!$B$7))</f>
        <v>1.9000000000000001</v>
      </c>
      <c r="Z25" s="320">
        <f>($E25*('Scoring Format'!$B$3))+($G25*('Scoring Format'!$B$6))+(L25*0.5)+($M25*('Scoring Format'!$B$4))+($O25*('Scoring Format'!$B$7))</f>
        <v>1.9000000000000001</v>
      </c>
      <c r="AA25" s="322"/>
      <c r="AB25" s="322"/>
      <c r="AC25" s="322"/>
      <c r="AD25" s="319" t="s">
        <v>24</v>
      </c>
      <c r="AE25" s="319"/>
      <c r="AF25" s="320"/>
      <c r="AG25" s="320"/>
      <c r="AH25" s="320" t="e">
        <f>AG25/AF25</f>
        <v>#DIV/0!</v>
      </c>
      <c r="AI25" s="320">
        <v>0</v>
      </c>
      <c r="AJ25" s="317" t="e">
        <f>AI25/AF25</f>
        <v>#DIV/0!</v>
      </c>
      <c r="AL25" s="317" t="e">
        <f t="shared" si="10"/>
        <v>#DIV/0!</v>
      </c>
      <c r="AM25" s="320"/>
      <c r="AN25" s="320"/>
      <c r="AO25" s="320"/>
      <c r="AP25" s="320" t="e">
        <f>AO25/AN25</f>
        <v>#DIV/0!</v>
      </c>
      <c r="AQ25" s="320">
        <v>0</v>
      </c>
      <c r="AR25" s="317" t="e">
        <f t="shared" si="11"/>
        <v>#DIV/0!</v>
      </c>
      <c r="AV25" s="317" t="e">
        <f>(#REF!+AM25)/(#REF!+AM31)</f>
        <v>#REF!</v>
      </c>
      <c r="AW25" s="317" t="e">
        <f>#REF!/(AM25+#REF!)</f>
        <v>#REF!</v>
      </c>
      <c r="AX25" s="317" t="e">
        <f>AM25/(#REF!+AM25)</f>
        <v>#REF!</v>
      </c>
      <c r="AZ25" s="320" t="e">
        <f>(#REF!*0.1)+(AF25*6)+(AL25*0.1)+(AN25*6)</f>
        <v>#REF!</v>
      </c>
      <c r="BA25" s="320" t="e">
        <f>(#REF!*0.1)+(AF25*6)+(AK25*1)+(AL25*0.1)+(AN25*6)</f>
        <v>#REF!</v>
      </c>
    </row>
    <row r="26" spans="1:54" x14ac:dyDescent="0.15">
      <c r="A26" s="319"/>
      <c r="B26" s="320"/>
      <c r="C26" s="330"/>
      <c r="D26" s="320"/>
      <c r="E26" s="320"/>
      <c r="F26" s="320" t="e">
        <f>E26/D26</f>
        <v>#DIV/0!</v>
      </c>
      <c r="G26" s="320"/>
      <c r="H26" s="317" t="e">
        <f>G26/D26</f>
        <v>#DIV/0!</v>
      </c>
      <c r="J26" s="317" t="e">
        <f t="shared" si="8"/>
        <v>#DIV/0!</v>
      </c>
      <c r="K26" s="320"/>
      <c r="L26" s="320"/>
      <c r="M26" s="320"/>
      <c r="N26" s="320" t="e">
        <f>M26/L26</f>
        <v>#DIV/0!</v>
      </c>
      <c r="O26" s="320"/>
      <c r="P26" s="317" t="e">
        <f t="shared" si="9"/>
        <v>#DIV/0!</v>
      </c>
      <c r="S26" s="319"/>
      <c r="T26" s="317">
        <f>(D26+K26)/($D$27+$K$27+$N$17+$E$17+$L$38+$L$47)</f>
        <v>0</v>
      </c>
      <c r="U26" s="317">
        <f>K26/($K$27+$F$38+$F$47)</f>
        <v>0</v>
      </c>
      <c r="V26" s="317">
        <f>D26/($D$27+$N$17+$L$38+$L$47)</f>
        <v>0</v>
      </c>
      <c r="X26" s="320">
        <f>($E26*('Scoring Format'!$B$3))+($G26*('Scoring Format'!$B$6))+($M26*('Scoring Format'!$B$4))+($O26*('Scoring Format'!$B$7))</f>
        <v>0</v>
      </c>
      <c r="Y26" s="320">
        <f>($E26*('Scoring Format'!$B$3))+($G26*('Scoring Format'!$B$6))+(L26*1)+($M26*('Scoring Format'!$B$4))+($O26*('Scoring Format'!$B$7))</f>
        <v>0</v>
      </c>
      <c r="Z26" s="320">
        <f>($E26*('Scoring Format'!$B$3))+($G26*('Scoring Format'!$B$6))+(L26*0.5)+($M26*('Scoring Format'!$B$4))+($O26*('Scoring Format'!$B$7))</f>
        <v>0</v>
      </c>
      <c r="AA26" s="322"/>
      <c r="AB26" s="322"/>
      <c r="AC26" s="322"/>
      <c r="AD26" s="319" t="s">
        <v>70</v>
      </c>
      <c r="AE26" s="319"/>
      <c r="AF26" s="320"/>
      <c r="AG26" s="320"/>
      <c r="AH26" s="320" t="e">
        <f>AG26/AF26</f>
        <v>#DIV/0!</v>
      </c>
      <c r="AI26" s="320"/>
      <c r="AJ26" s="317" t="e">
        <f>AI26/AF26</f>
        <v>#DIV/0!</v>
      </c>
      <c r="AL26" s="317" t="e">
        <f t="shared" si="10"/>
        <v>#DIV/0!</v>
      </c>
      <c r="AM26" s="320"/>
      <c r="AN26" s="320"/>
      <c r="AO26" s="320"/>
      <c r="AP26" s="320"/>
      <c r="AQ26" s="320">
        <f>(AG26*0.1)+(AI26*6)+(AN26*0.1)+(AP26*6)</f>
        <v>0</v>
      </c>
      <c r="AR26" s="317" t="e">
        <f t="shared" si="11"/>
        <v>#DIV/0!</v>
      </c>
      <c r="AV26" s="317" t="e">
        <f>(#REF!+AM26)/(#REF!+AM32)</f>
        <v>#REF!</v>
      </c>
      <c r="AW26" s="317" t="e">
        <f>#REF!/(AM26+#REF!)</f>
        <v>#REF!</v>
      </c>
      <c r="AX26" s="317" t="e">
        <f>AM26/(#REF!+AM26)</f>
        <v>#REF!</v>
      </c>
      <c r="AZ26" s="320" t="e">
        <f>(#REF!*0.1)+(AF26*6)+(AJ26*1)+(AK26*0.1)+(AM26*6)</f>
        <v>#REF!</v>
      </c>
      <c r="BA26" s="320" t="e">
        <f>(#REF!*0.1)+(AF26*6)+(AK26*1)+(AL26*0.1)+(AN26*6)</f>
        <v>#REF!</v>
      </c>
    </row>
    <row r="27" spans="1:54" x14ac:dyDescent="0.15">
      <c r="A27" s="318" t="s">
        <v>44</v>
      </c>
      <c r="B27" s="318"/>
      <c r="C27" s="318"/>
      <c r="D27" s="318">
        <f>SUM(D22:D26)</f>
        <v>405</v>
      </c>
      <c r="E27" s="318">
        <f t="shared" ref="E27:G27" si="12">SUM(E22:E26)</f>
        <v>1720</v>
      </c>
      <c r="F27" s="318"/>
      <c r="G27" s="318">
        <f t="shared" si="12"/>
        <v>10</v>
      </c>
      <c r="H27" s="318"/>
      <c r="I27" s="318"/>
      <c r="J27" s="318"/>
      <c r="K27" s="318">
        <f>SUM(K22:K26)</f>
        <v>77</v>
      </c>
      <c r="L27" s="318">
        <f t="shared" ref="L27:O27" si="13">SUM(L22:L26)</f>
        <v>58</v>
      </c>
      <c r="M27" s="318">
        <f t="shared" si="13"/>
        <v>382</v>
      </c>
      <c r="N27" s="318"/>
      <c r="O27" s="318">
        <f t="shared" si="13"/>
        <v>2</v>
      </c>
      <c r="P27" s="318"/>
      <c r="AD27" s="318" t="s">
        <v>44</v>
      </c>
      <c r="AE27" s="318"/>
      <c r="AF27" s="318">
        <f>SUM(AF22:AF26)</f>
        <v>304</v>
      </c>
      <c r="AG27" s="318">
        <f t="shared" ref="AG27" si="14">SUM(AG22:AG26)</f>
        <v>1513</v>
      </c>
      <c r="AH27" s="318"/>
      <c r="AI27" s="318">
        <f t="shared" ref="AI27" si="15">SUM(AI22:AI26)</f>
        <v>13</v>
      </c>
      <c r="AJ27" s="318"/>
      <c r="AK27" s="318"/>
      <c r="AL27" s="318"/>
      <c r="AM27" s="318">
        <f>SUM(AM22:AM26)</f>
        <v>98</v>
      </c>
      <c r="AN27" s="318">
        <f t="shared" ref="AN27:AO27" si="16">SUM(AN22:AN26)</f>
        <v>72</v>
      </c>
      <c r="AO27" s="318">
        <f t="shared" si="16"/>
        <v>491</v>
      </c>
      <c r="AP27" s="318"/>
      <c r="AQ27" s="318">
        <f t="shared" ref="AQ27" si="17">SUM(AQ22:AQ26)</f>
        <v>4</v>
      </c>
      <c r="AR27" s="318"/>
    </row>
    <row r="28" spans="1:54" x14ac:dyDescent="0.15">
      <c r="A28" s="318"/>
      <c r="C28" s="322"/>
      <c r="D28" s="322"/>
      <c r="E28" s="322"/>
      <c r="F28" s="322"/>
      <c r="G28" s="322"/>
      <c r="H28" s="318"/>
      <c r="I28" s="322"/>
      <c r="J28" s="322"/>
      <c r="K28" s="322"/>
      <c r="L28" s="322"/>
      <c r="M28" s="322"/>
      <c r="N28" s="322"/>
      <c r="AC28" s="318"/>
      <c r="AD28" s="322"/>
      <c r="AE28" s="322"/>
      <c r="AF28" s="322"/>
      <c r="AG28" s="322"/>
      <c r="AH28" s="322"/>
      <c r="AI28" s="322"/>
      <c r="AJ28" s="318"/>
      <c r="AK28" s="322"/>
      <c r="AL28" s="322"/>
      <c r="AM28" s="322"/>
      <c r="AN28" s="322"/>
      <c r="AO28" s="322"/>
      <c r="AP28" s="322"/>
    </row>
    <row r="29" spans="1:54" x14ac:dyDescent="0.15">
      <c r="C29" s="322"/>
      <c r="D29" s="322"/>
      <c r="E29" s="322"/>
      <c r="F29" s="322"/>
      <c r="G29" s="322"/>
      <c r="H29" s="322"/>
      <c r="I29" s="322"/>
      <c r="J29" s="322"/>
      <c r="K29" s="322"/>
      <c r="L29" s="322"/>
      <c r="M29" s="322"/>
      <c r="AD29" s="322"/>
      <c r="AE29" s="322"/>
      <c r="AF29" s="322"/>
      <c r="AG29" s="322"/>
      <c r="AH29" s="322"/>
      <c r="AI29" s="322"/>
      <c r="AJ29" s="322"/>
      <c r="AK29" s="322"/>
      <c r="AL29" s="322"/>
      <c r="AM29" s="322"/>
      <c r="AN29" s="322"/>
      <c r="AO29" s="322"/>
    </row>
    <row r="30" spans="1:54" x14ac:dyDescent="0.15">
      <c r="A30" s="545" t="s">
        <v>52</v>
      </c>
      <c r="B30" s="545"/>
      <c r="C30" s="545"/>
      <c r="D30" s="545"/>
      <c r="E30" s="545"/>
      <c r="F30" s="545"/>
      <c r="G30" s="545"/>
      <c r="H30" s="313"/>
      <c r="I30" s="313"/>
      <c r="J30" s="322"/>
      <c r="K30" s="322"/>
      <c r="L30" s="545" t="s">
        <v>49</v>
      </c>
      <c r="M30" s="545"/>
      <c r="N30" s="545"/>
      <c r="O30" s="545"/>
      <c r="P30" s="545"/>
      <c r="T30" s="545" t="s">
        <v>50</v>
      </c>
      <c r="U30" s="545"/>
      <c r="V30" s="545"/>
      <c r="X30" s="545"/>
      <c r="Y30" s="544"/>
      <c r="AE30" s="545" t="s">
        <v>52</v>
      </c>
      <c r="AF30" s="545"/>
      <c r="AG30" s="545"/>
      <c r="AH30" s="545"/>
      <c r="AI30" s="545"/>
      <c r="AJ30" s="545"/>
      <c r="AK30" s="545"/>
      <c r="AL30" s="322"/>
      <c r="AM30" s="322"/>
      <c r="AN30" s="545" t="s">
        <v>49</v>
      </c>
      <c r="AO30" s="545"/>
      <c r="AP30" s="545"/>
      <c r="AQ30" s="545"/>
      <c r="AR30" s="545"/>
      <c r="AV30" s="545" t="s">
        <v>50</v>
      </c>
      <c r="AW30" s="545"/>
      <c r="AX30" s="545"/>
      <c r="AZ30" s="545" t="s">
        <v>51</v>
      </c>
      <c r="BA30" s="544"/>
    </row>
    <row r="31" spans="1:54" x14ac:dyDescent="0.15">
      <c r="A31" s="318" t="s">
        <v>25</v>
      </c>
      <c r="B31" s="318" t="s">
        <v>1517</v>
      </c>
      <c r="C31" s="318" t="s">
        <v>66</v>
      </c>
      <c r="D31" s="318" t="s">
        <v>34</v>
      </c>
      <c r="E31" s="318" t="s">
        <v>17</v>
      </c>
      <c r="F31" s="318" t="s">
        <v>18</v>
      </c>
      <c r="G31" s="318" t="s">
        <v>19</v>
      </c>
      <c r="H31" s="318" t="s">
        <v>20</v>
      </c>
      <c r="I31" s="318" t="s">
        <v>6</v>
      </c>
      <c r="J31" s="318" t="s">
        <v>53</v>
      </c>
      <c r="L31" s="318" t="s">
        <v>10</v>
      </c>
      <c r="M31" s="318" t="s">
        <v>11</v>
      </c>
      <c r="N31" s="318" t="s">
        <v>12</v>
      </c>
      <c r="O31" s="318" t="s">
        <v>26</v>
      </c>
      <c r="P31" s="318" t="s">
        <v>7</v>
      </c>
      <c r="S31" s="318" t="s">
        <v>25</v>
      </c>
      <c r="T31" s="318" t="s">
        <v>47</v>
      </c>
      <c r="U31" s="318" t="s">
        <v>45</v>
      </c>
      <c r="V31" s="318" t="s">
        <v>46</v>
      </c>
      <c r="X31" s="318" t="s">
        <v>14</v>
      </c>
      <c r="Y31" s="318" t="s">
        <v>21</v>
      </c>
      <c r="Z31" s="318" t="s">
        <v>1003</v>
      </c>
      <c r="AA31" s="318"/>
      <c r="AD31" s="318" t="s">
        <v>25</v>
      </c>
      <c r="AE31" s="318" t="s">
        <v>66</v>
      </c>
      <c r="AF31" s="318" t="s">
        <v>34</v>
      </c>
      <c r="AG31" s="318" t="s">
        <v>17</v>
      </c>
      <c r="AH31" s="318" t="s">
        <v>18</v>
      </c>
      <c r="AI31" s="318" t="s">
        <v>19</v>
      </c>
      <c r="AJ31" s="318" t="s">
        <v>20</v>
      </c>
      <c r="AK31" s="318" t="s">
        <v>6</v>
      </c>
      <c r="AL31" s="318" t="s">
        <v>53</v>
      </c>
      <c r="AN31" s="318" t="s">
        <v>10</v>
      </c>
      <c r="AO31" s="318" t="s">
        <v>11</v>
      </c>
      <c r="AP31" s="318" t="s">
        <v>12</v>
      </c>
      <c r="AQ31" s="318" t="s">
        <v>26</v>
      </c>
      <c r="AR31" s="318" t="s">
        <v>7</v>
      </c>
      <c r="AV31" s="318" t="s">
        <v>47</v>
      </c>
      <c r="AW31" s="318" t="s">
        <v>45</v>
      </c>
      <c r="AX31" s="318" t="s">
        <v>46</v>
      </c>
      <c r="AZ31" s="318" t="s">
        <v>14</v>
      </c>
      <c r="BA31" s="318" t="s">
        <v>21</v>
      </c>
    </row>
    <row r="32" spans="1:54" x14ac:dyDescent="0.15">
      <c r="A32" s="319" t="s">
        <v>894</v>
      </c>
      <c r="B32" s="320">
        <v>26</v>
      </c>
      <c r="C32" s="320"/>
      <c r="D32" s="317">
        <f>F32/E32</f>
        <v>0.45652173913043476</v>
      </c>
      <c r="E32" s="320">
        <v>46</v>
      </c>
      <c r="F32" s="320">
        <v>21</v>
      </c>
      <c r="G32" s="320">
        <v>204</v>
      </c>
      <c r="H32" s="320">
        <f t="shared" ref="H32:H37" si="18">G32/F32</f>
        <v>9.7142857142857135</v>
      </c>
      <c r="I32" s="320">
        <v>1</v>
      </c>
      <c r="J32" s="317">
        <f>I32/F32</f>
        <v>4.7619047619047616E-2</v>
      </c>
      <c r="L32" s="320">
        <v>0</v>
      </c>
      <c r="M32" s="320">
        <v>0</v>
      </c>
      <c r="N32" s="331" t="e">
        <f t="shared" ref="N32:N37" si="19">M32/L32</f>
        <v>#DIV/0!</v>
      </c>
      <c r="O32" s="320">
        <v>0</v>
      </c>
      <c r="P32" s="317" t="e">
        <f>O32/L32</f>
        <v>#DIV/0!</v>
      </c>
      <c r="S32" s="319" t="s">
        <v>895</v>
      </c>
      <c r="T32" s="332">
        <f t="shared" ref="T32:T37" si="20">(E32+L32)/($D$27+$L$27+$N$17+$E$47+$L$47)</f>
        <v>7.098765432098765E-2</v>
      </c>
      <c r="U32" s="332">
        <f t="shared" ref="U32:U37" si="21">E32/($E$17)</f>
        <v>0.12432432432432433</v>
      </c>
      <c r="V32" s="332">
        <f t="shared" ref="V32:V37" si="22">L32/($N$17+$D$27+$L$38+$L$47)</f>
        <v>0</v>
      </c>
      <c r="X32" s="320">
        <f>($G32*('Scoring Format'!$B$4))+($I32*'Scoring Format'!$B$7)+($M32*('Scoring Format'!$B$3))+($O32*('Scoring Format'!$B$6))</f>
        <v>26.400000000000002</v>
      </c>
      <c r="Y32" s="320">
        <f>(F32*1)+(($G32*('Scoring Format'!$B$4))+($I32*'Scoring Format'!$B$7)+($M32*('Scoring Format'!$B$3))+($O32*('Scoring Format'!$B$6)))</f>
        <v>47.400000000000006</v>
      </c>
      <c r="Z32" s="320">
        <f>(F32*0.5)+(($G32*('Scoring Format'!$B$4))+($I32*'Scoring Format'!$B$7)+($M32*('Scoring Format'!$B$3))+($O32*('Scoring Format'!$B$6)))</f>
        <v>36.900000000000006</v>
      </c>
      <c r="AA32" s="322"/>
      <c r="AD32" s="319" t="s">
        <v>71</v>
      </c>
      <c r="AE32" s="319"/>
      <c r="AF32" s="317">
        <f>AH32/AG32</f>
        <v>0.60747663551401865</v>
      </c>
      <c r="AG32" s="320">
        <v>107</v>
      </c>
      <c r="AH32" s="320">
        <v>65</v>
      </c>
      <c r="AI32" s="320">
        <v>710</v>
      </c>
      <c r="AJ32" s="320">
        <f t="shared" ref="AJ32:AJ36" si="23">AI32/AH32</f>
        <v>10.923076923076923</v>
      </c>
      <c r="AK32" s="320">
        <v>6</v>
      </c>
      <c r="AL32" s="317">
        <f>AK32/AH32</f>
        <v>9.2307692307692313E-2</v>
      </c>
      <c r="AN32" s="320">
        <v>0</v>
      </c>
      <c r="AO32" s="320">
        <v>0</v>
      </c>
      <c r="AP32" s="331" t="e">
        <f t="shared" ref="AP32:AP37" si="24">AO32/AN32</f>
        <v>#DIV/0!</v>
      </c>
      <c r="AQ32" s="320">
        <v>0</v>
      </c>
      <c r="AR32" s="317" t="e">
        <f>AQ32/AN32</f>
        <v>#DIV/0!</v>
      </c>
      <c r="AV32" s="332" t="e">
        <f>(#REF!+AK32)/(#REF!+AK35)</f>
        <v>#REF!</v>
      </c>
      <c r="AW32" s="332" t="e">
        <f>#REF!/(AK32+#REF!)</f>
        <v>#REF!</v>
      </c>
      <c r="AX32" s="332" t="e">
        <f>AK32/(#REF!+AK32)</f>
        <v>#REF!</v>
      </c>
      <c r="AZ32" s="320">
        <f>(AI32*0.1)+(AK32*6)+(AO32*0.1)+(AQ32*6)</f>
        <v>107</v>
      </c>
      <c r="BA32" s="320">
        <f>(AH32*1)+(AI32*0.1)+(AK32*6)+(AO32*0.1)+(AQ32*6)</f>
        <v>172</v>
      </c>
    </row>
    <row r="33" spans="1:53" x14ac:dyDescent="0.15">
      <c r="A33" s="319" t="s">
        <v>527</v>
      </c>
      <c r="B33" s="320">
        <v>27</v>
      </c>
      <c r="C33" s="320">
        <v>13</v>
      </c>
      <c r="D33" s="317">
        <f t="shared" ref="D33:D37" si="25">F33/E33</f>
        <v>0.63</v>
      </c>
      <c r="E33" s="320">
        <v>100</v>
      </c>
      <c r="F33" s="320">
        <v>63</v>
      </c>
      <c r="G33" s="320">
        <v>1000</v>
      </c>
      <c r="H33" s="320">
        <f t="shared" si="18"/>
        <v>15.873015873015873</v>
      </c>
      <c r="I33" s="320">
        <v>7</v>
      </c>
      <c r="J33" s="317">
        <f t="shared" ref="J33:J37" si="26">I33/F33</f>
        <v>0.1111111111111111</v>
      </c>
      <c r="L33" s="320">
        <v>0</v>
      </c>
      <c r="M33" s="320">
        <v>0</v>
      </c>
      <c r="N33" s="331" t="e">
        <f t="shared" si="19"/>
        <v>#DIV/0!</v>
      </c>
      <c r="O33" s="320">
        <v>0</v>
      </c>
      <c r="P33" s="317" t="e">
        <f t="shared" ref="P33:P37" si="27">O33/L33</f>
        <v>#DIV/0!</v>
      </c>
      <c r="S33" s="319" t="s">
        <v>345</v>
      </c>
      <c r="T33" s="332">
        <f t="shared" si="20"/>
        <v>0.15432098765432098</v>
      </c>
      <c r="U33" s="332">
        <f t="shared" si="21"/>
        <v>0.27027027027027029</v>
      </c>
      <c r="V33" s="332">
        <f t="shared" si="22"/>
        <v>0</v>
      </c>
      <c r="X33" s="320">
        <f>($G33*('Scoring Format'!$B$4))+($I33*'Scoring Format'!$B$7)+($M33*('Scoring Format'!$B$3))+($O33*('Scoring Format'!$B$6))</f>
        <v>142</v>
      </c>
      <c r="Y33" s="320">
        <f>(F33*1)+(($G33*('Scoring Format'!$B$4))+($I33*'Scoring Format'!$B$7)+($M33*('Scoring Format'!$B$3))+($O33*('Scoring Format'!$B$6)))</f>
        <v>205</v>
      </c>
      <c r="Z33" s="320">
        <f>(F33*0.5)+(($G33*('Scoring Format'!$B$4))+($I33*'Scoring Format'!$B$7)+($M33*('Scoring Format'!$B$3))+($O33*('Scoring Format'!$B$6)))</f>
        <v>173.5</v>
      </c>
      <c r="AA33" s="322"/>
      <c r="AD33" s="319" t="s">
        <v>27</v>
      </c>
      <c r="AE33" s="319"/>
      <c r="AF33" s="317">
        <f t="shared" ref="AF33:AF37" si="28">AH33/AG33</f>
        <v>0.6333333333333333</v>
      </c>
      <c r="AG33" s="320">
        <v>120</v>
      </c>
      <c r="AH33" s="320">
        <v>76</v>
      </c>
      <c r="AI33" s="320">
        <v>892</v>
      </c>
      <c r="AJ33" s="320">
        <f t="shared" si="23"/>
        <v>11.736842105263158</v>
      </c>
      <c r="AK33" s="320">
        <v>5</v>
      </c>
      <c r="AL33" s="317">
        <f t="shared" ref="AL33:AL37" si="29">AK33/AH33</f>
        <v>6.5789473684210523E-2</v>
      </c>
      <c r="AN33" s="320">
        <v>12</v>
      </c>
      <c r="AO33" s="320">
        <v>108</v>
      </c>
      <c r="AP33" s="331">
        <f t="shared" si="24"/>
        <v>9</v>
      </c>
      <c r="AQ33" s="320">
        <v>0</v>
      </c>
      <c r="AR33" s="317">
        <f t="shared" ref="AR33:AR37" si="30">AQ33/AN33</f>
        <v>0</v>
      </c>
      <c r="AV33" s="332" t="e">
        <f>(#REF!+AK33)/(#REF!+AK36)</f>
        <v>#REF!</v>
      </c>
      <c r="AW33" s="332" t="e">
        <f>#REF!/(AK33+#REF!)</f>
        <v>#REF!</v>
      </c>
      <c r="AX33" s="332" t="e">
        <f>AK33/(#REF!+AK33)</f>
        <v>#REF!</v>
      </c>
      <c r="AZ33" s="320">
        <f>(AI33*0.1)+(AK33*6)+(AO33*0.1)+(AQ33*6)</f>
        <v>130</v>
      </c>
      <c r="BA33" s="320">
        <f>(AH33*1)+(AI33*0.1)+(AK33*6)+(AO33*0.1)+(AQ33*6)</f>
        <v>206</v>
      </c>
    </row>
    <row r="34" spans="1:53" x14ac:dyDescent="0.15">
      <c r="A34" s="319" t="s">
        <v>896</v>
      </c>
      <c r="B34" s="320">
        <v>26</v>
      </c>
      <c r="C34" s="320"/>
      <c r="D34" s="317">
        <f t="shared" si="25"/>
        <v>0.61764705882352944</v>
      </c>
      <c r="E34" s="320">
        <v>34</v>
      </c>
      <c r="F34" s="320">
        <v>21</v>
      </c>
      <c r="G34" s="320">
        <v>202</v>
      </c>
      <c r="H34" s="320">
        <f t="shared" si="18"/>
        <v>9.6190476190476186</v>
      </c>
      <c r="I34" s="320">
        <v>0</v>
      </c>
      <c r="J34" s="317">
        <f t="shared" si="26"/>
        <v>0</v>
      </c>
      <c r="L34" s="320"/>
      <c r="M34" s="320"/>
      <c r="N34" s="331" t="e">
        <f t="shared" si="19"/>
        <v>#DIV/0!</v>
      </c>
      <c r="O34" s="320">
        <v>0</v>
      </c>
      <c r="P34" s="317" t="e">
        <f t="shared" si="27"/>
        <v>#DIV/0!</v>
      </c>
      <c r="S34" s="319" t="s">
        <v>897</v>
      </c>
      <c r="T34" s="332">
        <f t="shared" si="20"/>
        <v>5.2469135802469133E-2</v>
      </c>
      <c r="U34" s="332">
        <f t="shared" si="21"/>
        <v>9.1891891891891897E-2</v>
      </c>
      <c r="V34" s="332">
        <f t="shared" si="22"/>
        <v>0</v>
      </c>
      <c r="X34" s="320">
        <f>($G34*('Scoring Format'!$B$4))+($I34*'Scoring Format'!$B$7)+($M34*('Scoring Format'!$B$3))+($O34*('Scoring Format'!$B$6))</f>
        <v>20.200000000000003</v>
      </c>
      <c r="Y34" s="320">
        <f>(F34*1)+(($G34*('Scoring Format'!$B$4))+($I34*'Scoring Format'!$B$7)+($M34*('Scoring Format'!$B$3))+($O34*('Scoring Format'!$B$6)))</f>
        <v>41.2</v>
      </c>
      <c r="Z34" s="320">
        <f>(F34*0.5)+(($G34*('Scoring Format'!$B$4))+($I34*'Scoring Format'!$B$7)+($M34*('Scoring Format'!$B$3))+($O34*('Scoring Format'!$B$6)))</f>
        <v>30.700000000000003</v>
      </c>
      <c r="AA34" s="322"/>
      <c r="AD34" s="319" t="s">
        <v>28</v>
      </c>
      <c r="AE34" s="319"/>
      <c r="AF34" s="317">
        <f t="shared" si="28"/>
        <v>0.55000000000000004</v>
      </c>
      <c r="AG34" s="320">
        <v>40</v>
      </c>
      <c r="AH34" s="320">
        <v>22</v>
      </c>
      <c r="AI34" s="320">
        <v>325</v>
      </c>
      <c r="AJ34" s="320">
        <f t="shared" si="23"/>
        <v>14.772727272727273</v>
      </c>
      <c r="AK34" s="320">
        <v>2</v>
      </c>
      <c r="AL34" s="317">
        <f t="shared" si="29"/>
        <v>9.0909090909090912E-2</v>
      </c>
      <c r="AN34" s="320">
        <v>5</v>
      </c>
      <c r="AO34" s="320">
        <v>20</v>
      </c>
      <c r="AP34" s="331">
        <f t="shared" si="24"/>
        <v>4</v>
      </c>
      <c r="AQ34" s="320">
        <v>0</v>
      </c>
      <c r="AR34" s="317">
        <f t="shared" si="30"/>
        <v>0</v>
      </c>
      <c r="AV34" s="332" t="e">
        <f>(#REF!+AK34)/(#REF!+AK37)</f>
        <v>#REF!</v>
      </c>
      <c r="AW34" s="332" t="e">
        <f>#REF!/(AK34+#REF!)</f>
        <v>#REF!</v>
      </c>
      <c r="AX34" s="332" t="e">
        <f>AK34/(#REF!+AK34)</f>
        <v>#REF!</v>
      </c>
      <c r="AZ34" s="320">
        <f>(AI34*0.1)+(AK34*6)+(AO34*0.1)+(AQ34*6)</f>
        <v>46.5</v>
      </c>
      <c r="BA34" s="320">
        <f>(AH34*1)+(AI34*0.1)+(AK34*6)+(AO34*0.1)+(AQ34*6)</f>
        <v>68.5</v>
      </c>
    </row>
    <row r="35" spans="1:53" x14ac:dyDescent="0.15">
      <c r="A35" s="319" t="s">
        <v>1816</v>
      </c>
      <c r="B35" s="320">
        <v>24</v>
      </c>
      <c r="C35" s="320">
        <v>17</v>
      </c>
      <c r="D35" s="317">
        <f t="shared" si="25"/>
        <v>0.58620689655172409</v>
      </c>
      <c r="E35" s="320">
        <v>87</v>
      </c>
      <c r="F35" s="320">
        <v>51</v>
      </c>
      <c r="G35" s="320">
        <v>661</v>
      </c>
      <c r="H35" s="320">
        <f t="shared" si="18"/>
        <v>12.96078431372549</v>
      </c>
      <c r="I35" s="320">
        <v>7</v>
      </c>
      <c r="J35" s="317">
        <f t="shared" si="26"/>
        <v>0.13725490196078433</v>
      </c>
      <c r="L35" s="320"/>
      <c r="M35" s="320"/>
      <c r="N35" s="331" t="e">
        <f t="shared" si="19"/>
        <v>#DIV/0!</v>
      </c>
      <c r="O35" s="320">
        <v>0</v>
      </c>
      <c r="P35" s="317" t="e">
        <f t="shared" si="27"/>
        <v>#DIV/0!</v>
      </c>
      <c r="S35" s="319" t="s">
        <v>1817</v>
      </c>
      <c r="T35" s="332">
        <f t="shared" si="20"/>
        <v>0.13425925925925927</v>
      </c>
      <c r="U35" s="332">
        <f t="shared" si="21"/>
        <v>0.23513513513513515</v>
      </c>
      <c r="V35" s="332">
        <f t="shared" si="22"/>
        <v>0</v>
      </c>
      <c r="X35" s="320">
        <f>($G35*('Scoring Format'!$B$4))+($I35*'Scoring Format'!$B$7)+($M35*('Scoring Format'!$B$3))+($O35*('Scoring Format'!$B$6))</f>
        <v>108.10000000000001</v>
      </c>
      <c r="Y35" s="320">
        <f>(F35*1)+(($G35*('Scoring Format'!$B$4))+($I35*'Scoring Format'!$B$7)+($M35*('Scoring Format'!$B$3))+($O35*('Scoring Format'!$B$6)))</f>
        <v>159.10000000000002</v>
      </c>
      <c r="Z35" s="320">
        <f>(F35*0.5)+(($G35*('Scoring Format'!$B$4))+($I35*'Scoring Format'!$B$7)+($M35*('Scoring Format'!$B$3))+($O35*('Scoring Format'!$B$6)))</f>
        <v>133.60000000000002</v>
      </c>
      <c r="AA35" s="322"/>
      <c r="AD35" s="319" t="s">
        <v>29</v>
      </c>
      <c r="AE35" s="319"/>
      <c r="AF35" s="317">
        <f t="shared" si="28"/>
        <v>0.66206896551724137</v>
      </c>
      <c r="AG35" s="320">
        <v>145</v>
      </c>
      <c r="AH35" s="320">
        <v>96</v>
      </c>
      <c r="AI35" s="320">
        <v>1098</v>
      </c>
      <c r="AJ35" s="320">
        <f t="shared" si="23"/>
        <v>11.4375</v>
      </c>
      <c r="AK35" s="320">
        <v>7</v>
      </c>
      <c r="AL35" s="317">
        <f t="shared" si="29"/>
        <v>7.2916666666666671E-2</v>
      </c>
      <c r="AN35" s="320">
        <v>0</v>
      </c>
      <c r="AO35" s="320">
        <v>0</v>
      </c>
      <c r="AP35" s="331" t="e">
        <f t="shared" si="24"/>
        <v>#DIV/0!</v>
      </c>
      <c r="AQ35" s="320">
        <v>0</v>
      </c>
      <c r="AR35" s="317" t="e">
        <f t="shared" si="30"/>
        <v>#DIV/0!</v>
      </c>
      <c r="AV35" s="332" t="e">
        <f>(#REF!+AK35)/(#REF!+AK38)</f>
        <v>#REF!</v>
      </c>
      <c r="AW35" s="332" t="e">
        <f>#REF!/(AK35+#REF!)</f>
        <v>#REF!</v>
      </c>
      <c r="AX35" s="332" t="e">
        <f>AK35/(#REF!+AK35)</f>
        <v>#REF!</v>
      </c>
      <c r="AZ35" s="320">
        <f>(AI35*0.1)+(AK35*6)+(AO35*0.1)+(AQ35*6)</f>
        <v>151.80000000000001</v>
      </c>
      <c r="BA35" s="320">
        <f>(AH35*1)+(AI35*0.1)+(AK35*6)+(AO35*0.1)+(AQ35*6)</f>
        <v>247.8</v>
      </c>
    </row>
    <row r="36" spans="1:53" x14ac:dyDescent="0.15">
      <c r="A36" s="319" t="s">
        <v>1818</v>
      </c>
      <c r="B36" s="320">
        <v>24</v>
      </c>
      <c r="C36" s="320">
        <v>17</v>
      </c>
      <c r="D36" s="317">
        <f t="shared" si="25"/>
        <v>0.68</v>
      </c>
      <c r="E36" s="320">
        <v>100</v>
      </c>
      <c r="F36" s="320">
        <v>68</v>
      </c>
      <c r="G36" s="320">
        <v>817</v>
      </c>
      <c r="H36" s="320">
        <f t="shared" si="18"/>
        <v>12.014705882352942</v>
      </c>
      <c r="I36" s="320">
        <v>5</v>
      </c>
      <c r="J36" s="317">
        <f t="shared" si="26"/>
        <v>7.3529411764705885E-2</v>
      </c>
      <c r="L36" s="320"/>
      <c r="M36" s="320"/>
      <c r="N36" s="331" t="e">
        <f t="shared" si="19"/>
        <v>#DIV/0!</v>
      </c>
      <c r="O36" s="320">
        <v>0</v>
      </c>
      <c r="P36" s="317" t="e">
        <f t="shared" si="27"/>
        <v>#DIV/0!</v>
      </c>
      <c r="S36" s="319" t="s">
        <v>1819</v>
      </c>
      <c r="T36" s="332">
        <f t="shared" si="20"/>
        <v>0.15432098765432098</v>
      </c>
      <c r="U36" s="332">
        <f t="shared" si="21"/>
        <v>0.27027027027027029</v>
      </c>
      <c r="V36" s="332">
        <f t="shared" si="22"/>
        <v>0</v>
      </c>
      <c r="X36" s="320">
        <f>($G36*('Scoring Format'!$B$4))+($I36*'Scoring Format'!$B$7)+($M36*('Scoring Format'!$B$3))+($O36*('Scoring Format'!$B$6))</f>
        <v>111.7</v>
      </c>
      <c r="Y36" s="320">
        <f>(F36*1)+(($G36*('Scoring Format'!$B$4))+($I36*'Scoring Format'!$B$7)+($M36*('Scoring Format'!$B$3))+($O36*('Scoring Format'!$B$6)))</f>
        <v>179.7</v>
      </c>
      <c r="Z36" s="320">
        <f>(F36*0.5)+(($G36*('Scoring Format'!$B$4))+($I36*'Scoring Format'!$B$7)+($M36*('Scoring Format'!$B$3))+($O36*('Scoring Format'!$B$6)))</f>
        <v>145.69999999999999</v>
      </c>
      <c r="AA36" s="322"/>
      <c r="AD36" s="319" t="s">
        <v>30</v>
      </c>
      <c r="AE36" s="319"/>
      <c r="AF36" s="317">
        <f t="shared" si="28"/>
        <v>0.6</v>
      </c>
      <c r="AG36" s="320">
        <v>10</v>
      </c>
      <c r="AH36" s="320">
        <v>6</v>
      </c>
      <c r="AI36" s="320">
        <v>100</v>
      </c>
      <c r="AJ36" s="320">
        <f t="shared" si="23"/>
        <v>16.666666666666668</v>
      </c>
      <c r="AK36" s="320">
        <v>0</v>
      </c>
      <c r="AL36" s="317">
        <f t="shared" si="29"/>
        <v>0</v>
      </c>
      <c r="AN36" s="320">
        <v>0</v>
      </c>
      <c r="AO36" s="320">
        <v>0</v>
      </c>
      <c r="AP36" s="331" t="e">
        <f t="shared" si="24"/>
        <v>#DIV/0!</v>
      </c>
      <c r="AQ36" s="320">
        <v>0</v>
      </c>
      <c r="AR36" s="317" t="e">
        <f t="shared" si="30"/>
        <v>#DIV/0!</v>
      </c>
      <c r="AV36" s="332" t="e">
        <f>(#REF!+AK36)/(#REF!+AK41)</f>
        <v>#REF!</v>
      </c>
      <c r="AW36" s="332" t="e">
        <f>#REF!/(AK36+#REF!)</f>
        <v>#REF!</v>
      </c>
      <c r="AX36" s="332" t="e">
        <f>AK36/(#REF!+AK36)</f>
        <v>#REF!</v>
      </c>
      <c r="AZ36" s="320">
        <f>(AI36*0.1)+(AK36*6)+(AO36*0.1)+(AQ36*6)</f>
        <v>10</v>
      </c>
      <c r="BA36" s="320">
        <f>(AH36*1)+(AI36*0.1)+(AK36*6)+(AO36*0.1)+(AQ36*6)</f>
        <v>16</v>
      </c>
    </row>
    <row r="37" spans="1:53" x14ac:dyDescent="0.15">
      <c r="A37" s="319" t="s">
        <v>1820</v>
      </c>
      <c r="B37" s="320">
        <v>30</v>
      </c>
      <c r="C37" s="320"/>
      <c r="D37" s="317">
        <f t="shared" si="25"/>
        <v>0.75</v>
      </c>
      <c r="E37" s="320">
        <v>4</v>
      </c>
      <c r="F37" s="320">
        <v>3</v>
      </c>
      <c r="G37" s="320">
        <v>30</v>
      </c>
      <c r="H37" s="320">
        <f t="shared" si="18"/>
        <v>10</v>
      </c>
      <c r="I37" s="320">
        <v>0</v>
      </c>
      <c r="J37" s="317">
        <f t="shared" si="26"/>
        <v>0</v>
      </c>
      <c r="L37" s="320"/>
      <c r="M37" s="320"/>
      <c r="N37" s="331" t="e">
        <f t="shared" si="19"/>
        <v>#DIV/0!</v>
      </c>
      <c r="O37" s="320">
        <v>0</v>
      </c>
      <c r="P37" s="317" t="e">
        <f t="shared" si="27"/>
        <v>#DIV/0!</v>
      </c>
      <c r="S37" s="319" t="s">
        <v>1821</v>
      </c>
      <c r="T37" s="332">
        <f t="shared" si="20"/>
        <v>6.1728395061728392E-3</v>
      </c>
      <c r="U37" s="332">
        <f t="shared" si="21"/>
        <v>1.0810810810810811E-2</v>
      </c>
      <c r="V37" s="332">
        <f t="shared" si="22"/>
        <v>0</v>
      </c>
      <c r="X37" s="320">
        <f>($G37*('Scoring Format'!$B$4))+($I37*'Scoring Format'!$B$7)+($M37*('Scoring Format'!$B$3))+($O37*('Scoring Format'!$B$6))</f>
        <v>3</v>
      </c>
      <c r="Y37" s="320">
        <f>(F37*1)+(($G37*('Scoring Format'!$B$4))+($I37*'Scoring Format'!$B$7)+($M37*('Scoring Format'!$B$3))+($O37*('Scoring Format'!$B$6)))</f>
        <v>6</v>
      </c>
      <c r="Z37" s="320">
        <f>(F37*0.5)+(($G37*('Scoring Format'!$B$4))+($I37*'Scoring Format'!$B$7)+($M37*('Scoring Format'!$B$3))+($O37*('Scoring Format'!$B$6)))</f>
        <v>4.5</v>
      </c>
      <c r="AA37" s="322"/>
      <c r="AD37" s="319" t="s">
        <v>72</v>
      </c>
      <c r="AE37" s="319"/>
      <c r="AF37" s="317" t="e">
        <f t="shared" si="28"/>
        <v>#DIV/0!</v>
      </c>
      <c r="AG37" s="320"/>
      <c r="AH37" s="320"/>
      <c r="AI37" s="320"/>
      <c r="AJ37" s="320"/>
      <c r="AK37" s="320"/>
      <c r="AL37" s="317" t="e">
        <f t="shared" si="29"/>
        <v>#DIV/0!</v>
      </c>
      <c r="AN37" s="320"/>
      <c r="AO37" s="320"/>
      <c r="AP37" s="331" t="e">
        <f t="shared" si="24"/>
        <v>#DIV/0!</v>
      </c>
      <c r="AQ37" s="320"/>
      <c r="AR37" s="317" t="e">
        <f t="shared" si="30"/>
        <v>#DIV/0!</v>
      </c>
      <c r="AV37" s="332" t="e">
        <f>(#REF!+AK37)/(#REF!+AK42)</f>
        <v>#REF!</v>
      </c>
      <c r="AW37" s="332" t="e">
        <f>#REF!/(AK37+#REF!)</f>
        <v>#REF!</v>
      </c>
      <c r="AX37" s="332" t="e">
        <f>AK37/(#REF!+AK37)</f>
        <v>#REF!</v>
      </c>
      <c r="AZ37" s="320"/>
      <c r="BA37" s="320"/>
    </row>
    <row r="38" spans="1:53" x14ac:dyDescent="0.15">
      <c r="A38" s="318" t="s">
        <v>44</v>
      </c>
      <c r="B38" s="318"/>
      <c r="C38" s="318"/>
      <c r="D38" s="314"/>
      <c r="E38" s="318">
        <f>SUM(E32:E37)</f>
        <v>371</v>
      </c>
      <c r="F38" s="318">
        <f t="shared" ref="F38:I38" si="31">SUM(F32:F37)</f>
        <v>227</v>
      </c>
      <c r="G38" s="318">
        <f t="shared" si="31"/>
        <v>2914</v>
      </c>
      <c r="H38" s="318"/>
      <c r="I38" s="318">
        <f t="shared" si="31"/>
        <v>20</v>
      </c>
      <c r="J38" s="318"/>
      <c r="K38" s="318"/>
      <c r="L38" s="318">
        <f>SUM(L32:L37)</f>
        <v>0</v>
      </c>
      <c r="M38" s="318">
        <f t="shared" ref="M38:O38" si="32">SUM(M32:M37)</f>
        <v>0</v>
      </c>
      <c r="N38" s="318"/>
      <c r="O38" s="318">
        <f t="shared" si="32"/>
        <v>0</v>
      </c>
      <c r="P38" s="318"/>
      <c r="AD38" s="318" t="s">
        <v>44</v>
      </c>
      <c r="AE38" s="318"/>
      <c r="AF38" s="314"/>
      <c r="AG38" s="318">
        <f>SUM(AG32:AG37)</f>
        <v>422</v>
      </c>
      <c r="AH38" s="318">
        <f t="shared" ref="AH38:AI38" si="33">SUM(AH32:AH37)</f>
        <v>265</v>
      </c>
      <c r="AI38" s="318">
        <f t="shared" si="33"/>
        <v>3125</v>
      </c>
      <c r="AJ38" s="318"/>
      <c r="AK38" s="318">
        <f t="shared" ref="AK38" si="34">SUM(AK32:AK37)</f>
        <v>20</v>
      </c>
      <c r="AL38" s="318"/>
      <c r="AM38" s="318"/>
      <c r="AN38" s="318">
        <f>SUM(AN32:AN37)</f>
        <v>17</v>
      </c>
      <c r="AO38" s="318">
        <f t="shared" ref="AO38" si="35">SUM(AO32:AO37)</f>
        <v>128</v>
      </c>
      <c r="AP38" s="318"/>
      <c r="AQ38" s="318">
        <f t="shared" ref="AQ38" si="36">SUM(AQ32:AQ37)</f>
        <v>0</v>
      </c>
      <c r="AR38" s="318"/>
    </row>
    <row r="39" spans="1:53" x14ac:dyDescent="0.15">
      <c r="A39" s="318"/>
      <c r="C39" s="322"/>
      <c r="D39" s="322"/>
      <c r="E39" s="322"/>
      <c r="F39" s="322"/>
      <c r="G39" s="322"/>
      <c r="H39" s="322"/>
      <c r="I39" s="322"/>
      <c r="J39" s="322"/>
      <c r="K39" s="322"/>
      <c r="L39" s="322"/>
      <c r="AC39" s="318"/>
      <c r="AE39" s="322"/>
      <c r="AF39" s="322"/>
      <c r="AG39" s="322"/>
      <c r="AH39" s="322"/>
      <c r="AI39" s="322"/>
      <c r="AJ39" s="322"/>
      <c r="AK39" s="322"/>
      <c r="AL39" s="322"/>
      <c r="AM39" s="322"/>
      <c r="AN39" s="322"/>
    </row>
    <row r="40" spans="1:53" x14ac:dyDescent="0.15">
      <c r="A40" s="318"/>
      <c r="C40" s="322"/>
      <c r="D40" s="322"/>
      <c r="E40" s="322"/>
      <c r="F40" s="322"/>
      <c r="G40" s="322"/>
      <c r="H40" s="322"/>
      <c r="I40" s="322"/>
      <c r="J40" s="322"/>
      <c r="K40" s="322"/>
      <c r="L40" s="322"/>
      <c r="AC40" s="318"/>
      <c r="AE40" s="322"/>
      <c r="AF40" s="322"/>
      <c r="AG40" s="322"/>
      <c r="AH40" s="322"/>
      <c r="AI40" s="322"/>
      <c r="AJ40" s="322"/>
      <c r="AK40" s="322"/>
      <c r="AL40" s="322"/>
      <c r="AM40" s="322"/>
      <c r="AN40" s="322"/>
    </row>
    <row r="41" spans="1:53" x14ac:dyDescent="0.15">
      <c r="A41" s="545" t="s">
        <v>52</v>
      </c>
      <c r="B41" s="545"/>
      <c r="C41" s="545"/>
      <c r="D41" s="545"/>
      <c r="E41" s="545"/>
      <c r="F41" s="545"/>
      <c r="G41" s="545"/>
      <c r="H41" s="313"/>
      <c r="I41" s="313"/>
      <c r="J41" s="322"/>
      <c r="K41" s="322"/>
      <c r="L41" s="545" t="s">
        <v>49</v>
      </c>
      <c r="M41" s="545"/>
      <c r="N41" s="545"/>
      <c r="O41" s="545"/>
      <c r="P41" s="545"/>
      <c r="T41" s="545" t="s">
        <v>50</v>
      </c>
      <c r="U41" s="545"/>
      <c r="V41" s="545"/>
      <c r="X41" s="545"/>
      <c r="Y41" s="544"/>
      <c r="AE41" s="545" t="s">
        <v>52</v>
      </c>
      <c r="AF41" s="545"/>
      <c r="AG41" s="545"/>
      <c r="AH41" s="545"/>
      <c r="AI41" s="545"/>
      <c r="AJ41" s="545"/>
      <c r="AK41" s="545"/>
      <c r="AL41" s="322"/>
      <c r="AM41" s="322"/>
      <c r="AN41" s="545" t="s">
        <v>49</v>
      </c>
      <c r="AO41" s="545"/>
      <c r="AP41" s="545"/>
      <c r="AQ41" s="545"/>
      <c r="AR41" s="545"/>
      <c r="AV41" s="545" t="s">
        <v>50</v>
      </c>
      <c r="AW41" s="545"/>
      <c r="AX41" s="545"/>
      <c r="AZ41" s="545" t="s">
        <v>51</v>
      </c>
      <c r="BA41" s="544"/>
    </row>
    <row r="42" spans="1:53" x14ac:dyDescent="0.15">
      <c r="A42" s="318" t="s">
        <v>31</v>
      </c>
      <c r="B42" s="318" t="s">
        <v>1517</v>
      </c>
      <c r="C42" s="318" t="s">
        <v>66</v>
      </c>
      <c r="D42" s="318" t="s">
        <v>34</v>
      </c>
      <c r="E42" s="318" t="s">
        <v>17</v>
      </c>
      <c r="F42" s="318" t="s">
        <v>18</v>
      </c>
      <c r="G42" s="318" t="s">
        <v>19</v>
      </c>
      <c r="H42" s="318" t="s">
        <v>20</v>
      </c>
      <c r="I42" s="318" t="s">
        <v>6</v>
      </c>
      <c r="J42" s="318" t="s">
        <v>53</v>
      </c>
      <c r="L42" s="318" t="s">
        <v>10</v>
      </c>
      <c r="M42" s="318" t="s">
        <v>11</v>
      </c>
      <c r="N42" s="318" t="s">
        <v>12</v>
      </c>
      <c r="O42" s="318" t="s">
        <v>54</v>
      </c>
      <c r="P42" s="318" t="s">
        <v>7</v>
      </c>
      <c r="S42" s="318" t="s">
        <v>31</v>
      </c>
      <c r="T42" s="318" t="s">
        <v>47</v>
      </c>
      <c r="U42" s="318" t="s">
        <v>45</v>
      </c>
      <c r="V42" s="318" t="s">
        <v>46</v>
      </c>
      <c r="X42" s="318" t="s">
        <v>14</v>
      </c>
      <c r="Y42" s="318" t="s">
        <v>21</v>
      </c>
      <c r="Z42" s="318" t="s">
        <v>1004</v>
      </c>
      <c r="AA42" s="318"/>
      <c r="AD42" s="318" t="s">
        <v>31</v>
      </c>
      <c r="AE42" s="318" t="s">
        <v>66</v>
      </c>
      <c r="AF42" s="318" t="s">
        <v>34</v>
      </c>
      <c r="AG42" s="318" t="s">
        <v>17</v>
      </c>
      <c r="AH42" s="318" t="s">
        <v>18</v>
      </c>
      <c r="AI42" s="318" t="s">
        <v>19</v>
      </c>
      <c r="AJ42" s="318" t="s">
        <v>20</v>
      </c>
      <c r="AK42" s="318" t="s">
        <v>6</v>
      </c>
      <c r="AL42" s="318" t="s">
        <v>53</v>
      </c>
      <c r="AN42" s="318" t="s">
        <v>10</v>
      </c>
      <c r="AO42" s="318" t="s">
        <v>11</v>
      </c>
      <c r="AP42" s="318" t="s">
        <v>12</v>
      </c>
      <c r="AQ42" s="318" t="s">
        <v>54</v>
      </c>
      <c r="AR42" s="318" t="s">
        <v>7</v>
      </c>
      <c r="AV42" s="318" t="s">
        <v>47</v>
      </c>
      <c r="AW42" s="318" t="s">
        <v>45</v>
      </c>
      <c r="AX42" s="318" t="s">
        <v>46</v>
      </c>
      <c r="AZ42" s="318" t="s">
        <v>14</v>
      </c>
      <c r="BA42" s="318" t="s">
        <v>21</v>
      </c>
    </row>
    <row r="43" spans="1:53" x14ac:dyDescent="0.15">
      <c r="A43" s="319" t="s">
        <v>2456</v>
      </c>
      <c r="B43" s="320">
        <v>23</v>
      </c>
      <c r="C43" s="320">
        <v>5</v>
      </c>
      <c r="D43" s="317">
        <f>F43/E43</f>
        <v>0</v>
      </c>
      <c r="E43" s="320">
        <v>2</v>
      </c>
      <c r="F43" s="320">
        <v>0</v>
      </c>
      <c r="G43" s="320">
        <v>0</v>
      </c>
      <c r="H43" s="320" t="e">
        <f>G43/F43</f>
        <v>#DIV/0!</v>
      </c>
      <c r="I43" s="320">
        <v>0</v>
      </c>
      <c r="J43" s="317" t="e">
        <f>I43/F43</f>
        <v>#DIV/0!</v>
      </c>
      <c r="L43" s="320"/>
      <c r="M43" s="320"/>
      <c r="N43" s="320" t="e">
        <f>M43/L43</f>
        <v>#DIV/0!</v>
      </c>
      <c r="O43" s="320">
        <v>0</v>
      </c>
      <c r="P43" s="317" t="e">
        <f>O43/L43</f>
        <v>#DIV/0!</v>
      </c>
      <c r="S43" s="319" t="s">
        <v>2457</v>
      </c>
      <c r="T43" s="332">
        <f>(E43+L43)/($E$47+$L$47+$E$38+$L$38+$K$27+$D$27+$N$17)</f>
        <v>1.9267822736030828E-3</v>
      </c>
      <c r="U43" s="332">
        <f>E43/($E$47+$E$38+$K$27)</f>
        <v>3.4782608695652175E-3</v>
      </c>
      <c r="V43" s="332">
        <f>L43/($L$47+$L$38+$D$27+$N$17)</f>
        <v>0</v>
      </c>
      <c r="X43" s="320">
        <f>($G43*('Scoring Format'!$B$4))+($I43*'Scoring Format'!$B$7)+($M43*('Scoring Format'!$B$3))+($O43*('Scoring Format'!$B$6))</f>
        <v>0</v>
      </c>
      <c r="Y43" s="320">
        <f>(F43*1)+(($G43*('Scoring Format'!$B$4))+($I43*'Scoring Format'!$B$7)+($M43*('Scoring Format'!$B$3))+($O43*('Scoring Format'!$B$6)))</f>
        <v>0</v>
      </c>
      <c r="Z43" s="320">
        <f>(F43*0.5)+(($G43*('Scoring Format'!$B$4))+($I43*'Scoring Format'!$B$7)+($M43*('Scoring Format'!$B$3))+($O43*('Scoring Format'!$B$6)))</f>
        <v>0</v>
      </c>
      <c r="AA43" s="322"/>
      <c r="AD43" s="319" t="s">
        <v>32</v>
      </c>
      <c r="AE43" s="319"/>
      <c r="AF43" s="317">
        <f>AH43/AG43</f>
        <v>0.5625</v>
      </c>
      <c r="AG43" s="320">
        <v>16</v>
      </c>
      <c r="AH43" s="320">
        <v>9</v>
      </c>
      <c r="AI43" s="320">
        <v>108</v>
      </c>
      <c r="AJ43" s="320">
        <f>AI43/AH43</f>
        <v>12</v>
      </c>
      <c r="AK43" s="320">
        <v>1</v>
      </c>
      <c r="AL43" s="317">
        <f>AK43/AH43</f>
        <v>0.1111111111111111</v>
      </c>
      <c r="AN43" s="320">
        <v>0</v>
      </c>
      <c r="AO43" s="320">
        <v>0</v>
      </c>
      <c r="AP43" s="320">
        <v>0</v>
      </c>
      <c r="AQ43" s="320">
        <v>0</v>
      </c>
      <c r="AR43" s="317" t="e">
        <f>AQ43/AN43</f>
        <v>#DIV/0!</v>
      </c>
      <c r="AV43" s="332" t="e">
        <f>(#REF!+AK43)/(#REF!+AK46)</f>
        <v>#REF!</v>
      </c>
      <c r="AW43" s="332" t="e">
        <f>#REF!/(AK43+#REF!)</f>
        <v>#REF!</v>
      </c>
      <c r="AX43" s="332" t="e">
        <f>AK43/(#REF!+AK43)</f>
        <v>#REF!</v>
      </c>
      <c r="AZ43" s="320">
        <f>(AI43*0.1)+(AK43*6)+(AO43*0.1)+(AQ43*6)</f>
        <v>16.8</v>
      </c>
      <c r="BA43" s="320">
        <f>(AH43*1)+(AI43*0.1)+(AK43*6)+(AO43*0.1)+(AQ43*6)</f>
        <v>25.8</v>
      </c>
    </row>
    <row r="44" spans="1:53" x14ac:dyDescent="0.15">
      <c r="A44" s="319" t="s">
        <v>2455</v>
      </c>
      <c r="B44" s="320">
        <v>29</v>
      </c>
      <c r="C44" s="320">
        <v>10</v>
      </c>
      <c r="D44" s="317">
        <f t="shared" ref="D44:D46" si="37">F44/E44</f>
        <v>0.8</v>
      </c>
      <c r="E44" s="320">
        <v>25</v>
      </c>
      <c r="F44" s="320">
        <v>20</v>
      </c>
      <c r="G44" s="320">
        <v>165</v>
      </c>
      <c r="H44" s="320">
        <f>G44/F44</f>
        <v>8.25</v>
      </c>
      <c r="I44" s="320">
        <v>0</v>
      </c>
      <c r="J44" s="317">
        <f t="shared" ref="J44:J46" si="38">I44/F44</f>
        <v>0</v>
      </c>
      <c r="L44" s="320"/>
      <c r="M44" s="320"/>
      <c r="N44" s="320" t="e">
        <f t="shared" ref="N44:N46" si="39">M44/L44</f>
        <v>#DIV/0!</v>
      </c>
      <c r="O44" s="320">
        <v>0</v>
      </c>
      <c r="P44" s="317" t="e">
        <f t="shared" ref="P44:P46" si="40">O44/L44</f>
        <v>#DIV/0!</v>
      </c>
      <c r="S44" s="319" t="s">
        <v>2454</v>
      </c>
      <c r="T44" s="332">
        <f>(E44+L44)/($E$47+$L$47+$E$38+$L$38+$K$27+$D$27+$N$17)</f>
        <v>2.4084778420038536E-2</v>
      </c>
      <c r="U44" s="332">
        <f>E44/($E$47+$E$38+$K$27)</f>
        <v>4.3478260869565216E-2</v>
      </c>
      <c r="V44" s="332">
        <f>L44/($L$47+$L$38+$D$27+$N$17)</f>
        <v>0</v>
      </c>
      <c r="X44" s="320">
        <f>($G44*('Scoring Format'!$B$4))+($I44*'Scoring Format'!$B$7)+($M44*('Scoring Format'!$B$3))+($O44*('Scoring Format'!$B$6))</f>
        <v>16.5</v>
      </c>
      <c r="Y44" s="320">
        <f>(F44*1)+(($G44*('Scoring Format'!$B$4))+($I44*'Scoring Format'!$B$7)+($M44*('Scoring Format'!$B$3))+($O44*('Scoring Format'!$B$6)))</f>
        <v>36.5</v>
      </c>
      <c r="Z44" s="320">
        <f>(F44*0.5)+(($G44*('Scoring Format'!$B$4))+($I44*'Scoring Format'!$B$7)+($M44*('Scoring Format'!$B$3))+($O44*('Scoring Format'!$B$6)))</f>
        <v>26.5</v>
      </c>
      <c r="AA44" s="322"/>
      <c r="AD44" s="319" t="s">
        <v>73</v>
      </c>
      <c r="AE44" s="319"/>
      <c r="AF44" s="317">
        <f t="shared" ref="AF44:AF46" si="41">AH44/AG44</f>
        <v>0.74285714285714288</v>
      </c>
      <c r="AG44" s="320">
        <v>35</v>
      </c>
      <c r="AH44" s="320">
        <v>26</v>
      </c>
      <c r="AI44" s="320">
        <v>283</v>
      </c>
      <c r="AJ44" s="320">
        <f>AI44/AH44</f>
        <v>10.884615384615385</v>
      </c>
      <c r="AK44" s="320">
        <v>2</v>
      </c>
      <c r="AL44" s="317">
        <f t="shared" ref="AL44:AL46" si="42">AK44/AH44</f>
        <v>7.6923076923076927E-2</v>
      </c>
      <c r="AN44" s="320">
        <v>0</v>
      </c>
      <c r="AO44" s="320">
        <v>0</v>
      </c>
      <c r="AP44" s="320">
        <v>0</v>
      </c>
      <c r="AQ44" s="320">
        <v>0</v>
      </c>
      <c r="AR44" s="317" t="e">
        <f t="shared" ref="AR44:AR46" si="43">AQ44/AN44</f>
        <v>#DIV/0!</v>
      </c>
      <c r="AV44" s="332" t="e">
        <f>(#REF!+AK44)/(#REF!+AK47)</f>
        <v>#REF!</v>
      </c>
      <c r="AW44" s="332" t="e">
        <f>#REF!/(AK44+#REF!)</f>
        <v>#REF!</v>
      </c>
      <c r="AX44" s="332" t="e">
        <f>AK44/(#REF!+AK44)</f>
        <v>#REF!</v>
      </c>
      <c r="AZ44" s="320">
        <f>(AI44*0.1)+(AK44*6)+(AO44*0.1)+(AQ44*6)</f>
        <v>40.299999999999997</v>
      </c>
      <c r="BA44" s="320">
        <f>(AH44*1)+(AI44*0.1)+(AK44*6)+(AO44*0.1)+(AQ44*6)</f>
        <v>66.3</v>
      </c>
    </row>
    <row r="45" spans="1:53" x14ac:dyDescent="0.15">
      <c r="A45" s="319" t="s">
        <v>780</v>
      </c>
      <c r="B45" s="320">
        <v>30</v>
      </c>
      <c r="C45" s="320">
        <v>17</v>
      </c>
      <c r="D45" s="317">
        <f t="shared" si="37"/>
        <v>0.6470588235294118</v>
      </c>
      <c r="E45" s="320">
        <v>85</v>
      </c>
      <c r="F45" s="320">
        <v>55</v>
      </c>
      <c r="G45" s="320">
        <v>520</v>
      </c>
      <c r="H45" s="320">
        <f>G45/F45</f>
        <v>9.454545454545455</v>
      </c>
      <c r="I45" s="320">
        <v>2</v>
      </c>
      <c r="J45" s="317">
        <f t="shared" si="38"/>
        <v>3.6363636363636362E-2</v>
      </c>
      <c r="L45" s="320"/>
      <c r="M45" s="320"/>
      <c r="N45" s="320" t="e">
        <f t="shared" si="39"/>
        <v>#DIV/0!</v>
      </c>
      <c r="O45" s="320">
        <v>0</v>
      </c>
      <c r="P45" s="317" t="e">
        <f t="shared" si="40"/>
        <v>#DIV/0!</v>
      </c>
      <c r="S45" s="319" t="s">
        <v>781</v>
      </c>
      <c r="T45" s="332">
        <f>(E45+L45)/($E$47+$L$47+$E$38+$L$38+$K$27+$D$27+$N$17)</f>
        <v>8.1888246628131017E-2</v>
      </c>
      <c r="U45" s="332">
        <f>E45/($E$47+$E$38+$K$27)</f>
        <v>0.14782608695652175</v>
      </c>
      <c r="V45" s="332">
        <f>L45/($L$47+$L$38+$D$27+$N$17)</f>
        <v>0</v>
      </c>
      <c r="X45" s="320">
        <f>($G45*('Scoring Format'!$B$4))+($I45*'Scoring Format'!$B$7)+($M45*('Scoring Format'!$B$3))+($O45*('Scoring Format'!$B$6))</f>
        <v>64</v>
      </c>
      <c r="Y45" s="320">
        <f>(F45*1)+(($G45*('Scoring Format'!$B$4))+($I45*'Scoring Format'!$B$7)+($M45*('Scoring Format'!$B$3))+($O45*('Scoring Format'!$B$6)))</f>
        <v>119</v>
      </c>
      <c r="Z45" s="320">
        <f>(F45*0.5)+(($G45*('Scoring Format'!$B$4))+($I45*'Scoring Format'!$B$7)+($M45*('Scoring Format'!$B$3))+($O45*('Scoring Format'!$B$6)))</f>
        <v>91.5</v>
      </c>
      <c r="AA45" s="322"/>
      <c r="AD45" s="319" t="s">
        <v>74</v>
      </c>
      <c r="AE45" s="319"/>
      <c r="AF45" s="317">
        <f t="shared" si="41"/>
        <v>0.5</v>
      </c>
      <c r="AG45" s="320">
        <v>12</v>
      </c>
      <c r="AH45" s="320">
        <v>6</v>
      </c>
      <c r="AI45" s="320">
        <v>65</v>
      </c>
      <c r="AJ45" s="320">
        <f>AI45/AH45</f>
        <v>10.833333333333334</v>
      </c>
      <c r="AK45" s="320">
        <v>0</v>
      </c>
      <c r="AL45" s="317">
        <f t="shared" si="42"/>
        <v>0</v>
      </c>
      <c r="AN45" s="320">
        <v>0</v>
      </c>
      <c r="AO45" s="320">
        <v>0</v>
      </c>
      <c r="AP45" s="320">
        <v>0</v>
      </c>
      <c r="AQ45" s="320">
        <v>0</v>
      </c>
      <c r="AR45" s="317" t="e">
        <f t="shared" si="43"/>
        <v>#DIV/0!</v>
      </c>
      <c r="AV45" s="332" t="e">
        <f>(#REF!+AK45)/(#REF!+AI49)</f>
        <v>#REF!</v>
      </c>
      <c r="AW45" s="332" t="e">
        <f>#REF!/(AK45+#REF!)</f>
        <v>#REF!</v>
      </c>
      <c r="AX45" s="332" t="e">
        <f>AK45/(#REF!+AK45)</f>
        <v>#REF!</v>
      </c>
      <c r="AZ45" s="320">
        <f>(AI45*0.1)+(AK45*6)+(AO45*0.1)+(AQ45*6)</f>
        <v>6.5</v>
      </c>
      <c r="BA45" s="320">
        <f>(AH45*1)+(AI45*0.1)+(AK45*6)+(AO45*0.1)+(AQ45*6)</f>
        <v>12.5</v>
      </c>
    </row>
    <row r="46" spans="1:53" x14ac:dyDescent="0.15">
      <c r="A46" s="319" t="s">
        <v>1562</v>
      </c>
      <c r="B46" s="320">
        <v>26</v>
      </c>
      <c r="C46" s="320">
        <v>17</v>
      </c>
      <c r="D46" s="317">
        <f t="shared" si="37"/>
        <v>0.66666666666666663</v>
      </c>
      <c r="E46" s="320">
        <v>15</v>
      </c>
      <c r="F46" s="320">
        <v>10</v>
      </c>
      <c r="G46" s="320">
        <v>60</v>
      </c>
      <c r="H46" s="320">
        <f>G46/F46</f>
        <v>6</v>
      </c>
      <c r="I46" s="320">
        <v>0</v>
      </c>
      <c r="J46" s="317">
        <f t="shared" si="38"/>
        <v>0</v>
      </c>
      <c r="L46" s="320"/>
      <c r="M46" s="320"/>
      <c r="N46" s="320" t="e">
        <f t="shared" si="39"/>
        <v>#DIV/0!</v>
      </c>
      <c r="O46" s="320">
        <v>0</v>
      </c>
      <c r="P46" s="317" t="e">
        <f t="shared" si="40"/>
        <v>#DIV/0!</v>
      </c>
      <c r="S46" s="319" t="s">
        <v>1563</v>
      </c>
      <c r="T46" s="332">
        <f>(E46+L46)/($E$47+$L$47+$E$38+$L$38+$K$27+$D$27+$N$17)</f>
        <v>1.4450867052023121E-2</v>
      </c>
      <c r="U46" s="332">
        <f>E46/($E$47+$E$38+$K$27)</f>
        <v>2.6086956521739129E-2</v>
      </c>
      <c r="V46" s="332">
        <f>L46/($L$47+$L$38+$D$27+$N$17)</f>
        <v>0</v>
      </c>
      <c r="X46" s="320">
        <f>($G46*('Scoring Format'!$B$4))+($I46*'Scoring Format'!$B$7)+($M46*('Scoring Format'!$B$3))+($O46*('Scoring Format'!$B$6))</f>
        <v>6</v>
      </c>
      <c r="Y46" s="320">
        <f>(F46*1)+(($G46*('Scoring Format'!$B$4))+($I46*'Scoring Format'!$B$7)+($M46*('Scoring Format'!$B$3))+($O46*('Scoring Format'!$B$6)))</f>
        <v>16</v>
      </c>
      <c r="Z46" s="320">
        <f>(F46*0.5)+(($G46*('Scoring Format'!$B$4))+($I46*'Scoring Format'!$B$7)+($M46*('Scoring Format'!$B$3))+($O46*('Scoring Format'!$B$6)))</f>
        <v>11</v>
      </c>
      <c r="AA46" s="322"/>
      <c r="AD46" s="319"/>
      <c r="AE46" s="319"/>
      <c r="AF46" s="317" t="e">
        <f t="shared" si="41"/>
        <v>#DIV/0!</v>
      </c>
      <c r="AG46" s="320"/>
      <c r="AH46" s="320"/>
      <c r="AI46" s="320"/>
      <c r="AJ46" s="320" t="e">
        <f>AI46/AH46</f>
        <v>#DIV/0!</v>
      </c>
      <c r="AK46" s="320"/>
      <c r="AL46" s="317" t="e">
        <f t="shared" si="42"/>
        <v>#DIV/0!</v>
      </c>
      <c r="AN46" s="320"/>
      <c r="AO46" s="320"/>
      <c r="AP46" s="320"/>
      <c r="AQ46" s="320">
        <v>0</v>
      </c>
      <c r="AR46" s="317" t="e">
        <f t="shared" si="43"/>
        <v>#DIV/0!</v>
      </c>
      <c r="AV46" s="332" t="e">
        <f>(#REF!+AK46)/(#REF!+AI50)</f>
        <v>#REF!</v>
      </c>
      <c r="AW46" s="332" t="e">
        <f>#REF!/(AK46+#REF!)</f>
        <v>#REF!</v>
      </c>
      <c r="AX46" s="332" t="e">
        <f>AK46/(#REF!+AK46)</f>
        <v>#REF!</v>
      </c>
      <c r="AZ46" s="320">
        <f>(AI46*0.1)+(AK46*6)+(AO46*0.1)+(AQ46*6)</f>
        <v>0</v>
      </c>
      <c r="BA46" s="320">
        <f>(AH46*1)+(AI46*0.1)+(AK46*6)+(AO46*0.1)+(AQ46*6)</f>
        <v>0</v>
      </c>
    </row>
    <row r="47" spans="1:53" x14ac:dyDescent="0.15">
      <c r="A47" s="318" t="s">
        <v>44</v>
      </c>
      <c r="B47" s="318"/>
      <c r="C47" s="318"/>
      <c r="D47" s="314"/>
      <c r="E47" s="318">
        <f>SUM(E43:E46)</f>
        <v>127</v>
      </c>
      <c r="F47" s="318">
        <f t="shared" ref="F47:I47" si="44">SUM(F43:F46)</f>
        <v>85</v>
      </c>
      <c r="G47" s="318">
        <f t="shared" si="44"/>
        <v>745</v>
      </c>
      <c r="H47" s="318"/>
      <c r="I47" s="318">
        <f t="shared" si="44"/>
        <v>2</v>
      </c>
      <c r="J47" s="318"/>
      <c r="K47" s="318"/>
      <c r="L47" s="318">
        <f>SUM(L43:L46)</f>
        <v>0</v>
      </c>
      <c r="M47" s="318">
        <f t="shared" ref="M47:O47" si="45">SUM(M43:M46)</f>
        <v>0</v>
      </c>
      <c r="N47" s="318"/>
      <c r="O47" s="318">
        <f t="shared" si="45"/>
        <v>0</v>
      </c>
      <c r="P47" s="314"/>
      <c r="R47" s="323"/>
      <c r="T47" s="323"/>
      <c r="V47" s="322"/>
      <c r="W47" s="322"/>
      <c r="AD47" s="318" t="s">
        <v>44</v>
      </c>
      <c r="AE47" s="318"/>
      <c r="AF47" s="314"/>
      <c r="AG47" s="318">
        <f>SUM(AG43:AG46)</f>
        <v>63</v>
      </c>
      <c r="AH47" s="318">
        <f t="shared" ref="AH47:AI47" si="46">SUM(AH43:AH46)</f>
        <v>41</v>
      </c>
      <c r="AI47" s="318">
        <f t="shared" si="46"/>
        <v>456</v>
      </c>
      <c r="AJ47" s="318"/>
      <c r="AK47" s="318">
        <f t="shared" ref="AK47" si="47">SUM(AK43:AK46)</f>
        <v>3</v>
      </c>
      <c r="AL47" s="318"/>
      <c r="AM47" s="318"/>
      <c r="AN47" s="318">
        <f>SUM(AN43:AN46)</f>
        <v>0</v>
      </c>
      <c r="AO47" s="318">
        <f t="shared" ref="AO47" si="48">SUM(AO43:AO46)</f>
        <v>0</v>
      </c>
      <c r="AP47" s="318"/>
      <c r="AQ47" s="318">
        <f t="shared" ref="AQ47" si="49">SUM(AQ43:AQ46)</f>
        <v>0</v>
      </c>
      <c r="AR47" s="314"/>
      <c r="AT47" s="323"/>
      <c r="AU47" s="323"/>
      <c r="AV47" s="323"/>
      <c r="AX47" s="322"/>
      <c r="AY47" s="322"/>
    </row>
    <row r="48" spans="1:53" x14ac:dyDescent="0.15">
      <c r="H48" s="327"/>
      <c r="I48" s="322"/>
      <c r="J48" s="322"/>
      <c r="P48" s="323"/>
      <c r="Q48" s="323"/>
      <c r="R48" s="323"/>
      <c r="T48" s="322"/>
      <c r="U48" s="322"/>
      <c r="AJ48" s="327"/>
      <c r="AK48" s="322"/>
      <c r="AL48" s="322"/>
      <c r="AR48" s="323"/>
      <c r="AS48" s="323"/>
      <c r="AT48" s="323"/>
      <c r="AV48" s="322"/>
      <c r="AW48" s="322"/>
    </row>
    <row r="49" spans="1:50" x14ac:dyDescent="0.15">
      <c r="H49" s="327"/>
      <c r="I49" s="322"/>
      <c r="J49" s="322"/>
      <c r="P49" s="323"/>
      <c r="Q49" s="323"/>
      <c r="R49" s="323"/>
      <c r="T49" s="322"/>
      <c r="U49" s="322"/>
      <c r="AJ49" s="327"/>
      <c r="AK49" s="322"/>
      <c r="AL49" s="322"/>
      <c r="AR49" s="323"/>
      <c r="AS49" s="323"/>
      <c r="AT49" s="323"/>
      <c r="AV49" s="322"/>
      <c r="AW49" s="322"/>
    </row>
    <row r="50" spans="1:50" x14ac:dyDescent="0.15">
      <c r="A50" s="545" t="s">
        <v>57</v>
      </c>
      <c r="B50" s="545"/>
      <c r="C50" s="545"/>
      <c r="D50" s="545"/>
      <c r="E50" s="545"/>
      <c r="F50" s="545"/>
      <c r="G50" s="545"/>
      <c r="H50" s="327"/>
      <c r="I50" s="322"/>
      <c r="J50" s="545" t="s">
        <v>58</v>
      </c>
      <c r="K50" s="546"/>
      <c r="L50" s="546"/>
      <c r="M50" s="546"/>
      <c r="N50" s="546"/>
      <c r="P50" s="334"/>
      <c r="Q50" s="323"/>
      <c r="R50" s="545" t="s">
        <v>62</v>
      </c>
      <c r="S50" s="546"/>
      <c r="T50" s="546"/>
      <c r="U50" s="546"/>
      <c r="V50" s="546"/>
      <c r="AC50" s="545" t="s">
        <v>57</v>
      </c>
      <c r="AD50" s="545"/>
      <c r="AE50" s="545"/>
      <c r="AF50" s="545"/>
      <c r="AG50" s="545"/>
      <c r="AH50" s="545"/>
      <c r="AI50" s="545"/>
      <c r="AJ50" s="327"/>
      <c r="AK50" s="322"/>
      <c r="AL50" s="545" t="s">
        <v>58</v>
      </c>
      <c r="AM50" s="546"/>
      <c r="AN50" s="546"/>
      <c r="AO50" s="546"/>
      <c r="AP50" s="546"/>
      <c r="AR50" s="334"/>
      <c r="AS50" s="323"/>
      <c r="AT50" s="545" t="s">
        <v>62</v>
      </c>
      <c r="AU50" s="546"/>
      <c r="AV50" s="546"/>
      <c r="AW50" s="546"/>
      <c r="AX50" s="546"/>
    </row>
    <row r="51" spans="1:50" x14ac:dyDescent="0.15">
      <c r="A51" s="314"/>
      <c r="B51" s="318" t="s">
        <v>17</v>
      </c>
      <c r="C51" s="318" t="s">
        <v>42</v>
      </c>
      <c r="D51" s="318" t="s">
        <v>19</v>
      </c>
      <c r="E51" s="318" t="s">
        <v>6</v>
      </c>
      <c r="H51" s="322"/>
      <c r="I51" s="322"/>
      <c r="J51" s="547" t="s">
        <v>59</v>
      </c>
      <c r="K51" s="544"/>
      <c r="L51" s="544"/>
      <c r="M51" s="544"/>
      <c r="N51" s="314" t="s">
        <v>60</v>
      </c>
      <c r="R51" s="547" t="s">
        <v>59</v>
      </c>
      <c r="S51" s="544"/>
      <c r="T51" s="544"/>
      <c r="U51" s="544"/>
      <c r="V51" s="314" t="s">
        <v>60</v>
      </c>
      <c r="AC51" s="314"/>
      <c r="AD51" s="318" t="s">
        <v>17</v>
      </c>
      <c r="AE51" s="318" t="s">
        <v>42</v>
      </c>
      <c r="AF51" s="318" t="s">
        <v>19</v>
      </c>
      <c r="AG51" s="318" t="s">
        <v>6</v>
      </c>
      <c r="AJ51" s="322"/>
      <c r="AK51" s="322"/>
      <c r="AL51" s="547" t="s">
        <v>59</v>
      </c>
      <c r="AM51" s="544"/>
      <c r="AN51" s="544"/>
      <c r="AO51" s="544"/>
      <c r="AP51" s="314" t="s">
        <v>60</v>
      </c>
      <c r="AT51" s="547" t="s">
        <v>59</v>
      </c>
      <c r="AU51" s="544"/>
      <c r="AV51" s="544"/>
      <c r="AW51" s="544"/>
      <c r="AX51" s="314" t="s">
        <v>60</v>
      </c>
    </row>
    <row r="52" spans="1:50" x14ac:dyDescent="0.15">
      <c r="A52" s="333" t="s">
        <v>33</v>
      </c>
      <c r="B52" s="320">
        <f>SUM(K22:K26,E32:E37,E43:E46)</f>
        <v>575</v>
      </c>
      <c r="C52" s="320">
        <f>SUM(F43:F46,F32:F37,L22:L26)</f>
        <v>370</v>
      </c>
      <c r="D52" s="320">
        <f>SUM(G43:G46,G32:G37,M22:M26)</f>
        <v>4041</v>
      </c>
      <c r="E52" s="320">
        <f>SUM(O22:O26,I32:I37,I43:I46)</f>
        <v>24</v>
      </c>
      <c r="H52" s="322"/>
      <c r="I52" s="322"/>
      <c r="J52" s="548" t="s">
        <v>2445</v>
      </c>
      <c r="K52" s="548"/>
      <c r="L52" s="548"/>
      <c r="M52" s="548"/>
      <c r="N52" s="319" t="s">
        <v>0</v>
      </c>
      <c r="R52" s="548" t="s">
        <v>4041</v>
      </c>
      <c r="S52" s="548"/>
      <c r="T52" s="548"/>
      <c r="U52" s="548"/>
      <c r="V52" s="319" t="s">
        <v>285</v>
      </c>
      <c r="AC52" s="333" t="s">
        <v>33</v>
      </c>
      <c r="AD52" s="320">
        <f>SUM(AM22:AM26,AG32:AG37,AG43:AG46)</f>
        <v>583</v>
      </c>
      <c r="AE52" s="320">
        <f>SUM(AH43:AH46,AH32:AH37,AM22:AM26)</f>
        <v>404</v>
      </c>
      <c r="AF52" s="320">
        <f>SUM(AI43:AI46,AI32:AI37,AN22:AN26)</f>
        <v>3653</v>
      </c>
      <c r="AG52" s="320">
        <f>SUM(AQ22:AQ26,AK32:AK37,AK43:AK46)</f>
        <v>27</v>
      </c>
      <c r="AJ52" s="322"/>
      <c r="AK52" s="322"/>
      <c r="AL52" s="549"/>
      <c r="AM52" s="548"/>
      <c r="AN52" s="548"/>
      <c r="AO52" s="548"/>
      <c r="AP52" s="319"/>
      <c r="AT52" s="549"/>
      <c r="AU52" s="548"/>
      <c r="AV52" s="548"/>
      <c r="AW52" s="548"/>
      <c r="AX52" s="319"/>
    </row>
    <row r="53" spans="1:50" x14ac:dyDescent="0.15">
      <c r="A53" s="333" t="s">
        <v>43</v>
      </c>
      <c r="B53" s="320">
        <f>SUM(D17)</f>
        <v>575</v>
      </c>
      <c r="C53" s="320">
        <f>SUM(E17)</f>
        <v>370</v>
      </c>
      <c r="D53" s="320">
        <f>SUM(G17)</f>
        <v>4041</v>
      </c>
      <c r="E53" s="320">
        <f>SUM(I17)</f>
        <v>24</v>
      </c>
      <c r="F53" s="318"/>
      <c r="J53" s="548" t="s">
        <v>2452</v>
      </c>
      <c r="K53" s="548"/>
      <c r="L53" s="548"/>
      <c r="M53" s="548"/>
      <c r="N53" s="319" t="s">
        <v>16</v>
      </c>
      <c r="R53" s="548"/>
      <c r="S53" s="548"/>
      <c r="T53" s="548"/>
      <c r="U53" s="548"/>
      <c r="V53" s="319"/>
      <c r="AC53" s="333" t="s">
        <v>43</v>
      </c>
      <c r="AD53" s="320">
        <f>SUM(AF17)</f>
        <v>583</v>
      </c>
      <c r="AE53" s="320">
        <f>SUM(AG17)</f>
        <v>378</v>
      </c>
      <c r="AF53" s="320">
        <f>SUM(AI17)</f>
        <v>4072</v>
      </c>
      <c r="AG53" s="320">
        <f>SUM(AK17)</f>
        <v>27</v>
      </c>
      <c r="AH53" s="318"/>
      <c r="AL53" s="549"/>
      <c r="AM53" s="548"/>
      <c r="AN53" s="548"/>
      <c r="AO53" s="548"/>
      <c r="AP53" s="319"/>
      <c r="AT53" s="549"/>
      <c r="AU53" s="548"/>
      <c r="AV53" s="548"/>
      <c r="AW53" s="548"/>
      <c r="AX53" s="319"/>
    </row>
    <row r="54" spans="1:50" x14ac:dyDescent="0.15">
      <c r="A54" s="333" t="s">
        <v>65</v>
      </c>
      <c r="B54" s="320"/>
      <c r="F54" s="318"/>
      <c r="J54" s="548" t="s">
        <v>1347</v>
      </c>
      <c r="K54" s="548"/>
      <c r="L54" s="548"/>
      <c r="M54" s="548"/>
      <c r="N54" s="319" t="s">
        <v>16</v>
      </c>
      <c r="R54" s="548"/>
      <c r="S54" s="548"/>
      <c r="T54" s="548"/>
      <c r="U54" s="548"/>
      <c r="V54" s="319"/>
      <c r="AC54" s="333" t="s">
        <v>65</v>
      </c>
      <c r="AD54" s="319"/>
      <c r="AH54" s="318"/>
      <c r="AL54" s="549"/>
      <c r="AM54" s="548"/>
      <c r="AN54" s="548"/>
      <c r="AO54" s="548"/>
      <c r="AP54" s="319"/>
      <c r="AT54" s="549"/>
      <c r="AU54" s="548"/>
      <c r="AV54" s="548"/>
      <c r="AW54" s="548"/>
      <c r="AX54" s="319"/>
    </row>
    <row r="55" spans="1:50" x14ac:dyDescent="0.15">
      <c r="J55" s="548" t="s">
        <v>2453</v>
      </c>
      <c r="K55" s="548"/>
      <c r="L55" s="548"/>
      <c r="M55" s="548"/>
      <c r="N55" s="319" t="s">
        <v>16</v>
      </c>
      <c r="R55" s="548"/>
      <c r="S55" s="548"/>
      <c r="T55" s="548"/>
      <c r="U55" s="548"/>
      <c r="V55" s="319"/>
      <c r="AL55" s="549"/>
      <c r="AM55" s="548"/>
      <c r="AN55" s="548"/>
      <c r="AO55" s="548"/>
      <c r="AP55" s="319"/>
      <c r="AT55" s="549"/>
      <c r="AU55" s="548"/>
      <c r="AV55" s="548"/>
      <c r="AW55" s="548"/>
      <c r="AX55" s="319"/>
    </row>
    <row r="56" spans="1:50" x14ac:dyDescent="0.15">
      <c r="A56" s="314"/>
      <c r="B56" s="318" t="s">
        <v>1</v>
      </c>
      <c r="C56" s="318" t="s">
        <v>4</v>
      </c>
      <c r="D56" s="318" t="s">
        <v>6</v>
      </c>
      <c r="J56" s="548" t="s">
        <v>2458</v>
      </c>
      <c r="K56" s="548"/>
      <c r="L56" s="548"/>
      <c r="M56" s="548"/>
      <c r="N56" s="319" t="s">
        <v>286</v>
      </c>
      <c r="R56" s="549"/>
      <c r="S56" s="548"/>
      <c r="T56" s="548"/>
      <c r="U56" s="548"/>
      <c r="V56" s="319"/>
      <c r="AC56" s="314"/>
      <c r="AD56" s="318" t="s">
        <v>1</v>
      </c>
      <c r="AE56" s="318" t="s">
        <v>4</v>
      </c>
      <c r="AF56" s="318" t="s">
        <v>6</v>
      </c>
      <c r="AL56" s="549"/>
      <c r="AM56" s="548"/>
      <c r="AN56" s="548"/>
      <c r="AO56" s="548"/>
      <c r="AP56" s="319"/>
      <c r="AT56" s="549"/>
      <c r="AU56" s="548"/>
      <c r="AV56" s="548"/>
      <c r="AW56" s="548"/>
      <c r="AX56" s="319"/>
    </row>
    <row r="57" spans="1:50" x14ac:dyDescent="0.15">
      <c r="A57" s="333" t="s">
        <v>56</v>
      </c>
      <c r="B57" s="320">
        <f>SUM(N14:N16,D22:D26,L32:L37,L43:L46)</f>
        <v>463</v>
      </c>
      <c r="C57" s="320">
        <f>SUM(O14:O16,E22:E26,M32:M37,M43:M46)</f>
        <v>1977</v>
      </c>
      <c r="D57" s="320">
        <f>SUM(Q14:Q16,G22:G26,O32:O37,O43:O46)</f>
        <v>11</v>
      </c>
      <c r="J57" s="548" t="s">
        <v>2459</v>
      </c>
      <c r="K57" s="548"/>
      <c r="L57" s="548"/>
      <c r="M57" s="548"/>
      <c r="N57" s="319" t="s">
        <v>285</v>
      </c>
      <c r="R57" s="549"/>
      <c r="S57" s="548"/>
      <c r="T57" s="548"/>
      <c r="U57" s="548"/>
      <c r="V57" s="319"/>
      <c r="AC57" s="333" t="s">
        <v>56</v>
      </c>
      <c r="AD57" s="320">
        <f>SUM(AP14:AP16,AF22:AF26,AN32:AN37,AN43:AN46)</f>
        <v>421</v>
      </c>
      <c r="AE57" s="320">
        <f>SUM(AQ14:AQ16,AG22:AG26,AO32:AO37,AO43:AO46)</f>
        <v>2231</v>
      </c>
      <c r="AF57" s="320">
        <f>SUM(AS14:AS16,AI22:AI26,AQ32:AQ37,AQ43:AQ46)</f>
        <v>18</v>
      </c>
      <c r="AL57" s="549"/>
      <c r="AM57" s="548"/>
      <c r="AN57" s="548"/>
      <c r="AO57" s="548"/>
      <c r="AP57" s="319"/>
      <c r="AT57" s="549"/>
      <c r="AU57" s="548"/>
      <c r="AV57" s="548"/>
      <c r="AW57" s="548"/>
      <c r="AX57" s="319"/>
    </row>
    <row r="58" spans="1:50" x14ac:dyDescent="0.15">
      <c r="A58" s="333" t="s">
        <v>65</v>
      </c>
      <c r="B58" s="320"/>
      <c r="J58" s="548" t="s">
        <v>2460</v>
      </c>
      <c r="K58" s="548"/>
      <c r="L58" s="548"/>
      <c r="M58" s="548"/>
      <c r="N58" s="319" t="s">
        <v>285</v>
      </c>
      <c r="R58" s="549"/>
      <c r="S58" s="548"/>
      <c r="T58" s="548"/>
      <c r="U58" s="548"/>
      <c r="V58" s="319"/>
      <c r="AC58" s="333" t="s">
        <v>65</v>
      </c>
      <c r="AD58" s="319"/>
      <c r="AL58" s="549"/>
      <c r="AM58" s="548"/>
      <c r="AN58" s="548"/>
      <c r="AO58" s="548"/>
      <c r="AP58" s="319"/>
      <c r="AT58" s="549"/>
      <c r="AU58" s="548"/>
      <c r="AV58" s="548"/>
      <c r="AW58" s="548"/>
      <c r="AX58" s="319"/>
    </row>
    <row r="59" spans="1:50" x14ac:dyDescent="0.15">
      <c r="J59" s="548" t="s">
        <v>1823</v>
      </c>
      <c r="K59" s="548"/>
      <c r="L59" s="548"/>
      <c r="M59" s="548"/>
      <c r="N59" s="319" t="s">
        <v>285</v>
      </c>
      <c r="R59" s="549"/>
      <c r="S59" s="548"/>
      <c r="T59" s="548"/>
      <c r="U59" s="548"/>
      <c r="V59" s="319"/>
      <c r="AL59" s="549"/>
      <c r="AM59" s="548"/>
      <c r="AN59" s="548"/>
      <c r="AO59" s="548"/>
      <c r="AP59" s="319"/>
      <c r="AT59" s="549"/>
      <c r="AU59" s="548"/>
      <c r="AV59" s="548"/>
      <c r="AW59" s="548"/>
      <c r="AX59" s="319"/>
    </row>
    <row r="60" spans="1:50" x14ac:dyDescent="0.15">
      <c r="B60" s="318" t="s">
        <v>40</v>
      </c>
      <c r="C60" s="318" t="s">
        <v>41</v>
      </c>
      <c r="J60" s="312" t="s">
        <v>2461</v>
      </c>
      <c r="N60" s="312" t="s">
        <v>285</v>
      </c>
      <c r="AD60" s="318" t="s">
        <v>40</v>
      </c>
      <c r="AE60" s="318" t="s">
        <v>41</v>
      </c>
    </row>
    <row r="61" spans="1:50" x14ac:dyDescent="0.15">
      <c r="A61" s="333" t="s">
        <v>39</v>
      </c>
      <c r="B61" s="317">
        <f>B57/(B53+B57)</f>
        <v>0.44605009633911369</v>
      </c>
      <c r="C61" s="317">
        <f>B53/(B53+B57)</f>
        <v>0.55394990366088637</v>
      </c>
      <c r="J61" s="312" t="s">
        <v>1452</v>
      </c>
      <c r="N61" s="312" t="s">
        <v>285</v>
      </c>
      <c r="AC61" s="333" t="s">
        <v>39</v>
      </c>
      <c r="AD61" s="317">
        <f>AD57/(AD53+AD57)</f>
        <v>0.41932270916334663</v>
      </c>
      <c r="AE61" s="317">
        <f>AD53/(AD53+AD57)</f>
        <v>0.58067729083665343</v>
      </c>
      <c r="AL61" s="312" t="s">
        <v>61</v>
      </c>
    </row>
    <row r="62" spans="1:50" x14ac:dyDescent="0.15">
      <c r="A62" s="333" t="s">
        <v>64</v>
      </c>
      <c r="B62" s="320"/>
      <c r="C62" s="319"/>
      <c r="J62" s="312" t="s">
        <v>1630</v>
      </c>
      <c r="N62" s="312" t="s">
        <v>285</v>
      </c>
      <c r="AC62" s="333" t="s">
        <v>64</v>
      </c>
      <c r="AD62" s="319"/>
      <c r="AE62" s="319"/>
    </row>
    <row r="63" spans="1:50" x14ac:dyDescent="0.15">
      <c r="J63" s="312" t="s">
        <v>61</v>
      </c>
    </row>
    <row r="72" spans="1:25" x14ac:dyDescent="0.15">
      <c r="A72" s="545" t="s">
        <v>55</v>
      </c>
      <c r="B72" s="545"/>
      <c r="C72" s="545"/>
      <c r="D72" s="545"/>
      <c r="E72" s="545"/>
      <c r="F72" s="545"/>
      <c r="G72" s="545"/>
      <c r="H72" s="545"/>
      <c r="I72" s="545"/>
      <c r="J72" s="545"/>
      <c r="K72" s="545"/>
      <c r="L72" s="545"/>
      <c r="M72" s="545"/>
      <c r="N72" s="545"/>
      <c r="O72" s="545"/>
      <c r="P72" s="545"/>
      <c r="Q72" s="545"/>
      <c r="R72" s="545"/>
      <c r="S72" s="545"/>
      <c r="T72" s="545"/>
      <c r="U72" s="545"/>
      <c r="V72" s="545"/>
      <c r="W72" s="545"/>
    </row>
    <row r="73" spans="1:25" x14ac:dyDescent="0.15">
      <c r="A73" s="313"/>
      <c r="B73" s="313"/>
      <c r="C73" s="313"/>
      <c r="D73" s="313"/>
      <c r="E73" s="313"/>
      <c r="F73" s="313"/>
      <c r="G73" s="313"/>
      <c r="H73" s="313"/>
      <c r="I73" s="313"/>
      <c r="J73" s="313"/>
      <c r="K73" s="313"/>
      <c r="L73" s="313"/>
      <c r="M73" s="313"/>
      <c r="N73" s="313"/>
      <c r="O73" s="313"/>
      <c r="P73" s="313"/>
      <c r="Q73" s="313"/>
      <c r="R73" s="313"/>
      <c r="S73" s="313"/>
      <c r="T73" s="313"/>
      <c r="U73" s="313"/>
      <c r="V73" s="313"/>
      <c r="W73" s="313"/>
      <c r="X73" s="313"/>
      <c r="Y73" s="313"/>
    </row>
    <row r="74" spans="1:25" x14ac:dyDescent="0.15">
      <c r="H74" s="543" t="s">
        <v>36</v>
      </c>
      <c r="I74" s="544"/>
      <c r="J74" s="544"/>
      <c r="M74" s="543" t="s">
        <v>37</v>
      </c>
      <c r="N74" s="543"/>
      <c r="O74" s="543"/>
      <c r="S74" s="314" t="s">
        <v>94</v>
      </c>
    </row>
    <row r="75" spans="1:25" x14ac:dyDescent="0.15">
      <c r="H75" s="543" t="s">
        <v>38</v>
      </c>
      <c r="I75" s="543"/>
      <c r="J75" s="543"/>
      <c r="M75" s="315" t="s">
        <v>75</v>
      </c>
      <c r="S75" s="316" t="s">
        <v>40</v>
      </c>
      <c r="T75" s="316" t="s">
        <v>41</v>
      </c>
    </row>
    <row r="76" spans="1:25" x14ac:dyDescent="0.15">
      <c r="H76" s="543"/>
      <c r="I76" s="544"/>
      <c r="J76" s="544"/>
      <c r="S76" s="317">
        <f>(M86+C96+K107+K116)/(M86+C96+K107+C86)</f>
        <v>0.42256214149139582</v>
      </c>
      <c r="T76" s="317">
        <f>C86/(C86+M86+C96+K107+K116)</f>
        <v>0.57743785850860418</v>
      </c>
    </row>
    <row r="79" spans="1:25" x14ac:dyDescent="0.15">
      <c r="A79" s="545" t="s">
        <v>36</v>
      </c>
      <c r="B79" s="545"/>
      <c r="C79" s="545"/>
      <c r="D79" s="545"/>
      <c r="E79" s="545"/>
      <c r="F79" s="545"/>
      <c r="G79" s="545"/>
      <c r="H79" s="545"/>
      <c r="I79" s="545"/>
      <c r="J79" s="545"/>
      <c r="K79" s="545"/>
      <c r="L79" s="545"/>
      <c r="M79" s="545"/>
      <c r="N79" s="545"/>
      <c r="O79" s="545"/>
      <c r="P79" s="545"/>
      <c r="Q79" s="545"/>
      <c r="R79" s="545"/>
      <c r="S79" s="545"/>
      <c r="T79" s="545"/>
      <c r="U79" s="545"/>
      <c r="V79" s="545"/>
      <c r="W79" s="545"/>
    </row>
    <row r="81" spans="1:27" x14ac:dyDescent="0.15">
      <c r="C81" s="545" t="s">
        <v>48</v>
      </c>
      <c r="D81" s="545"/>
      <c r="E81" s="545"/>
      <c r="F81" s="545"/>
      <c r="G81" s="545"/>
      <c r="H81" s="545"/>
      <c r="I81" s="545"/>
      <c r="L81" s="545" t="s">
        <v>49</v>
      </c>
      <c r="M81" s="546"/>
      <c r="N81" s="546"/>
      <c r="O81" s="546"/>
      <c r="P81" s="546"/>
      <c r="R81" s="545" t="s">
        <v>50</v>
      </c>
      <c r="S81" s="545"/>
      <c r="T81" s="545"/>
      <c r="V81" s="545" t="s">
        <v>51</v>
      </c>
      <c r="W81" s="545"/>
    </row>
    <row r="82" spans="1:27" x14ac:dyDescent="0.15">
      <c r="A82" s="318" t="s">
        <v>0</v>
      </c>
      <c r="B82" s="318" t="s">
        <v>66</v>
      </c>
      <c r="C82" s="318" t="s">
        <v>1</v>
      </c>
      <c r="D82" s="318" t="s">
        <v>2</v>
      </c>
      <c r="E82" s="318" t="s">
        <v>3</v>
      </c>
      <c r="F82" s="318" t="s">
        <v>4</v>
      </c>
      <c r="G82" s="318" t="s">
        <v>5</v>
      </c>
      <c r="H82" s="318" t="s">
        <v>6</v>
      </c>
      <c r="I82" s="318" t="s">
        <v>7</v>
      </c>
      <c r="J82" s="318" t="s">
        <v>8</v>
      </c>
      <c r="K82" s="318" t="s">
        <v>9</v>
      </c>
      <c r="M82" s="318" t="s">
        <v>10</v>
      </c>
      <c r="N82" s="318" t="s">
        <v>11</v>
      </c>
      <c r="O82" s="318" t="s">
        <v>12</v>
      </c>
      <c r="P82" s="318" t="s">
        <v>6</v>
      </c>
      <c r="Q82" s="318" t="s">
        <v>13</v>
      </c>
      <c r="R82" s="318"/>
      <c r="S82" s="318" t="s">
        <v>47</v>
      </c>
      <c r="T82" s="318" t="s">
        <v>45</v>
      </c>
      <c r="U82" s="318" t="s">
        <v>46</v>
      </c>
      <c r="V82" s="318"/>
      <c r="W82" s="318" t="s">
        <v>14</v>
      </c>
      <c r="X82" s="318"/>
      <c r="Y82" s="318"/>
    </row>
    <row r="83" spans="1:27" x14ac:dyDescent="0.15">
      <c r="A83" s="319" t="s">
        <v>893</v>
      </c>
      <c r="B83" s="320">
        <v>17</v>
      </c>
      <c r="C83" s="320">
        <v>604</v>
      </c>
      <c r="D83" s="320">
        <v>365</v>
      </c>
      <c r="E83" s="317">
        <f>D83/C83</f>
        <v>0.60430463576158944</v>
      </c>
      <c r="F83" s="320">
        <v>4521</v>
      </c>
      <c r="G83" s="321">
        <f>F83/C83</f>
        <v>7.4850993377483448</v>
      </c>
      <c r="H83" s="320">
        <v>26</v>
      </c>
      <c r="I83" s="317">
        <f>H83/C83</f>
        <v>4.3046357615894038E-2</v>
      </c>
      <c r="J83" s="320">
        <v>6</v>
      </c>
      <c r="K83" s="317">
        <f>J83/C83</f>
        <v>9.9337748344370865E-3</v>
      </c>
      <c r="M83" s="320">
        <v>48</v>
      </c>
      <c r="N83" s="320">
        <v>196</v>
      </c>
      <c r="O83" s="320">
        <f>N83/M83</f>
        <v>4.083333333333333</v>
      </c>
      <c r="P83" s="320">
        <v>1</v>
      </c>
      <c r="Q83" s="317">
        <f>P83/M83</f>
        <v>2.0833333333333332E-2</v>
      </c>
      <c r="R83" s="322"/>
      <c r="S83" s="317">
        <f>(C83+M83)/($D$17+$N$17)</f>
        <v>1.0300157977883095</v>
      </c>
      <c r="T83" s="317">
        <f>C83/($D$17)</f>
        <v>1.0504347826086957</v>
      </c>
      <c r="U83" s="317">
        <f>M83/($N$17)</f>
        <v>0.82758620689655171</v>
      </c>
      <c r="V83" s="323"/>
      <c r="W83" s="320">
        <f>(F83*0.05)+(H83*4)+(J83*-1)+(N83*0.1)+(P83*6)</f>
        <v>349.65000000000003</v>
      </c>
      <c r="X83" s="324" t="s">
        <v>63</v>
      </c>
      <c r="Y83" s="322"/>
      <c r="Z83" s="318"/>
    </row>
    <row r="84" spans="1:27" x14ac:dyDescent="0.15">
      <c r="A84" s="319" t="s">
        <v>525</v>
      </c>
      <c r="B84" s="320"/>
      <c r="C84" s="320"/>
      <c r="D84" s="320"/>
      <c r="E84" s="317" t="e">
        <f>D84/C84</f>
        <v>#DIV/0!</v>
      </c>
      <c r="F84" s="320"/>
      <c r="G84" s="321" t="e">
        <f>F84/C84</f>
        <v>#DIV/0!</v>
      </c>
      <c r="H84" s="320"/>
      <c r="I84" s="317" t="e">
        <f>H84/C84</f>
        <v>#DIV/0!</v>
      </c>
      <c r="J84" s="320"/>
      <c r="K84" s="317" t="e">
        <f t="shared" ref="K84:K85" si="50">J84/C84</f>
        <v>#DIV/0!</v>
      </c>
      <c r="M84" s="320"/>
      <c r="N84" s="320"/>
      <c r="O84" s="320" t="e">
        <f>N84/M84</f>
        <v>#DIV/0!</v>
      </c>
      <c r="P84" s="320"/>
      <c r="Q84" s="317" t="e">
        <f t="shared" ref="Q84:Q85" si="51">P84/M84</f>
        <v>#DIV/0!</v>
      </c>
      <c r="R84" s="322"/>
      <c r="S84" s="317">
        <f>(C84+M84)/($D$17+$N$17)</f>
        <v>0</v>
      </c>
      <c r="T84" s="317">
        <f>C84/($D$17)</f>
        <v>0</v>
      </c>
      <c r="U84" s="317">
        <f>M84/($N$17)</f>
        <v>0</v>
      </c>
      <c r="V84" s="323"/>
      <c r="W84" s="320">
        <f t="shared" ref="W84:W85" si="52">(F84*0.05)+(H84*4)+(J84*-1)+(N84*0.1)+(P84*6)</f>
        <v>0</v>
      </c>
      <c r="X84" s="324">
        <f>((F84*0.05)+(H84*4)+(J84*-1)+(N84*0.1)+(P84*6))*0.4</f>
        <v>0</v>
      </c>
      <c r="Y84" s="322"/>
      <c r="Z84" s="322"/>
    </row>
    <row r="85" spans="1:27" x14ac:dyDescent="0.15">
      <c r="A85" s="319" t="s">
        <v>777</v>
      </c>
      <c r="B85" s="320"/>
      <c r="C85" s="320"/>
      <c r="D85" s="320"/>
      <c r="E85" s="317" t="e">
        <f>D85/C85</f>
        <v>#DIV/0!</v>
      </c>
      <c r="F85" s="320"/>
      <c r="G85" s="321" t="e">
        <f>F85/C85</f>
        <v>#DIV/0!</v>
      </c>
      <c r="H85" s="320"/>
      <c r="I85" s="317" t="e">
        <f>H85/C85</f>
        <v>#DIV/0!</v>
      </c>
      <c r="J85" s="320"/>
      <c r="K85" s="317" t="e">
        <f t="shared" si="50"/>
        <v>#DIV/0!</v>
      </c>
      <c r="M85" s="320"/>
      <c r="N85" s="320"/>
      <c r="O85" s="320" t="e">
        <f>N85/M85</f>
        <v>#DIV/0!</v>
      </c>
      <c r="P85" s="320"/>
      <c r="Q85" s="317" t="e">
        <f t="shared" si="51"/>
        <v>#DIV/0!</v>
      </c>
      <c r="R85" s="322"/>
      <c r="S85" s="317">
        <f>(C85+M85)/($D$17+$N$17)</f>
        <v>0</v>
      </c>
      <c r="T85" s="317">
        <f>C85/($D$17)</f>
        <v>0</v>
      </c>
      <c r="U85" s="317">
        <f>M85/($N$17)</f>
        <v>0</v>
      </c>
      <c r="V85" s="323"/>
      <c r="W85" s="320">
        <f t="shared" si="52"/>
        <v>0</v>
      </c>
      <c r="X85" s="324">
        <f t="shared" ref="X85:X86" si="53">((F85*0.05)+(H85*4)+(J85*-1)+(N85*0.1)+(P85*6))*0.4</f>
        <v>0</v>
      </c>
      <c r="Y85" s="322"/>
      <c r="Z85" s="322"/>
    </row>
    <row r="86" spans="1:27" x14ac:dyDescent="0.15">
      <c r="A86" s="318" t="s">
        <v>44</v>
      </c>
      <c r="B86" s="318"/>
      <c r="C86" s="318">
        <f>SUM(C83:C85)</f>
        <v>604</v>
      </c>
      <c r="D86" s="318">
        <f>SUM(D83:D85)</f>
        <v>365</v>
      </c>
      <c r="E86" s="318"/>
      <c r="F86" s="318">
        <f t="shared" ref="F86" si="54">SUM(F83:F85)</f>
        <v>4521</v>
      </c>
      <c r="G86" s="318"/>
      <c r="H86" s="318">
        <f t="shared" ref="H86" si="55">SUM(H83:H85)</f>
        <v>26</v>
      </c>
      <c r="I86" s="318"/>
      <c r="J86" s="318">
        <f t="shared" ref="J86" si="56">SUM(J83:J85)</f>
        <v>6</v>
      </c>
      <c r="K86" s="318"/>
      <c r="L86" s="314"/>
      <c r="M86" s="318">
        <f>SUM(M83:M85)</f>
        <v>48</v>
      </c>
      <c r="N86" s="318">
        <f>SUM(N83:N85)</f>
        <v>196</v>
      </c>
      <c r="O86" s="318"/>
      <c r="P86" s="318">
        <f>SUM(P83:P85)</f>
        <v>1</v>
      </c>
      <c r="Q86" s="318"/>
      <c r="R86" s="318"/>
      <c r="S86" s="325">
        <f>S83+S84+S85</f>
        <v>1.0300157977883095</v>
      </c>
      <c r="T86" s="326">
        <f>C86/(C86+M86)</f>
        <v>0.92638036809815949</v>
      </c>
      <c r="U86" s="326">
        <f>M86/(M86+C86)</f>
        <v>7.3619631901840496E-2</v>
      </c>
      <c r="V86" s="323"/>
      <c r="W86" s="322"/>
      <c r="X86" s="322">
        <f t="shared" si="53"/>
        <v>139.86000000000001</v>
      </c>
      <c r="Y86" s="322"/>
      <c r="Z86" s="322"/>
    </row>
    <row r="87" spans="1:27" x14ac:dyDescent="0.15">
      <c r="C87" s="322"/>
      <c r="D87" s="327"/>
      <c r="E87" s="322"/>
      <c r="F87" s="328"/>
      <c r="G87" s="322"/>
      <c r="H87" s="329"/>
      <c r="I87" s="322"/>
      <c r="J87" s="329"/>
      <c r="K87" s="322"/>
      <c r="L87" s="322"/>
      <c r="M87" s="322"/>
      <c r="N87" s="322"/>
      <c r="O87" s="322"/>
      <c r="P87" s="322"/>
      <c r="Q87" s="322"/>
      <c r="R87" s="322"/>
      <c r="Z87" s="322"/>
    </row>
    <row r="88" spans="1:27" x14ac:dyDescent="0.15">
      <c r="C88" s="322"/>
      <c r="D88" s="327"/>
      <c r="E88" s="322"/>
      <c r="F88" s="328"/>
      <c r="G88" s="322"/>
      <c r="H88" s="329"/>
      <c r="I88" s="322"/>
      <c r="J88" s="329"/>
      <c r="K88" s="322"/>
      <c r="L88" s="322"/>
      <c r="M88" s="322"/>
      <c r="N88" s="322"/>
      <c r="O88" s="322"/>
      <c r="P88" s="322"/>
      <c r="Q88" s="322"/>
      <c r="R88" s="322"/>
    </row>
    <row r="89" spans="1:27" x14ac:dyDescent="0.15">
      <c r="A89" s="545" t="s">
        <v>49</v>
      </c>
      <c r="B89" s="545"/>
      <c r="C89" s="545"/>
      <c r="D89" s="545"/>
      <c r="E89" s="545"/>
      <c r="F89" s="545"/>
      <c r="G89" s="545"/>
      <c r="H89" s="545" t="s">
        <v>52</v>
      </c>
      <c r="I89" s="546"/>
      <c r="J89" s="546"/>
      <c r="K89" s="546"/>
      <c r="L89" s="546"/>
      <c r="M89" s="546"/>
      <c r="N89" s="322"/>
      <c r="O89" s="322"/>
      <c r="R89" s="545" t="s">
        <v>50</v>
      </c>
      <c r="S89" s="545"/>
      <c r="T89" s="545"/>
      <c r="V89" s="545" t="s">
        <v>51</v>
      </c>
      <c r="W89" s="545"/>
      <c r="X89" s="313"/>
      <c r="Y89" s="313"/>
    </row>
    <row r="90" spans="1:27" x14ac:dyDescent="0.15">
      <c r="A90" s="318" t="s">
        <v>16</v>
      </c>
      <c r="B90" s="318" t="s">
        <v>66</v>
      </c>
      <c r="C90" s="318" t="s">
        <v>1</v>
      </c>
      <c r="D90" s="318" t="s">
        <v>4</v>
      </c>
      <c r="E90" s="318" t="s">
        <v>5</v>
      </c>
      <c r="F90" s="318" t="s">
        <v>6</v>
      </c>
      <c r="G90" s="318" t="s">
        <v>7</v>
      </c>
      <c r="I90" s="318" t="s">
        <v>34</v>
      </c>
      <c r="J90" s="318" t="s">
        <v>17</v>
      </c>
      <c r="K90" s="318" t="s">
        <v>18</v>
      </c>
      <c r="L90" s="318" t="s">
        <v>19</v>
      </c>
      <c r="M90" s="318" t="s">
        <v>20</v>
      </c>
      <c r="N90" s="318" t="s">
        <v>6</v>
      </c>
      <c r="O90" s="318" t="s">
        <v>53</v>
      </c>
      <c r="R90" s="318" t="s">
        <v>16</v>
      </c>
      <c r="S90" s="318" t="s">
        <v>47</v>
      </c>
      <c r="T90" s="318" t="s">
        <v>45</v>
      </c>
      <c r="U90" s="318" t="s">
        <v>46</v>
      </c>
      <c r="W90" s="318" t="s">
        <v>14</v>
      </c>
      <c r="X90" s="318"/>
      <c r="Y90" s="318"/>
      <c r="Z90" s="313"/>
      <c r="AA90" s="313"/>
    </row>
    <row r="91" spans="1:27" x14ac:dyDescent="0.15">
      <c r="A91" s="319" t="s">
        <v>526</v>
      </c>
      <c r="B91" s="330">
        <v>16</v>
      </c>
      <c r="C91" s="320">
        <v>251</v>
      </c>
      <c r="D91" s="320">
        <v>1126</v>
      </c>
      <c r="E91" s="320">
        <f>D91/C91</f>
        <v>4.4860557768924298</v>
      </c>
      <c r="F91" s="320">
        <v>5</v>
      </c>
      <c r="G91" s="317">
        <f>F91/C91</f>
        <v>1.9920318725099601E-2</v>
      </c>
      <c r="I91" s="317">
        <f>K91/J91</f>
        <v>0.75</v>
      </c>
      <c r="J91" s="320">
        <v>32</v>
      </c>
      <c r="K91" s="320">
        <v>24</v>
      </c>
      <c r="L91" s="320">
        <v>224</v>
      </c>
      <c r="M91" s="320">
        <f>L91/K91</f>
        <v>9.3333333333333339</v>
      </c>
      <c r="N91" s="320">
        <v>1</v>
      </c>
      <c r="O91" s="317">
        <f>N91/K91</f>
        <v>4.1666666666666664E-2</v>
      </c>
      <c r="R91" s="319" t="s">
        <v>368</v>
      </c>
      <c r="S91" s="317">
        <f>(C91+J91)/($D$27+$K$27+$N$17+$E$17+$L$38+$L$47)</f>
        <v>0.31098901098901099</v>
      </c>
      <c r="T91" s="317">
        <f>J91/($K$27+$F$38+$F$47)</f>
        <v>8.2262210796915161E-2</v>
      </c>
      <c r="U91" s="317">
        <f>C91/($D$27+$N$17+$L$38+$L$47)</f>
        <v>0.54211663066954641</v>
      </c>
      <c r="W91" s="320">
        <f>(D91*0.1)+(F91*6)+(L91*0.1)+(N91*6)</f>
        <v>171.00000000000003</v>
      </c>
      <c r="X91" s="320" t="s">
        <v>21</v>
      </c>
      <c r="Y91" s="320" t="s">
        <v>1002</v>
      </c>
      <c r="Z91" s="318"/>
      <c r="AA91" s="318"/>
    </row>
    <row r="92" spans="1:27" x14ac:dyDescent="0.15">
      <c r="A92" s="319"/>
      <c r="B92" s="330">
        <v>1</v>
      </c>
      <c r="C92" s="320">
        <v>2</v>
      </c>
      <c r="D92" s="320">
        <v>4</v>
      </c>
      <c r="E92" s="320">
        <f>D92/C92</f>
        <v>2</v>
      </c>
      <c r="F92" s="320">
        <v>0</v>
      </c>
      <c r="G92" s="317">
        <f>F92/C92</f>
        <v>0</v>
      </c>
      <c r="I92" s="317" t="e">
        <f t="shared" ref="I92:I95" si="57">K92/J92</f>
        <v>#DIV/0!</v>
      </c>
      <c r="J92" s="320">
        <v>0</v>
      </c>
      <c r="K92" s="320">
        <v>0</v>
      </c>
      <c r="L92" s="320">
        <v>0</v>
      </c>
      <c r="M92" s="320" t="e">
        <f>L92/K92</f>
        <v>#DIV/0!</v>
      </c>
      <c r="N92" s="320">
        <v>0</v>
      </c>
      <c r="O92" s="317" t="e">
        <f t="shared" ref="O92:O95" si="58">N92/K92</f>
        <v>#DIV/0!</v>
      </c>
      <c r="R92" s="319"/>
      <c r="S92" s="317">
        <f>(C92+J92)/($D$27+$K$27+$N$17+$E$17+$L$38+$L$47)</f>
        <v>2.1978021978021978E-3</v>
      </c>
      <c r="T92" s="317">
        <f>J92/($K$27+$F$38+$F$47)</f>
        <v>0</v>
      </c>
      <c r="U92" s="317">
        <f>C92/($D$27+$N$17+$L$38+$L$47)</f>
        <v>4.3196544276457886E-3</v>
      </c>
      <c r="W92" s="320">
        <f t="shared" ref="W92:W95" si="59">(D92*0.1)+(F92*6)+(L92*0.1)+(N92*6)</f>
        <v>0.4</v>
      </c>
      <c r="X92" s="320">
        <f>(D92*0.1)+(F92*6)+(K92*1)+(L92*0.1)+(N92*6)</f>
        <v>0.4</v>
      </c>
      <c r="Y92" s="320">
        <f>(D92*0.1)+(F92*6)+(K92*0.5)+(L92*0.1)+(N92*6)</f>
        <v>0.4</v>
      </c>
      <c r="Z92" s="322"/>
      <c r="AA92" s="322"/>
    </row>
    <row r="93" spans="1:27" x14ac:dyDescent="0.15">
      <c r="A93" s="319" t="s">
        <v>1484</v>
      </c>
      <c r="B93" s="330">
        <v>17</v>
      </c>
      <c r="C93" s="320">
        <v>112</v>
      </c>
      <c r="D93" s="320">
        <v>434</v>
      </c>
      <c r="E93" s="320">
        <f>D93/C93</f>
        <v>3.875</v>
      </c>
      <c r="F93" s="320">
        <v>2</v>
      </c>
      <c r="G93" s="317">
        <f>F93/C93</f>
        <v>1.7857142857142856E-2</v>
      </c>
      <c r="I93" s="317">
        <f t="shared" si="57"/>
        <v>0.7</v>
      </c>
      <c r="J93" s="320">
        <v>20</v>
      </c>
      <c r="K93" s="320">
        <v>14</v>
      </c>
      <c r="L93" s="320">
        <v>82</v>
      </c>
      <c r="M93" s="320">
        <f>L93/K93</f>
        <v>5.8571428571428568</v>
      </c>
      <c r="N93" s="320">
        <v>0</v>
      </c>
      <c r="O93" s="317">
        <f t="shared" si="58"/>
        <v>0</v>
      </c>
      <c r="R93" s="319"/>
      <c r="S93" s="317">
        <f>(C93+J93)/($D$27+$K$27+$N$17+$E$17+$L$38+$L$47)</f>
        <v>0.14505494505494507</v>
      </c>
      <c r="T93" s="317">
        <f>J93/($K$27+$F$38+$F$47)</f>
        <v>5.1413881748071981E-2</v>
      </c>
      <c r="U93" s="317">
        <f>C93/($D$27+$N$17+$L$38+$L$47)</f>
        <v>0.24190064794816415</v>
      </c>
      <c r="W93" s="320">
        <f t="shared" si="59"/>
        <v>63.600000000000009</v>
      </c>
      <c r="X93" s="320">
        <f t="shared" ref="X93:X96" si="60">(D93*0.1)+(F93*6)+(K93*1)+(L93*0.1)+(N93*6)</f>
        <v>77.600000000000009</v>
      </c>
      <c r="Y93" s="320">
        <f t="shared" ref="Y93:Y96" si="61">(D93*0.1)+(F93*6)+(K93*0.5)+(L93*0.1)+(N93*6)</f>
        <v>70.600000000000009</v>
      </c>
      <c r="Z93" s="322"/>
      <c r="AA93" s="322"/>
    </row>
    <row r="94" spans="1:27" x14ac:dyDescent="0.15">
      <c r="A94" s="319" t="s">
        <v>1485</v>
      </c>
      <c r="B94" s="330">
        <v>13</v>
      </c>
      <c r="C94" s="320">
        <v>9</v>
      </c>
      <c r="D94" s="320">
        <v>65</v>
      </c>
      <c r="E94" s="320">
        <f>D94/C94</f>
        <v>7.2222222222222223</v>
      </c>
      <c r="F94" s="320">
        <v>0</v>
      </c>
      <c r="G94" s="317">
        <f>F94/C94</f>
        <v>0</v>
      </c>
      <c r="I94" s="317">
        <f t="shared" si="57"/>
        <v>0.75</v>
      </c>
      <c r="J94" s="320">
        <v>8</v>
      </c>
      <c r="K94" s="320">
        <v>6</v>
      </c>
      <c r="L94" s="320">
        <v>38</v>
      </c>
      <c r="M94" s="320">
        <f>L94/K94</f>
        <v>6.333333333333333</v>
      </c>
      <c r="N94" s="320">
        <v>0</v>
      </c>
      <c r="O94" s="317">
        <f t="shared" si="58"/>
        <v>0</v>
      </c>
      <c r="R94" s="319"/>
      <c r="S94" s="317">
        <f>(C94+J94)/($D$27+$K$27+$N$17+$E$17+$L$38+$L$47)</f>
        <v>1.8681318681318681E-2</v>
      </c>
      <c r="T94" s="317">
        <f>J94/($K$27+$F$38+$F$47)</f>
        <v>2.056555269922879E-2</v>
      </c>
      <c r="U94" s="317">
        <f>C94/($D$27+$N$17+$L$38+$L$47)</f>
        <v>1.9438444924406047E-2</v>
      </c>
      <c r="W94" s="320">
        <f t="shared" si="59"/>
        <v>10.3</v>
      </c>
      <c r="X94" s="320">
        <f t="shared" si="60"/>
        <v>16.3</v>
      </c>
      <c r="Y94" s="320">
        <f t="shared" si="61"/>
        <v>13.3</v>
      </c>
      <c r="Z94" s="322"/>
      <c r="AA94" s="322"/>
    </row>
    <row r="95" spans="1:27" x14ac:dyDescent="0.15">
      <c r="A95" s="319"/>
      <c r="B95" s="330">
        <v>0</v>
      </c>
      <c r="C95" s="320">
        <v>0</v>
      </c>
      <c r="D95" s="320">
        <v>0</v>
      </c>
      <c r="E95" s="320" t="e">
        <f>D95/C95</f>
        <v>#DIV/0!</v>
      </c>
      <c r="F95" s="320">
        <v>0</v>
      </c>
      <c r="G95" s="317" t="e">
        <f>F95/C95</f>
        <v>#DIV/0!</v>
      </c>
      <c r="I95" s="317" t="e">
        <f t="shared" si="57"/>
        <v>#DIV/0!</v>
      </c>
      <c r="J95" s="320">
        <v>0</v>
      </c>
      <c r="K95" s="320">
        <v>0</v>
      </c>
      <c r="L95" s="320">
        <v>0</v>
      </c>
      <c r="M95" s="320" t="e">
        <f>L95/K95</f>
        <v>#DIV/0!</v>
      </c>
      <c r="N95" s="320">
        <v>0</v>
      </c>
      <c r="O95" s="317" t="e">
        <f t="shared" si="58"/>
        <v>#DIV/0!</v>
      </c>
      <c r="R95" s="319"/>
      <c r="S95" s="317">
        <f>(C95+J95)/($D$27+$K$27+$N$17+$E$17+$L$38+$L$47)</f>
        <v>0</v>
      </c>
      <c r="T95" s="317">
        <f>J95/($K$27+$F$38+$F$47)</f>
        <v>0</v>
      </c>
      <c r="U95" s="317">
        <f>C95/($D$27+$N$17+$L$38+$L$47)</f>
        <v>0</v>
      </c>
      <c r="W95" s="320">
        <f t="shared" si="59"/>
        <v>0</v>
      </c>
      <c r="X95" s="320">
        <f t="shared" si="60"/>
        <v>0</v>
      </c>
      <c r="Y95" s="320">
        <f t="shared" si="61"/>
        <v>0</v>
      </c>
      <c r="Z95" s="322"/>
      <c r="AA95" s="322"/>
    </row>
    <row r="96" spans="1:27" x14ac:dyDescent="0.15">
      <c r="A96" s="318" t="s">
        <v>44</v>
      </c>
      <c r="B96" s="318"/>
      <c r="C96" s="318">
        <f>SUM(C91:C95)</f>
        <v>374</v>
      </c>
      <c r="D96" s="318">
        <f t="shared" ref="D96" si="62">SUM(D91:D95)</f>
        <v>1629</v>
      </c>
      <c r="E96" s="318"/>
      <c r="F96" s="318">
        <f t="shared" ref="F96" si="63">SUM(F91:F95)</f>
        <v>7</v>
      </c>
      <c r="G96" s="318"/>
      <c r="H96" s="318"/>
      <c r="I96" s="318"/>
      <c r="J96" s="318">
        <f>SUM(J91:J95)</f>
        <v>60</v>
      </c>
      <c r="K96" s="318">
        <f t="shared" ref="K96:L96" si="64">SUM(K91:K95)</f>
        <v>44</v>
      </c>
      <c r="L96" s="318">
        <f t="shared" si="64"/>
        <v>344</v>
      </c>
      <c r="M96" s="318"/>
      <c r="N96" s="318">
        <f t="shared" ref="N96" si="65">SUM(N91:N95)</f>
        <v>1</v>
      </c>
      <c r="O96" s="318"/>
      <c r="X96" s="312">
        <f t="shared" si="60"/>
        <v>289.3</v>
      </c>
      <c r="Y96" s="312">
        <f t="shared" si="61"/>
        <v>267.3</v>
      </c>
      <c r="Z96" s="322"/>
      <c r="AA96" s="322"/>
    </row>
    <row r="97" spans="1:26" x14ac:dyDescent="0.15">
      <c r="A97" s="318"/>
      <c r="C97" s="322"/>
      <c r="D97" s="322"/>
      <c r="E97" s="322"/>
      <c r="F97" s="322"/>
      <c r="G97" s="322"/>
      <c r="H97" s="318"/>
      <c r="I97" s="322"/>
      <c r="J97" s="322"/>
      <c r="K97" s="322"/>
      <c r="L97" s="322"/>
      <c r="M97" s="322"/>
      <c r="N97" s="322"/>
    </row>
    <row r="98" spans="1:26" x14ac:dyDescent="0.15">
      <c r="C98" s="322"/>
      <c r="D98" s="322"/>
      <c r="E98" s="322"/>
      <c r="F98" s="322"/>
      <c r="G98" s="322"/>
      <c r="H98" s="322"/>
      <c r="I98" s="322"/>
      <c r="J98" s="322"/>
      <c r="K98" s="322"/>
      <c r="L98" s="322"/>
      <c r="M98" s="322"/>
    </row>
    <row r="99" spans="1:26" x14ac:dyDescent="0.15">
      <c r="A99" s="545" t="s">
        <v>52</v>
      </c>
      <c r="B99" s="545"/>
      <c r="C99" s="545"/>
      <c r="D99" s="545"/>
      <c r="E99" s="545"/>
      <c r="F99" s="545"/>
      <c r="G99" s="545"/>
      <c r="H99" s="322"/>
      <c r="I99" s="322"/>
      <c r="J99" s="545" t="s">
        <v>49</v>
      </c>
      <c r="K99" s="545"/>
      <c r="L99" s="545"/>
      <c r="M99" s="545"/>
      <c r="N99" s="545"/>
      <c r="R99" s="545" t="s">
        <v>50</v>
      </c>
      <c r="S99" s="545"/>
      <c r="T99" s="545"/>
      <c r="V99" s="545" t="s">
        <v>51</v>
      </c>
      <c r="W99" s="544"/>
    </row>
    <row r="100" spans="1:26" x14ac:dyDescent="0.15">
      <c r="A100" s="318" t="s">
        <v>25</v>
      </c>
      <c r="B100" s="318" t="s">
        <v>66</v>
      </c>
      <c r="C100" s="318" t="s">
        <v>34</v>
      </c>
      <c r="D100" s="318" t="s">
        <v>17</v>
      </c>
      <c r="E100" s="318" t="s">
        <v>18</v>
      </c>
      <c r="F100" s="318" t="s">
        <v>19</v>
      </c>
      <c r="G100" s="318" t="s">
        <v>20</v>
      </c>
      <c r="H100" s="318" t="s">
        <v>6</v>
      </c>
      <c r="I100" s="318" t="s">
        <v>53</v>
      </c>
      <c r="K100" s="318" t="s">
        <v>10</v>
      </c>
      <c r="L100" s="318" t="s">
        <v>11</v>
      </c>
      <c r="M100" s="318" t="s">
        <v>12</v>
      </c>
      <c r="N100" s="318" t="s">
        <v>26</v>
      </c>
      <c r="O100" s="318" t="s">
        <v>7</v>
      </c>
      <c r="R100" s="318" t="s">
        <v>25</v>
      </c>
      <c r="S100" s="318" t="s">
        <v>47</v>
      </c>
      <c r="T100" s="318" t="s">
        <v>45</v>
      </c>
      <c r="U100" s="318" t="s">
        <v>46</v>
      </c>
      <c r="W100" s="318" t="s">
        <v>14</v>
      </c>
      <c r="X100" s="318"/>
      <c r="Y100" s="318"/>
    </row>
    <row r="101" spans="1:26" x14ac:dyDescent="0.15">
      <c r="A101" s="319" t="s">
        <v>778</v>
      </c>
      <c r="B101" s="320">
        <v>17</v>
      </c>
      <c r="C101" s="317">
        <f>E101/D101</f>
        <v>0.51666666666666672</v>
      </c>
      <c r="D101" s="320">
        <v>120</v>
      </c>
      <c r="E101" s="320">
        <v>62</v>
      </c>
      <c r="F101" s="320">
        <v>643</v>
      </c>
      <c r="G101" s="320">
        <f t="shared" ref="G101:G106" si="66">F101/E101</f>
        <v>10.370967741935484</v>
      </c>
      <c r="H101" s="320">
        <v>1</v>
      </c>
      <c r="I101" s="317">
        <f>H101/E101</f>
        <v>1.6129032258064516E-2</v>
      </c>
      <c r="K101" s="320">
        <v>3</v>
      </c>
      <c r="L101" s="320">
        <v>20</v>
      </c>
      <c r="M101" s="331">
        <f t="shared" ref="M101:M106" si="67">L101/K101</f>
        <v>6.666666666666667</v>
      </c>
      <c r="N101" s="320">
        <v>0</v>
      </c>
      <c r="O101" s="317">
        <f>N101/K101</f>
        <v>0</v>
      </c>
      <c r="R101" s="319" t="s">
        <v>779</v>
      </c>
      <c r="S101" s="332">
        <f t="shared" ref="S101:S106" si="68">(D101+K101)/($D$27+$L$27+$N$17+$E$47+$L$47)</f>
        <v>0.18981481481481483</v>
      </c>
      <c r="T101" s="332">
        <f t="shared" ref="T101:T106" si="69">D101/($E$17)</f>
        <v>0.32432432432432434</v>
      </c>
      <c r="U101" s="332">
        <f t="shared" ref="U101:U106" si="70">K101/($N$17+$D$27+$L$38+$L$47)</f>
        <v>6.4794816414686825E-3</v>
      </c>
      <c r="W101" s="320">
        <f>(F101*0.1)+(H101*6)+(L101*0.1)+(N101*6)</f>
        <v>72.3</v>
      </c>
      <c r="X101" s="320" t="s">
        <v>21</v>
      </c>
      <c r="Y101" s="320" t="s">
        <v>1003</v>
      </c>
      <c r="Z101" s="318"/>
    </row>
    <row r="102" spans="1:26" x14ac:dyDescent="0.15">
      <c r="A102" s="319" t="s">
        <v>527</v>
      </c>
      <c r="B102" s="320">
        <v>17</v>
      </c>
      <c r="C102" s="317">
        <f t="shared" ref="C102:C106" si="71">E102/D102</f>
        <v>0.59541984732824427</v>
      </c>
      <c r="D102" s="320">
        <v>131</v>
      </c>
      <c r="E102" s="320">
        <v>78</v>
      </c>
      <c r="F102" s="320">
        <v>1280</v>
      </c>
      <c r="G102" s="320">
        <f t="shared" si="66"/>
        <v>16.410256410256409</v>
      </c>
      <c r="H102" s="320">
        <v>8</v>
      </c>
      <c r="I102" s="317">
        <f t="shared" ref="I102:I106" si="72">H102/E102</f>
        <v>0.10256410256410256</v>
      </c>
      <c r="K102" s="320">
        <v>0</v>
      </c>
      <c r="L102" s="320">
        <v>0</v>
      </c>
      <c r="M102" s="331" t="e">
        <f t="shared" si="67"/>
        <v>#DIV/0!</v>
      </c>
      <c r="N102" s="320">
        <v>0</v>
      </c>
      <c r="O102" s="317" t="e">
        <f t="shared" ref="O102:O106" si="73">N102/K102</f>
        <v>#DIV/0!</v>
      </c>
      <c r="R102" s="319" t="s">
        <v>345</v>
      </c>
      <c r="S102" s="332">
        <f t="shared" si="68"/>
        <v>0.2021604938271605</v>
      </c>
      <c r="T102" s="332">
        <f t="shared" si="69"/>
        <v>0.35405405405405405</v>
      </c>
      <c r="U102" s="332">
        <f t="shared" si="70"/>
        <v>0</v>
      </c>
      <c r="W102" s="320">
        <f t="shared" ref="W102:W106" si="74">(F102*0.1)+(H102*6)+(L102*0.1)+(N102*6)</f>
        <v>176</v>
      </c>
      <c r="X102" s="320">
        <f>(E102*1)+(F102*0.1)+(H102*6)+(L102*0.1)+(N102*6)</f>
        <v>254</v>
      </c>
      <c r="Y102" s="320">
        <f>(E102*0.5)+(F102*0.1)+(H102*6)+(L102*0.1)+(N102*6)</f>
        <v>215</v>
      </c>
      <c r="Z102" s="322"/>
    </row>
    <row r="103" spans="1:26" x14ac:dyDescent="0.15">
      <c r="A103" s="319" t="s">
        <v>702</v>
      </c>
      <c r="B103" s="320">
        <v>14</v>
      </c>
      <c r="C103" s="317">
        <f t="shared" si="71"/>
        <v>0.65217391304347827</v>
      </c>
      <c r="D103" s="320">
        <v>23</v>
      </c>
      <c r="E103" s="320">
        <v>15</v>
      </c>
      <c r="F103" s="320">
        <v>172</v>
      </c>
      <c r="G103" s="320">
        <f t="shared" si="66"/>
        <v>11.466666666666667</v>
      </c>
      <c r="H103" s="320">
        <v>0</v>
      </c>
      <c r="I103" s="317">
        <f t="shared" si="72"/>
        <v>0</v>
      </c>
      <c r="K103" s="320">
        <v>0</v>
      </c>
      <c r="L103" s="320">
        <v>0</v>
      </c>
      <c r="M103" s="331" t="e">
        <f t="shared" si="67"/>
        <v>#DIV/0!</v>
      </c>
      <c r="N103" s="320">
        <v>0</v>
      </c>
      <c r="O103" s="317" t="e">
        <f t="shared" si="73"/>
        <v>#DIV/0!</v>
      </c>
      <c r="R103" s="319" t="s">
        <v>369</v>
      </c>
      <c r="S103" s="332">
        <f t="shared" si="68"/>
        <v>3.5493827160493825E-2</v>
      </c>
      <c r="T103" s="332">
        <f t="shared" si="69"/>
        <v>6.2162162162162166E-2</v>
      </c>
      <c r="U103" s="332">
        <f t="shared" si="70"/>
        <v>0</v>
      </c>
      <c r="W103" s="320">
        <f t="shared" si="74"/>
        <v>17.2</v>
      </c>
      <c r="X103" s="320">
        <f t="shared" ref="X103:X107" si="75">(E103*1)+(F103*0.1)+(H103*6)+(L103*0.1)+(N103*6)</f>
        <v>32.200000000000003</v>
      </c>
      <c r="Y103" s="320">
        <f t="shared" ref="Y103:Y107" si="76">(E103*0.5)+(F103*0.1)+(H103*6)+(L103*0.1)+(N103*6)</f>
        <v>24.7</v>
      </c>
      <c r="Z103" s="322"/>
    </row>
    <row r="104" spans="1:26" x14ac:dyDescent="0.15">
      <c r="A104" s="319" t="s">
        <v>1485</v>
      </c>
      <c r="B104" s="320">
        <v>13</v>
      </c>
      <c r="C104" s="317">
        <f t="shared" si="71"/>
        <v>0.55555555555555558</v>
      </c>
      <c r="D104" s="320">
        <v>9</v>
      </c>
      <c r="E104" s="320">
        <v>5</v>
      </c>
      <c r="F104" s="320">
        <v>65</v>
      </c>
      <c r="G104" s="320">
        <f t="shared" si="66"/>
        <v>13</v>
      </c>
      <c r="H104" s="320">
        <v>0</v>
      </c>
      <c r="I104" s="317">
        <f t="shared" si="72"/>
        <v>0</v>
      </c>
      <c r="K104" s="320">
        <v>9</v>
      </c>
      <c r="L104" s="320">
        <v>65</v>
      </c>
      <c r="M104" s="331">
        <f t="shared" si="67"/>
        <v>7.2222222222222223</v>
      </c>
      <c r="N104" s="320">
        <v>1</v>
      </c>
      <c r="O104" s="317">
        <f t="shared" si="73"/>
        <v>0.1111111111111111</v>
      </c>
      <c r="R104" s="319"/>
      <c r="S104" s="332">
        <f t="shared" si="68"/>
        <v>2.7777777777777776E-2</v>
      </c>
      <c r="T104" s="332">
        <f t="shared" si="69"/>
        <v>2.4324324324324326E-2</v>
      </c>
      <c r="U104" s="332">
        <f t="shared" si="70"/>
        <v>1.9438444924406047E-2</v>
      </c>
      <c r="W104" s="320">
        <f t="shared" si="74"/>
        <v>19</v>
      </c>
      <c r="X104" s="320">
        <f t="shared" si="75"/>
        <v>24</v>
      </c>
      <c r="Y104" s="320">
        <f t="shared" si="76"/>
        <v>21.5</v>
      </c>
      <c r="Z104" s="322"/>
    </row>
    <row r="105" spans="1:26" x14ac:dyDescent="0.15">
      <c r="A105" s="319" t="s">
        <v>894</v>
      </c>
      <c r="B105" s="320">
        <v>16</v>
      </c>
      <c r="C105" s="317">
        <f t="shared" si="71"/>
        <v>0.62222222222222223</v>
      </c>
      <c r="D105" s="320">
        <v>90</v>
      </c>
      <c r="E105" s="320">
        <v>56</v>
      </c>
      <c r="F105" s="320">
        <v>901</v>
      </c>
      <c r="G105" s="320">
        <f t="shared" si="66"/>
        <v>16.089285714285715</v>
      </c>
      <c r="H105" s="320">
        <v>5</v>
      </c>
      <c r="I105" s="317">
        <f t="shared" si="72"/>
        <v>8.9285714285714288E-2</v>
      </c>
      <c r="K105" s="320">
        <v>8</v>
      </c>
      <c r="L105" s="320">
        <v>48</v>
      </c>
      <c r="M105" s="331">
        <f t="shared" si="67"/>
        <v>6</v>
      </c>
      <c r="N105" s="320">
        <v>1</v>
      </c>
      <c r="O105" s="317">
        <f t="shared" si="73"/>
        <v>0.125</v>
      </c>
      <c r="R105" s="319" t="s">
        <v>895</v>
      </c>
      <c r="S105" s="332">
        <f t="shared" si="68"/>
        <v>0.15123456790123457</v>
      </c>
      <c r="T105" s="332">
        <f t="shared" si="69"/>
        <v>0.24324324324324326</v>
      </c>
      <c r="U105" s="332">
        <f t="shared" si="70"/>
        <v>1.7278617710583154E-2</v>
      </c>
      <c r="W105" s="320">
        <f t="shared" si="74"/>
        <v>130.9</v>
      </c>
      <c r="X105" s="320">
        <f t="shared" si="75"/>
        <v>186.90000000000003</v>
      </c>
      <c r="Y105" s="320">
        <f t="shared" si="76"/>
        <v>158.90000000000003</v>
      </c>
      <c r="Z105" s="322"/>
    </row>
    <row r="106" spans="1:26" x14ac:dyDescent="0.15">
      <c r="A106" s="319" t="s">
        <v>896</v>
      </c>
      <c r="B106" s="320">
        <v>13</v>
      </c>
      <c r="C106" s="317">
        <f t="shared" si="71"/>
        <v>0.55932203389830504</v>
      </c>
      <c r="D106" s="320">
        <v>59</v>
      </c>
      <c r="E106" s="320">
        <v>33</v>
      </c>
      <c r="F106" s="320">
        <v>371</v>
      </c>
      <c r="G106" s="320">
        <f t="shared" si="66"/>
        <v>11.242424242424242</v>
      </c>
      <c r="H106" s="320">
        <v>0</v>
      </c>
      <c r="I106" s="317">
        <f t="shared" si="72"/>
        <v>0</v>
      </c>
      <c r="K106" s="320">
        <v>0</v>
      </c>
      <c r="L106" s="320">
        <v>0</v>
      </c>
      <c r="M106" s="331" t="e">
        <f t="shared" si="67"/>
        <v>#DIV/0!</v>
      </c>
      <c r="N106" s="320">
        <v>0</v>
      </c>
      <c r="O106" s="317" t="e">
        <f t="shared" si="73"/>
        <v>#DIV/0!</v>
      </c>
      <c r="R106" s="319" t="s">
        <v>897</v>
      </c>
      <c r="S106" s="332">
        <f t="shared" si="68"/>
        <v>9.1049382716049385E-2</v>
      </c>
      <c r="T106" s="332">
        <f t="shared" si="69"/>
        <v>0.15945945945945947</v>
      </c>
      <c r="U106" s="332">
        <f t="shared" si="70"/>
        <v>0</v>
      </c>
      <c r="W106" s="320">
        <f t="shared" si="74"/>
        <v>37.1</v>
      </c>
      <c r="X106" s="320">
        <f t="shared" si="75"/>
        <v>70.099999999999994</v>
      </c>
      <c r="Y106" s="320">
        <f t="shared" si="76"/>
        <v>53.6</v>
      </c>
      <c r="Z106" s="322"/>
    </row>
    <row r="107" spans="1:26" x14ac:dyDescent="0.15">
      <c r="A107" s="318" t="s">
        <v>44</v>
      </c>
      <c r="B107" s="318"/>
      <c r="C107" s="314"/>
      <c r="D107" s="318">
        <f>SUM(D101:D106)</f>
        <v>432</v>
      </c>
      <c r="E107" s="318">
        <f t="shared" ref="E107:F107" si="77">SUM(E101:E106)</f>
        <v>249</v>
      </c>
      <c r="F107" s="318">
        <f t="shared" si="77"/>
        <v>3432</v>
      </c>
      <c r="G107" s="318"/>
      <c r="H107" s="318">
        <f t="shared" ref="H107" si="78">SUM(H101:H106)</f>
        <v>14</v>
      </c>
      <c r="I107" s="318"/>
      <c r="J107" s="318"/>
      <c r="K107" s="318">
        <f>SUM(K101:K106)</f>
        <v>20</v>
      </c>
      <c r="L107" s="318">
        <f t="shared" ref="L107" si="79">SUM(L101:L106)</f>
        <v>133</v>
      </c>
      <c r="M107" s="318"/>
      <c r="N107" s="318">
        <f t="shared" ref="N107" si="80">SUM(N101:N106)</f>
        <v>2</v>
      </c>
      <c r="O107" s="318"/>
      <c r="X107" s="312">
        <f t="shared" si="75"/>
        <v>701.5</v>
      </c>
      <c r="Y107" s="312">
        <f t="shared" si="76"/>
        <v>577</v>
      </c>
      <c r="Z107" s="322"/>
    </row>
    <row r="108" spans="1:26" x14ac:dyDescent="0.15">
      <c r="A108" s="318"/>
      <c r="C108" s="322"/>
      <c r="D108" s="322"/>
      <c r="E108" s="322"/>
      <c r="F108" s="322"/>
      <c r="G108" s="322"/>
      <c r="H108" s="322"/>
      <c r="I108" s="322"/>
      <c r="J108" s="322"/>
      <c r="K108" s="322"/>
      <c r="L108" s="322"/>
    </row>
    <row r="109" spans="1:26" x14ac:dyDescent="0.15">
      <c r="A109" s="318"/>
      <c r="C109" s="322"/>
      <c r="D109" s="322"/>
      <c r="E109" s="322"/>
      <c r="F109" s="322"/>
      <c r="G109" s="322"/>
      <c r="H109" s="322"/>
      <c r="I109" s="322"/>
      <c r="J109" s="322"/>
      <c r="K109" s="322"/>
      <c r="L109" s="322"/>
    </row>
    <row r="110" spans="1:26" x14ac:dyDescent="0.15">
      <c r="A110" s="545" t="s">
        <v>52</v>
      </c>
      <c r="B110" s="545"/>
      <c r="C110" s="545"/>
      <c r="D110" s="545"/>
      <c r="E110" s="545"/>
      <c r="F110" s="545"/>
      <c r="G110" s="545"/>
      <c r="H110" s="322"/>
      <c r="I110" s="322"/>
      <c r="J110" s="545" t="s">
        <v>49</v>
      </c>
      <c r="K110" s="545"/>
      <c r="L110" s="545"/>
      <c r="M110" s="545"/>
      <c r="N110" s="545"/>
      <c r="R110" s="545" t="s">
        <v>50</v>
      </c>
      <c r="S110" s="545"/>
      <c r="T110" s="545"/>
      <c r="V110" s="545" t="s">
        <v>51</v>
      </c>
      <c r="W110" s="544"/>
    </row>
    <row r="111" spans="1:26" x14ac:dyDescent="0.15">
      <c r="A111" s="318" t="s">
        <v>31</v>
      </c>
      <c r="B111" s="318" t="s">
        <v>66</v>
      </c>
      <c r="C111" s="318" t="s">
        <v>34</v>
      </c>
      <c r="D111" s="318" t="s">
        <v>17</v>
      </c>
      <c r="E111" s="318" t="s">
        <v>18</v>
      </c>
      <c r="F111" s="318" t="s">
        <v>19</v>
      </c>
      <c r="G111" s="318" t="s">
        <v>20</v>
      </c>
      <c r="H111" s="318" t="s">
        <v>6</v>
      </c>
      <c r="I111" s="318" t="s">
        <v>53</v>
      </c>
      <c r="K111" s="318" t="s">
        <v>10</v>
      </c>
      <c r="L111" s="318" t="s">
        <v>11</v>
      </c>
      <c r="M111" s="318" t="s">
        <v>12</v>
      </c>
      <c r="N111" s="318" t="s">
        <v>54</v>
      </c>
      <c r="O111" s="318" t="s">
        <v>7</v>
      </c>
      <c r="R111" s="318" t="s">
        <v>31</v>
      </c>
      <c r="S111" s="318" t="s">
        <v>47</v>
      </c>
      <c r="T111" s="318" t="s">
        <v>45</v>
      </c>
      <c r="U111" s="318" t="s">
        <v>46</v>
      </c>
      <c r="W111" s="318" t="s">
        <v>14</v>
      </c>
      <c r="X111" s="318"/>
      <c r="Y111" s="318"/>
    </row>
    <row r="112" spans="1:26" x14ac:dyDescent="0.15">
      <c r="A112" s="319" t="s">
        <v>528</v>
      </c>
      <c r="B112" s="320">
        <v>6</v>
      </c>
      <c r="C112" s="317">
        <f>E112/D112</f>
        <v>0.7</v>
      </c>
      <c r="D112" s="320">
        <v>10</v>
      </c>
      <c r="E112" s="320">
        <v>7</v>
      </c>
      <c r="F112" s="320">
        <v>70</v>
      </c>
      <c r="G112" s="320">
        <f>F112/E112</f>
        <v>10</v>
      </c>
      <c r="H112" s="320">
        <v>2</v>
      </c>
      <c r="I112" s="317">
        <f>H112/E112</f>
        <v>0.2857142857142857</v>
      </c>
      <c r="K112" s="320"/>
      <c r="L112" s="320"/>
      <c r="M112" s="320" t="e">
        <f>L112/K112</f>
        <v>#DIV/0!</v>
      </c>
      <c r="N112" s="320">
        <v>0</v>
      </c>
      <c r="O112" s="317" t="e">
        <f>N112/K112</f>
        <v>#DIV/0!</v>
      </c>
      <c r="R112" s="319" t="s">
        <v>151</v>
      </c>
      <c r="S112" s="332">
        <f>(D112+K112)/($E$47+$L$47+$E$38+$L$38+$K$27+$D$27+$N$17)</f>
        <v>9.6339113680154135E-3</v>
      </c>
      <c r="T112" s="332">
        <f>D112/($E$47+$E$38+$K$27)</f>
        <v>1.7391304347826087E-2</v>
      </c>
      <c r="U112" s="332">
        <f>K112/($L$47+$L$38+$D$27+$N$17)</f>
        <v>0</v>
      </c>
      <c r="W112" s="320">
        <f>(F112*0.1)+(H112*6)+(L112*0.1)+(N112*6)</f>
        <v>19</v>
      </c>
      <c r="X112" s="320" t="s">
        <v>21</v>
      </c>
      <c r="Y112" s="320" t="s">
        <v>1004</v>
      </c>
      <c r="Z112" s="318"/>
    </row>
    <row r="113" spans="1:26" x14ac:dyDescent="0.15">
      <c r="A113" s="319" t="s">
        <v>682</v>
      </c>
      <c r="B113" s="320">
        <v>6</v>
      </c>
      <c r="C113" s="317">
        <v>0.06</v>
      </c>
      <c r="D113" s="320">
        <v>6</v>
      </c>
      <c r="E113" s="320">
        <v>5</v>
      </c>
      <c r="F113" s="320">
        <v>66</v>
      </c>
      <c r="G113" s="320">
        <f>F113/E113</f>
        <v>13.2</v>
      </c>
      <c r="H113" s="320">
        <v>0</v>
      </c>
      <c r="I113" s="317">
        <f t="shared" ref="I113:I115" si="81">H113/E113</f>
        <v>0</v>
      </c>
      <c r="K113" s="320"/>
      <c r="L113" s="320"/>
      <c r="M113" s="320" t="e">
        <f t="shared" ref="M113:M115" si="82">L113/K113</f>
        <v>#DIV/0!</v>
      </c>
      <c r="N113" s="320">
        <v>0</v>
      </c>
      <c r="O113" s="317" t="e">
        <f t="shared" ref="O113:O115" si="83">N113/K113</f>
        <v>#DIV/0!</v>
      </c>
      <c r="R113" s="319" t="s">
        <v>703</v>
      </c>
      <c r="S113" s="332">
        <f>(D113+K113)/($E$47+$L$47+$E$38+$L$38+$K$27+$D$27+$N$17)</f>
        <v>5.7803468208092483E-3</v>
      </c>
      <c r="T113" s="332">
        <f>D113/($E$47+$E$38+$K$27)</f>
        <v>1.0434782608695653E-2</v>
      </c>
      <c r="U113" s="332">
        <f>K113/($L$47+$L$38+$D$27+$N$17)</f>
        <v>0</v>
      </c>
      <c r="W113" s="320">
        <f t="shared" ref="W113:W115" si="84">(F113*0.1)+(H113*6)+(L113*0.1)+(N113*6)</f>
        <v>6.6000000000000005</v>
      </c>
      <c r="X113" s="320">
        <f>(E113*1)+(F113*0.1)+(H113*6)+(L113*0.1)+(N113*6)</f>
        <v>11.600000000000001</v>
      </c>
      <c r="Y113" s="320">
        <f>(E113*0.5)+(F113*0.1)+(H113*6)+(L113*0.1)+(N113*6)</f>
        <v>9.1000000000000014</v>
      </c>
      <c r="Z113" s="322"/>
    </row>
    <row r="114" spans="1:26" x14ac:dyDescent="0.15">
      <c r="A114" s="319" t="s">
        <v>1484</v>
      </c>
      <c r="B114" s="320">
        <v>17</v>
      </c>
      <c r="C114" s="317">
        <f t="shared" ref="C114:C115" si="85">E114/D114</f>
        <v>0.625</v>
      </c>
      <c r="D114" s="320">
        <v>96</v>
      </c>
      <c r="E114" s="320">
        <v>60</v>
      </c>
      <c r="F114" s="320">
        <v>609</v>
      </c>
      <c r="G114" s="320">
        <f>F114/E114</f>
        <v>10.15</v>
      </c>
      <c r="H114" s="320">
        <v>9</v>
      </c>
      <c r="I114" s="317">
        <f t="shared" si="81"/>
        <v>0.15</v>
      </c>
      <c r="K114" s="320"/>
      <c r="L114" s="320"/>
      <c r="M114" s="320" t="e">
        <f t="shared" si="82"/>
        <v>#DIV/0!</v>
      </c>
      <c r="N114" s="320">
        <v>0</v>
      </c>
      <c r="O114" s="317" t="e">
        <f t="shared" si="83"/>
        <v>#DIV/0!</v>
      </c>
      <c r="R114" s="319"/>
      <c r="S114" s="332">
        <f>(D114+K114)/($E$47+$L$47+$E$38+$L$38+$K$27+$D$27+$N$17)</f>
        <v>9.2485549132947972E-2</v>
      </c>
      <c r="T114" s="332">
        <f>D114/($E$47+$E$38+$K$27)</f>
        <v>0.16695652173913045</v>
      </c>
      <c r="U114" s="332">
        <f>K114/($L$47+$L$38+$D$27+$N$17)</f>
        <v>0</v>
      </c>
      <c r="W114" s="320">
        <f t="shared" si="84"/>
        <v>114.9</v>
      </c>
      <c r="X114" s="320">
        <f t="shared" ref="X114:X116" si="86">(E114*1)+(F114*0.1)+(H114*6)+(L114*0.1)+(N114*6)</f>
        <v>174.9</v>
      </c>
      <c r="Y114" s="320">
        <f t="shared" ref="Y114:Y116" si="87">(E114*0.5)+(F114*0.1)+(H114*6)+(L114*0.1)+(N114*6)</f>
        <v>144.9</v>
      </c>
      <c r="Z114" s="322"/>
    </row>
    <row r="115" spans="1:26" x14ac:dyDescent="0.15">
      <c r="A115" s="319"/>
      <c r="B115" s="320"/>
      <c r="C115" s="317" t="e">
        <f t="shared" si="85"/>
        <v>#DIV/0!</v>
      </c>
      <c r="D115" s="320">
        <v>0</v>
      </c>
      <c r="E115" s="320">
        <v>0</v>
      </c>
      <c r="F115" s="320">
        <v>0</v>
      </c>
      <c r="G115" s="320" t="e">
        <f>F115/E115</f>
        <v>#DIV/0!</v>
      </c>
      <c r="H115" s="320">
        <v>0</v>
      </c>
      <c r="I115" s="317" t="e">
        <f t="shared" si="81"/>
        <v>#DIV/0!</v>
      </c>
      <c r="K115" s="320"/>
      <c r="L115" s="320"/>
      <c r="M115" s="320" t="e">
        <f t="shared" si="82"/>
        <v>#DIV/0!</v>
      </c>
      <c r="N115" s="320">
        <v>0</v>
      </c>
      <c r="O115" s="317" t="e">
        <f t="shared" si="83"/>
        <v>#DIV/0!</v>
      </c>
      <c r="R115" s="319"/>
      <c r="S115" s="332">
        <f>(D115+K115)/($E$47+$L$47+$E$38+$L$38+$K$27+$D$27+$N$17)</f>
        <v>0</v>
      </c>
      <c r="T115" s="332">
        <f>D115/($E$47+$E$38+$K$27)</f>
        <v>0</v>
      </c>
      <c r="U115" s="332">
        <f>K115/($L$47+$L$38+$D$27+$N$17)</f>
        <v>0</v>
      </c>
      <c r="W115" s="320">
        <f t="shared" si="84"/>
        <v>0</v>
      </c>
      <c r="X115" s="320">
        <f t="shared" si="86"/>
        <v>0</v>
      </c>
      <c r="Y115" s="320">
        <f t="shared" si="87"/>
        <v>0</v>
      </c>
      <c r="Z115" s="322"/>
    </row>
    <row r="116" spans="1:26" x14ac:dyDescent="0.15">
      <c r="A116" s="318" t="s">
        <v>44</v>
      </c>
      <c r="B116" s="318"/>
      <c r="C116" s="314"/>
      <c r="D116" s="318">
        <f>SUM(D112:D115)</f>
        <v>112</v>
      </c>
      <c r="E116" s="318">
        <f t="shared" ref="E116:F116" si="88">SUM(E112:E115)</f>
        <v>72</v>
      </c>
      <c r="F116" s="318">
        <f t="shared" si="88"/>
        <v>745</v>
      </c>
      <c r="G116" s="318"/>
      <c r="H116" s="318">
        <f t="shared" ref="H116" si="89">SUM(H112:H115)</f>
        <v>11</v>
      </c>
      <c r="I116" s="318"/>
      <c r="J116" s="318"/>
      <c r="K116" s="318">
        <f>SUM(K112:K115)</f>
        <v>0</v>
      </c>
      <c r="L116" s="318">
        <f t="shared" ref="L116" si="90">SUM(L112:L115)</f>
        <v>0</v>
      </c>
      <c r="M116" s="318"/>
      <c r="N116" s="318">
        <f t="shared" ref="N116" si="91">SUM(N112:N115)</f>
        <v>0</v>
      </c>
      <c r="O116" s="314"/>
      <c r="Q116" s="323"/>
      <c r="S116" s="323"/>
      <c r="U116" s="322"/>
      <c r="V116" s="322"/>
      <c r="X116" s="312">
        <f t="shared" si="86"/>
        <v>212.5</v>
      </c>
      <c r="Y116" s="312">
        <f t="shared" si="87"/>
        <v>176.5</v>
      </c>
      <c r="Z116" s="322"/>
    </row>
    <row r="117" spans="1:26" x14ac:dyDescent="0.15">
      <c r="H117" s="327"/>
      <c r="I117" s="322"/>
      <c r="J117" s="322"/>
      <c r="P117" s="323"/>
      <c r="Q117" s="323"/>
      <c r="R117" s="323"/>
      <c r="T117" s="322"/>
      <c r="U117" s="322"/>
    </row>
    <row r="118" spans="1:26" x14ac:dyDescent="0.15">
      <c r="H118" s="327"/>
      <c r="I118" s="322"/>
      <c r="J118" s="322"/>
      <c r="P118" s="323"/>
      <c r="Q118" s="323"/>
      <c r="R118" s="323"/>
      <c r="T118" s="322"/>
      <c r="U118" s="322"/>
    </row>
    <row r="119" spans="1:26" x14ac:dyDescent="0.15">
      <c r="A119" s="545" t="s">
        <v>57</v>
      </c>
      <c r="B119" s="545"/>
      <c r="C119" s="545"/>
      <c r="D119" s="545"/>
      <c r="E119" s="545"/>
      <c r="F119" s="545"/>
      <c r="G119" s="545"/>
      <c r="H119" s="327"/>
      <c r="I119" s="322"/>
      <c r="J119" s="545" t="s">
        <v>58</v>
      </c>
      <c r="K119" s="546"/>
      <c r="L119" s="546"/>
      <c r="M119" s="546"/>
      <c r="N119" s="546"/>
      <c r="P119" s="334"/>
      <c r="Q119" s="323"/>
      <c r="R119" s="545" t="s">
        <v>62</v>
      </c>
      <c r="S119" s="546"/>
      <c r="T119" s="546"/>
      <c r="U119" s="546"/>
      <c r="V119" s="546"/>
    </row>
    <row r="120" spans="1:26" x14ac:dyDescent="0.15">
      <c r="A120" s="314"/>
      <c r="B120" s="318" t="s">
        <v>17</v>
      </c>
      <c r="C120" s="318" t="s">
        <v>42</v>
      </c>
      <c r="D120" s="318" t="s">
        <v>19</v>
      </c>
      <c r="E120" s="318" t="s">
        <v>6</v>
      </c>
      <c r="H120" s="322"/>
      <c r="I120" s="322"/>
      <c r="J120" s="547" t="s">
        <v>59</v>
      </c>
      <c r="K120" s="544"/>
      <c r="L120" s="544"/>
      <c r="M120" s="544"/>
      <c r="N120" s="314" t="s">
        <v>60</v>
      </c>
      <c r="R120" s="547" t="s">
        <v>59</v>
      </c>
      <c r="S120" s="544"/>
      <c r="T120" s="544"/>
      <c r="U120" s="544"/>
      <c r="V120" s="314" t="s">
        <v>60</v>
      </c>
    </row>
    <row r="121" spans="1:26" x14ac:dyDescent="0.15">
      <c r="A121" s="333" t="s">
        <v>33</v>
      </c>
      <c r="B121" s="320">
        <f>SUM(J91:J95,D101:D106,D112:D115)</f>
        <v>604</v>
      </c>
      <c r="C121" s="320">
        <f>SUM(E112:E115,E101:E106,K91:K95)</f>
        <v>365</v>
      </c>
      <c r="D121" s="320">
        <f>SUM(F112:F115,F101:F106,L91:L95)</f>
        <v>4521</v>
      </c>
      <c r="E121" s="320">
        <f>SUM(N91:N95,H101:H106,H112:H115)</f>
        <v>26</v>
      </c>
      <c r="H121" s="322"/>
      <c r="I121" s="322"/>
      <c r="J121" s="548" t="s">
        <v>1428</v>
      </c>
      <c r="K121" s="548"/>
      <c r="L121" s="548"/>
      <c r="M121" s="548"/>
      <c r="N121" s="319" t="s">
        <v>286</v>
      </c>
      <c r="R121" s="548"/>
      <c r="S121" s="548"/>
      <c r="T121" s="548"/>
      <c r="U121" s="548"/>
      <c r="V121" s="319"/>
    </row>
    <row r="122" spans="1:26" x14ac:dyDescent="0.15">
      <c r="A122" s="333" t="s">
        <v>43</v>
      </c>
      <c r="B122" s="320">
        <f>SUM(C86)</f>
        <v>604</v>
      </c>
      <c r="C122" s="320">
        <f>SUM(D86)</f>
        <v>365</v>
      </c>
      <c r="D122" s="320">
        <f>SUM(F86)</f>
        <v>4521</v>
      </c>
      <c r="E122" s="320">
        <f>SUM(H86)</f>
        <v>26</v>
      </c>
      <c r="F122" s="318"/>
      <c r="J122" s="548" t="s">
        <v>343</v>
      </c>
      <c r="K122" s="548"/>
      <c r="L122" s="548"/>
      <c r="M122" s="548"/>
      <c r="N122" s="319" t="s">
        <v>285</v>
      </c>
      <c r="R122" s="548"/>
      <c r="S122" s="548"/>
      <c r="T122" s="548"/>
      <c r="U122" s="548"/>
      <c r="V122" s="319"/>
    </row>
    <row r="123" spans="1:26" x14ac:dyDescent="0.15">
      <c r="A123" s="333" t="s">
        <v>65</v>
      </c>
      <c r="B123" s="320"/>
      <c r="F123" s="318"/>
      <c r="J123" s="548" t="s">
        <v>1461</v>
      </c>
      <c r="K123" s="548"/>
      <c r="L123" s="548"/>
      <c r="M123" s="548"/>
      <c r="N123" s="319" t="s">
        <v>285</v>
      </c>
      <c r="R123" s="548"/>
      <c r="S123" s="548"/>
      <c r="T123" s="548"/>
      <c r="U123" s="548"/>
      <c r="V123" s="319"/>
    </row>
    <row r="124" spans="1:26" x14ac:dyDescent="0.15">
      <c r="J124" s="548"/>
      <c r="K124" s="548"/>
      <c r="L124" s="548"/>
      <c r="M124" s="548"/>
      <c r="N124" s="319"/>
      <c r="R124" s="548"/>
      <c r="S124" s="548"/>
      <c r="T124" s="548"/>
      <c r="U124" s="548"/>
      <c r="V124" s="319"/>
    </row>
    <row r="125" spans="1:26" x14ac:dyDescent="0.15">
      <c r="A125" s="314"/>
      <c r="B125" s="318" t="s">
        <v>1</v>
      </c>
      <c r="C125" s="318" t="s">
        <v>4</v>
      </c>
      <c r="D125" s="318" t="s">
        <v>6</v>
      </c>
      <c r="J125" s="548"/>
      <c r="K125" s="548"/>
      <c r="L125" s="548"/>
      <c r="M125" s="548"/>
      <c r="N125" s="319"/>
      <c r="R125" s="549"/>
      <c r="S125" s="548"/>
      <c r="T125" s="548"/>
      <c r="U125" s="548"/>
      <c r="V125" s="319"/>
    </row>
    <row r="126" spans="1:26" x14ac:dyDescent="0.15">
      <c r="A126" s="333" t="s">
        <v>56</v>
      </c>
      <c r="B126" s="320">
        <f>SUM(M83:M85,C91:C95,K101:K106,K112:K115)</f>
        <v>442</v>
      </c>
      <c r="C126" s="320">
        <f>SUM(N83:N85,D91:D95,L101:L106,L112:L115)</f>
        <v>1958</v>
      </c>
      <c r="D126" s="320">
        <f>SUM(P83:P85,F91:F95,N101:N106,N112:N115)</f>
        <v>10</v>
      </c>
      <c r="J126" s="548" t="s">
        <v>370</v>
      </c>
      <c r="K126" s="548"/>
      <c r="L126" s="548"/>
      <c r="M126" s="548"/>
      <c r="N126" s="319" t="s">
        <v>285</v>
      </c>
      <c r="R126" s="549"/>
      <c r="S126" s="548"/>
      <c r="T126" s="548"/>
      <c r="U126" s="548"/>
      <c r="V126" s="319"/>
    </row>
    <row r="127" spans="1:26" x14ac:dyDescent="0.15">
      <c r="A127" s="333" t="s">
        <v>65</v>
      </c>
      <c r="B127" s="320"/>
      <c r="J127" s="548"/>
      <c r="K127" s="548"/>
      <c r="L127" s="548"/>
      <c r="M127" s="548"/>
      <c r="N127" s="319"/>
      <c r="R127" s="549"/>
      <c r="S127" s="548"/>
      <c r="T127" s="548"/>
      <c r="U127" s="548"/>
      <c r="V127" s="319"/>
    </row>
    <row r="128" spans="1:26" x14ac:dyDescent="0.15">
      <c r="J128" s="548"/>
      <c r="K128" s="548"/>
      <c r="L128" s="548"/>
      <c r="M128" s="548"/>
      <c r="N128" s="319"/>
      <c r="R128" s="549"/>
      <c r="S128" s="548"/>
      <c r="T128" s="548"/>
      <c r="U128" s="548"/>
      <c r="V128" s="319"/>
    </row>
    <row r="129" spans="1:23" x14ac:dyDescent="0.15">
      <c r="B129" s="318" t="s">
        <v>40</v>
      </c>
      <c r="C129" s="318" t="s">
        <v>41</v>
      </c>
    </row>
    <row r="130" spans="1:23" x14ac:dyDescent="0.15">
      <c r="A130" s="333" t="s">
        <v>39</v>
      </c>
      <c r="B130" s="317">
        <f>B126/(B122+B126)</f>
        <v>0.42256214149139582</v>
      </c>
      <c r="C130" s="317">
        <f>B122/(B122+B126)</f>
        <v>0.57743785850860418</v>
      </c>
    </row>
    <row r="131" spans="1:23" x14ac:dyDescent="0.15">
      <c r="A131" s="333" t="s">
        <v>64</v>
      </c>
      <c r="B131" s="320"/>
      <c r="C131" s="319"/>
    </row>
    <row r="132" spans="1:23" x14ac:dyDescent="0.15">
      <c r="J132" s="312" t="s">
        <v>61</v>
      </c>
    </row>
    <row r="141" spans="1:23" x14ac:dyDescent="0.15">
      <c r="A141" s="545" t="s">
        <v>93</v>
      </c>
      <c r="B141" s="545"/>
      <c r="C141" s="545"/>
      <c r="D141" s="545"/>
      <c r="E141" s="545"/>
      <c r="F141" s="545"/>
      <c r="G141" s="545"/>
      <c r="H141" s="545"/>
      <c r="I141" s="545"/>
      <c r="J141" s="545"/>
      <c r="K141" s="545"/>
      <c r="L141" s="545"/>
      <c r="M141" s="545"/>
      <c r="N141" s="545"/>
      <c r="O141" s="545"/>
      <c r="P141" s="545"/>
      <c r="Q141" s="545"/>
      <c r="R141" s="545"/>
      <c r="S141" s="545"/>
      <c r="T141" s="545"/>
      <c r="U141" s="545"/>
      <c r="V141" s="545"/>
      <c r="W141" s="545"/>
    </row>
    <row r="142" spans="1:23" x14ac:dyDescent="0.15">
      <c r="A142" s="313"/>
      <c r="B142" s="313"/>
      <c r="C142" s="313"/>
      <c r="D142" s="313"/>
      <c r="E142" s="313"/>
      <c r="F142" s="313"/>
      <c r="G142" s="313"/>
      <c r="H142" s="313"/>
      <c r="I142" s="313"/>
      <c r="J142" s="313"/>
      <c r="K142" s="313"/>
      <c r="L142" s="313"/>
      <c r="M142" s="313"/>
      <c r="N142" s="313"/>
      <c r="O142" s="313"/>
      <c r="P142" s="313"/>
      <c r="Q142" s="313"/>
      <c r="R142" s="313"/>
      <c r="S142" s="313"/>
      <c r="T142" s="313"/>
      <c r="U142" s="313"/>
      <c r="V142" s="313"/>
      <c r="W142" s="313"/>
    </row>
    <row r="143" spans="1:23" x14ac:dyDescent="0.15">
      <c r="H143" s="543" t="s">
        <v>36</v>
      </c>
      <c r="I143" s="544"/>
      <c r="J143" s="544"/>
      <c r="M143" s="543" t="s">
        <v>37</v>
      </c>
      <c r="N143" s="543"/>
      <c r="O143" s="543"/>
    </row>
    <row r="144" spans="1:23" x14ac:dyDescent="0.15">
      <c r="H144" s="543" t="s">
        <v>38</v>
      </c>
      <c r="I144" s="543"/>
      <c r="J144" s="543"/>
    </row>
    <row r="145" spans="1:20" x14ac:dyDescent="0.15">
      <c r="H145" s="543"/>
      <c r="I145" s="544"/>
      <c r="J145" s="544"/>
    </row>
    <row r="146" spans="1:20" x14ac:dyDescent="0.15">
      <c r="H146" s="543"/>
      <c r="I146" s="544"/>
      <c r="J146" s="544"/>
    </row>
    <row r="147" spans="1:20" x14ac:dyDescent="0.15">
      <c r="D147" s="314" t="s">
        <v>83</v>
      </c>
      <c r="P147" s="314" t="s">
        <v>84</v>
      </c>
    </row>
    <row r="148" spans="1:20" x14ac:dyDescent="0.15">
      <c r="A148" s="318" t="s">
        <v>90</v>
      </c>
      <c r="P148" s="314" t="s">
        <v>90</v>
      </c>
      <c r="S148" s="318" t="s">
        <v>92</v>
      </c>
    </row>
    <row r="149" spans="1:20" x14ac:dyDescent="0.15">
      <c r="A149" s="333" t="s">
        <v>79</v>
      </c>
      <c r="B149" s="335" t="s">
        <v>89</v>
      </c>
      <c r="C149" s="335" t="s">
        <v>2</v>
      </c>
      <c r="D149" s="335" t="s">
        <v>3</v>
      </c>
      <c r="E149" s="335" t="s">
        <v>19</v>
      </c>
      <c r="F149" s="335" t="s">
        <v>6</v>
      </c>
      <c r="G149" s="335" t="s">
        <v>76</v>
      </c>
      <c r="H149" s="335" t="s">
        <v>10</v>
      </c>
      <c r="I149" s="335" t="s">
        <v>19</v>
      </c>
      <c r="J149" s="335" t="s">
        <v>77</v>
      </c>
      <c r="K149" s="335" t="s">
        <v>6</v>
      </c>
      <c r="L149" s="335" t="s">
        <v>14</v>
      </c>
      <c r="O149" s="335" t="s">
        <v>85</v>
      </c>
      <c r="P149" s="335" t="s">
        <v>86</v>
      </c>
      <c r="Q149" s="335" t="s">
        <v>87</v>
      </c>
      <c r="S149" s="316" t="s">
        <v>40</v>
      </c>
      <c r="T149" s="316" t="s">
        <v>41</v>
      </c>
    </row>
    <row r="150" spans="1:20" x14ac:dyDescent="0.15">
      <c r="A150" s="319" t="s">
        <v>44</v>
      </c>
      <c r="B150" s="330">
        <f>AVERAGE(B160,B170)</f>
        <v>575</v>
      </c>
      <c r="C150" s="330">
        <f>AVERAGE(C160,C170)</f>
        <v>360</v>
      </c>
      <c r="D150" s="336">
        <f>C150/B150</f>
        <v>0.62608695652173918</v>
      </c>
      <c r="E150" s="330">
        <f>AVERAGE(E160,E170)</f>
        <v>3947.5</v>
      </c>
      <c r="F150" s="330">
        <f t="shared" ref="F150:I150" si="92">AVERAGE(F160,F170)</f>
        <v>22</v>
      </c>
      <c r="G150" s="330">
        <f t="shared" si="92"/>
        <v>10.5</v>
      </c>
      <c r="H150" s="330">
        <f t="shared" si="92"/>
        <v>58</v>
      </c>
      <c r="I150" s="330">
        <f t="shared" si="92"/>
        <v>256.5</v>
      </c>
      <c r="J150" s="337">
        <f>I150/H150</f>
        <v>4.4224137931034484</v>
      </c>
      <c r="K150" s="330">
        <f>AVERAGE(K160,K170)</f>
        <v>1</v>
      </c>
      <c r="L150" s="320">
        <f>((E150*0.05)+(F150*4)+(G150*-1)+(I150*0.1)+(K150*6))</f>
        <v>306.52499999999998</v>
      </c>
      <c r="O150" s="336">
        <f>(B150+H150)/(B152+F152+B154+F154+B156+F156+B150+H150)</f>
        <v>0.4056392181992951</v>
      </c>
      <c r="P150" s="317">
        <f>B150/(B150+F152+F154+F156)</f>
        <v>0.50975177304964536</v>
      </c>
      <c r="Q150" s="317">
        <f>H150/(H150+B152+B154+B156)</f>
        <v>0.13410404624277455</v>
      </c>
      <c r="S150" s="317">
        <f>(H150+B152+B154+B156)/(H150+B152+B154+B156+B150)</f>
        <v>0.4292803970223325</v>
      </c>
      <c r="T150" s="317">
        <f>B150/(B150+H150+B152+B154+B156)</f>
        <v>0.57071960297766744</v>
      </c>
    </row>
    <row r="151" spans="1:20" x14ac:dyDescent="0.15">
      <c r="A151" s="333" t="s">
        <v>80</v>
      </c>
      <c r="B151" s="335" t="s">
        <v>10</v>
      </c>
      <c r="C151" s="335" t="s">
        <v>19</v>
      </c>
      <c r="D151" s="335" t="s">
        <v>77</v>
      </c>
      <c r="E151" s="335" t="s">
        <v>6</v>
      </c>
      <c r="F151" s="335" t="s">
        <v>17</v>
      </c>
      <c r="G151" s="335" t="s">
        <v>18</v>
      </c>
      <c r="H151" s="335" t="s">
        <v>19</v>
      </c>
      <c r="I151" s="335" t="s">
        <v>78</v>
      </c>
      <c r="J151" s="335" t="s">
        <v>6</v>
      </c>
      <c r="K151" s="335" t="s">
        <v>14</v>
      </c>
      <c r="L151" s="330" t="s">
        <v>91</v>
      </c>
      <c r="O151" s="316" t="s">
        <v>85</v>
      </c>
      <c r="P151" s="316" t="s">
        <v>87</v>
      </c>
      <c r="Q151" s="316" t="s">
        <v>88</v>
      </c>
    </row>
    <row r="152" spans="1:20" x14ac:dyDescent="0.15">
      <c r="A152" s="319" t="s">
        <v>44</v>
      </c>
      <c r="B152" s="330">
        <f>AVERAGE(B162,B172)</f>
        <v>365.5</v>
      </c>
      <c r="C152" s="330">
        <f>AVERAGE(C162,C172)</f>
        <v>1395.5</v>
      </c>
      <c r="D152" s="337">
        <f>C152/B152</f>
        <v>3.8180574555403557</v>
      </c>
      <c r="E152" s="330">
        <f>AVERAGE(E162,E172)</f>
        <v>6.5</v>
      </c>
      <c r="F152" s="330">
        <f t="shared" ref="F152:H152" si="93">AVERAGE(F162,F172)</f>
        <v>107.5</v>
      </c>
      <c r="G152" s="330">
        <f t="shared" si="93"/>
        <v>76</v>
      </c>
      <c r="H152" s="330">
        <f t="shared" si="93"/>
        <v>455</v>
      </c>
      <c r="I152" s="337">
        <f>H152/G152</f>
        <v>5.9868421052631575</v>
      </c>
      <c r="J152" s="330">
        <f>AVERAGE(J162,J172)</f>
        <v>2.5</v>
      </c>
      <c r="K152" s="320">
        <f>(C152*0.1)+(E152*6)+(H152*0.1)+(J152*6)</f>
        <v>239.05</v>
      </c>
      <c r="L152" s="320">
        <f>(C152*0.1)+(E152*6)+(G152*1)+(H152*0.1)+(J152*6)</f>
        <v>315.05</v>
      </c>
      <c r="O152" s="336">
        <f>(B152+F152)/(B152+F152+B154+F154+B156+F156+B150+H150)</f>
        <v>0.3031079782121115</v>
      </c>
      <c r="P152" s="317">
        <f>B152/(H150+B152+B154+B156)</f>
        <v>0.84508670520231211</v>
      </c>
      <c r="Q152" s="317">
        <f>F152/(F152+F154+F156)</f>
        <v>0.19439421338155516</v>
      </c>
    </row>
    <row r="153" spans="1:20" x14ac:dyDescent="0.15">
      <c r="A153" s="333" t="s">
        <v>81</v>
      </c>
      <c r="B153" s="335" t="s">
        <v>10</v>
      </c>
      <c r="C153" s="335" t="s">
        <v>19</v>
      </c>
      <c r="D153" s="335" t="s">
        <v>77</v>
      </c>
      <c r="E153" s="335" t="s">
        <v>6</v>
      </c>
      <c r="F153" s="335" t="s">
        <v>17</v>
      </c>
      <c r="G153" s="335" t="s">
        <v>18</v>
      </c>
      <c r="H153" s="335" t="s">
        <v>19</v>
      </c>
      <c r="I153" s="335" t="s">
        <v>78</v>
      </c>
      <c r="J153" s="335" t="s">
        <v>6</v>
      </c>
      <c r="K153" s="335" t="s">
        <v>14</v>
      </c>
      <c r="L153" s="330" t="s">
        <v>91</v>
      </c>
      <c r="O153" s="316" t="s">
        <v>85</v>
      </c>
      <c r="P153" s="316" t="s">
        <v>87</v>
      </c>
      <c r="Q153" s="316" t="s">
        <v>88</v>
      </c>
    </row>
    <row r="154" spans="1:20" x14ac:dyDescent="0.15">
      <c r="A154" s="319" t="s">
        <v>44</v>
      </c>
      <c r="B154" s="330">
        <f>AVERAGE(B164,B174)</f>
        <v>9</v>
      </c>
      <c r="C154" s="330">
        <f>AVERAGE(C164,C174)</f>
        <v>33</v>
      </c>
      <c r="D154" s="330">
        <f>C154/B154</f>
        <v>3.6666666666666665</v>
      </c>
      <c r="E154" s="330">
        <f>AVERAGE(E164,E174)</f>
        <v>0.5</v>
      </c>
      <c r="F154" s="330">
        <f t="shared" ref="F154:H154" si="94">AVERAGE(F164,F174)</f>
        <v>320</v>
      </c>
      <c r="G154" s="330">
        <f t="shared" si="94"/>
        <v>194</v>
      </c>
      <c r="H154" s="330">
        <f t="shared" si="94"/>
        <v>2421</v>
      </c>
      <c r="I154" s="337">
        <f>H154/G154</f>
        <v>12.479381443298969</v>
      </c>
      <c r="J154" s="330">
        <f>AVERAGE(J164,J174)</f>
        <v>13.5</v>
      </c>
      <c r="K154" s="320">
        <f>(C154*0.1)+(E154*6)+(H154*0.1)+(J154*6)</f>
        <v>329.40000000000003</v>
      </c>
      <c r="L154" s="320">
        <f>(C154*0.1)+(E154*6)+(G154*1)+(H154*0.1)+(J154*6)</f>
        <v>523.40000000000009</v>
      </c>
      <c r="O154" s="336">
        <f>(B154+F154)/(B152+F152+B154+F154+B156+F156+B150+H150)</f>
        <v>0.21082986222364627</v>
      </c>
      <c r="P154" s="317">
        <f>B154/(B152+H150+B154+B156)</f>
        <v>2.0809248554913295E-2</v>
      </c>
      <c r="Q154" s="317">
        <f>F154/(F154+F152+F156)</f>
        <v>0.57866184448462932</v>
      </c>
    </row>
    <row r="155" spans="1:20" x14ac:dyDescent="0.15">
      <c r="A155" s="333" t="s">
        <v>82</v>
      </c>
      <c r="B155" s="335" t="s">
        <v>10</v>
      </c>
      <c r="C155" s="335" t="s">
        <v>19</v>
      </c>
      <c r="D155" s="335" t="s">
        <v>77</v>
      </c>
      <c r="E155" s="335" t="s">
        <v>6</v>
      </c>
      <c r="F155" s="335" t="s">
        <v>17</v>
      </c>
      <c r="G155" s="335" t="s">
        <v>18</v>
      </c>
      <c r="H155" s="335" t="s">
        <v>19</v>
      </c>
      <c r="I155" s="335" t="s">
        <v>78</v>
      </c>
      <c r="J155" s="335" t="s">
        <v>6</v>
      </c>
      <c r="K155" s="335" t="s">
        <v>14</v>
      </c>
      <c r="L155" s="330" t="s">
        <v>91</v>
      </c>
      <c r="O155" s="316" t="s">
        <v>85</v>
      </c>
      <c r="P155" s="316" t="s">
        <v>87</v>
      </c>
      <c r="Q155" s="316" t="s">
        <v>88</v>
      </c>
    </row>
    <row r="156" spans="1:20" x14ac:dyDescent="0.15">
      <c r="A156" s="319" t="s">
        <v>44</v>
      </c>
      <c r="B156" s="330">
        <f>AVERAGE(B166,B176)</f>
        <v>0</v>
      </c>
      <c r="C156" s="330">
        <f>AVERAGE(C166,C176)</f>
        <v>0</v>
      </c>
      <c r="D156" s="330" t="e">
        <f>C156/B156</f>
        <v>#DIV/0!</v>
      </c>
      <c r="E156" s="330">
        <f>AVERAGE(E166,E176)</f>
        <v>0</v>
      </c>
      <c r="F156" s="330">
        <f>AVERAGE(F166,F176)</f>
        <v>125.5</v>
      </c>
      <c r="G156" s="330">
        <f t="shared" ref="G156:H156" si="95">AVERAGE(G166,G176)</f>
        <v>87.5</v>
      </c>
      <c r="H156" s="330">
        <f t="shared" si="95"/>
        <v>921</v>
      </c>
      <c r="I156" s="337">
        <f>H156/G156</f>
        <v>10.525714285714285</v>
      </c>
      <c r="J156" s="330">
        <f>AVERAGE(J166,J176)</f>
        <v>6</v>
      </c>
      <c r="K156" s="320">
        <f>(C156*0.1)+(E156*6)+(H156*0.1)+(J156*6)</f>
        <v>128.10000000000002</v>
      </c>
      <c r="L156" s="320">
        <f>(C156*0.1)+(E156*6)+(G156*1)+(H156*0.1)+(J156*6)</f>
        <v>215.60000000000002</v>
      </c>
      <c r="O156" s="336">
        <f>(B156+F156)/(B152+F152+B154+F154+B156+F156+B150+H150)</f>
        <v>8.0422941364947126E-2</v>
      </c>
      <c r="P156" s="332">
        <f>B156/(B156+B154+B152+H150)</f>
        <v>0</v>
      </c>
      <c r="Q156" s="317">
        <f>F156/(F156+F154+F152)</f>
        <v>0.22694394213381555</v>
      </c>
    </row>
    <row r="157" spans="1:20" x14ac:dyDescent="0.15">
      <c r="B157" s="338"/>
      <c r="C157" s="338"/>
      <c r="D157" s="338"/>
      <c r="E157" s="338"/>
      <c r="F157" s="338"/>
      <c r="G157" s="338"/>
      <c r="H157" s="338"/>
      <c r="I157" s="338"/>
      <c r="J157" s="338"/>
      <c r="K157" s="338"/>
      <c r="L157" s="339"/>
      <c r="P157" s="314"/>
    </row>
    <row r="158" spans="1:20" x14ac:dyDescent="0.15">
      <c r="A158" s="318">
        <v>2024</v>
      </c>
      <c r="P158" s="314">
        <v>2024</v>
      </c>
      <c r="S158" s="318" t="s">
        <v>92</v>
      </c>
    </row>
    <row r="159" spans="1:20" x14ac:dyDescent="0.15">
      <c r="A159" s="333" t="s">
        <v>79</v>
      </c>
      <c r="B159" s="335" t="s">
        <v>89</v>
      </c>
      <c r="C159" s="335" t="s">
        <v>2</v>
      </c>
      <c r="D159" s="335" t="s">
        <v>3</v>
      </c>
      <c r="E159" s="335" t="s">
        <v>19</v>
      </c>
      <c r="F159" s="335" t="s">
        <v>6</v>
      </c>
      <c r="G159" s="335" t="s">
        <v>76</v>
      </c>
      <c r="H159" s="335" t="s">
        <v>10</v>
      </c>
      <c r="I159" s="335" t="s">
        <v>19</v>
      </c>
      <c r="J159" s="335" t="s">
        <v>77</v>
      </c>
      <c r="K159" s="335" t="s">
        <v>6</v>
      </c>
      <c r="L159" s="335" t="s">
        <v>14</v>
      </c>
      <c r="O159" s="335" t="s">
        <v>85</v>
      </c>
      <c r="P159" s="335" t="s">
        <v>86</v>
      </c>
      <c r="Q159" s="335" t="s">
        <v>87</v>
      </c>
      <c r="S159" s="316" t="s">
        <v>40</v>
      </c>
      <c r="T159" s="316" t="s">
        <v>41</v>
      </c>
    </row>
    <row r="160" spans="1:20" x14ac:dyDescent="0.15">
      <c r="A160" s="319" t="s">
        <v>44</v>
      </c>
      <c r="B160" s="330">
        <v>568</v>
      </c>
      <c r="C160" s="330">
        <v>356</v>
      </c>
      <c r="D160" s="336">
        <f>C160/B160</f>
        <v>0.62676056338028174</v>
      </c>
      <c r="E160" s="330">
        <v>3939</v>
      </c>
      <c r="F160" s="330">
        <v>20</v>
      </c>
      <c r="G160" s="330">
        <v>12</v>
      </c>
      <c r="H160" s="330">
        <v>55</v>
      </c>
      <c r="I160" s="330">
        <v>244</v>
      </c>
      <c r="J160" s="337">
        <f>I160/H160</f>
        <v>4.4363636363636365</v>
      </c>
      <c r="K160" s="330">
        <v>0</v>
      </c>
      <c r="L160" s="320">
        <f>((E160*0.05)+(F160*4)+(G160*-1)+(I160*0.1)+(K160*6))</f>
        <v>289.35000000000002</v>
      </c>
      <c r="O160" s="336">
        <f>(B160+H160)/(B162+F162+B164+F164+B166+F166+B160+H160)</f>
        <v>0.40745585349901897</v>
      </c>
      <c r="P160" s="317">
        <f>B160/(B160+F162+F164+F166)</f>
        <v>0.50044052863436128</v>
      </c>
      <c r="Q160" s="317">
        <f>H160/(H160+B162+B164+B166)</f>
        <v>0.13959390862944163</v>
      </c>
      <c r="S160" s="317">
        <f>(H160+B162+B164+B166)/(H160+B162+B164+B166+B160)</f>
        <v>0.40956340956340959</v>
      </c>
      <c r="T160" s="317">
        <f>B160/(B160+H160+B162+B164+B166)</f>
        <v>0.59043659043659047</v>
      </c>
    </row>
    <row r="161" spans="1:20" x14ac:dyDescent="0.15">
      <c r="A161" s="333" t="s">
        <v>80</v>
      </c>
      <c r="B161" s="335" t="s">
        <v>10</v>
      </c>
      <c r="C161" s="335" t="s">
        <v>19</v>
      </c>
      <c r="D161" s="335" t="s">
        <v>77</v>
      </c>
      <c r="E161" s="335" t="s">
        <v>6</v>
      </c>
      <c r="F161" s="335" t="s">
        <v>17</v>
      </c>
      <c r="G161" s="335" t="s">
        <v>18</v>
      </c>
      <c r="H161" s="335" t="s">
        <v>19</v>
      </c>
      <c r="I161" s="335" t="s">
        <v>78</v>
      </c>
      <c r="J161" s="335" t="s">
        <v>6</v>
      </c>
      <c r="K161" s="335" t="s">
        <v>14</v>
      </c>
      <c r="L161" s="335" t="s">
        <v>91</v>
      </c>
      <c r="O161" s="316" t="s">
        <v>85</v>
      </c>
      <c r="P161" s="316" t="s">
        <v>87</v>
      </c>
      <c r="Q161" s="316" t="s">
        <v>88</v>
      </c>
    </row>
    <row r="162" spans="1:20" x14ac:dyDescent="0.15">
      <c r="A162" s="319" t="s">
        <v>44</v>
      </c>
      <c r="B162" s="330">
        <v>332</v>
      </c>
      <c r="C162" s="330">
        <v>1260</v>
      </c>
      <c r="D162" s="337">
        <f>C162/B162</f>
        <v>3.7951807228915664</v>
      </c>
      <c r="E162" s="330">
        <v>6</v>
      </c>
      <c r="F162" s="330">
        <v>142</v>
      </c>
      <c r="G162" s="330">
        <v>98</v>
      </c>
      <c r="H162" s="330">
        <v>525</v>
      </c>
      <c r="I162" s="337">
        <f>H162/G162</f>
        <v>5.3571428571428568</v>
      </c>
      <c r="J162" s="330">
        <v>2</v>
      </c>
      <c r="K162" s="320">
        <f>(C162*0.1)+(E162*6)+(H162*0.1)+(J162*6)</f>
        <v>226.5</v>
      </c>
      <c r="L162" s="320">
        <f>(C162*0.1)+(E162*6)+(G162*1)+(H162*0.1)+(J162*6)</f>
        <v>324.5</v>
      </c>
      <c r="O162" s="336">
        <f>(B162+F162)/(B162+F162+B164+F164+B166+F166+B160+H160)</f>
        <v>0.31000654022236757</v>
      </c>
      <c r="P162" s="317">
        <f>B162/(H160+B162+B164+B166)</f>
        <v>0.84263959390862941</v>
      </c>
      <c r="Q162" s="317">
        <f>F162/(F162+F164+F166)</f>
        <v>0.25044091710758376</v>
      </c>
    </row>
    <row r="163" spans="1:20" x14ac:dyDescent="0.15">
      <c r="A163" s="333" t="s">
        <v>81</v>
      </c>
      <c r="B163" s="335" t="s">
        <v>10</v>
      </c>
      <c r="C163" s="335" t="s">
        <v>19</v>
      </c>
      <c r="D163" s="335" t="s">
        <v>77</v>
      </c>
      <c r="E163" s="335" t="s">
        <v>6</v>
      </c>
      <c r="F163" s="335" t="s">
        <v>17</v>
      </c>
      <c r="G163" s="335" t="s">
        <v>18</v>
      </c>
      <c r="H163" s="335" t="s">
        <v>19</v>
      </c>
      <c r="I163" s="335" t="s">
        <v>78</v>
      </c>
      <c r="J163" s="335" t="s">
        <v>6</v>
      </c>
      <c r="K163" s="335" t="s">
        <v>14</v>
      </c>
      <c r="L163" s="335" t="s">
        <v>91</v>
      </c>
      <c r="O163" s="316" t="s">
        <v>85</v>
      </c>
      <c r="P163" s="316" t="s">
        <v>87</v>
      </c>
      <c r="Q163" s="316" t="s">
        <v>88</v>
      </c>
    </row>
    <row r="164" spans="1:20" x14ac:dyDescent="0.15">
      <c r="A164" s="319" t="s">
        <v>44</v>
      </c>
      <c r="B164" s="330">
        <v>7</v>
      </c>
      <c r="C164" s="330">
        <v>17</v>
      </c>
      <c r="D164" s="330">
        <f>C164/B164</f>
        <v>2.4285714285714284</v>
      </c>
      <c r="E164" s="330">
        <v>0</v>
      </c>
      <c r="F164" s="330">
        <v>294</v>
      </c>
      <c r="G164" s="330">
        <v>176</v>
      </c>
      <c r="H164" s="330">
        <v>2154</v>
      </c>
      <c r="I164" s="337">
        <f>H164/G164</f>
        <v>12.238636363636363</v>
      </c>
      <c r="J164" s="330">
        <v>9</v>
      </c>
      <c r="K164" s="320">
        <f>(C164*0.1)+(E164*6)+(H164*0.1)+(J164*6)</f>
        <v>271.10000000000002</v>
      </c>
      <c r="L164" s="320">
        <f>(C164*0.1)+(E164*6)+(G164*1)+(H164*0.1)+(J164*6)</f>
        <v>447.1</v>
      </c>
      <c r="O164" s="336">
        <f>(B164+F164)/(B162+F162+B164+F164+B166+F166+B160+H160)</f>
        <v>0.19686069326357097</v>
      </c>
      <c r="P164" s="317">
        <f>B164/(B162+H160+B164+B166)</f>
        <v>1.7766497461928935E-2</v>
      </c>
      <c r="Q164" s="317">
        <f>F164/(F164+F162+F166)</f>
        <v>0.51851851851851849</v>
      </c>
    </row>
    <row r="165" spans="1:20" x14ac:dyDescent="0.15">
      <c r="A165" s="333" t="s">
        <v>82</v>
      </c>
      <c r="B165" s="335" t="s">
        <v>10</v>
      </c>
      <c r="C165" s="335" t="s">
        <v>19</v>
      </c>
      <c r="D165" s="335" t="s">
        <v>77</v>
      </c>
      <c r="E165" s="335" t="s">
        <v>6</v>
      </c>
      <c r="F165" s="335" t="s">
        <v>17</v>
      </c>
      <c r="G165" s="335" t="s">
        <v>18</v>
      </c>
      <c r="H165" s="335" t="s">
        <v>19</v>
      </c>
      <c r="I165" s="335" t="s">
        <v>78</v>
      </c>
      <c r="J165" s="335" t="s">
        <v>6</v>
      </c>
      <c r="K165" s="335" t="s">
        <v>14</v>
      </c>
      <c r="L165" s="335" t="s">
        <v>91</v>
      </c>
      <c r="O165" s="316" t="s">
        <v>85</v>
      </c>
      <c r="P165" s="316" t="s">
        <v>87</v>
      </c>
      <c r="Q165" s="316" t="s">
        <v>88</v>
      </c>
    </row>
    <row r="166" spans="1:20" x14ac:dyDescent="0.15">
      <c r="A166" s="319" t="s">
        <v>44</v>
      </c>
      <c r="B166" s="330">
        <v>0</v>
      </c>
      <c r="C166" s="330">
        <v>0</v>
      </c>
      <c r="D166" s="330" t="e">
        <f>C166/B166</f>
        <v>#DIV/0!</v>
      </c>
      <c r="E166" s="330">
        <v>0</v>
      </c>
      <c r="F166" s="330">
        <v>131</v>
      </c>
      <c r="G166" s="330">
        <v>77</v>
      </c>
      <c r="H166" s="330">
        <v>959</v>
      </c>
      <c r="I166" s="337">
        <f>H166/G166</f>
        <v>12.454545454545455</v>
      </c>
      <c r="J166" s="330">
        <v>9</v>
      </c>
      <c r="K166" s="320">
        <f>(C166*0.1)+(E166*6)+(H166*0.1)+(J166*6)</f>
        <v>149.9</v>
      </c>
      <c r="L166" s="320">
        <f>(C166*0.1)+(E166*6)+(G166*1)+(H166*0.1)+(J166*6)</f>
        <v>226.9</v>
      </c>
      <c r="O166" s="336">
        <f>(B166+F166)/(B162+F162+B164+F164+B166+F166+B160+H160)</f>
        <v>8.5676913015042516E-2</v>
      </c>
      <c r="P166" s="332">
        <f>B166/(B166+B164+B162+H160)</f>
        <v>0</v>
      </c>
      <c r="Q166" s="317">
        <f>F166/(F166+F164+F162)</f>
        <v>0.23104056437389769</v>
      </c>
    </row>
    <row r="168" spans="1:20" x14ac:dyDescent="0.15">
      <c r="A168" s="318">
        <v>2025</v>
      </c>
      <c r="P168" s="314">
        <v>2025</v>
      </c>
      <c r="S168" s="318" t="s">
        <v>92</v>
      </c>
    </row>
    <row r="169" spans="1:20" x14ac:dyDescent="0.15">
      <c r="A169" s="333" t="s">
        <v>79</v>
      </c>
      <c r="B169" s="335" t="s">
        <v>89</v>
      </c>
      <c r="C169" s="335" t="s">
        <v>2</v>
      </c>
      <c r="D169" s="335" t="s">
        <v>3</v>
      </c>
      <c r="E169" s="335" t="s">
        <v>19</v>
      </c>
      <c r="F169" s="335" t="s">
        <v>6</v>
      </c>
      <c r="G169" s="335" t="s">
        <v>76</v>
      </c>
      <c r="H169" s="335" t="s">
        <v>10</v>
      </c>
      <c r="I169" s="335" t="s">
        <v>19</v>
      </c>
      <c r="J169" s="335" t="s">
        <v>77</v>
      </c>
      <c r="K169" s="335" t="s">
        <v>6</v>
      </c>
      <c r="L169" s="335" t="s">
        <v>14</v>
      </c>
      <c r="O169" s="335" t="s">
        <v>85</v>
      </c>
      <c r="P169" s="335" t="s">
        <v>86</v>
      </c>
      <c r="Q169" s="335" t="s">
        <v>87</v>
      </c>
      <c r="S169" s="316" t="s">
        <v>40</v>
      </c>
      <c r="T169" s="316" t="s">
        <v>41</v>
      </c>
    </row>
    <row r="170" spans="1:20" x14ac:dyDescent="0.15">
      <c r="A170" s="319" t="s">
        <v>44</v>
      </c>
      <c r="B170" s="330">
        <v>582</v>
      </c>
      <c r="C170" s="330">
        <v>364</v>
      </c>
      <c r="D170" s="336">
        <f>C170/B170</f>
        <v>0.62542955326460481</v>
      </c>
      <c r="E170" s="330">
        <v>3956</v>
      </c>
      <c r="F170" s="330">
        <v>24</v>
      </c>
      <c r="G170" s="330">
        <v>9</v>
      </c>
      <c r="H170" s="330">
        <v>61</v>
      </c>
      <c r="I170" s="330">
        <v>269</v>
      </c>
      <c r="J170" s="330">
        <f>I170/H170</f>
        <v>4.4098360655737707</v>
      </c>
      <c r="K170" s="330">
        <v>2</v>
      </c>
      <c r="L170" s="320">
        <f>((E170*0.05)+(F170*4)+(G170*-1)+(I170*0.1)+(K170*6))</f>
        <v>323.7</v>
      </c>
      <c r="O170" s="336">
        <f>(B170+H170)/(B172+F172+B174+F174+B176+F176+B170+H170)</f>
        <v>0.40389447236180903</v>
      </c>
      <c r="P170" s="317">
        <f>B170/(B170+F172+F174+F176)</f>
        <v>0.5191793041926851</v>
      </c>
      <c r="Q170" s="317">
        <f>H170/(H170+B172+B174+B176)</f>
        <v>0.12951167728237792</v>
      </c>
      <c r="S170" s="317">
        <f>(H170+B172+B174+B176)/(H170+B172+B174+B176+B170)</f>
        <v>0.44729344729344728</v>
      </c>
      <c r="T170" s="317">
        <f>B170/(B170+H170+B172+B174+B176)</f>
        <v>0.55270655270655267</v>
      </c>
    </row>
    <row r="171" spans="1:20" x14ac:dyDescent="0.15">
      <c r="A171" s="333" t="s">
        <v>80</v>
      </c>
      <c r="B171" s="335" t="s">
        <v>10</v>
      </c>
      <c r="C171" s="335" t="s">
        <v>19</v>
      </c>
      <c r="D171" s="335" t="s">
        <v>77</v>
      </c>
      <c r="E171" s="335" t="s">
        <v>6</v>
      </c>
      <c r="F171" s="335" t="s">
        <v>17</v>
      </c>
      <c r="G171" s="335" t="s">
        <v>18</v>
      </c>
      <c r="H171" s="335" t="s">
        <v>19</v>
      </c>
      <c r="I171" s="335" t="s">
        <v>78</v>
      </c>
      <c r="J171" s="335" t="s">
        <v>6</v>
      </c>
      <c r="K171" s="335" t="s">
        <v>14</v>
      </c>
      <c r="L171" s="335" t="s">
        <v>91</v>
      </c>
      <c r="O171" s="316" t="s">
        <v>85</v>
      </c>
      <c r="P171" s="316" t="s">
        <v>87</v>
      </c>
      <c r="Q171" s="316" t="s">
        <v>88</v>
      </c>
    </row>
    <row r="172" spans="1:20" x14ac:dyDescent="0.15">
      <c r="A172" s="319" t="s">
        <v>44</v>
      </c>
      <c r="B172" s="330">
        <v>399</v>
      </c>
      <c r="C172" s="330">
        <v>1531</v>
      </c>
      <c r="D172" s="337">
        <f>C172/B172</f>
        <v>3.837092731829574</v>
      </c>
      <c r="E172" s="330">
        <v>7</v>
      </c>
      <c r="F172" s="330">
        <v>73</v>
      </c>
      <c r="G172" s="330">
        <v>54</v>
      </c>
      <c r="H172" s="330">
        <v>385</v>
      </c>
      <c r="I172" s="337">
        <f>H172/G172</f>
        <v>7.1296296296296298</v>
      </c>
      <c r="J172" s="330">
        <v>3</v>
      </c>
      <c r="K172" s="320">
        <f>(C172*0.1)+(E172*6)+(H172*0.1)+(J172*6)</f>
        <v>251.6</v>
      </c>
      <c r="L172" s="320">
        <f>(C172*0.1)+(E172*6)+(G172*1)+(H172*0.1)+(J172*6)</f>
        <v>305.60000000000002</v>
      </c>
      <c r="O172" s="336">
        <f>(B172+F172)/(B172+F172+B174+F174+B176+F176+B170+H170)</f>
        <v>0.29648241206030151</v>
      </c>
      <c r="P172" s="317">
        <f>B172/(H170+B172+B174+B176)</f>
        <v>0.84713375796178347</v>
      </c>
      <c r="Q172" s="317">
        <f>F172/(F172+F174+F176)</f>
        <v>0.13543599257884972</v>
      </c>
    </row>
    <row r="173" spans="1:20" x14ac:dyDescent="0.15">
      <c r="A173" s="333" t="s">
        <v>81</v>
      </c>
      <c r="B173" s="335" t="s">
        <v>10</v>
      </c>
      <c r="C173" s="335" t="s">
        <v>19</v>
      </c>
      <c r="D173" s="335" t="s">
        <v>77</v>
      </c>
      <c r="E173" s="335" t="s">
        <v>6</v>
      </c>
      <c r="F173" s="335" t="s">
        <v>17</v>
      </c>
      <c r="G173" s="335" t="s">
        <v>18</v>
      </c>
      <c r="H173" s="335" t="s">
        <v>19</v>
      </c>
      <c r="I173" s="335" t="s">
        <v>78</v>
      </c>
      <c r="J173" s="335" t="s">
        <v>6</v>
      </c>
      <c r="K173" s="335" t="s">
        <v>14</v>
      </c>
      <c r="L173" s="335" t="s">
        <v>91</v>
      </c>
      <c r="O173" s="316" t="s">
        <v>85</v>
      </c>
      <c r="P173" s="316" t="s">
        <v>87</v>
      </c>
      <c r="Q173" s="316" t="s">
        <v>88</v>
      </c>
    </row>
    <row r="174" spans="1:20" x14ac:dyDescent="0.15">
      <c r="A174" s="319" t="s">
        <v>44</v>
      </c>
      <c r="B174" s="330">
        <v>11</v>
      </c>
      <c r="C174" s="330">
        <v>49</v>
      </c>
      <c r="D174" s="337">
        <f>C174/B174</f>
        <v>4.4545454545454541</v>
      </c>
      <c r="E174" s="330">
        <v>1</v>
      </c>
      <c r="F174" s="330">
        <v>346</v>
      </c>
      <c r="G174" s="330">
        <v>212</v>
      </c>
      <c r="H174" s="330">
        <v>2688</v>
      </c>
      <c r="I174" s="337">
        <f>H174/G174</f>
        <v>12.679245283018869</v>
      </c>
      <c r="J174" s="330">
        <v>18</v>
      </c>
      <c r="K174" s="320">
        <f>(C174*0.1)+(E174*6)+(H174*0.1)+(J174*6)</f>
        <v>387.7</v>
      </c>
      <c r="L174" s="320">
        <f>(C174*0.1)+(E174*6)+(G174*1)+(H174*0.1)+(J174*6)</f>
        <v>599.70000000000005</v>
      </c>
      <c r="O174" s="336">
        <f>(B174+F174)/(B172+F172+B174+F174+B176+F176+B170+H170)</f>
        <v>0.22424623115577891</v>
      </c>
      <c r="P174" s="317">
        <f>B174/(B172+H170+B174+B176)</f>
        <v>2.3354564755838639E-2</v>
      </c>
      <c r="Q174" s="317">
        <f>F174/(F174+F172+F176)</f>
        <v>0.64192949907235619</v>
      </c>
    </row>
    <row r="175" spans="1:20" x14ac:dyDescent="0.15">
      <c r="A175" s="333" t="s">
        <v>82</v>
      </c>
      <c r="B175" s="335" t="s">
        <v>10</v>
      </c>
      <c r="C175" s="335" t="s">
        <v>19</v>
      </c>
      <c r="D175" s="335" t="s">
        <v>77</v>
      </c>
      <c r="E175" s="335" t="s">
        <v>6</v>
      </c>
      <c r="F175" s="335" t="s">
        <v>17</v>
      </c>
      <c r="G175" s="335" t="s">
        <v>18</v>
      </c>
      <c r="H175" s="335" t="s">
        <v>19</v>
      </c>
      <c r="I175" s="335" t="s">
        <v>78</v>
      </c>
      <c r="J175" s="335" t="s">
        <v>6</v>
      </c>
      <c r="K175" s="335" t="s">
        <v>14</v>
      </c>
      <c r="L175" s="335" t="s">
        <v>91</v>
      </c>
      <c r="O175" s="316" t="s">
        <v>85</v>
      </c>
      <c r="P175" s="316" t="s">
        <v>87</v>
      </c>
      <c r="Q175" s="316" t="s">
        <v>88</v>
      </c>
    </row>
    <row r="176" spans="1:20" x14ac:dyDescent="0.15">
      <c r="A176" s="319" t="s">
        <v>44</v>
      </c>
      <c r="B176" s="330">
        <v>0</v>
      </c>
      <c r="C176" s="330">
        <v>0</v>
      </c>
      <c r="D176" s="330" t="e">
        <f>C176/B176</f>
        <v>#DIV/0!</v>
      </c>
      <c r="E176" s="330">
        <v>0</v>
      </c>
      <c r="F176" s="330">
        <v>120</v>
      </c>
      <c r="G176" s="330">
        <v>98</v>
      </c>
      <c r="H176" s="330">
        <v>883</v>
      </c>
      <c r="I176" s="337">
        <f>H176/G176</f>
        <v>9.0102040816326525</v>
      </c>
      <c r="J176" s="330">
        <v>3</v>
      </c>
      <c r="K176" s="320">
        <f>(C176*0.1)+(E176*6)+(H176*0.1)+(J176*6)</f>
        <v>106.30000000000001</v>
      </c>
      <c r="L176" s="320">
        <f>(C176*0.1)+(E176*6)+(G176*1)+(H176*0.1)+(J176*6)</f>
        <v>204.3</v>
      </c>
      <c r="O176" s="336">
        <f>(B176+F176)/(B172+F172+B174+F174+B176+F176+B170+H170)</f>
        <v>7.5376884422110546E-2</v>
      </c>
      <c r="P176" s="332">
        <f>B176/(B176+B174+B172+H170)</f>
        <v>0</v>
      </c>
      <c r="Q176" s="317">
        <f>F176/(F176+F174+F172)</f>
        <v>0.22263450834879406</v>
      </c>
    </row>
  </sheetData>
  <mergeCells count="136">
    <mergeCell ref="J124:M124"/>
    <mergeCell ref="R124:U124"/>
    <mergeCell ref="J125:M125"/>
    <mergeCell ref="R125:U125"/>
    <mergeCell ref="J126:M126"/>
    <mergeCell ref="R126:U126"/>
    <mergeCell ref="J121:M121"/>
    <mergeCell ref="R121:U121"/>
    <mergeCell ref="J122:M122"/>
    <mergeCell ref="R122:U122"/>
    <mergeCell ref="J123:M123"/>
    <mergeCell ref="R123:U123"/>
    <mergeCell ref="A141:W141"/>
    <mergeCell ref="H143:J143"/>
    <mergeCell ref="M143:O143"/>
    <mergeCell ref="H144:J144"/>
    <mergeCell ref="H145:J145"/>
    <mergeCell ref="H146:J146"/>
    <mergeCell ref="J127:M127"/>
    <mergeCell ref="R127:U127"/>
    <mergeCell ref="J128:M128"/>
    <mergeCell ref="R128:U128"/>
    <mergeCell ref="A119:G119"/>
    <mergeCell ref="J119:N119"/>
    <mergeCell ref="R119:V119"/>
    <mergeCell ref="J120:M120"/>
    <mergeCell ref="R120:U120"/>
    <mergeCell ref="H76:J76"/>
    <mergeCell ref="J59:M59"/>
    <mergeCell ref="R59:U59"/>
    <mergeCell ref="C81:I81"/>
    <mergeCell ref="L81:P81"/>
    <mergeCell ref="R81:T81"/>
    <mergeCell ref="V81:W81"/>
    <mergeCell ref="A89:G89"/>
    <mergeCell ref="H89:M89"/>
    <mergeCell ref="R89:T89"/>
    <mergeCell ref="V89:W89"/>
    <mergeCell ref="A99:G99"/>
    <mergeCell ref="J99:N99"/>
    <mergeCell ref="R99:T99"/>
    <mergeCell ref="V99:W99"/>
    <mergeCell ref="A110:G110"/>
    <mergeCell ref="J110:N110"/>
    <mergeCell ref="R110:T110"/>
    <mergeCell ref="V110:W110"/>
    <mergeCell ref="AL59:AO59"/>
    <mergeCell ref="AT59:AW59"/>
    <mergeCell ref="H75:J75"/>
    <mergeCell ref="J57:M57"/>
    <mergeCell ref="R57:U57"/>
    <mergeCell ref="AL57:AO57"/>
    <mergeCell ref="AT57:AW57"/>
    <mergeCell ref="J58:M58"/>
    <mergeCell ref="R58:U58"/>
    <mergeCell ref="AL58:AO58"/>
    <mergeCell ref="AT58:AW58"/>
    <mergeCell ref="A72:W72"/>
    <mergeCell ref="H74:J74"/>
    <mergeCell ref="M74:O74"/>
    <mergeCell ref="J56:M56"/>
    <mergeCell ref="R56:U56"/>
    <mergeCell ref="AL56:AO56"/>
    <mergeCell ref="AT56:AW56"/>
    <mergeCell ref="J53:M53"/>
    <mergeCell ref="R53:U53"/>
    <mergeCell ref="AL53:AO53"/>
    <mergeCell ref="AT53:AW53"/>
    <mergeCell ref="J54:M54"/>
    <mergeCell ref="R54:U54"/>
    <mergeCell ref="AL54:AO54"/>
    <mergeCell ref="AT54:AW54"/>
    <mergeCell ref="A50:G50"/>
    <mergeCell ref="J50:N50"/>
    <mergeCell ref="R50:V50"/>
    <mergeCell ref="AC50:AI50"/>
    <mergeCell ref="AL50:AP50"/>
    <mergeCell ref="AT50:AX50"/>
    <mergeCell ref="J55:M55"/>
    <mergeCell ref="R55:U55"/>
    <mergeCell ref="AL55:AO55"/>
    <mergeCell ref="AT55:AW55"/>
    <mergeCell ref="AZ30:BA30"/>
    <mergeCell ref="A41:G41"/>
    <mergeCell ref="L41:P41"/>
    <mergeCell ref="T41:V41"/>
    <mergeCell ref="X41:Y41"/>
    <mergeCell ref="AE41:AK41"/>
    <mergeCell ref="AN41:AR41"/>
    <mergeCell ref="AV41:AX41"/>
    <mergeCell ref="AZ41:BA41"/>
    <mergeCell ref="A30:G30"/>
    <mergeCell ref="L30:P30"/>
    <mergeCell ref="T30:V30"/>
    <mergeCell ref="X30:Y30"/>
    <mergeCell ref="AE30:AK30"/>
    <mergeCell ref="AN30:AR30"/>
    <mergeCell ref="AZ12:BA12"/>
    <mergeCell ref="A20:G20"/>
    <mergeCell ref="H20:M20"/>
    <mergeCell ref="T20:V20"/>
    <mergeCell ref="X20:Y20"/>
    <mergeCell ref="AE20:AK20"/>
    <mergeCell ref="AL20:AQ20"/>
    <mergeCell ref="AV20:AX20"/>
    <mergeCell ref="AZ20:BA20"/>
    <mergeCell ref="C12:I12"/>
    <mergeCell ref="N12:R12"/>
    <mergeCell ref="T12:V12"/>
    <mergeCell ref="X12:Y12"/>
    <mergeCell ref="AG12:AM12"/>
    <mergeCell ref="AP12:AT12"/>
    <mergeCell ref="A79:W79"/>
    <mergeCell ref="H6:J6"/>
    <mergeCell ref="AJ6:AL6"/>
    <mergeCell ref="H7:J7"/>
    <mergeCell ref="AJ7:AL7"/>
    <mergeCell ref="A10:W10"/>
    <mergeCell ref="AC10:AY10"/>
    <mergeCell ref="A1:W1"/>
    <mergeCell ref="A3:W3"/>
    <mergeCell ref="AC3:AY3"/>
    <mergeCell ref="H5:J5"/>
    <mergeCell ref="M5:O5"/>
    <mergeCell ref="AJ5:AL5"/>
    <mergeCell ref="AO5:AQ5"/>
    <mergeCell ref="AV12:AX12"/>
    <mergeCell ref="AV30:AX30"/>
    <mergeCell ref="J51:M51"/>
    <mergeCell ref="R51:U51"/>
    <mergeCell ref="AL51:AO51"/>
    <mergeCell ref="AT51:AW51"/>
    <mergeCell ref="J52:M52"/>
    <mergeCell ref="R52:U52"/>
    <mergeCell ref="AL52:AO52"/>
    <mergeCell ref="AT52:AW52"/>
  </mergeCells>
  <hyperlinks>
    <hyperlink ref="H6" location="ARI!A90" display="RSP Projections: Year 2" xr:uid="{FF84F2F4-B189-427A-9E00-8F3785AA4FFD}"/>
    <hyperlink ref="H6:J6" location="ARI!A110" display="RSP Projections: Year 2" xr:uid="{65BC8765-F02D-432C-9162-17B5C30787A1}"/>
    <hyperlink ref="M5:O5" location="ARI!AX11" display="Adjustable Projections: Year 1" xr:uid="{09FC5E30-2A47-40AC-AAEC-76F329DA8AA2}"/>
    <hyperlink ref="AJ5" location="ARI!C9" display="RSP Projections: Year 1" xr:uid="{0F8297F3-19E7-496B-B421-2ED0F5D1B721}"/>
    <hyperlink ref="AJ6" location="ARI!A90" display="RSP Projections: Year 2" xr:uid="{95F0B689-A802-499E-A648-F540DCEEBFD2}"/>
    <hyperlink ref="AJ6:AL6" location="ARI!A110" display="RSP Projections: Year 2" xr:uid="{9A1BA3DB-6987-4547-8B9C-4071FA1D9193}"/>
    <hyperlink ref="AO5:AQ5" location="ARI!AX11" display="Adjustable Projections: Year 1" xr:uid="{35A03283-DA2A-4D67-83C1-9F5ED54240AA}"/>
    <hyperlink ref="H5" location="ARI!C9" display="RSP Projections: Year 1" xr:uid="{E23BD666-D529-4296-9E11-088E1AE8E43B}"/>
    <hyperlink ref="M143:O143" location="ARI!AX11" display="Adjustable Projections: Year 1" xr:uid="{1F559694-C309-4096-8C9E-FE41DF09DD47}"/>
    <hyperlink ref="H144:J144" location="ARI!A110" display="RSP Projections: Year 2" xr:uid="{6D722ACF-4D37-4414-B00E-4B106B451511}"/>
    <hyperlink ref="H144" location="ARI!A90" display="RSP Projections: Year 2" xr:uid="{D5A867EF-224C-43FB-A07D-B9A8197D0142}"/>
    <hyperlink ref="H143" location="ARI!C9" display="RSP Projections: Year 1" xr:uid="{2227B065-566C-4128-9BDB-D9C4B8A90E62}"/>
    <hyperlink ref="M6" location="ARI!A170" display="Past Run/Pass Performances" xr:uid="{DAEACD39-64AE-4AA1-8B74-12D17B4C7C3C}"/>
    <hyperlink ref="H75" location="ARI!A90" display="RSP Projections: Year 2" xr:uid="{88F10D46-A5D6-46BB-A8B1-FFA6DF2AFC50}"/>
    <hyperlink ref="H75:J75" location="ARI!A110" display="RSP Projections: Year 2" xr:uid="{FFA3D66D-9726-486D-95DD-E1F92872693D}"/>
    <hyperlink ref="M74:O74" location="ARI!AX11" display="Adjustable Projections: Year 1" xr:uid="{C669C4FB-9745-4A38-945C-4B2A182EDBB8}"/>
    <hyperlink ref="H74" location="ARI!C9" display="RSP Projections: Year 1" xr:uid="{43C359EA-FC4C-4476-A40B-A3A417BFA3B3}"/>
    <hyperlink ref="M75" location="ARI!A170" display="Past Run/Pass Performances" xr:uid="{DE570149-3607-4323-9699-69EA52F77149}"/>
  </hyperlinks>
  <pageMargins left="0" right="0" top="0" bottom="0" header="0" footer="0"/>
  <pageSetup scale="54" orientation="landscape"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4C505-F48C-43E7-BE93-3B591F93E2C9}">
  <dimension ref="A1:BB177"/>
  <sheetViews>
    <sheetView topLeftCell="A40" zoomScale="200" zoomScaleNormal="200" workbookViewId="0">
      <selection activeCell="O57" sqref="O57"/>
    </sheetView>
  </sheetViews>
  <sheetFormatPr defaultColWidth="4.140625" defaultRowHeight="8.25" x14ac:dyDescent="0.15"/>
  <cols>
    <col min="1" max="1" width="11" style="49" customWidth="1"/>
    <col min="2" max="2" width="4.28515625" style="55" bestFit="1" customWidth="1"/>
    <col min="3" max="13" width="4.28515625" style="49" bestFit="1" customWidth="1"/>
    <col min="14" max="15" width="4.42578125" style="49" bestFit="1" customWidth="1"/>
    <col min="16" max="16" width="5.28515625" style="49" bestFit="1" customWidth="1"/>
    <col min="17" max="17" width="4.42578125" style="49" bestFit="1" customWidth="1"/>
    <col min="18" max="18" width="9.7109375" style="49" customWidth="1"/>
    <col min="19" max="19" width="5.42578125" style="49" bestFit="1" customWidth="1"/>
    <col min="20" max="20" width="5.28515625" style="49" bestFit="1" customWidth="1"/>
    <col min="21" max="21" width="4.85546875" style="49" bestFit="1" customWidth="1"/>
    <col min="22" max="22" width="4.5703125" style="49" bestFit="1" customWidth="1"/>
    <col min="23" max="23" width="4.28515625" style="49" bestFit="1" customWidth="1"/>
    <col min="24" max="24" width="4.5703125" style="49" bestFit="1" customWidth="1"/>
    <col min="25" max="25" width="4.85546875" style="49" bestFit="1" customWidth="1"/>
    <col min="26" max="26" width="4.7109375" style="49" bestFit="1" customWidth="1"/>
    <col min="27" max="29" width="4.140625" style="49"/>
    <col min="30" max="31" width="4.28515625" style="49" bestFit="1" customWidth="1"/>
    <col min="32" max="32" width="4.5703125" style="49" bestFit="1" customWidth="1"/>
    <col min="33" max="35" width="4.42578125" style="49" bestFit="1" customWidth="1"/>
    <col min="36" max="36" width="5.28515625" style="49" bestFit="1" customWidth="1"/>
    <col min="37" max="38" width="4.42578125" style="49" bestFit="1" customWidth="1"/>
    <col min="39" max="45" width="4.28515625" style="49" bestFit="1" customWidth="1"/>
    <col min="46" max="46" width="4.140625" style="49"/>
    <col min="47" max="47" width="5.85546875" style="49" bestFit="1" customWidth="1"/>
    <col min="48" max="48" width="4.7109375" style="49" bestFit="1" customWidth="1"/>
    <col min="49" max="49" width="4.5703125" style="49" bestFit="1" customWidth="1"/>
    <col min="50" max="50" width="4.140625" style="49"/>
    <col min="51" max="52" width="4.28515625" style="49" bestFit="1" customWidth="1"/>
    <col min="53" max="16384" width="4.140625" style="49"/>
  </cols>
  <sheetData>
    <row r="1" spans="1:53" x14ac:dyDescent="0.15">
      <c r="A1" s="524" t="s">
        <v>108</v>
      </c>
      <c r="B1" s="524"/>
      <c r="C1" s="524"/>
      <c r="D1" s="524"/>
      <c r="E1" s="524"/>
      <c r="F1" s="524"/>
      <c r="G1" s="524"/>
      <c r="H1" s="524"/>
      <c r="I1" s="524"/>
      <c r="J1" s="524"/>
      <c r="K1" s="524"/>
      <c r="L1" s="524"/>
      <c r="M1" s="524"/>
      <c r="N1" s="524"/>
      <c r="O1" s="524"/>
      <c r="P1" s="524"/>
      <c r="Q1" s="524"/>
      <c r="R1" s="524"/>
      <c r="S1" s="524"/>
      <c r="T1" s="524"/>
      <c r="U1" s="524"/>
      <c r="V1" s="524"/>
      <c r="W1" s="524"/>
    </row>
    <row r="2" spans="1:53" x14ac:dyDescent="0.15">
      <c r="C2" s="97"/>
      <c r="D2" s="97"/>
      <c r="E2" s="97"/>
      <c r="F2" s="97"/>
      <c r="G2" s="97"/>
      <c r="H2" s="97"/>
      <c r="I2" s="97"/>
      <c r="J2" s="97"/>
      <c r="K2" s="97"/>
      <c r="L2" s="97"/>
      <c r="M2" s="97"/>
      <c r="N2" s="97"/>
    </row>
    <row r="3" spans="1:53" x14ac:dyDescent="0.15">
      <c r="A3" s="524" t="s">
        <v>55</v>
      </c>
      <c r="B3" s="524"/>
      <c r="C3" s="524"/>
      <c r="D3" s="524"/>
      <c r="E3" s="524"/>
      <c r="F3" s="524"/>
      <c r="G3" s="524"/>
      <c r="H3" s="524"/>
      <c r="I3" s="524"/>
      <c r="J3" s="524"/>
      <c r="K3" s="524"/>
      <c r="L3" s="524"/>
      <c r="M3" s="524"/>
      <c r="N3" s="524"/>
      <c r="O3" s="524"/>
      <c r="P3" s="524"/>
      <c r="Q3" s="524"/>
      <c r="R3" s="524"/>
      <c r="S3" s="524"/>
      <c r="T3" s="524"/>
      <c r="U3" s="524"/>
      <c r="V3" s="524"/>
      <c r="W3" s="524"/>
      <c r="AC3" s="524" t="s">
        <v>55</v>
      </c>
      <c r="AD3" s="524"/>
      <c r="AE3" s="524"/>
      <c r="AF3" s="524"/>
      <c r="AG3" s="524"/>
      <c r="AH3" s="524"/>
      <c r="AI3" s="524"/>
      <c r="AJ3" s="524"/>
      <c r="AK3" s="524"/>
      <c r="AL3" s="524"/>
      <c r="AM3" s="524"/>
      <c r="AN3" s="524"/>
      <c r="AO3" s="524"/>
      <c r="AP3" s="524"/>
      <c r="AQ3" s="524"/>
      <c r="AR3" s="524"/>
      <c r="AS3" s="524"/>
      <c r="AT3" s="524"/>
      <c r="AU3" s="524"/>
      <c r="AV3" s="524"/>
      <c r="AW3" s="524"/>
      <c r="AX3" s="524"/>
      <c r="AY3" s="524"/>
    </row>
    <row r="4" spans="1:53" x14ac:dyDescent="0.15">
      <c r="A4" s="97"/>
      <c r="B4" s="97"/>
      <c r="C4" s="97"/>
      <c r="D4" s="97"/>
      <c r="E4" s="97"/>
      <c r="F4" s="97"/>
      <c r="G4" s="97"/>
      <c r="H4" s="97"/>
      <c r="I4" s="97"/>
      <c r="J4" s="97"/>
      <c r="K4" s="97"/>
      <c r="L4" s="97"/>
      <c r="M4" s="97"/>
      <c r="N4" s="97"/>
      <c r="O4" s="97"/>
      <c r="P4" s="97"/>
      <c r="Q4" s="97"/>
      <c r="R4" s="97"/>
      <c r="S4" s="97"/>
      <c r="T4" s="97"/>
      <c r="U4" s="97"/>
      <c r="V4" s="97"/>
      <c r="W4" s="97"/>
      <c r="X4" s="97"/>
      <c r="Y4" s="97"/>
      <c r="Z4" s="97"/>
      <c r="AA4" s="97"/>
      <c r="AC4" s="97"/>
      <c r="AD4" s="97"/>
      <c r="AE4" s="97"/>
      <c r="AF4" s="97"/>
      <c r="AG4" s="97"/>
      <c r="AH4" s="97"/>
      <c r="AI4" s="97"/>
      <c r="AJ4" s="97"/>
      <c r="AK4" s="97"/>
      <c r="AL4" s="97"/>
      <c r="AM4" s="97"/>
      <c r="AN4" s="97"/>
      <c r="AO4" s="97"/>
      <c r="AP4" s="97"/>
      <c r="AQ4" s="97"/>
      <c r="AR4" s="97"/>
      <c r="AS4" s="97"/>
      <c r="AT4" s="97"/>
      <c r="AU4" s="97"/>
      <c r="AV4" s="97"/>
      <c r="AW4" s="97"/>
      <c r="AX4" s="97"/>
      <c r="AY4" s="97"/>
    </row>
    <row r="5" spans="1:53" x14ac:dyDescent="0.15">
      <c r="H5" s="522" t="s">
        <v>36</v>
      </c>
      <c r="I5" s="523"/>
      <c r="J5" s="523"/>
      <c r="M5" s="522" t="s">
        <v>37</v>
      </c>
      <c r="N5" s="522"/>
      <c r="O5" s="522"/>
      <c r="S5" s="58" t="s">
        <v>94</v>
      </c>
      <c r="AJ5" s="522" t="s">
        <v>36</v>
      </c>
      <c r="AK5" s="523"/>
      <c r="AL5" s="523"/>
      <c r="AO5" s="522" t="s">
        <v>37</v>
      </c>
      <c r="AP5" s="522"/>
      <c r="AQ5" s="522"/>
    </row>
    <row r="6" spans="1:53" x14ac:dyDescent="0.15">
      <c r="H6" s="522" t="s">
        <v>38</v>
      </c>
      <c r="I6" s="522"/>
      <c r="J6" s="522"/>
      <c r="M6" s="248" t="s">
        <v>75</v>
      </c>
      <c r="S6" s="249" t="s">
        <v>40</v>
      </c>
      <c r="T6" s="249" t="s">
        <v>41</v>
      </c>
      <c r="AJ6" s="522" t="s">
        <v>38</v>
      </c>
      <c r="AK6" s="522"/>
      <c r="AL6" s="522"/>
    </row>
    <row r="7" spans="1:53" x14ac:dyDescent="0.15">
      <c r="H7" s="522"/>
      <c r="I7" s="523"/>
      <c r="J7" s="523"/>
      <c r="S7" s="50">
        <f>(N17+D27+L38+L47)/(N17+D27+L38+D17)</f>
        <v>0.47568710359408034</v>
      </c>
      <c r="T7" s="50">
        <f>D17/(D17+N17+D27+L38+L47)</f>
        <v>0.52431289640591972</v>
      </c>
      <c r="AJ7" s="522"/>
      <c r="AK7" s="523"/>
      <c r="AL7" s="523"/>
    </row>
    <row r="10" spans="1:53" x14ac:dyDescent="0.15">
      <c r="A10" s="524" t="s">
        <v>36</v>
      </c>
      <c r="B10" s="524"/>
      <c r="C10" s="524"/>
      <c r="D10" s="524"/>
      <c r="E10" s="524"/>
      <c r="F10" s="524"/>
      <c r="G10" s="524"/>
      <c r="H10" s="524"/>
      <c r="I10" s="524"/>
      <c r="J10" s="524"/>
      <c r="K10" s="524"/>
      <c r="L10" s="524"/>
      <c r="M10" s="524"/>
      <c r="N10" s="524"/>
      <c r="O10" s="524"/>
      <c r="P10" s="524"/>
      <c r="Q10" s="524"/>
      <c r="R10" s="524"/>
      <c r="S10" s="524"/>
      <c r="T10" s="524"/>
      <c r="U10" s="524"/>
      <c r="V10" s="524"/>
      <c r="W10" s="524"/>
      <c r="AC10" s="524" t="s">
        <v>37</v>
      </c>
      <c r="AD10" s="524"/>
      <c r="AE10" s="524"/>
      <c r="AF10" s="524"/>
      <c r="AG10" s="524"/>
      <c r="AH10" s="524"/>
      <c r="AI10" s="524"/>
      <c r="AJ10" s="524"/>
      <c r="AK10" s="524"/>
      <c r="AL10" s="524"/>
      <c r="AM10" s="524"/>
      <c r="AN10" s="524"/>
      <c r="AO10" s="524"/>
      <c r="AP10" s="524"/>
      <c r="AQ10" s="524"/>
      <c r="AR10" s="524"/>
      <c r="AS10" s="524"/>
      <c r="AT10" s="524"/>
      <c r="AU10" s="524"/>
      <c r="AV10" s="524"/>
      <c r="AW10" s="524"/>
      <c r="AX10" s="524"/>
      <c r="AY10" s="524"/>
    </row>
    <row r="12" spans="1:53" x14ac:dyDescent="0.15">
      <c r="C12" s="524" t="s">
        <v>48</v>
      </c>
      <c r="D12" s="524"/>
      <c r="E12" s="524"/>
      <c r="F12" s="524"/>
      <c r="G12" s="524"/>
      <c r="H12" s="524"/>
      <c r="I12" s="524"/>
      <c r="L12" s="524" t="s">
        <v>49</v>
      </c>
      <c r="M12" s="525"/>
      <c r="N12" s="525"/>
      <c r="O12" s="525"/>
      <c r="P12" s="525"/>
      <c r="R12" s="524" t="s">
        <v>50</v>
      </c>
      <c r="S12" s="524"/>
      <c r="T12" s="524"/>
      <c r="V12" s="524" t="s">
        <v>51</v>
      </c>
      <c r="W12" s="524"/>
      <c r="AE12" s="524" t="s">
        <v>48</v>
      </c>
      <c r="AF12" s="524"/>
      <c r="AG12" s="524"/>
      <c r="AH12" s="524"/>
      <c r="AI12" s="524"/>
      <c r="AJ12" s="524"/>
      <c r="AK12" s="524"/>
      <c r="AN12" s="524" t="s">
        <v>49</v>
      </c>
      <c r="AO12" s="525"/>
      <c r="AP12" s="525"/>
      <c r="AQ12" s="525"/>
      <c r="AR12" s="525"/>
      <c r="AT12" s="524" t="s">
        <v>50</v>
      </c>
      <c r="AU12" s="524"/>
      <c r="AV12" s="524"/>
      <c r="AX12" s="524" t="s">
        <v>51</v>
      </c>
      <c r="AY12" s="524"/>
    </row>
    <row r="13" spans="1:53" x14ac:dyDescent="0.15">
      <c r="A13" s="51" t="s">
        <v>0</v>
      </c>
      <c r="B13" s="51" t="s">
        <v>1517</v>
      </c>
      <c r="C13" s="51" t="s">
        <v>66</v>
      </c>
      <c r="D13" s="51" t="s">
        <v>1</v>
      </c>
      <c r="E13" s="51" t="s">
        <v>2</v>
      </c>
      <c r="F13" s="51" t="s">
        <v>3</v>
      </c>
      <c r="G13" s="51" t="s">
        <v>4</v>
      </c>
      <c r="H13" s="51" t="s">
        <v>5</v>
      </c>
      <c r="I13" s="51" t="s">
        <v>6</v>
      </c>
      <c r="J13" s="51" t="s">
        <v>7</v>
      </c>
      <c r="K13" s="51" t="s">
        <v>8</v>
      </c>
      <c r="L13" s="51" t="s">
        <v>9</v>
      </c>
      <c r="N13" s="51" t="s">
        <v>10</v>
      </c>
      <c r="O13" s="51" t="s">
        <v>11</v>
      </c>
      <c r="P13" s="51" t="s">
        <v>12</v>
      </c>
      <c r="Q13" s="51" t="s">
        <v>6</v>
      </c>
      <c r="R13" s="51" t="s">
        <v>13</v>
      </c>
      <c r="S13" s="51"/>
      <c r="T13" s="51" t="s">
        <v>47</v>
      </c>
      <c r="U13" s="51" t="s">
        <v>45</v>
      </c>
      <c r="V13" s="51" t="s">
        <v>46</v>
      </c>
      <c r="W13" s="51"/>
      <c r="X13" s="51" t="s">
        <v>14</v>
      </c>
      <c r="Y13" s="51" t="s">
        <v>63</v>
      </c>
      <c r="Z13" s="51"/>
      <c r="AA13" s="51"/>
      <c r="AD13" s="51" t="s">
        <v>0</v>
      </c>
      <c r="AE13" s="51" t="s">
        <v>66</v>
      </c>
      <c r="AF13" s="51" t="s">
        <v>1</v>
      </c>
      <c r="AG13" s="51" t="s">
        <v>2</v>
      </c>
      <c r="AH13" s="51" t="s">
        <v>3</v>
      </c>
      <c r="AI13" s="51" t="s">
        <v>4</v>
      </c>
      <c r="AJ13" s="51" t="s">
        <v>5</v>
      </c>
      <c r="AK13" s="51" t="s">
        <v>6</v>
      </c>
      <c r="AL13" s="51" t="s">
        <v>7</v>
      </c>
      <c r="AM13" s="51" t="s">
        <v>8</v>
      </c>
      <c r="AN13" s="51" t="s">
        <v>9</v>
      </c>
      <c r="AP13" s="51" t="s">
        <v>10</v>
      </c>
      <c r="AQ13" s="51" t="s">
        <v>11</v>
      </c>
      <c r="AR13" s="51" t="s">
        <v>12</v>
      </c>
      <c r="AS13" s="51" t="s">
        <v>6</v>
      </c>
      <c r="AT13" s="51" t="s">
        <v>13</v>
      </c>
      <c r="AU13" s="51"/>
      <c r="AV13" s="51" t="s">
        <v>47</v>
      </c>
      <c r="AW13" s="51" t="s">
        <v>45</v>
      </c>
      <c r="AX13" s="51" t="s">
        <v>46</v>
      </c>
      <c r="AY13" s="51"/>
      <c r="AZ13" s="51" t="s">
        <v>14</v>
      </c>
      <c r="BA13" s="51" t="s">
        <v>63</v>
      </c>
    </row>
    <row r="14" spans="1:53" x14ac:dyDescent="0.15">
      <c r="A14" s="52" t="s">
        <v>898</v>
      </c>
      <c r="B14" s="53">
        <v>25</v>
      </c>
      <c r="C14" s="53">
        <v>2</v>
      </c>
      <c r="D14" s="53">
        <v>52</v>
      </c>
      <c r="E14" s="53">
        <v>34</v>
      </c>
      <c r="F14" s="50">
        <f>E14/D14</f>
        <v>0.65384615384615385</v>
      </c>
      <c r="G14" s="53">
        <v>372</v>
      </c>
      <c r="H14" s="54">
        <f>G14/D14</f>
        <v>7.1538461538461542</v>
      </c>
      <c r="I14" s="53">
        <v>4</v>
      </c>
      <c r="J14" s="50">
        <f>I14/D14</f>
        <v>7.6923076923076927E-2</v>
      </c>
      <c r="K14" s="53">
        <v>1</v>
      </c>
      <c r="L14" s="50">
        <f>K14/D14</f>
        <v>1.9230769230769232E-2</v>
      </c>
      <c r="N14" s="53">
        <v>12</v>
      </c>
      <c r="O14" s="53">
        <v>62</v>
      </c>
      <c r="P14" s="53">
        <f>O14/N14</f>
        <v>5.166666666666667</v>
      </c>
      <c r="Q14" s="53">
        <v>2</v>
      </c>
      <c r="R14" s="50">
        <f>Q14/N14</f>
        <v>0.16666666666666666</v>
      </c>
      <c r="S14" s="55"/>
      <c r="T14" s="50">
        <f>(D14+N14)/($D$17+$N$17)</f>
        <v>0.11764705882352941</v>
      </c>
      <c r="U14" s="50">
        <f>D14/($D$17)</f>
        <v>0.10483870967741936</v>
      </c>
      <c r="V14" s="50">
        <f>N14/($N$17)</f>
        <v>0.25</v>
      </c>
      <c r="W14" s="56"/>
      <c r="X14" s="53">
        <f>($G14*('Scoring Format'!$B$2))+($I14*('Scoring Format'!$B$5))+($K14*('Scoring Format'!$B$8))+($O14*('Scoring Format'!$B$3))+($Q14*('Scoring Format'!$B$6))</f>
        <v>51.800000000000004</v>
      </c>
      <c r="Y14" s="57">
        <f>(($G14*('Scoring Format'!$B$2))+($I14*('Scoring Format'!$B$5))+($K14*('Scoring Format'!$B$8))+($O14*('Scoring Format'!$B$3))+($Q14*('Scoring Format'!$B$6)))*0.4</f>
        <v>20.720000000000002</v>
      </c>
      <c r="Z14" s="55"/>
      <c r="AA14" s="55"/>
      <c r="AD14" s="52" t="s">
        <v>15</v>
      </c>
      <c r="AE14" s="52"/>
      <c r="AF14" s="53">
        <v>583</v>
      </c>
      <c r="AG14" s="53">
        <v>378</v>
      </c>
      <c r="AH14" s="50">
        <f>AG14/AF14</f>
        <v>0.64837049742710118</v>
      </c>
      <c r="AI14" s="53">
        <v>4072</v>
      </c>
      <c r="AJ14" s="54">
        <f>AI14/AF14</f>
        <v>6.9845626072041167</v>
      </c>
      <c r="AK14" s="53">
        <v>27</v>
      </c>
      <c r="AL14" s="50">
        <f>AK14/AF14</f>
        <v>4.6312178387650088E-2</v>
      </c>
      <c r="AM14" s="53">
        <v>11</v>
      </c>
      <c r="AN14" s="50">
        <f>AM14/AF14</f>
        <v>1.8867924528301886E-2</v>
      </c>
      <c r="AP14" s="53">
        <v>100</v>
      </c>
      <c r="AQ14" s="53">
        <v>590</v>
      </c>
      <c r="AR14" s="53">
        <f>AQ14/AP14</f>
        <v>5.9</v>
      </c>
      <c r="AS14" s="53">
        <v>5</v>
      </c>
      <c r="AT14" s="50">
        <f>AS14/AP14</f>
        <v>0.05</v>
      </c>
      <c r="AU14" s="55"/>
      <c r="AV14" s="50">
        <f>(AF14+AP14)/(AF17+AP17)</f>
        <v>1</v>
      </c>
      <c r="AW14" s="50">
        <f>AF14/(AP14+AF14)</f>
        <v>0.85358711566617862</v>
      </c>
      <c r="AX14" s="50">
        <f>AP14/(AF14+AP14)</f>
        <v>0.14641288433382138</v>
      </c>
      <c r="AY14" s="56"/>
      <c r="AZ14" s="53">
        <f>((AI14*0.05)+(AK14*4)+(AM14*-1)+(AQ14*0.1)+(AS14*6))*0.55</f>
        <v>214.28000000000003</v>
      </c>
      <c r="BA14" s="57">
        <f>((AI14*0.05)+(AK14*4)+(AM14*-1)+(AQ14*0.1)+(AS14*6))*0.4</f>
        <v>155.84000000000003</v>
      </c>
    </row>
    <row r="15" spans="1:53" x14ac:dyDescent="0.15">
      <c r="A15" s="52" t="s">
        <v>1830</v>
      </c>
      <c r="B15" s="53">
        <v>30</v>
      </c>
      <c r="C15" s="53">
        <v>15</v>
      </c>
      <c r="D15" s="53">
        <v>444</v>
      </c>
      <c r="E15" s="53">
        <v>285</v>
      </c>
      <c r="F15" s="50">
        <f>E15/D15</f>
        <v>0.64189189189189189</v>
      </c>
      <c r="G15" s="53">
        <v>3277</v>
      </c>
      <c r="H15" s="54">
        <f>G15/D15</f>
        <v>7.3806306306306304</v>
      </c>
      <c r="I15" s="53">
        <v>22</v>
      </c>
      <c r="J15" s="50">
        <f>I15/D15</f>
        <v>4.954954954954955E-2</v>
      </c>
      <c r="K15" s="53">
        <v>14</v>
      </c>
      <c r="L15" s="50">
        <f t="shared" ref="L15:L16" si="0">K15/D15</f>
        <v>3.1531531531531529E-2</v>
      </c>
      <c r="N15" s="53">
        <v>36</v>
      </c>
      <c r="O15" s="53">
        <v>84</v>
      </c>
      <c r="P15" s="53">
        <f>O15/N15</f>
        <v>2.3333333333333335</v>
      </c>
      <c r="Q15" s="53">
        <v>1</v>
      </c>
      <c r="R15" s="50">
        <f t="shared" ref="R15:R16" si="1">Q15/N15</f>
        <v>2.7777777777777776E-2</v>
      </c>
      <c r="S15" s="55"/>
      <c r="T15" s="50">
        <f>(D15+N15)/($D$17+$N$17)</f>
        <v>0.88235294117647056</v>
      </c>
      <c r="U15" s="50">
        <f>D15/($D$17)</f>
        <v>0.89516129032258063</v>
      </c>
      <c r="V15" s="50">
        <f>N15/($N$17)</f>
        <v>0.75</v>
      </c>
      <c r="W15" s="56"/>
      <c r="X15" s="53">
        <f>($G15*('Scoring Format'!$B$2))+($I15*('Scoring Format'!$B$5))+($K15*('Scoring Format'!$B$8))+($O15*('Scoring Format'!$B$3))+($Q15*('Scoring Format'!$B$6))</f>
        <v>252.25000000000003</v>
      </c>
      <c r="Y15" s="57">
        <f>(($G15*('Scoring Format'!$B$2))+($I15*('Scoring Format'!$B$5))+($K15*('Scoring Format'!$B$8))+($O15*('Scoring Format'!$B$3))+($Q15*('Scoring Format'!$B$6)))*0.4</f>
        <v>100.90000000000002</v>
      </c>
      <c r="Z15" s="55"/>
      <c r="AA15" s="55"/>
      <c r="AD15" s="52" t="s">
        <v>67</v>
      </c>
      <c r="AE15" s="52"/>
      <c r="AF15" s="53">
        <v>0</v>
      </c>
      <c r="AG15" s="53">
        <v>0</v>
      </c>
      <c r="AH15" s="50">
        <v>0</v>
      </c>
      <c r="AI15" s="53">
        <v>0</v>
      </c>
      <c r="AJ15" s="54"/>
      <c r="AK15" s="53">
        <v>0</v>
      </c>
      <c r="AL15" s="50" t="e">
        <f>AK15/AF15</f>
        <v>#DIV/0!</v>
      </c>
      <c r="AM15" s="53">
        <v>0</v>
      </c>
      <c r="AN15" s="50" t="e">
        <f t="shared" ref="AN15:AN16" si="2">AM15/AF15</f>
        <v>#DIV/0!</v>
      </c>
      <c r="AP15" s="53">
        <v>0</v>
      </c>
      <c r="AQ15" s="53">
        <v>0</v>
      </c>
      <c r="AR15" s="53"/>
      <c r="AS15" s="53">
        <v>0</v>
      </c>
      <c r="AT15" s="50" t="e">
        <f t="shared" ref="AT15:AT16" si="3">AS15/AP15</f>
        <v>#DIV/0!</v>
      </c>
      <c r="AU15" s="55"/>
      <c r="AV15" s="50" t="e">
        <f>(AF15+AP15)/(AD18+AN18)</f>
        <v>#DIV/0!</v>
      </c>
      <c r="AW15" s="50" t="e">
        <f>AF15/(AP15+AF15)</f>
        <v>#DIV/0!</v>
      </c>
      <c r="AX15" s="50" t="e">
        <f>AP15/(AF15+AP15)</f>
        <v>#DIV/0!</v>
      </c>
      <c r="AY15" s="56"/>
      <c r="AZ15" s="53"/>
      <c r="BA15" s="57"/>
    </row>
    <row r="16" spans="1:53" x14ac:dyDescent="0.15">
      <c r="A16" s="52" t="s">
        <v>2462</v>
      </c>
      <c r="B16" s="53">
        <v>23</v>
      </c>
      <c r="C16" s="53">
        <v>0</v>
      </c>
      <c r="D16" s="53"/>
      <c r="E16" s="53"/>
      <c r="F16" s="50" t="e">
        <f>E16/D16</f>
        <v>#DIV/0!</v>
      </c>
      <c r="G16" s="53"/>
      <c r="H16" s="54" t="e">
        <f>G16/D16</f>
        <v>#DIV/0!</v>
      </c>
      <c r="I16" s="53"/>
      <c r="J16" s="50" t="e">
        <f>I16/D16</f>
        <v>#DIV/0!</v>
      </c>
      <c r="K16" s="53"/>
      <c r="L16" s="50" t="e">
        <f t="shared" si="0"/>
        <v>#DIV/0!</v>
      </c>
      <c r="N16" s="53"/>
      <c r="O16" s="53"/>
      <c r="P16" s="53" t="e">
        <f>O16/N16</f>
        <v>#DIV/0!</v>
      </c>
      <c r="Q16" s="53"/>
      <c r="R16" s="50" t="e">
        <f t="shared" si="1"/>
        <v>#DIV/0!</v>
      </c>
      <c r="S16" s="55"/>
      <c r="T16" s="50">
        <f>(D16+N16)/($D$17+$N$17)</f>
        <v>0</v>
      </c>
      <c r="U16" s="50">
        <f>D16/($D$17)</f>
        <v>0</v>
      </c>
      <c r="V16" s="50">
        <f>N16/($N$17)</f>
        <v>0</v>
      </c>
      <c r="W16" s="56"/>
      <c r="X16" s="53">
        <f>($G16*('Scoring Format'!$B$2))+($I16*('Scoring Format'!$B$5))+($K16*('Scoring Format'!$B$8))+($O16*('Scoring Format'!$B$3))+($Q16*('Scoring Format'!$B$6))</f>
        <v>0</v>
      </c>
      <c r="Y16" s="57">
        <f>(($G16*('Scoring Format'!$B$2))+($I16*('Scoring Format'!$B$5))+($K16*('Scoring Format'!$B$8))+($O16*('Scoring Format'!$B$3))+($Q16*('Scoring Format'!$B$6)))*0.4</f>
        <v>0</v>
      </c>
      <c r="Z16" s="55"/>
      <c r="AA16" s="55"/>
      <c r="AD16" s="52" t="s">
        <v>68</v>
      </c>
      <c r="AE16" s="52"/>
      <c r="AF16" s="53"/>
      <c r="AG16" s="53"/>
      <c r="AH16" s="50" t="e">
        <f>AG16/AF16</f>
        <v>#DIV/0!</v>
      </c>
      <c r="AI16" s="53"/>
      <c r="AJ16" s="54" t="e">
        <f>AI16/AF16</f>
        <v>#DIV/0!</v>
      </c>
      <c r="AK16" s="53"/>
      <c r="AL16" s="50" t="e">
        <f>AK16/AF16</f>
        <v>#DIV/0!</v>
      </c>
      <c r="AM16" s="53"/>
      <c r="AN16" s="50" t="e">
        <f t="shared" si="2"/>
        <v>#DIV/0!</v>
      </c>
      <c r="AP16" s="53"/>
      <c r="AQ16" s="53"/>
      <c r="AR16" s="53" t="e">
        <f>AQ16/AP16</f>
        <v>#DIV/0!</v>
      </c>
      <c r="AS16" s="53"/>
      <c r="AT16" s="50" t="e">
        <f t="shared" si="3"/>
        <v>#DIV/0!</v>
      </c>
      <c r="AU16" s="55"/>
      <c r="AV16" s="50" t="e">
        <f>(AF16+AP16)/(AF20+AP20)</f>
        <v>#DIV/0!</v>
      </c>
      <c r="AW16" s="50" t="e">
        <f>AF16/(AP16+AF16)</f>
        <v>#DIV/0!</v>
      </c>
      <c r="AX16" s="50" t="e">
        <f>AP16/(AF16+AP16)</f>
        <v>#DIV/0!</v>
      </c>
      <c r="AY16" s="56"/>
      <c r="AZ16" s="53">
        <f>((AI16*0.05)+(AK16*4)+(AM16*-1)+(AQ16*0.1)+(AS16*6))*0.55</f>
        <v>0</v>
      </c>
      <c r="BA16" s="57">
        <f>((AI16*0.05)+(AK16*4)+(AM16*-1)+(AQ16*0.1)+(AS16*6))*0.4</f>
        <v>0</v>
      </c>
    </row>
    <row r="17" spans="1:54" x14ac:dyDescent="0.15">
      <c r="A17" s="51" t="s">
        <v>44</v>
      </c>
      <c r="B17" s="51"/>
      <c r="C17" s="51"/>
      <c r="D17" s="51">
        <f>SUM(D14:D16)</f>
        <v>496</v>
      </c>
      <c r="E17" s="51">
        <f>SUM(E14:E16)</f>
        <v>319</v>
      </c>
      <c r="F17" s="51"/>
      <c r="G17" s="51">
        <f t="shared" ref="G17:K17" si="4">SUM(G14:G16)</f>
        <v>3649</v>
      </c>
      <c r="H17" s="51"/>
      <c r="I17" s="51">
        <f t="shared" si="4"/>
        <v>26</v>
      </c>
      <c r="J17" s="51"/>
      <c r="K17" s="51">
        <f t="shared" si="4"/>
        <v>15</v>
      </c>
      <c r="L17" s="51"/>
      <c r="M17" s="58"/>
      <c r="N17" s="51">
        <f>SUM(N14:N16)</f>
        <v>48</v>
      </c>
      <c r="O17" s="51">
        <f>SUM(O14:O16)</f>
        <v>146</v>
      </c>
      <c r="P17" s="51"/>
      <c r="Q17" s="51">
        <f>SUM(Q14:Q16)</f>
        <v>3</v>
      </c>
      <c r="R17" s="51"/>
      <c r="S17" s="51"/>
      <c r="T17" s="59">
        <f>T14+T15+T16</f>
        <v>1</v>
      </c>
      <c r="U17" s="60">
        <f>D17/(D17+N17)</f>
        <v>0.91176470588235292</v>
      </c>
      <c r="V17" s="60">
        <f>N17/(N17+D17)</f>
        <v>8.8235294117647065E-2</v>
      </c>
      <c r="W17" s="56"/>
      <c r="X17" s="55"/>
      <c r="Y17" s="55"/>
      <c r="Z17" s="55"/>
      <c r="AA17" s="55"/>
      <c r="AD17" s="51" t="s">
        <v>44</v>
      </c>
      <c r="AE17" s="51"/>
      <c r="AF17" s="51">
        <f>SUM(AF14:AF16)</f>
        <v>583</v>
      </c>
      <c r="AG17" s="51">
        <f>SUM(AG14:AG16)</f>
        <v>378</v>
      </c>
      <c r="AH17" s="51"/>
      <c r="AI17" s="51">
        <f t="shared" ref="AI17" si="5">SUM(AI14:AI16)</f>
        <v>4072</v>
      </c>
      <c r="AJ17" s="51"/>
      <c r="AK17" s="51">
        <f t="shared" ref="AK17" si="6">SUM(AK14:AK16)</f>
        <v>27</v>
      </c>
      <c r="AL17" s="51"/>
      <c r="AM17" s="51">
        <f t="shared" ref="AM17" si="7">SUM(AM14:AM16)</f>
        <v>11</v>
      </c>
      <c r="AN17" s="51"/>
      <c r="AO17" s="58"/>
      <c r="AP17" s="51">
        <f>SUM(AP14:AP16)</f>
        <v>100</v>
      </c>
      <c r="AQ17" s="51">
        <f>SUM(AQ14:AQ16)</f>
        <v>590</v>
      </c>
      <c r="AR17" s="51"/>
      <c r="AS17" s="51">
        <f>SUM(AS14:AS16)</f>
        <v>5</v>
      </c>
      <c r="AT17" s="51"/>
      <c r="AU17" s="51"/>
      <c r="AV17" s="59" t="e">
        <f>AV14+AV15+AV16</f>
        <v>#DIV/0!</v>
      </c>
      <c r="AW17" s="60">
        <f>AF17/(AF17+AP17)</f>
        <v>0.85358711566617862</v>
      </c>
      <c r="AX17" s="60">
        <f>AP17/(AP17+AF17)</f>
        <v>0.14641288433382138</v>
      </c>
      <c r="AY17" s="56"/>
      <c r="AZ17" s="55"/>
      <c r="BA17" s="55"/>
    </row>
    <row r="18" spans="1:54" x14ac:dyDescent="0.15">
      <c r="C18" s="55"/>
      <c r="D18" s="61"/>
      <c r="E18" s="55"/>
      <c r="F18" s="62"/>
      <c r="G18" s="55"/>
      <c r="H18" s="63"/>
      <c r="I18" s="55"/>
      <c r="J18" s="63"/>
      <c r="K18" s="55"/>
      <c r="L18" s="55"/>
      <c r="M18" s="55"/>
      <c r="N18" s="55"/>
      <c r="O18" s="55"/>
      <c r="P18" s="55"/>
      <c r="Q18" s="55"/>
      <c r="R18" s="55"/>
      <c r="AD18" s="55"/>
      <c r="AE18" s="55"/>
      <c r="AF18" s="61"/>
      <c r="AG18" s="55"/>
      <c r="AH18" s="62"/>
      <c r="AI18" s="55"/>
      <c r="AJ18" s="63"/>
      <c r="AK18" s="55"/>
      <c r="AL18" s="63"/>
      <c r="AM18" s="55"/>
      <c r="AN18" s="55"/>
      <c r="AO18" s="55"/>
      <c r="AP18" s="55"/>
      <c r="AQ18" s="55"/>
      <c r="AR18" s="55"/>
      <c r="AS18" s="55"/>
      <c r="AT18" s="55"/>
    </row>
    <row r="19" spans="1:54" x14ac:dyDescent="0.15">
      <c r="C19" s="55"/>
      <c r="D19" s="61"/>
      <c r="E19" s="55"/>
      <c r="F19" s="62"/>
      <c r="G19" s="55"/>
      <c r="H19" s="63"/>
      <c r="I19" s="55"/>
      <c r="J19" s="63"/>
      <c r="K19" s="55"/>
      <c r="L19" s="55"/>
      <c r="M19" s="55"/>
      <c r="N19" s="55"/>
      <c r="O19" s="55"/>
      <c r="P19" s="55"/>
      <c r="Q19" s="55"/>
      <c r="R19" s="55"/>
      <c r="AD19" s="55"/>
      <c r="AE19" s="55"/>
      <c r="AF19" s="61"/>
      <c r="AG19" s="55"/>
      <c r="AH19" s="62"/>
      <c r="AI19" s="55"/>
      <c r="AJ19" s="63"/>
      <c r="AK19" s="55"/>
      <c r="AL19" s="63"/>
      <c r="AM19" s="55"/>
      <c r="AN19" s="55"/>
      <c r="AO19" s="55"/>
      <c r="AP19" s="55"/>
      <c r="AQ19" s="55"/>
      <c r="AR19" s="55"/>
      <c r="AS19" s="55"/>
      <c r="AT19" s="55"/>
    </row>
    <row r="20" spans="1:54" x14ac:dyDescent="0.15">
      <c r="A20" s="524" t="s">
        <v>49</v>
      </c>
      <c r="B20" s="524"/>
      <c r="C20" s="524"/>
      <c r="D20" s="524"/>
      <c r="E20" s="524"/>
      <c r="F20" s="524"/>
      <c r="G20" s="524"/>
      <c r="H20" s="524" t="s">
        <v>52</v>
      </c>
      <c r="I20" s="525"/>
      <c r="J20" s="525"/>
      <c r="K20" s="525"/>
      <c r="L20" s="525"/>
      <c r="M20" s="525"/>
      <c r="N20" s="55"/>
      <c r="O20" s="55"/>
      <c r="P20" s="55"/>
      <c r="Q20" s="55"/>
      <c r="T20" s="524" t="s">
        <v>50</v>
      </c>
      <c r="U20" s="524"/>
      <c r="V20" s="524"/>
      <c r="X20" s="524"/>
      <c r="Y20" s="524"/>
      <c r="Z20" s="97"/>
      <c r="AA20" s="97"/>
      <c r="AB20" s="97"/>
      <c r="AC20" s="97"/>
      <c r="AE20" s="524" t="s">
        <v>49</v>
      </c>
      <c r="AF20" s="524"/>
      <c r="AG20" s="524"/>
      <c r="AH20" s="524"/>
      <c r="AI20" s="524"/>
      <c r="AJ20" s="524"/>
      <c r="AK20" s="524"/>
      <c r="AL20" s="524" t="s">
        <v>52</v>
      </c>
      <c r="AM20" s="525"/>
      <c r="AN20" s="525"/>
      <c r="AO20" s="525"/>
      <c r="AP20" s="525"/>
      <c r="AQ20" s="525"/>
      <c r="AR20" s="55"/>
      <c r="AS20" s="55"/>
      <c r="AV20" s="524" t="s">
        <v>50</v>
      </c>
      <c r="AW20" s="524"/>
      <c r="AX20" s="524"/>
      <c r="AZ20" s="524" t="s">
        <v>51</v>
      </c>
      <c r="BA20" s="524"/>
      <c r="BB20" s="97"/>
    </row>
    <row r="21" spans="1:54" x14ac:dyDescent="0.15">
      <c r="A21" s="51" t="s">
        <v>16</v>
      </c>
      <c r="B21" s="51" t="s">
        <v>1517</v>
      </c>
      <c r="C21" s="51" t="s">
        <v>66</v>
      </c>
      <c r="D21" s="51" t="s">
        <v>1</v>
      </c>
      <c r="E21" s="51" t="s">
        <v>4</v>
      </c>
      <c r="F21" s="51" t="s">
        <v>5</v>
      </c>
      <c r="G21" s="51" t="s">
        <v>6</v>
      </c>
      <c r="H21" s="51" t="s">
        <v>7</v>
      </c>
      <c r="J21" s="51" t="s">
        <v>34</v>
      </c>
      <c r="K21" s="51" t="s">
        <v>17</v>
      </c>
      <c r="L21" s="51" t="s">
        <v>18</v>
      </c>
      <c r="M21" s="51" t="s">
        <v>19</v>
      </c>
      <c r="N21" s="51" t="s">
        <v>20</v>
      </c>
      <c r="O21" s="51" t="s">
        <v>6</v>
      </c>
      <c r="P21" s="51" t="s">
        <v>53</v>
      </c>
      <c r="S21" s="51" t="s">
        <v>16</v>
      </c>
      <c r="T21" s="51" t="s">
        <v>47</v>
      </c>
      <c r="U21" s="51" t="s">
        <v>45</v>
      </c>
      <c r="V21" s="51" t="s">
        <v>46</v>
      </c>
      <c r="X21" s="51" t="s">
        <v>14</v>
      </c>
      <c r="Y21" s="51" t="s">
        <v>21</v>
      </c>
      <c r="Z21" s="51" t="s">
        <v>1002</v>
      </c>
      <c r="AA21" s="51"/>
      <c r="AB21" s="51"/>
      <c r="AC21" s="51"/>
      <c r="AD21" s="51" t="s">
        <v>16</v>
      </c>
      <c r="AE21" s="51" t="s">
        <v>66</v>
      </c>
      <c r="AF21" s="51" t="s">
        <v>1</v>
      </c>
      <c r="AG21" s="51" t="s">
        <v>4</v>
      </c>
      <c r="AH21" s="51" t="s">
        <v>5</v>
      </c>
      <c r="AI21" s="51" t="s">
        <v>6</v>
      </c>
      <c r="AJ21" s="51" t="s">
        <v>7</v>
      </c>
      <c r="AL21" s="51" t="s">
        <v>34</v>
      </c>
      <c r="AM21" s="51" t="s">
        <v>17</v>
      </c>
      <c r="AN21" s="51" t="s">
        <v>18</v>
      </c>
      <c r="AO21" s="51" t="s">
        <v>19</v>
      </c>
      <c r="AP21" s="51" t="s">
        <v>20</v>
      </c>
      <c r="AQ21" s="51" t="s">
        <v>6</v>
      </c>
      <c r="AR21" s="51" t="s">
        <v>53</v>
      </c>
      <c r="AV21" s="51" t="s">
        <v>47</v>
      </c>
      <c r="AW21" s="51" t="s">
        <v>45</v>
      </c>
      <c r="AX21" s="51" t="s">
        <v>46</v>
      </c>
      <c r="AZ21" s="51" t="s">
        <v>14</v>
      </c>
      <c r="BA21" s="51" t="s">
        <v>21</v>
      </c>
    </row>
    <row r="22" spans="1:54" x14ac:dyDescent="0.15">
      <c r="A22" s="52" t="s">
        <v>520</v>
      </c>
      <c r="B22" s="53">
        <v>27</v>
      </c>
      <c r="C22" s="250">
        <v>14</v>
      </c>
      <c r="D22" s="53">
        <v>300</v>
      </c>
      <c r="E22" s="53">
        <v>1440</v>
      </c>
      <c r="F22" s="53">
        <f>E22/D22</f>
        <v>4.8</v>
      </c>
      <c r="G22" s="53">
        <v>11</v>
      </c>
      <c r="H22" s="50">
        <f>G22/D22</f>
        <v>3.6666666666666667E-2</v>
      </c>
      <c r="J22" s="50">
        <f>L22/K22</f>
        <v>0.7441860465116279</v>
      </c>
      <c r="K22" s="53">
        <v>43</v>
      </c>
      <c r="L22" s="53">
        <v>32</v>
      </c>
      <c r="M22" s="53">
        <v>267</v>
      </c>
      <c r="N22" s="53">
        <f>M22/L22</f>
        <v>8.34375</v>
      </c>
      <c r="O22" s="53">
        <v>1</v>
      </c>
      <c r="P22" s="50">
        <f>O22/L22</f>
        <v>3.125E-2</v>
      </c>
      <c r="S22" s="52" t="s">
        <v>152</v>
      </c>
      <c r="T22" s="50">
        <f>(D22+K22)/($D$27+$K$27+$N$17+$E$17+$L$38+$L$47)</f>
        <v>0.41028708133971292</v>
      </c>
      <c r="U22" s="50">
        <f>K22/($K$27+$F$38+$F$47)</f>
        <v>0.12797619047619047</v>
      </c>
      <c r="V22" s="50">
        <f>D22/($D$27+$N$17+$L$38+$L$47)</f>
        <v>0.66666666666666663</v>
      </c>
      <c r="X22" s="53">
        <f>($E22*('Scoring Format'!$B$3))+($G22*('Scoring Format'!$B$6))+($M22*('Scoring Format'!$B$4))+($O22*('Scoring Format'!$B$7))</f>
        <v>242.7</v>
      </c>
      <c r="Y22" s="53">
        <f>($E22*('Scoring Format'!$B$3))+($G22*('Scoring Format'!$B$6))+(L22*1)+($M22*('Scoring Format'!$B$4))+($O22*('Scoring Format'!$B$7))</f>
        <v>274.7</v>
      </c>
      <c r="Z22" s="53">
        <f>($E22*('Scoring Format'!$B$3))+($G22*('Scoring Format'!$B$6))+(L22*0.5)+($M22*('Scoring Format'!$B$4))+($O22*('Scoring Format'!$B$7))</f>
        <v>258.7</v>
      </c>
      <c r="AA22" s="55"/>
      <c r="AB22" s="55"/>
      <c r="AC22" s="55"/>
      <c r="AD22" s="52" t="s">
        <v>69</v>
      </c>
      <c r="AE22" s="52"/>
      <c r="AF22" s="53">
        <v>200</v>
      </c>
      <c r="AG22" s="53">
        <v>1040</v>
      </c>
      <c r="AH22" s="53">
        <f>AG22/AF22</f>
        <v>5.2</v>
      </c>
      <c r="AI22" s="53">
        <v>7</v>
      </c>
      <c r="AJ22" s="50">
        <f>AI22/AF22</f>
        <v>3.5000000000000003E-2</v>
      </c>
      <c r="AL22" s="50">
        <f>AN22/AM22</f>
        <v>0.8</v>
      </c>
      <c r="AM22" s="53">
        <v>70</v>
      </c>
      <c r="AN22" s="53">
        <v>56</v>
      </c>
      <c r="AO22" s="53">
        <v>364</v>
      </c>
      <c r="AP22" s="53">
        <f>AO22/AN22</f>
        <v>6.5</v>
      </c>
      <c r="AQ22" s="53">
        <v>2</v>
      </c>
      <c r="AR22" s="50">
        <f>AQ22/AN22</f>
        <v>3.5714285714285712E-2</v>
      </c>
      <c r="AV22" s="50" t="e">
        <f>(#REF!+AM22)/(#REF!+AM25)</f>
        <v>#REF!</v>
      </c>
      <c r="AW22" s="50" t="e">
        <f>#REF!/(AM22+#REF!)</f>
        <v>#REF!</v>
      </c>
      <c r="AX22" s="50" t="e">
        <f>AM22/(#REF!+AM22)</f>
        <v>#REF!</v>
      </c>
      <c r="AZ22" s="53" t="e">
        <f>(#REF!*0.1)+(AF22*6)+(AL22*0.1)+(AN22*6)</f>
        <v>#REF!</v>
      </c>
      <c r="BA22" s="53" t="e">
        <f>(#REF!*0.1)+(AF22*6)+(AK22*1)+(AL22*0.1)+(AN22*6)</f>
        <v>#REF!</v>
      </c>
    </row>
    <row r="23" spans="1:54" x14ac:dyDescent="0.15">
      <c r="A23" s="52" t="s">
        <v>2463</v>
      </c>
      <c r="B23" s="53">
        <v>24</v>
      </c>
      <c r="C23" s="250">
        <v>12</v>
      </c>
      <c r="D23" s="53">
        <v>45</v>
      </c>
      <c r="E23" s="53">
        <v>170</v>
      </c>
      <c r="F23" s="53">
        <f>E23/D23</f>
        <v>3.7777777777777777</v>
      </c>
      <c r="G23" s="53">
        <v>0</v>
      </c>
      <c r="H23" s="50">
        <f>G23/D23</f>
        <v>0</v>
      </c>
      <c r="J23" s="50">
        <f t="shared" ref="J23:J26" si="8">L23/K23</f>
        <v>0.5</v>
      </c>
      <c r="K23" s="53">
        <v>2</v>
      </c>
      <c r="L23" s="53">
        <v>1</v>
      </c>
      <c r="M23" s="53">
        <v>10</v>
      </c>
      <c r="N23" s="53">
        <f>M23/L23</f>
        <v>10</v>
      </c>
      <c r="O23" s="53">
        <v>0</v>
      </c>
      <c r="P23" s="50">
        <f t="shared" ref="P23:P26" si="9">O23/L23</f>
        <v>0</v>
      </c>
      <c r="S23" s="52" t="s">
        <v>2464</v>
      </c>
      <c r="T23" s="50">
        <f>(D23+K23)/($D$27+$K$27+$N$17+$E$17+$L$38+$L$47)</f>
        <v>5.6220095693779906E-2</v>
      </c>
      <c r="U23" s="50">
        <f>K23/($K$27+$F$38+$F$47)</f>
        <v>5.9523809523809521E-3</v>
      </c>
      <c r="V23" s="50">
        <f>D23/($D$27+$N$17+$L$38+$L$47)</f>
        <v>0.1</v>
      </c>
      <c r="X23" s="53">
        <f>($E23*('Scoring Format'!$B$3))+($G23*('Scoring Format'!$B$6))+($M23*('Scoring Format'!$B$4))+($O23*('Scoring Format'!$B$7))</f>
        <v>18</v>
      </c>
      <c r="Y23" s="53">
        <f>($E23*('Scoring Format'!$B$3))+($G23*('Scoring Format'!$B$6))+(L23*1)+($M23*('Scoring Format'!$B$4))+($O23*('Scoring Format'!$B$7))</f>
        <v>19</v>
      </c>
      <c r="Z23" s="53">
        <f>($E23*('Scoring Format'!$B$3))+($G23*('Scoring Format'!$B$6))+(L23*0.5)+($M23*('Scoring Format'!$B$4))+($O23*('Scoring Format'!$B$7))</f>
        <v>18.5</v>
      </c>
      <c r="AA23" s="55"/>
      <c r="AB23" s="55"/>
      <c r="AC23" s="55"/>
      <c r="AD23" s="52" t="s">
        <v>22</v>
      </c>
      <c r="AE23" s="52"/>
      <c r="AF23" s="53">
        <v>96</v>
      </c>
      <c r="AG23" s="53">
        <v>445</v>
      </c>
      <c r="AH23" s="53">
        <f>AG23/AF23</f>
        <v>4.635416666666667</v>
      </c>
      <c r="AI23" s="53">
        <v>6</v>
      </c>
      <c r="AJ23" s="50">
        <f>AI23/AF23</f>
        <v>6.25E-2</v>
      </c>
      <c r="AL23" s="50">
        <f t="shared" ref="AL23:AL26" si="10">AN23/AM23</f>
        <v>0.58333333333333337</v>
      </c>
      <c r="AM23" s="53">
        <v>24</v>
      </c>
      <c r="AN23" s="53">
        <v>14</v>
      </c>
      <c r="AO23" s="53">
        <v>110</v>
      </c>
      <c r="AP23" s="53">
        <f>AO23/AN23</f>
        <v>7.8571428571428568</v>
      </c>
      <c r="AQ23" s="53">
        <v>2</v>
      </c>
      <c r="AR23" s="50">
        <f t="shared" ref="AR23:AR26" si="11">AQ23/AN23</f>
        <v>0.14285714285714285</v>
      </c>
      <c r="AV23" s="50" t="e">
        <f>(#REF!+AM23)/(#REF!+AM26)</f>
        <v>#REF!</v>
      </c>
      <c r="AW23" s="50" t="e">
        <f>#REF!/(AM23+#REF!)</f>
        <v>#REF!</v>
      </c>
      <c r="AX23" s="50" t="e">
        <f>AM23/(#REF!+AM23)</f>
        <v>#REF!</v>
      </c>
      <c r="AZ23" s="53" t="e">
        <f>(#REF!*0.1)+(AF23*6)+(AL23*0.1)+(AN23*6)</f>
        <v>#REF!</v>
      </c>
      <c r="BA23" s="53" t="e">
        <f>(#REF!*0.1)+(AF23*6)+(AK23*1)+(AL23*0.1)+(AN23*6)</f>
        <v>#REF!</v>
      </c>
    </row>
    <row r="24" spans="1:54" x14ac:dyDescent="0.15">
      <c r="A24" s="52" t="s">
        <v>2465</v>
      </c>
      <c r="B24" s="53">
        <v>25</v>
      </c>
      <c r="C24" s="250">
        <v>16</v>
      </c>
      <c r="D24" s="53">
        <v>10</v>
      </c>
      <c r="E24" s="53">
        <v>36</v>
      </c>
      <c r="F24" s="53">
        <f>E24/D24</f>
        <v>3.6</v>
      </c>
      <c r="G24" s="53">
        <v>0</v>
      </c>
      <c r="H24" s="50">
        <f>G24/D24</f>
        <v>0</v>
      </c>
      <c r="J24" s="50">
        <f t="shared" si="8"/>
        <v>0.88235294117647056</v>
      </c>
      <c r="K24" s="53">
        <v>17</v>
      </c>
      <c r="L24" s="53">
        <v>15</v>
      </c>
      <c r="M24" s="53">
        <v>85</v>
      </c>
      <c r="N24" s="53">
        <f>M24/L24</f>
        <v>5.666666666666667</v>
      </c>
      <c r="O24" s="53">
        <v>0</v>
      </c>
      <c r="P24" s="50">
        <f t="shared" si="9"/>
        <v>0</v>
      </c>
      <c r="S24" s="52" t="s">
        <v>2466</v>
      </c>
      <c r="T24" s="50">
        <f>(D24+K24)/($D$27+$K$27+$N$17+$E$17+$L$38+$L$47)</f>
        <v>3.2296650717703351E-2</v>
      </c>
      <c r="U24" s="50">
        <f>K24/($K$27+$F$38+$F$47)</f>
        <v>5.0595238095238096E-2</v>
      </c>
      <c r="V24" s="50">
        <f>D24/($D$27+$N$17+$L$38+$L$47)</f>
        <v>2.2222222222222223E-2</v>
      </c>
      <c r="X24" s="53">
        <f>($E24*('Scoring Format'!$B$3))+($G24*('Scoring Format'!$B$6))+($M24*('Scoring Format'!$B$4))+($O24*('Scoring Format'!$B$7))</f>
        <v>12.1</v>
      </c>
      <c r="Y24" s="53">
        <f>($E24*('Scoring Format'!$B$3))+($G24*('Scoring Format'!$B$6))+(L24*1)+($M24*('Scoring Format'!$B$4))+($O24*('Scoring Format'!$B$7))</f>
        <v>27.1</v>
      </c>
      <c r="Z24" s="53">
        <f>($E24*('Scoring Format'!$B$3))+($G24*('Scoring Format'!$B$6))+(L24*0.5)+($M24*('Scoring Format'!$B$4))+($O24*('Scoring Format'!$B$7))</f>
        <v>19.600000000000001</v>
      </c>
      <c r="AA24" s="55"/>
      <c r="AB24" s="55"/>
      <c r="AC24" s="55"/>
      <c r="AD24" s="52" t="s">
        <v>23</v>
      </c>
      <c r="AE24" s="52"/>
      <c r="AF24" s="53">
        <v>8</v>
      </c>
      <c r="AG24" s="53">
        <v>28</v>
      </c>
      <c r="AH24" s="53">
        <f>AG24/AF24</f>
        <v>3.5</v>
      </c>
      <c r="AI24" s="53">
        <v>0</v>
      </c>
      <c r="AJ24" s="50">
        <f>AI24/AF24</f>
        <v>0</v>
      </c>
      <c r="AL24" s="50">
        <f t="shared" si="10"/>
        <v>0.5</v>
      </c>
      <c r="AM24" s="53">
        <v>4</v>
      </c>
      <c r="AN24" s="53">
        <v>2</v>
      </c>
      <c r="AO24" s="53">
        <v>17</v>
      </c>
      <c r="AP24" s="53">
        <f>AO24/AN24</f>
        <v>8.5</v>
      </c>
      <c r="AQ24" s="53">
        <v>0</v>
      </c>
      <c r="AR24" s="50">
        <f t="shared" si="11"/>
        <v>0</v>
      </c>
      <c r="AV24" s="50" t="e">
        <f>(#REF!+AM24)/(#REF!+AM30)</f>
        <v>#REF!</v>
      </c>
      <c r="AW24" s="50" t="e">
        <f>#REF!/(AM24+#REF!)</f>
        <v>#REF!</v>
      </c>
      <c r="AX24" s="50" t="e">
        <f>AM24/(#REF!+AM24)</f>
        <v>#REF!</v>
      </c>
      <c r="AZ24" s="53" t="e">
        <f>(#REF!*0.1)+(AF24*6)+(AL24*0.1)+(AN24*6)</f>
        <v>#REF!</v>
      </c>
      <c r="BA24" s="53" t="e">
        <f>(#REF!*0.1)+(AF24*6)+(AK24*1)+(AL24*0.1)+(AN24*6)</f>
        <v>#REF!</v>
      </c>
    </row>
    <row r="25" spans="1:54" x14ac:dyDescent="0.15">
      <c r="A25" s="52" t="s">
        <v>1824</v>
      </c>
      <c r="B25" s="53">
        <v>23</v>
      </c>
      <c r="C25" s="250">
        <v>16</v>
      </c>
      <c r="D25" s="53">
        <v>45</v>
      </c>
      <c r="E25" s="53"/>
      <c r="F25" s="53">
        <f>E25/D25</f>
        <v>0</v>
      </c>
      <c r="G25" s="53">
        <v>0</v>
      </c>
      <c r="H25" s="50">
        <f>G25/D25</f>
        <v>0</v>
      </c>
      <c r="J25" s="50">
        <f t="shared" si="8"/>
        <v>0.6</v>
      </c>
      <c r="K25" s="53">
        <v>5</v>
      </c>
      <c r="L25" s="53">
        <v>3</v>
      </c>
      <c r="M25" s="53">
        <v>15</v>
      </c>
      <c r="N25" s="53">
        <f>M25/L25</f>
        <v>5</v>
      </c>
      <c r="O25" s="53">
        <v>0</v>
      </c>
      <c r="P25" s="50">
        <f t="shared" si="9"/>
        <v>0</v>
      </c>
      <c r="S25" s="52" t="s">
        <v>1825</v>
      </c>
      <c r="T25" s="50">
        <f>(D25+K25)/($D$27+$K$27+$N$17+$E$17+$L$38+$L$47)</f>
        <v>5.9808612440191387E-2</v>
      </c>
      <c r="U25" s="50">
        <f>K25/($K$27+$F$38+$F$47)</f>
        <v>1.488095238095238E-2</v>
      </c>
      <c r="V25" s="50">
        <f>D25/($D$27+$N$17+$L$38+$L$47)</f>
        <v>0.1</v>
      </c>
      <c r="X25" s="53">
        <f>($E25*('Scoring Format'!$B$3))+($G25*('Scoring Format'!$B$6))+($M25*('Scoring Format'!$B$4))+($O25*('Scoring Format'!$B$7))</f>
        <v>1.5</v>
      </c>
      <c r="Y25" s="53">
        <f>($E25*('Scoring Format'!$B$3))+($G25*('Scoring Format'!$B$6))+(L25*1)+($M25*('Scoring Format'!$B$4))+($O25*('Scoring Format'!$B$7))</f>
        <v>4.5</v>
      </c>
      <c r="Z25" s="53">
        <f>($E25*('Scoring Format'!$B$3))+($G25*('Scoring Format'!$B$6))+(L25*0.5)+($M25*('Scoring Format'!$B$4))+($O25*('Scoring Format'!$B$7))</f>
        <v>3</v>
      </c>
      <c r="AA25" s="55"/>
      <c r="AB25" s="55"/>
      <c r="AC25" s="55"/>
      <c r="AD25" s="52" t="s">
        <v>24</v>
      </c>
      <c r="AE25" s="52"/>
      <c r="AF25" s="53"/>
      <c r="AG25" s="53"/>
      <c r="AH25" s="53" t="e">
        <f>AG25/AF25</f>
        <v>#DIV/0!</v>
      </c>
      <c r="AI25" s="53">
        <v>0</v>
      </c>
      <c r="AJ25" s="50" t="e">
        <f>AI25/AF25</f>
        <v>#DIV/0!</v>
      </c>
      <c r="AL25" s="50" t="e">
        <f t="shared" si="10"/>
        <v>#DIV/0!</v>
      </c>
      <c r="AM25" s="53"/>
      <c r="AN25" s="53"/>
      <c r="AO25" s="53"/>
      <c r="AP25" s="53" t="e">
        <f>AO25/AN25</f>
        <v>#DIV/0!</v>
      </c>
      <c r="AQ25" s="53">
        <v>0</v>
      </c>
      <c r="AR25" s="50" t="e">
        <f t="shared" si="11"/>
        <v>#DIV/0!</v>
      </c>
      <c r="AV25" s="50" t="e">
        <f>(#REF!+AM25)/(#REF!+AM31)</f>
        <v>#REF!</v>
      </c>
      <c r="AW25" s="50" t="e">
        <f>#REF!/(AM25+#REF!)</f>
        <v>#REF!</v>
      </c>
      <c r="AX25" s="50" t="e">
        <f>AM25/(#REF!+AM25)</f>
        <v>#REF!</v>
      </c>
      <c r="AZ25" s="53" t="e">
        <f>(#REF!*0.1)+(AF25*6)+(AL25*0.1)+(AN25*6)</f>
        <v>#REF!</v>
      </c>
      <c r="BA25" s="53" t="e">
        <f>(#REF!*0.1)+(AF25*6)+(AK25*1)+(AL25*0.1)+(AN25*6)</f>
        <v>#REF!</v>
      </c>
    </row>
    <row r="26" spans="1:54" x14ac:dyDescent="0.15">
      <c r="A26" s="52"/>
      <c r="B26" s="53"/>
      <c r="C26" s="250"/>
      <c r="D26" s="53"/>
      <c r="E26" s="53"/>
      <c r="F26" s="53" t="e">
        <f>E26/D26</f>
        <v>#DIV/0!</v>
      </c>
      <c r="G26" s="53">
        <v>0</v>
      </c>
      <c r="H26" s="50" t="e">
        <f>G26/D26</f>
        <v>#DIV/0!</v>
      </c>
      <c r="J26" s="50" t="e">
        <f t="shared" si="8"/>
        <v>#DIV/0!</v>
      </c>
      <c r="K26" s="53"/>
      <c r="L26" s="53"/>
      <c r="M26" s="53"/>
      <c r="N26" s="53" t="e">
        <f>M26/L26</f>
        <v>#DIV/0!</v>
      </c>
      <c r="O26" s="53">
        <v>0</v>
      </c>
      <c r="P26" s="50" t="e">
        <f t="shared" si="9"/>
        <v>#DIV/0!</v>
      </c>
      <c r="S26" s="52"/>
      <c r="T26" s="50">
        <f>(D26+K26)/($D$27+$K$27+$N$17+$E$17+$L$38+$L$47)</f>
        <v>0</v>
      </c>
      <c r="U26" s="50">
        <f>K26/($K$27+$F$38+$F$47)</f>
        <v>0</v>
      </c>
      <c r="V26" s="50">
        <f>D26/($D$27+$N$17+$L$38+$L$47)</f>
        <v>0</v>
      </c>
      <c r="X26" s="53">
        <f>($E26*('Scoring Format'!$B$3))+($G26*('Scoring Format'!$B$6))+($M26*('Scoring Format'!$B$4))+($O26*('Scoring Format'!$B$7))</f>
        <v>0</v>
      </c>
      <c r="Y26" s="53">
        <f>($E26*('Scoring Format'!$B$3))+($G26*('Scoring Format'!$B$6))+(L26*1)+($M26*('Scoring Format'!$B$4))+($O26*('Scoring Format'!$B$7))</f>
        <v>0</v>
      </c>
      <c r="Z26" s="53">
        <f>($E26*('Scoring Format'!$B$3))+($G26*('Scoring Format'!$B$6))+(L26*0.5)+($M26*('Scoring Format'!$B$4))+($O26*('Scoring Format'!$B$7))</f>
        <v>0</v>
      </c>
      <c r="AA26" s="55"/>
      <c r="AB26" s="55"/>
      <c r="AC26" s="55"/>
      <c r="AD26" s="52" t="s">
        <v>70</v>
      </c>
      <c r="AE26" s="52"/>
      <c r="AF26" s="53"/>
      <c r="AG26" s="53"/>
      <c r="AH26" s="53" t="e">
        <f>AG26/AF26</f>
        <v>#DIV/0!</v>
      </c>
      <c r="AI26" s="53"/>
      <c r="AJ26" s="50" t="e">
        <f>AI26/AF26</f>
        <v>#DIV/0!</v>
      </c>
      <c r="AL26" s="50" t="e">
        <f t="shared" si="10"/>
        <v>#DIV/0!</v>
      </c>
      <c r="AM26" s="53"/>
      <c r="AN26" s="53"/>
      <c r="AO26" s="53"/>
      <c r="AP26" s="53"/>
      <c r="AQ26" s="53">
        <f>(AG26*0.1)+(AI26*6)+(AN26*0.1)+(AP26*6)</f>
        <v>0</v>
      </c>
      <c r="AR26" s="50" t="e">
        <f t="shared" si="11"/>
        <v>#DIV/0!</v>
      </c>
      <c r="AV26" s="50" t="e">
        <f>(#REF!+AM26)/(#REF!+AM32)</f>
        <v>#REF!</v>
      </c>
      <c r="AW26" s="50" t="e">
        <f>#REF!/(AM26+#REF!)</f>
        <v>#REF!</v>
      </c>
      <c r="AX26" s="50" t="e">
        <f>AM26/(#REF!+AM26)</f>
        <v>#REF!</v>
      </c>
      <c r="AZ26" s="53" t="e">
        <f>(#REF!*0.1)+(AF26*6)+(AJ26*1)+(AK26*0.1)+(AM26*6)</f>
        <v>#REF!</v>
      </c>
      <c r="BA26" s="53" t="e">
        <f>(#REF!*0.1)+(AF26*6)+(AK26*1)+(AL26*0.1)+(AN26*6)</f>
        <v>#REF!</v>
      </c>
    </row>
    <row r="27" spans="1:54" x14ac:dyDescent="0.15">
      <c r="A27" s="51" t="s">
        <v>44</v>
      </c>
      <c r="B27" s="51"/>
      <c r="C27" s="51"/>
      <c r="D27" s="51">
        <f>SUM(D22:D26)</f>
        <v>400</v>
      </c>
      <c r="E27" s="51">
        <f t="shared" ref="E27:G27" si="12">SUM(E22:E26)</f>
        <v>1646</v>
      </c>
      <c r="F27" s="51"/>
      <c r="G27" s="51">
        <f t="shared" si="12"/>
        <v>11</v>
      </c>
      <c r="H27" s="51"/>
      <c r="I27" s="51"/>
      <c r="J27" s="51"/>
      <c r="K27" s="51">
        <f>SUM(K22:K26)</f>
        <v>67</v>
      </c>
      <c r="L27" s="51">
        <f t="shared" ref="L27:O27" si="13">SUM(L22:L26)</f>
        <v>51</v>
      </c>
      <c r="M27" s="51">
        <f t="shared" si="13"/>
        <v>377</v>
      </c>
      <c r="N27" s="51"/>
      <c r="O27" s="51">
        <f t="shared" si="13"/>
        <v>1</v>
      </c>
      <c r="P27" s="51"/>
      <c r="AD27" s="51" t="s">
        <v>44</v>
      </c>
      <c r="AE27" s="51"/>
      <c r="AF27" s="51">
        <f>SUM(AF22:AF26)</f>
        <v>304</v>
      </c>
      <c r="AG27" s="51">
        <f t="shared" ref="AG27" si="14">SUM(AG22:AG26)</f>
        <v>1513</v>
      </c>
      <c r="AH27" s="51"/>
      <c r="AI27" s="51">
        <f t="shared" ref="AI27" si="15">SUM(AI22:AI26)</f>
        <v>13</v>
      </c>
      <c r="AJ27" s="51"/>
      <c r="AK27" s="51"/>
      <c r="AL27" s="51"/>
      <c r="AM27" s="51">
        <f>SUM(AM22:AM26)</f>
        <v>98</v>
      </c>
      <c r="AN27" s="51">
        <f t="shared" ref="AN27:AO27" si="16">SUM(AN22:AN26)</f>
        <v>72</v>
      </c>
      <c r="AO27" s="51">
        <f t="shared" si="16"/>
        <v>491</v>
      </c>
      <c r="AP27" s="51"/>
      <c r="AQ27" s="51">
        <f t="shared" ref="AQ27" si="17">SUM(AQ22:AQ26)</f>
        <v>4</v>
      </c>
      <c r="AR27" s="51"/>
    </row>
    <row r="28" spans="1:54" x14ac:dyDescent="0.15">
      <c r="A28" s="51"/>
      <c r="C28" s="55"/>
      <c r="D28" s="55"/>
      <c r="E28" s="55"/>
      <c r="F28" s="55"/>
      <c r="G28" s="55"/>
      <c r="H28" s="51"/>
      <c r="I28" s="55"/>
      <c r="J28" s="55"/>
      <c r="K28" s="55"/>
      <c r="L28" s="55"/>
      <c r="M28" s="55"/>
      <c r="N28" s="55"/>
      <c r="AC28" s="51"/>
      <c r="AD28" s="55"/>
      <c r="AE28" s="55"/>
      <c r="AF28" s="55"/>
      <c r="AG28" s="55"/>
      <c r="AH28" s="55"/>
      <c r="AI28" s="55"/>
      <c r="AJ28" s="51"/>
      <c r="AK28" s="55"/>
      <c r="AL28" s="55"/>
      <c r="AM28" s="55"/>
      <c r="AN28" s="55"/>
      <c r="AO28" s="55"/>
      <c r="AP28" s="55"/>
    </row>
    <row r="29" spans="1:54" x14ac:dyDescent="0.15">
      <c r="C29" s="55"/>
      <c r="D29" s="55"/>
      <c r="E29" s="55"/>
      <c r="F29" s="55"/>
      <c r="G29" s="55"/>
      <c r="H29" s="55"/>
      <c r="I29" s="55"/>
      <c r="J29" s="55"/>
      <c r="K29" s="55"/>
      <c r="L29" s="55"/>
      <c r="M29" s="55"/>
      <c r="AD29" s="55"/>
      <c r="AE29" s="55"/>
      <c r="AF29" s="55"/>
      <c r="AG29" s="55"/>
      <c r="AH29" s="55"/>
      <c r="AI29" s="55"/>
      <c r="AJ29" s="55"/>
      <c r="AK29" s="55"/>
      <c r="AL29" s="55"/>
      <c r="AM29" s="55"/>
      <c r="AN29" s="55"/>
      <c r="AO29" s="55"/>
    </row>
    <row r="30" spans="1:54" x14ac:dyDescent="0.15">
      <c r="A30" s="524" t="s">
        <v>52</v>
      </c>
      <c r="B30" s="524"/>
      <c r="C30" s="524"/>
      <c r="D30" s="524"/>
      <c r="E30" s="524"/>
      <c r="F30" s="524"/>
      <c r="G30" s="524"/>
      <c r="H30" s="97"/>
      <c r="I30" s="97"/>
      <c r="J30" s="55"/>
      <c r="K30" s="55"/>
      <c r="L30" s="524" t="s">
        <v>49</v>
      </c>
      <c r="M30" s="524"/>
      <c r="N30" s="524"/>
      <c r="O30" s="524"/>
      <c r="P30" s="524"/>
      <c r="T30" s="524" t="s">
        <v>50</v>
      </c>
      <c r="U30" s="524"/>
      <c r="V30" s="524"/>
      <c r="X30" s="524"/>
      <c r="Y30" s="523"/>
      <c r="AE30" s="524" t="s">
        <v>52</v>
      </c>
      <c r="AF30" s="524"/>
      <c r="AG30" s="524"/>
      <c r="AH30" s="524"/>
      <c r="AI30" s="524"/>
      <c r="AJ30" s="524"/>
      <c r="AK30" s="524"/>
      <c r="AL30" s="55"/>
      <c r="AM30" s="55"/>
      <c r="AN30" s="524" t="s">
        <v>49</v>
      </c>
      <c r="AO30" s="524"/>
      <c r="AP30" s="524"/>
      <c r="AQ30" s="524"/>
      <c r="AR30" s="524"/>
      <c r="AV30" s="524" t="s">
        <v>50</v>
      </c>
      <c r="AW30" s="524"/>
      <c r="AX30" s="524"/>
      <c r="AZ30" s="524" t="s">
        <v>51</v>
      </c>
      <c r="BA30" s="523"/>
    </row>
    <row r="31" spans="1:54" x14ac:dyDescent="0.15">
      <c r="A31" s="51" t="s">
        <v>25</v>
      </c>
      <c r="B31" s="51" t="s">
        <v>1517</v>
      </c>
      <c r="C31" s="51" t="s">
        <v>66</v>
      </c>
      <c r="D31" s="51" t="s">
        <v>34</v>
      </c>
      <c r="E31" s="51" t="s">
        <v>17</v>
      </c>
      <c r="F31" s="51" t="s">
        <v>18</v>
      </c>
      <c r="G31" s="51" t="s">
        <v>19</v>
      </c>
      <c r="H31" s="51" t="s">
        <v>20</v>
      </c>
      <c r="I31" s="51" t="s">
        <v>6</v>
      </c>
      <c r="J31" s="51" t="s">
        <v>53</v>
      </c>
      <c r="L31" s="51" t="s">
        <v>10</v>
      </c>
      <c r="M31" s="51" t="s">
        <v>11</v>
      </c>
      <c r="N31" s="51" t="s">
        <v>12</v>
      </c>
      <c r="O31" s="51" t="s">
        <v>26</v>
      </c>
      <c r="P31" s="51" t="s">
        <v>7</v>
      </c>
      <c r="S31" s="51" t="s">
        <v>25</v>
      </c>
      <c r="T31" s="51" t="s">
        <v>47</v>
      </c>
      <c r="U31" s="51" t="s">
        <v>45</v>
      </c>
      <c r="V31" s="51" t="s">
        <v>46</v>
      </c>
      <c r="X31" s="51" t="s">
        <v>14</v>
      </c>
      <c r="Y31" s="51" t="s">
        <v>21</v>
      </c>
      <c r="Z31" s="51" t="s">
        <v>1003</v>
      </c>
      <c r="AA31" s="51"/>
      <c r="AD31" s="51" t="s">
        <v>25</v>
      </c>
      <c r="AE31" s="51" t="s">
        <v>66</v>
      </c>
      <c r="AF31" s="51" t="s">
        <v>34</v>
      </c>
      <c r="AG31" s="51" t="s">
        <v>17</v>
      </c>
      <c r="AH31" s="51" t="s">
        <v>18</v>
      </c>
      <c r="AI31" s="51" t="s">
        <v>19</v>
      </c>
      <c r="AJ31" s="51" t="s">
        <v>20</v>
      </c>
      <c r="AK31" s="51" t="s">
        <v>6</v>
      </c>
      <c r="AL31" s="51" t="s">
        <v>53</v>
      </c>
      <c r="AN31" s="51" t="s">
        <v>10</v>
      </c>
      <c r="AO31" s="51" t="s">
        <v>11</v>
      </c>
      <c r="AP31" s="51" t="s">
        <v>12</v>
      </c>
      <c r="AQ31" s="51" t="s">
        <v>26</v>
      </c>
      <c r="AR31" s="51" t="s">
        <v>7</v>
      </c>
      <c r="AV31" s="51" t="s">
        <v>47</v>
      </c>
      <c r="AW31" s="51" t="s">
        <v>45</v>
      </c>
      <c r="AX31" s="51" t="s">
        <v>46</v>
      </c>
      <c r="AZ31" s="51" t="s">
        <v>14</v>
      </c>
      <c r="BA31" s="51" t="s">
        <v>21</v>
      </c>
    </row>
    <row r="32" spans="1:54" x14ac:dyDescent="0.15">
      <c r="A32" s="52" t="s">
        <v>2468</v>
      </c>
      <c r="B32" s="53">
        <v>29</v>
      </c>
      <c r="C32" s="53">
        <v>17</v>
      </c>
      <c r="D32" s="50">
        <f>F32/E32</f>
        <v>0.45588235294117646</v>
      </c>
      <c r="E32" s="53">
        <v>68</v>
      </c>
      <c r="F32" s="53">
        <v>31</v>
      </c>
      <c r="G32" s="53">
        <v>427</v>
      </c>
      <c r="H32" s="53">
        <f t="shared" ref="H32:H37" si="18">G32/F32</f>
        <v>13.774193548387096</v>
      </c>
      <c r="I32" s="53">
        <v>3</v>
      </c>
      <c r="J32" s="50">
        <f>I32/F32</f>
        <v>9.6774193548387094E-2</v>
      </c>
      <c r="L32" s="53"/>
      <c r="M32" s="53"/>
      <c r="N32" s="64" t="e">
        <f t="shared" ref="N32:N37" si="19">M32/L32</f>
        <v>#DIV/0!</v>
      </c>
      <c r="O32" s="53">
        <v>0</v>
      </c>
      <c r="P32" s="50" t="e">
        <f>O32/L32</f>
        <v>#DIV/0!</v>
      </c>
      <c r="S32" s="52" t="s">
        <v>2469</v>
      </c>
      <c r="T32" s="65">
        <f t="shared" ref="T32:T37" si="20">(E32+L32)/($D$27+$L$27+$N$17+$E$47+$L$47)</f>
        <v>0.11038961038961038</v>
      </c>
      <c r="U32" s="65">
        <f t="shared" ref="U32:U37" si="21">E32/($E$17)</f>
        <v>0.21316614420062696</v>
      </c>
      <c r="V32" s="65">
        <f t="shared" ref="V32:V37" si="22">L32/($N$17+$D$27+$L$38+$L$47)</f>
        <v>0</v>
      </c>
      <c r="X32" s="53">
        <f>($G32*('Scoring Format'!$B$4))+($I32*'Scoring Format'!$B$7)+($M32*('Scoring Format'!$B$3))+($O32*('Scoring Format'!$B$6))</f>
        <v>60.7</v>
      </c>
      <c r="Y32" s="53">
        <f>(F32*1)+(($G32*('Scoring Format'!$B$4))+($I32*'Scoring Format'!$B$7)+($M32*('Scoring Format'!$B$3))+($O32*('Scoring Format'!$B$6)))</f>
        <v>91.7</v>
      </c>
      <c r="Z32" s="53">
        <f>(F32*0.5)+(($G32*('Scoring Format'!$B$4))+($I32*'Scoring Format'!$B$7)+($M32*('Scoring Format'!$B$3))+($O32*('Scoring Format'!$B$6)))</f>
        <v>76.2</v>
      </c>
      <c r="AA32" s="55"/>
      <c r="AD32" s="52" t="s">
        <v>71</v>
      </c>
      <c r="AE32" s="52"/>
      <c r="AF32" s="50">
        <f>AH32/AG32</f>
        <v>0.60747663551401865</v>
      </c>
      <c r="AG32" s="53">
        <v>107</v>
      </c>
      <c r="AH32" s="53">
        <v>65</v>
      </c>
      <c r="AI32" s="53">
        <v>710</v>
      </c>
      <c r="AJ32" s="53">
        <f t="shared" ref="AJ32:AJ36" si="23">AI32/AH32</f>
        <v>10.923076923076923</v>
      </c>
      <c r="AK32" s="53">
        <v>6</v>
      </c>
      <c r="AL32" s="50">
        <f>AK32/AH32</f>
        <v>9.2307692307692313E-2</v>
      </c>
      <c r="AN32" s="53">
        <v>0</v>
      </c>
      <c r="AO32" s="53">
        <v>0</v>
      </c>
      <c r="AP32" s="64" t="e">
        <f t="shared" ref="AP32:AP37" si="24">AO32/AN32</f>
        <v>#DIV/0!</v>
      </c>
      <c r="AQ32" s="53">
        <v>0</v>
      </c>
      <c r="AR32" s="50" t="e">
        <f>AQ32/AN32</f>
        <v>#DIV/0!</v>
      </c>
      <c r="AV32" s="65" t="e">
        <f>(#REF!+AK32)/(#REF!+AK35)</f>
        <v>#REF!</v>
      </c>
      <c r="AW32" s="65" t="e">
        <f>#REF!/(AK32+#REF!)</f>
        <v>#REF!</v>
      </c>
      <c r="AX32" s="65" t="e">
        <f>AK32/(#REF!+AK32)</f>
        <v>#REF!</v>
      </c>
      <c r="AZ32" s="53">
        <f>(AI32*0.1)+(AK32*6)+(AO32*0.1)+(AQ32*6)</f>
        <v>107</v>
      </c>
      <c r="BA32" s="53">
        <f>(AH32*1)+(AI32*0.1)+(AK32*6)+(AO32*0.1)+(AQ32*6)</f>
        <v>172</v>
      </c>
    </row>
    <row r="33" spans="1:53" x14ac:dyDescent="0.15">
      <c r="A33" s="52" t="s">
        <v>2470</v>
      </c>
      <c r="B33" s="53">
        <v>23</v>
      </c>
      <c r="C33" s="53">
        <v>17</v>
      </c>
      <c r="D33" s="50">
        <f t="shared" ref="D33:D37" si="25">F33/E33</f>
        <v>0.5</v>
      </c>
      <c r="E33" s="53">
        <v>6</v>
      </c>
      <c r="F33" s="53">
        <v>3</v>
      </c>
      <c r="G33" s="53">
        <v>60</v>
      </c>
      <c r="H33" s="53">
        <f t="shared" si="18"/>
        <v>20</v>
      </c>
      <c r="I33" s="53">
        <v>1</v>
      </c>
      <c r="J33" s="50">
        <f t="shared" ref="J33:J37" si="26">I33/F33</f>
        <v>0.33333333333333331</v>
      </c>
      <c r="L33" s="53"/>
      <c r="M33" s="53"/>
      <c r="N33" s="64" t="e">
        <f t="shared" si="19"/>
        <v>#DIV/0!</v>
      </c>
      <c r="O33" s="53">
        <v>0</v>
      </c>
      <c r="P33" s="50" t="e">
        <f t="shared" ref="P33:P37" si="27">O33/L33</f>
        <v>#DIV/0!</v>
      </c>
      <c r="S33" s="52" t="s">
        <v>2471</v>
      </c>
      <c r="T33" s="65">
        <f t="shared" si="20"/>
        <v>9.74025974025974E-3</v>
      </c>
      <c r="U33" s="65">
        <f t="shared" si="21"/>
        <v>1.8808777429467086E-2</v>
      </c>
      <c r="V33" s="65">
        <f t="shared" si="22"/>
        <v>0</v>
      </c>
      <c r="X33" s="53">
        <f>($G33*('Scoring Format'!$B$4))+($I33*'Scoring Format'!$B$7)+($M33*('Scoring Format'!$B$3))+($O33*('Scoring Format'!$B$6))</f>
        <v>12</v>
      </c>
      <c r="Y33" s="53">
        <f>(F33*1)+(($G33*('Scoring Format'!$B$4))+($I33*'Scoring Format'!$B$7)+($M33*('Scoring Format'!$B$3))+($O33*('Scoring Format'!$B$6)))</f>
        <v>15</v>
      </c>
      <c r="Z33" s="53">
        <f>(F33*0.5)+(($G33*('Scoring Format'!$B$4))+($I33*'Scoring Format'!$B$7)+($M33*('Scoring Format'!$B$3))+($O33*('Scoring Format'!$B$6)))</f>
        <v>13.5</v>
      </c>
      <c r="AA33" s="55"/>
      <c r="AD33" s="52" t="s">
        <v>27</v>
      </c>
      <c r="AE33" s="52"/>
      <c r="AF33" s="50">
        <f t="shared" ref="AF33:AF37" si="28">AH33/AG33</f>
        <v>0.6333333333333333</v>
      </c>
      <c r="AG33" s="53">
        <v>120</v>
      </c>
      <c r="AH33" s="53">
        <v>76</v>
      </c>
      <c r="AI33" s="53">
        <v>892</v>
      </c>
      <c r="AJ33" s="53">
        <f t="shared" si="23"/>
        <v>11.736842105263158</v>
      </c>
      <c r="AK33" s="53">
        <v>5</v>
      </c>
      <c r="AL33" s="50">
        <f t="shared" ref="AL33:AL37" si="29">AK33/AH33</f>
        <v>6.5789473684210523E-2</v>
      </c>
      <c r="AN33" s="53">
        <v>12</v>
      </c>
      <c r="AO33" s="53">
        <v>108</v>
      </c>
      <c r="AP33" s="64">
        <f t="shared" si="24"/>
        <v>9</v>
      </c>
      <c r="AQ33" s="53">
        <v>0</v>
      </c>
      <c r="AR33" s="50">
        <f t="shared" ref="AR33:AR37" si="30">AQ33/AN33</f>
        <v>0</v>
      </c>
      <c r="AV33" s="65" t="e">
        <f>(#REF!+AK33)/(#REF!+AK36)</f>
        <v>#REF!</v>
      </c>
      <c r="AW33" s="65" t="e">
        <f>#REF!/(AK33+#REF!)</f>
        <v>#REF!</v>
      </c>
      <c r="AX33" s="65" t="e">
        <f>AK33/(#REF!+AK33)</f>
        <v>#REF!</v>
      </c>
      <c r="AZ33" s="53">
        <f>(AI33*0.1)+(AK33*6)+(AO33*0.1)+(AQ33*6)</f>
        <v>130</v>
      </c>
      <c r="BA33" s="53">
        <f>(AH33*1)+(AI33*0.1)+(AK33*6)+(AO33*0.1)+(AQ33*6)</f>
        <v>206</v>
      </c>
    </row>
    <row r="34" spans="1:53" x14ac:dyDescent="0.15">
      <c r="A34" s="52" t="s">
        <v>521</v>
      </c>
      <c r="B34" s="53">
        <v>26</v>
      </c>
      <c r="C34" s="53">
        <v>14</v>
      </c>
      <c r="D34" s="50">
        <f t="shared" si="25"/>
        <v>0.63736263736263732</v>
      </c>
      <c r="E34" s="53">
        <v>91</v>
      </c>
      <c r="F34" s="53">
        <v>58</v>
      </c>
      <c r="G34" s="53">
        <v>969</v>
      </c>
      <c r="H34" s="53">
        <f t="shared" si="18"/>
        <v>16.706896551724139</v>
      </c>
      <c r="I34" s="53">
        <v>6</v>
      </c>
      <c r="J34" s="50">
        <f t="shared" si="26"/>
        <v>0.10344827586206896</v>
      </c>
      <c r="L34" s="53">
        <v>0</v>
      </c>
      <c r="M34" s="53">
        <v>0</v>
      </c>
      <c r="N34" s="64" t="e">
        <f t="shared" si="19"/>
        <v>#DIV/0!</v>
      </c>
      <c r="O34" s="53">
        <v>0</v>
      </c>
      <c r="P34" s="50" t="e">
        <f t="shared" si="27"/>
        <v>#DIV/0!</v>
      </c>
      <c r="S34" s="52" t="s">
        <v>372</v>
      </c>
      <c r="T34" s="65">
        <f t="shared" si="20"/>
        <v>0.14772727272727273</v>
      </c>
      <c r="U34" s="65">
        <f t="shared" si="21"/>
        <v>0.28526645768025077</v>
      </c>
      <c r="V34" s="65">
        <f t="shared" si="22"/>
        <v>0</v>
      </c>
      <c r="X34" s="53">
        <f>($G34*('Scoring Format'!$B$4))+($I34*'Scoring Format'!$B$7)+($M34*('Scoring Format'!$B$3))+($O34*('Scoring Format'!$B$6))</f>
        <v>132.9</v>
      </c>
      <c r="Y34" s="53">
        <f>(F34*1)+(($G34*('Scoring Format'!$B$4))+($I34*'Scoring Format'!$B$7)+($M34*('Scoring Format'!$B$3))+($O34*('Scoring Format'!$B$6)))</f>
        <v>190.9</v>
      </c>
      <c r="Z34" s="53">
        <f>(F34*0.5)+(($G34*('Scoring Format'!$B$4))+($I34*'Scoring Format'!$B$7)+($M34*('Scoring Format'!$B$3))+($O34*('Scoring Format'!$B$6)))</f>
        <v>161.9</v>
      </c>
      <c r="AA34" s="55"/>
      <c r="AD34" s="52" t="s">
        <v>28</v>
      </c>
      <c r="AE34" s="52"/>
      <c r="AF34" s="50">
        <f t="shared" si="28"/>
        <v>0.55000000000000004</v>
      </c>
      <c r="AG34" s="53">
        <v>40</v>
      </c>
      <c r="AH34" s="53">
        <v>22</v>
      </c>
      <c r="AI34" s="53">
        <v>325</v>
      </c>
      <c r="AJ34" s="53">
        <f t="shared" si="23"/>
        <v>14.772727272727273</v>
      </c>
      <c r="AK34" s="53">
        <v>2</v>
      </c>
      <c r="AL34" s="50">
        <f t="shared" si="29"/>
        <v>9.0909090909090912E-2</v>
      </c>
      <c r="AN34" s="53">
        <v>5</v>
      </c>
      <c r="AO34" s="53">
        <v>20</v>
      </c>
      <c r="AP34" s="64">
        <f t="shared" si="24"/>
        <v>4</v>
      </c>
      <c r="AQ34" s="53">
        <v>0</v>
      </c>
      <c r="AR34" s="50">
        <f t="shared" si="30"/>
        <v>0</v>
      </c>
      <c r="AV34" s="65" t="e">
        <f>(#REF!+AK34)/(#REF!+AK37)</f>
        <v>#REF!</v>
      </c>
      <c r="AW34" s="65" t="e">
        <f>#REF!/(AK34+#REF!)</f>
        <v>#REF!</v>
      </c>
      <c r="AX34" s="65" t="e">
        <f>AK34/(#REF!+AK34)</f>
        <v>#REF!</v>
      </c>
      <c r="AZ34" s="53">
        <f>(AI34*0.1)+(AK34*6)+(AO34*0.1)+(AQ34*6)</f>
        <v>46.5</v>
      </c>
      <c r="BA34" s="53">
        <f>(AH34*1)+(AI34*0.1)+(AK34*6)+(AO34*0.1)+(AQ34*6)</f>
        <v>68.5</v>
      </c>
    </row>
    <row r="35" spans="1:53" x14ac:dyDescent="0.15">
      <c r="A35" s="52" t="s">
        <v>901</v>
      </c>
      <c r="B35" s="53">
        <v>25</v>
      </c>
      <c r="C35" s="53">
        <v>15</v>
      </c>
      <c r="D35" s="50">
        <f t="shared" si="25"/>
        <v>0.67543859649122806</v>
      </c>
      <c r="E35" s="53">
        <v>114</v>
      </c>
      <c r="F35" s="53">
        <v>77</v>
      </c>
      <c r="G35" s="53">
        <v>851</v>
      </c>
      <c r="H35" s="53">
        <f t="shared" si="18"/>
        <v>11.051948051948052</v>
      </c>
      <c r="I35" s="53">
        <v>7</v>
      </c>
      <c r="J35" s="50">
        <f t="shared" si="26"/>
        <v>9.0909090909090912E-2</v>
      </c>
      <c r="L35" s="53"/>
      <c r="M35" s="53"/>
      <c r="N35" s="64" t="e">
        <f t="shared" si="19"/>
        <v>#DIV/0!</v>
      </c>
      <c r="O35" s="53">
        <v>0</v>
      </c>
      <c r="P35" s="50" t="e">
        <f t="shared" si="27"/>
        <v>#DIV/0!</v>
      </c>
      <c r="S35" s="52" t="s">
        <v>902</v>
      </c>
      <c r="T35" s="65">
        <f t="shared" si="20"/>
        <v>0.18506493506493507</v>
      </c>
      <c r="U35" s="65">
        <f t="shared" si="21"/>
        <v>0.35736677115987459</v>
      </c>
      <c r="V35" s="65">
        <f t="shared" si="22"/>
        <v>0</v>
      </c>
      <c r="X35" s="53">
        <f>($G35*('Scoring Format'!$B$4))+($I35*'Scoring Format'!$B$7)+($M35*('Scoring Format'!$B$3))+($O35*('Scoring Format'!$B$6))</f>
        <v>127.10000000000001</v>
      </c>
      <c r="Y35" s="53">
        <f>(F35*1)+(($G35*('Scoring Format'!$B$4))+($I35*'Scoring Format'!$B$7)+($M35*('Scoring Format'!$B$3))+($O35*('Scoring Format'!$B$6)))</f>
        <v>204.10000000000002</v>
      </c>
      <c r="Z35" s="53">
        <f>(F35*0.5)+(($G35*('Scoring Format'!$B$4))+($I35*'Scoring Format'!$B$7)+($M35*('Scoring Format'!$B$3))+($O35*('Scoring Format'!$B$6)))</f>
        <v>165.60000000000002</v>
      </c>
      <c r="AA35" s="55"/>
      <c r="AD35" s="52" t="s">
        <v>29</v>
      </c>
      <c r="AE35" s="52"/>
      <c r="AF35" s="50">
        <f t="shared" si="28"/>
        <v>0.66206896551724137</v>
      </c>
      <c r="AG35" s="53">
        <v>145</v>
      </c>
      <c r="AH35" s="53">
        <v>96</v>
      </c>
      <c r="AI35" s="53">
        <v>1098</v>
      </c>
      <c r="AJ35" s="53">
        <f t="shared" si="23"/>
        <v>11.4375</v>
      </c>
      <c r="AK35" s="53">
        <v>7</v>
      </c>
      <c r="AL35" s="50">
        <f t="shared" si="29"/>
        <v>7.2916666666666671E-2</v>
      </c>
      <c r="AN35" s="53">
        <v>0</v>
      </c>
      <c r="AO35" s="53">
        <v>0</v>
      </c>
      <c r="AP35" s="64" t="e">
        <f t="shared" si="24"/>
        <v>#DIV/0!</v>
      </c>
      <c r="AQ35" s="53">
        <v>0</v>
      </c>
      <c r="AR35" s="50" t="e">
        <f t="shared" si="30"/>
        <v>#DIV/0!</v>
      </c>
      <c r="AV35" s="65" t="e">
        <f>(#REF!+AK35)/(#REF!+AK38)</f>
        <v>#REF!</v>
      </c>
      <c r="AW35" s="65" t="e">
        <f>#REF!/(AK35+#REF!)</f>
        <v>#REF!</v>
      </c>
      <c r="AX35" s="65" t="e">
        <f>AK35/(#REF!+AK35)</f>
        <v>#REF!</v>
      </c>
      <c r="AZ35" s="53">
        <f>(AI35*0.1)+(AK35*6)+(AO35*0.1)+(AQ35*6)</f>
        <v>151.80000000000001</v>
      </c>
      <c r="BA35" s="53">
        <f>(AH35*1)+(AI35*0.1)+(AK35*6)+(AO35*0.1)+(AQ35*6)</f>
        <v>247.8</v>
      </c>
    </row>
    <row r="36" spans="1:53" x14ac:dyDescent="0.15">
      <c r="A36" s="52" t="s">
        <v>1564</v>
      </c>
      <c r="B36" s="53">
        <v>29</v>
      </c>
      <c r="C36" s="53">
        <v>14</v>
      </c>
      <c r="D36" s="50">
        <f t="shared" si="25"/>
        <v>0.53333333333333333</v>
      </c>
      <c r="E36" s="53">
        <v>30</v>
      </c>
      <c r="F36" s="53">
        <v>16</v>
      </c>
      <c r="G36" s="53">
        <v>180</v>
      </c>
      <c r="H36" s="53">
        <f t="shared" si="18"/>
        <v>11.25</v>
      </c>
      <c r="I36" s="53">
        <v>2</v>
      </c>
      <c r="J36" s="50">
        <f t="shared" si="26"/>
        <v>0.125</v>
      </c>
      <c r="L36" s="53">
        <v>2</v>
      </c>
      <c r="M36" s="53">
        <v>21</v>
      </c>
      <c r="N36" s="64">
        <f t="shared" si="19"/>
        <v>10.5</v>
      </c>
      <c r="O36" s="53">
        <v>0</v>
      </c>
      <c r="P36" s="50">
        <f t="shared" si="27"/>
        <v>0</v>
      </c>
      <c r="S36" s="52" t="s">
        <v>153</v>
      </c>
      <c r="T36" s="65">
        <f t="shared" si="20"/>
        <v>5.1948051948051951E-2</v>
      </c>
      <c r="U36" s="65">
        <f t="shared" si="21"/>
        <v>9.4043887147335428E-2</v>
      </c>
      <c r="V36" s="65">
        <f t="shared" si="22"/>
        <v>4.4444444444444444E-3</v>
      </c>
      <c r="X36" s="53">
        <f>($G36*('Scoring Format'!$B$4))+($I36*'Scoring Format'!$B$7)+($M36*('Scoring Format'!$B$3))+($O36*('Scoring Format'!$B$6))</f>
        <v>32.1</v>
      </c>
      <c r="Y36" s="53">
        <f>(F36*1)+(($G36*('Scoring Format'!$B$4))+($I36*'Scoring Format'!$B$7)+($M36*('Scoring Format'!$B$3))+($O36*('Scoring Format'!$B$6)))</f>
        <v>48.1</v>
      </c>
      <c r="Z36" s="53">
        <f>(F36*0.5)+(($G36*('Scoring Format'!$B$4))+($I36*'Scoring Format'!$B$7)+($M36*('Scoring Format'!$B$3))+($O36*('Scoring Format'!$B$6)))</f>
        <v>40.1</v>
      </c>
      <c r="AA36" s="55"/>
      <c r="AD36" s="52" t="s">
        <v>30</v>
      </c>
      <c r="AE36" s="52"/>
      <c r="AF36" s="50">
        <f t="shared" si="28"/>
        <v>0.6</v>
      </c>
      <c r="AG36" s="53">
        <v>10</v>
      </c>
      <c r="AH36" s="53">
        <v>6</v>
      </c>
      <c r="AI36" s="53">
        <v>100</v>
      </c>
      <c r="AJ36" s="53">
        <f t="shared" si="23"/>
        <v>16.666666666666668</v>
      </c>
      <c r="AK36" s="53">
        <v>0</v>
      </c>
      <c r="AL36" s="50">
        <f t="shared" si="29"/>
        <v>0</v>
      </c>
      <c r="AN36" s="53">
        <v>0</v>
      </c>
      <c r="AO36" s="53">
        <v>0</v>
      </c>
      <c r="AP36" s="64" t="e">
        <f t="shared" si="24"/>
        <v>#DIV/0!</v>
      </c>
      <c r="AQ36" s="53">
        <v>0</v>
      </c>
      <c r="AR36" s="50" t="e">
        <f t="shared" si="30"/>
        <v>#DIV/0!</v>
      </c>
      <c r="AV36" s="65" t="e">
        <f>(#REF!+AK36)/(#REF!+AK41)</f>
        <v>#REF!</v>
      </c>
      <c r="AW36" s="65" t="e">
        <f>#REF!/(AK36+#REF!)</f>
        <v>#REF!</v>
      </c>
      <c r="AX36" s="65" t="e">
        <f>AK36/(#REF!+AK36)</f>
        <v>#REF!</v>
      </c>
      <c r="AZ36" s="53">
        <f>(AI36*0.1)+(AK36*6)+(AO36*0.1)+(AQ36*6)</f>
        <v>10</v>
      </c>
      <c r="BA36" s="53">
        <f>(AH36*1)+(AI36*0.1)+(AK36*6)+(AO36*0.1)+(AQ36*6)</f>
        <v>16</v>
      </c>
    </row>
    <row r="37" spans="1:53" x14ac:dyDescent="0.15">
      <c r="A37" s="52" t="s">
        <v>1565</v>
      </c>
      <c r="B37" s="53">
        <v>25</v>
      </c>
      <c r="C37" s="53">
        <v>17</v>
      </c>
      <c r="D37" s="50">
        <f t="shared" si="25"/>
        <v>1</v>
      </c>
      <c r="E37" s="53">
        <v>3</v>
      </c>
      <c r="F37" s="53">
        <v>3</v>
      </c>
      <c r="G37" s="53">
        <v>12</v>
      </c>
      <c r="H37" s="53">
        <f t="shared" si="18"/>
        <v>4</v>
      </c>
      <c r="I37" s="53">
        <v>0</v>
      </c>
      <c r="J37" s="50">
        <f t="shared" si="26"/>
        <v>0</v>
      </c>
      <c r="L37" s="53"/>
      <c r="M37" s="53"/>
      <c r="N37" s="64" t="e">
        <f t="shared" si="19"/>
        <v>#DIV/0!</v>
      </c>
      <c r="O37" s="53">
        <v>0</v>
      </c>
      <c r="P37" s="50" t="e">
        <f t="shared" si="27"/>
        <v>#DIV/0!</v>
      </c>
      <c r="S37" s="52" t="s">
        <v>1566</v>
      </c>
      <c r="T37" s="65">
        <f t="shared" si="20"/>
        <v>4.87012987012987E-3</v>
      </c>
      <c r="U37" s="65">
        <f t="shared" si="21"/>
        <v>9.4043887147335428E-3</v>
      </c>
      <c r="V37" s="65">
        <f t="shared" si="22"/>
        <v>0</v>
      </c>
      <c r="X37" s="53">
        <f>($G37*('Scoring Format'!$B$4))+($I37*'Scoring Format'!$B$7)+($M37*('Scoring Format'!$B$3))+($O37*('Scoring Format'!$B$6))</f>
        <v>1.2000000000000002</v>
      </c>
      <c r="Y37" s="53">
        <f>(F37*1)+(($G37*('Scoring Format'!$B$4))+($I37*'Scoring Format'!$B$7)+($M37*('Scoring Format'!$B$3))+($O37*('Scoring Format'!$B$6)))</f>
        <v>4.2</v>
      </c>
      <c r="Z37" s="53">
        <f>(F37*0.5)+(($G37*('Scoring Format'!$B$4))+($I37*'Scoring Format'!$B$7)+($M37*('Scoring Format'!$B$3))+($O37*('Scoring Format'!$B$6)))</f>
        <v>2.7</v>
      </c>
      <c r="AA37" s="55"/>
      <c r="AD37" s="52" t="s">
        <v>72</v>
      </c>
      <c r="AE37" s="52"/>
      <c r="AF37" s="50" t="e">
        <f t="shared" si="28"/>
        <v>#DIV/0!</v>
      </c>
      <c r="AG37" s="53"/>
      <c r="AH37" s="53"/>
      <c r="AI37" s="53"/>
      <c r="AJ37" s="53"/>
      <c r="AK37" s="53"/>
      <c r="AL37" s="50" t="e">
        <f t="shared" si="29"/>
        <v>#DIV/0!</v>
      </c>
      <c r="AN37" s="53"/>
      <c r="AO37" s="53"/>
      <c r="AP37" s="64" t="e">
        <f t="shared" si="24"/>
        <v>#DIV/0!</v>
      </c>
      <c r="AQ37" s="53"/>
      <c r="AR37" s="50" t="e">
        <f t="shared" si="30"/>
        <v>#DIV/0!</v>
      </c>
      <c r="AV37" s="65" t="e">
        <f>(#REF!+AK37)/(#REF!+AK42)</f>
        <v>#REF!</v>
      </c>
      <c r="AW37" s="65" t="e">
        <f>#REF!/(AK37+#REF!)</f>
        <v>#REF!</v>
      </c>
      <c r="AX37" s="65" t="e">
        <f>AK37/(#REF!+AK37)</f>
        <v>#REF!</v>
      </c>
      <c r="AZ37" s="53"/>
      <c r="BA37" s="53"/>
    </row>
    <row r="38" spans="1:53" x14ac:dyDescent="0.15">
      <c r="A38" s="51" t="s">
        <v>44</v>
      </c>
      <c r="B38" s="51"/>
      <c r="C38" s="51"/>
      <c r="D38" s="58"/>
      <c r="E38" s="51">
        <f>SUM(E32:E37)</f>
        <v>312</v>
      </c>
      <c r="F38" s="51">
        <f t="shared" ref="F38:I38" si="31">SUM(F32:F37)</f>
        <v>188</v>
      </c>
      <c r="G38" s="51">
        <f t="shared" si="31"/>
        <v>2499</v>
      </c>
      <c r="H38" s="51"/>
      <c r="I38" s="51">
        <f t="shared" si="31"/>
        <v>19</v>
      </c>
      <c r="J38" s="51"/>
      <c r="K38" s="51"/>
      <c r="L38" s="51">
        <f>SUM(L32:L37)</f>
        <v>2</v>
      </c>
      <c r="M38" s="51">
        <f t="shared" ref="M38:O38" si="32">SUM(M32:M37)</f>
        <v>21</v>
      </c>
      <c r="N38" s="51"/>
      <c r="O38" s="51">
        <f t="shared" si="32"/>
        <v>0</v>
      </c>
      <c r="P38" s="51"/>
      <c r="AD38" s="51" t="s">
        <v>44</v>
      </c>
      <c r="AE38" s="51"/>
      <c r="AF38" s="58"/>
      <c r="AG38" s="51">
        <f>SUM(AG32:AG37)</f>
        <v>422</v>
      </c>
      <c r="AH38" s="51">
        <f t="shared" ref="AH38:AI38" si="33">SUM(AH32:AH37)</f>
        <v>265</v>
      </c>
      <c r="AI38" s="51">
        <f t="shared" si="33"/>
        <v>3125</v>
      </c>
      <c r="AJ38" s="51"/>
      <c r="AK38" s="51">
        <f t="shared" ref="AK38" si="34">SUM(AK32:AK37)</f>
        <v>20</v>
      </c>
      <c r="AL38" s="51"/>
      <c r="AM38" s="51"/>
      <c r="AN38" s="51">
        <f>SUM(AN32:AN37)</f>
        <v>17</v>
      </c>
      <c r="AO38" s="51">
        <f t="shared" ref="AO38" si="35">SUM(AO32:AO37)</f>
        <v>128</v>
      </c>
      <c r="AP38" s="51"/>
      <c r="AQ38" s="51">
        <f t="shared" ref="AQ38" si="36">SUM(AQ32:AQ37)</f>
        <v>0</v>
      </c>
      <c r="AR38" s="51"/>
    </row>
    <row r="39" spans="1:53" x14ac:dyDescent="0.15">
      <c r="A39" s="51"/>
      <c r="C39" s="55"/>
      <c r="D39" s="55"/>
      <c r="E39" s="55"/>
      <c r="F39" s="55"/>
      <c r="G39" s="55"/>
      <c r="H39" s="55"/>
      <c r="I39" s="55"/>
      <c r="J39" s="55"/>
      <c r="K39" s="55"/>
      <c r="L39" s="55"/>
      <c r="AC39" s="51"/>
      <c r="AE39" s="55"/>
      <c r="AF39" s="55"/>
      <c r="AG39" s="55"/>
      <c r="AH39" s="55"/>
      <c r="AI39" s="55"/>
      <c r="AJ39" s="55"/>
      <c r="AK39" s="55"/>
      <c r="AL39" s="55"/>
      <c r="AM39" s="55"/>
      <c r="AN39" s="55"/>
    </row>
    <row r="40" spans="1:53" x14ac:dyDescent="0.15">
      <c r="A40" s="51"/>
      <c r="C40" s="55"/>
      <c r="D40" s="55"/>
      <c r="E40" s="55"/>
      <c r="F40" s="55"/>
      <c r="G40" s="55"/>
      <c r="H40" s="55"/>
      <c r="I40" s="55"/>
      <c r="J40" s="55"/>
      <c r="K40" s="55"/>
      <c r="L40" s="55"/>
      <c r="AC40" s="51"/>
      <c r="AE40" s="55"/>
      <c r="AF40" s="55"/>
      <c r="AG40" s="55"/>
      <c r="AH40" s="55"/>
      <c r="AI40" s="55"/>
      <c r="AJ40" s="55"/>
      <c r="AK40" s="55"/>
      <c r="AL40" s="55"/>
      <c r="AM40" s="55"/>
      <c r="AN40" s="55"/>
    </row>
    <row r="41" spans="1:53" x14ac:dyDescent="0.15">
      <c r="A41" s="524" t="s">
        <v>52</v>
      </c>
      <c r="B41" s="524"/>
      <c r="C41" s="524"/>
      <c r="D41" s="524"/>
      <c r="E41" s="524"/>
      <c r="F41" s="524"/>
      <c r="G41" s="524"/>
      <c r="H41" s="97"/>
      <c r="I41" s="97"/>
      <c r="J41" s="55"/>
      <c r="K41" s="55"/>
      <c r="L41" s="524" t="s">
        <v>49</v>
      </c>
      <c r="M41" s="524"/>
      <c r="N41" s="524"/>
      <c r="O41" s="524"/>
      <c r="P41" s="524"/>
      <c r="T41" s="524" t="s">
        <v>50</v>
      </c>
      <c r="U41" s="524"/>
      <c r="V41" s="524"/>
      <c r="X41" s="524"/>
      <c r="Y41" s="523"/>
      <c r="AE41" s="524" t="s">
        <v>52</v>
      </c>
      <c r="AF41" s="524"/>
      <c r="AG41" s="524"/>
      <c r="AH41" s="524"/>
      <c r="AI41" s="524"/>
      <c r="AJ41" s="524"/>
      <c r="AK41" s="524"/>
      <c r="AL41" s="55"/>
      <c r="AM41" s="55"/>
      <c r="AN41" s="524" t="s">
        <v>49</v>
      </c>
      <c r="AO41" s="524"/>
      <c r="AP41" s="524"/>
      <c r="AQ41" s="524"/>
      <c r="AR41" s="524"/>
      <c r="AV41" s="524" t="s">
        <v>50</v>
      </c>
      <c r="AW41" s="524"/>
      <c r="AX41" s="524"/>
      <c r="AZ41" s="524" t="s">
        <v>51</v>
      </c>
      <c r="BA41" s="523"/>
    </row>
    <row r="42" spans="1:53" x14ac:dyDescent="0.15">
      <c r="A42" s="51" t="s">
        <v>31</v>
      </c>
      <c r="B42" s="51" t="s">
        <v>1517</v>
      </c>
      <c r="C42" s="51" t="s">
        <v>66</v>
      </c>
      <c r="D42" s="51" t="s">
        <v>34</v>
      </c>
      <c r="E42" s="51" t="s">
        <v>17</v>
      </c>
      <c r="F42" s="51" t="s">
        <v>18</v>
      </c>
      <c r="G42" s="51" t="s">
        <v>19</v>
      </c>
      <c r="H42" s="51" t="s">
        <v>20</v>
      </c>
      <c r="I42" s="51" t="s">
        <v>6</v>
      </c>
      <c r="J42" s="51" t="s">
        <v>53</v>
      </c>
      <c r="L42" s="51" t="s">
        <v>10</v>
      </c>
      <c r="M42" s="51" t="s">
        <v>11</v>
      </c>
      <c r="N42" s="51" t="s">
        <v>12</v>
      </c>
      <c r="O42" s="51" t="s">
        <v>54</v>
      </c>
      <c r="P42" s="51" t="s">
        <v>7</v>
      </c>
      <c r="S42" s="51" t="s">
        <v>31</v>
      </c>
      <c r="T42" s="51" t="s">
        <v>47</v>
      </c>
      <c r="U42" s="51" t="s">
        <v>45</v>
      </c>
      <c r="V42" s="51" t="s">
        <v>46</v>
      </c>
      <c r="X42" s="51" t="s">
        <v>14</v>
      </c>
      <c r="Y42" s="51" t="s">
        <v>21</v>
      </c>
      <c r="Z42" s="51" t="s">
        <v>1004</v>
      </c>
      <c r="AA42" s="51"/>
      <c r="AD42" s="51" t="s">
        <v>31</v>
      </c>
      <c r="AE42" s="51" t="s">
        <v>66</v>
      </c>
      <c r="AF42" s="51" t="s">
        <v>34</v>
      </c>
      <c r="AG42" s="51" t="s">
        <v>17</v>
      </c>
      <c r="AH42" s="51" t="s">
        <v>18</v>
      </c>
      <c r="AI42" s="51" t="s">
        <v>19</v>
      </c>
      <c r="AJ42" s="51" t="s">
        <v>20</v>
      </c>
      <c r="AK42" s="51" t="s">
        <v>6</v>
      </c>
      <c r="AL42" s="51" t="s">
        <v>53</v>
      </c>
      <c r="AN42" s="51" t="s">
        <v>10</v>
      </c>
      <c r="AO42" s="51" t="s">
        <v>11</v>
      </c>
      <c r="AP42" s="51" t="s">
        <v>12</v>
      </c>
      <c r="AQ42" s="51" t="s">
        <v>54</v>
      </c>
      <c r="AR42" s="51" t="s">
        <v>7</v>
      </c>
      <c r="AV42" s="51" t="s">
        <v>47</v>
      </c>
      <c r="AW42" s="51" t="s">
        <v>45</v>
      </c>
      <c r="AX42" s="51" t="s">
        <v>46</v>
      </c>
      <c r="AZ42" s="51" t="s">
        <v>14</v>
      </c>
      <c r="BA42" s="51" t="s">
        <v>21</v>
      </c>
    </row>
    <row r="43" spans="1:53" x14ac:dyDescent="0.15">
      <c r="A43" s="52" t="s">
        <v>1506</v>
      </c>
      <c r="B43" s="53">
        <v>27</v>
      </c>
      <c r="C43" s="53">
        <v>17</v>
      </c>
      <c r="D43" s="50">
        <f>F43/E43</f>
        <v>0.8</v>
      </c>
      <c r="E43" s="53">
        <v>5</v>
      </c>
      <c r="F43" s="53">
        <v>4</v>
      </c>
      <c r="G43" s="53">
        <v>28</v>
      </c>
      <c r="H43" s="53">
        <f>G43/F43</f>
        <v>7</v>
      </c>
      <c r="I43" s="53">
        <v>1</v>
      </c>
      <c r="J43" s="50">
        <f>I43/F43</f>
        <v>0.25</v>
      </c>
      <c r="L43" s="53">
        <v>0</v>
      </c>
      <c r="M43" s="53">
        <v>0</v>
      </c>
      <c r="N43" s="53" t="e">
        <f>M43/L43</f>
        <v>#DIV/0!</v>
      </c>
      <c r="O43" s="53">
        <v>0</v>
      </c>
      <c r="P43" s="50" t="e">
        <f>O43/L43</f>
        <v>#DIV/0!</v>
      </c>
      <c r="S43" s="52" t="s">
        <v>1702</v>
      </c>
      <c r="T43" s="65">
        <f>(E43+L43)/($E$47+$L$47+$E$38+$L$38+$K$27+$D$27+$N$17)</f>
        <v>5.2854122621564482E-3</v>
      </c>
      <c r="U43" s="65">
        <f>E43/($E$47+$E$38+$K$27)</f>
        <v>1.0080645161290322E-2</v>
      </c>
      <c r="V43" s="65">
        <f>L43/($L$47+$L$38+$D$27+$N$17)</f>
        <v>0</v>
      </c>
      <c r="X43" s="53">
        <f>($G43*('Scoring Format'!$B$4))+($I43*'Scoring Format'!$B$7)+($M43*('Scoring Format'!$B$3))+($O43*('Scoring Format'!$B$6))</f>
        <v>8.8000000000000007</v>
      </c>
      <c r="Y43" s="53">
        <f>(F43*1)+(($G43*('Scoring Format'!$B$4))+($I43*'Scoring Format'!$B$7)+($M43*('Scoring Format'!$B$3))+($O43*('Scoring Format'!$B$6)))</f>
        <v>12.8</v>
      </c>
      <c r="Z43" s="53">
        <f>(F43*0.5)+(($G43*('Scoring Format'!$B$4))+($I43*'Scoring Format'!$B$7)+($M43*('Scoring Format'!$B$3))+($O43*('Scoring Format'!$B$6)))</f>
        <v>10.8</v>
      </c>
      <c r="AA43" s="55"/>
      <c r="AD43" s="52" t="s">
        <v>32</v>
      </c>
      <c r="AE43" s="52"/>
      <c r="AF43" s="50">
        <f>AH43/AG43</f>
        <v>0.5625</v>
      </c>
      <c r="AG43" s="53">
        <v>16</v>
      </c>
      <c r="AH43" s="53">
        <v>9</v>
      </c>
      <c r="AI43" s="53">
        <v>108</v>
      </c>
      <c r="AJ43" s="53">
        <f>AI43/AH43</f>
        <v>12</v>
      </c>
      <c r="AK43" s="53">
        <v>1</v>
      </c>
      <c r="AL43" s="50">
        <f>AK43/AH43</f>
        <v>0.1111111111111111</v>
      </c>
      <c r="AN43" s="53">
        <v>0</v>
      </c>
      <c r="AO43" s="53">
        <v>0</v>
      </c>
      <c r="AP43" s="53">
        <v>0</v>
      </c>
      <c r="AQ43" s="53">
        <v>0</v>
      </c>
      <c r="AR43" s="50" t="e">
        <f>AQ43/AN43</f>
        <v>#DIV/0!</v>
      </c>
      <c r="AV43" s="65" t="e">
        <f>(#REF!+AK43)/(#REF!+AK46)</f>
        <v>#REF!</v>
      </c>
      <c r="AW43" s="65" t="e">
        <f>#REF!/(AK43+#REF!)</f>
        <v>#REF!</v>
      </c>
      <c r="AX43" s="65" t="e">
        <f>AK43/(#REF!+AK43)</f>
        <v>#REF!</v>
      </c>
      <c r="AZ43" s="53">
        <f>(AI43*0.1)+(AK43*6)+(AO43*0.1)+(AQ43*6)</f>
        <v>16.8</v>
      </c>
      <c r="BA43" s="53">
        <f>(AH43*1)+(AI43*0.1)+(AK43*6)+(AO43*0.1)+(AQ43*6)</f>
        <v>25.8</v>
      </c>
    </row>
    <row r="44" spans="1:53" x14ac:dyDescent="0.15">
      <c r="A44" s="52" t="s">
        <v>523</v>
      </c>
      <c r="B44" s="53">
        <v>33</v>
      </c>
      <c r="C44" s="53">
        <v>17</v>
      </c>
      <c r="D44" s="50">
        <f t="shared" ref="D44:D46" si="37">F44/E44</f>
        <v>0.73333333333333328</v>
      </c>
      <c r="E44" s="53">
        <v>15</v>
      </c>
      <c r="F44" s="53">
        <v>11</v>
      </c>
      <c r="G44" s="53">
        <v>90</v>
      </c>
      <c r="H44" s="53">
        <f>G44/F44</f>
        <v>8.1818181818181817</v>
      </c>
      <c r="I44" s="53">
        <v>1</v>
      </c>
      <c r="J44" s="50">
        <f t="shared" ref="J44:J46" si="38">I44/F44</f>
        <v>9.0909090909090912E-2</v>
      </c>
      <c r="L44" s="53">
        <v>0</v>
      </c>
      <c r="M44" s="53">
        <v>0</v>
      </c>
      <c r="N44" s="53" t="e">
        <f t="shared" ref="N44:N46" si="39">M44/L44</f>
        <v>#DIV/0!</v>
      </c>
      <c r="O44" s="53">
        <v>0</v>
      </c>
      <c r="P44" s="50" t="e">
        <f t="shared" ref="P44:P46" si="40">O44/L44</f>
        <v>#DIV/0!</v>
      </c>
      <c r="S44" s="52" t="s">
        <v>154</v>
      </c>
      <c r="T44" s="65">
        <f>(E44+L44)/($E$47+$L$47+$E$38+$L$38+$K$27+$D$27+$N$17)</f>
        <v>1.5856236786469344E-2</v>
      </c>
      <c r="U44" s="65">
        <f>E44/($E$47+$E$38+$K$27)</f>
        <v>3.0241935483870969E-2</v>
      </c>
      <c r="V44" s="65">
        <f>L44/($L$47+$L$38+$D$27+$N$17)</f>
        <v>0</v>
      </c>
      <c r="X44" s="53">
        <f>($G44*('Scoring Format'!$B$4))+($I44*'Scoring Format'!$B$7)+($M44*('Scoring Format'!$B$3))+($O44*('Scoring Format'!$B$6))</f>
        <v>15</v>
      </c>
      <c r="Y44" s="53">
        <f>(F44*1)+(($G44*('Scoring Format'!$B$4))+($I44*'Scoring Format'!$B$7)+($M44*('Scoring Format'!$B$3))+($O44*('Scoring Format'!$B$6)))</f>
        <v>26</v>
      </c>
      <c r="Z44" s="53">
        <f>(F44*0.5)+(($G44*('Scoring Format'!$B$4))+($I44*'Scoring Format'!$B$7)+($M44*('Scoring Format'!$B$3))+($O44*('Scoring Format'!$B$6)))</f>
        <v>20.5</v>
      </c>
      <c r="AA44" s="55"/>
      <c r="AD44" s="52" t="s">
        <v>73</v>
      </c>
      <c r="AE44" s="52"/>
      <c r="AF44" s="50">
        <f t="shared" ref="AF44:AF46" si="41">AH44/AG44</f>
        <v>0.74285714285714288</v>
      </c>
      <c r="AG44" s="53">
        <v>35</v>
      </c>
      <c r="AH44" s="53">
        <v>26</v>
      </c>
      <c r="AI44" s="53">
        <v>283</v>
      </c>
      <c r="AJ44" s="53">
        <f>AI44/AH44</f>
        <v>10.884615384615385</v>
      </c>
      <c r="AK44" s="53">
        <v>2</v>
      </c>
      <c r="AL44" s="50">
        <f t="shared" ref="AL44:AL46" si="42">AK44/AH44</f>
        <v>7.6923076923076927E-2</v>
      </c>
      <c r="AN44" s="53">
        <v>0</v>
      </c>
      <c r="AO44" s="53">
        <v>0</v>
      </c>
      <c r="AP44" s="53">
        <v>0</v>
      </c>
      <c r="AQ44" s="53">
        <v>0</v>
      </c>
      <c r="AR44" s="50" t="e">
        <f t="shared" ref="AR44:AR46" si="43">AQ44/AN44</f>
        <v>#DIV/0!</v>
      </c>
      <c r="AV44" s="65" t="e">
        <f>(#REF!+AK44)/(#REF!+AK47)</f>
        <v>#REF!</v>
      </c>
      <c r="AW44" s="65" t="e">
        <f>#REF!/(AK44+#REF!)</f>
        <v>#REF!</v>
      </c>
      <c r="AX44" s="65" t="e">
        <f>AK44/(#REF!+AK44)</f>
        <v>#REF!</v>
      </c>
      <c r="AZ44" s="53">
        <f>(AI44*0.1)+(AK44*6)+(AO44*0.1)+(AQ44*6)</f>
        <v>40.299999999999997</v>
      </c>
      <c r="BA44" s="53">
        <f>(AH44*1)+(AI44*0.1)+(AK44*6)+(AO44*0.1)+(AQ44*6)</f>
        <v>66.3</v>
      </c>
    </row>
    <row r="45" spans="1:53" x14ac:dyDescent="0.15">
      <c r="A45" s="52" t="s">
        <v>1827</v>
      </c>
      <c r="B45" s="53">
        <v>26</v>
      </c>
      <c r="C45" s="53">
        <v>17</v>
      </c>
      <c r="D45" s="50">
        <f t="shared" si="37"/>
        <v>0.68421052631578949</v>
      </c>
      <c r="E45" s="53">
        <v>95</v>
      </c>
      <c r="F45" s="53">
        <v>65</v>
      </c>
      <c r="G45" s="53">
        <v>640</v>
      </c>
      <c r="H45" s="53">
        <f>G45/F45</f>
        <v>9.8461538461538467</v>
      </c>
      <c r="I45" s="53">
        <v>4</v>
      </c>
      <c r="J45" s="50">
        <f t="shared" si="38"/>
        <v>6.1538461538461542E-2</v>
      </c>
      <c r="L45" s="53">
        <v>0</v>
      </c>
      <c r="M45" s="53">
        <v>0</v>
      </c>
      <c r="N45" s="53" t="e">
        <f t="shared" si="39"/>
        <v>#DIV/0!</v>
      </c>
      <c r="O45" s="53">
        <v>0</v>
      </c>
      <c r="P45" s="50" t="e">
        <f t="shared" si="40"/>
        <v>#DIV/0!</v>
      </c>
      <c r="S45" s="52" t="s">
        <v>1828</v>
      </c>
      <c r="T45" s="65">
        <f>(E45+L45)/($E$47+$L$47+$E$38+$L$38+$K$27+$D$27+$N$17)</f>
        <v>0.10042283298097252</v>
      </c>
      <c r="U45" s="65">
        <f>E45/($E$47+$E$38+$K$27)</f>
        <v>0.19153225806451613</v>
      </c>
      <c r="V45" s="65">
        <f>L45/($L$47+$L$38+$D$27+$N$17)</f>
        <v>0</v>
      </c>
      <c r="X45" s="53">
        <f>($G45*('Scoring Format'!$B$4))+($I45*'Scoring Format'!$B$7)+($M45*('Scoring Format'!$B$3))+($O45*('Scoring Format'!$B$6))</f>
        <v>88</v>
      </c>
      <c r="Y45" s="53">
        <f>(F45*1)+(($G45*('Scoring Format'!$B$4))+($I45*'Scoring Format'!$B$7)+($M45*('Scoring Format'!$B$3))+($O45*('Scoring Format'!$B$6)))</f>
        <v>153</v>
      </c>
      <c r="Z45" s="53">
        <f>(F45*0.5)+(($G45*('Scoring Format'!$B$4))+($I45*'Scoring Format'!$B$7)+($M45*('Scoring Format'!$B$3))+($O45*('Scoring Format'!$B$6)))</f>
        <v>120.5</v>
      </c>
      <c r="AA45" s="55"/>
      <c r="AD45" s="52" t="s">
        <v>74</v>
      </c>
      <c r="AE45" s="52"/>
      <c r="AF45" s="50">
        <f t="shared" si="41"/>
        <v>0.5</v>
      </c>
      <c r="AG45" s="53">
        <v>12</v>
      </c>
      <c r="AH45" s="53">
        <v>6</v>
      </c>
      <c r="AI45" s="53">
        <v>65</v>
      </c>
      <c r="AJ45" s="53">
        <f>AI45/AH45</f>
        <v>10.833333333333334</v>
      </c>
      <c r="AK45" s="53">
        <v>0</v>
      </c>
      <c r="AL45" s="50">
        <f t="shared" si="42"/>
        <v>0</v>
      </c>
      <c r="AN45" s="53">
        <v>0</v>
      </c>
      <c r="AO45" s="53">
        <v>0</v>
      </c>
      <c r="AP45" s="53">
        <v>0</v>
      </c>
      <c r="AQ45" s="53">
        <v>0</v>
      </c>
      <c r="AR45" s="50" t="e">
        <f t="shared" si="43"/>
        <v>#DIV/0!</v>
      </c>
      <c r="AV45" s="65" t="e">
        <f>(#REF!+AK45)/(#REF!+AI49)</f>
        <v>#REF!</v>
      </c>
      <c r="AW45" s="65" t="e">
        <f>#REF!/(AK45+#REF!)</f>
        <v>#REF!</v>
      </c>
      <c r="AX45" s="65" t="e">
        <f>AK45/(#REF!+AK45)</f>
        <v>#REF!</v>
      </c>
      <c r="AZ45" s="53">
        <f>(AI45*0.1)+(AK45*6)+(AO45*0.1)+(AQ45*6)</f>
        <v>6.5</v>
      </c>
      <c r="BA45" s="53">
        <f>(AH45*1)+(AI45*0.1)+(AK45*6)+(AO45*0.1)+(AQ45*6)</f>
        <v>12.5</v>
      </c>
    </row>
    <row r="46" spans="1:53" x14ac:dyDescent="0.15">
      <c r="A46" s="52" t="s">
        <v>1567</v>
      </c>
      <c r="B46" s="53">
        <v>27</v>
      </c>
      <c r="C46" s="53">
        <v>5</v>
      </c>
      <c r="D46" s="50">
        <f t="shared" si="37"/>
        <v>0.5</v>
      </c>
      <c r="E46" s="53">
        <v>2</v>
      </c>
      <c r="F46" s="53">
        <v>1</v>
      </c>
      <c r="G46" s="53">
        <v>15</v>
      </c>
      <c r="H46" s="53">
        <f>G46/F46</f>
        <v>15</v>
      </c>
      <c r="I46" s="53">
        <v>0</v>
      </c>
      <c r="J46" s="50">
        <f t="shared" si="38"/>
        <v>0</v>
      </c>
      <c r="L46" s="53">
        <v>0</v>
      </c>
      <c r="M46" s="53">
        <v>0</v>
      </c>
      <c r="N46" s="53" t="e">
        <f t="shared" si="39"/>
        <v>#DIV/0!</v>
      </c>
      <c r="O46" s="53">
        <v>0</v>
      </c>
      <c r="P46" s="50" t="e">
        <f t="shared" si="40"/>
        <v>#DIV/0!</v>
      </c>
      <c r="S46" s="52" t="s">
        <v>1568</v>
      </c>
      <c r="T46" s="65">
        <f>(E46+L46)/($E$47+$L$47+$E$38+$L$38+$K$27+$D$27+$N$17)</f>
        <v>2.1141649048625794E-3</v>
      </c>
      <c r="U46" s="65">
        <f>E46/($E$47+$E$38+$K$27)</f>
        <v>4.0322580645161289E-3</v>
      </c>
      <c r="V46" s="65">
        <f>L46/($L$47+$L$38+$D$27+$N$17)</f>
        <v>0</v>
      </c>
      <c r="X46" s="53">
        <f>($G46*('Scoring Format'!$B$4))+($I46*'Scoring Format'!$B$7)+($M46*('Scoring Format'!$B$3))+($O46*('Scoring Format'!$B$6))</f>
        <v>1.5</v>
      </c>
      <c r="Y46" s="53">
        <f>(F46*1)+(($G46*('Scoring Format'!$B$4))+($I46*'Scoring Format'!$B$7)+($M46*('Scoring Format'!$B$3))+($O46*('Scoring Format'!$B$6)))</f>
        <v>2.5</v>
      </c>
      <c r="Z46" s="53">
        <f>(F46*0.5)+(($G46*('Scoring Format'!$B$4))+($I46*'Scoring Format'!$B$7)+($M46*('Scoring Format'!$B$3))+($O46*('Scoring Format'!$B$6)))</f>
        <v>2</v>
      </c>
      <c r="AA46" s="55"/>
      <c r="AD46" s="52"/>
      <c r="AE46" s="52"/>
      <c r="AF46" s="50" t="e">
        <f t="shared" si="41"/>
        <v>#DIV/0!</v>
      </c>
      <c r="AG46" s="53"/>
      <c r="AH46" s="53"/>
      <c r="AI46" s="53"/>
      <c r="AJ46" s="53" t="e">
        <f>AI46/AH46</f>
        <v>#DIV/0!</v>
      </c>
      <c r="AK46" s="53"/>
      <c r="AL46" s="50" t="e">
        <f t="shared" si="42"/>
        <v>#DIV/0!</v>
      </c>
      <c r="AN46" s="53"/>
      <c r="AO46" s="53"/>
      <c r="AP46" s="53"/>
      <c r="AQ46" s="53">
        <v>0</v>
      </c>
      <c r="AR46" s="50" t="e">
        <f t="shared" si="43"/>
        <v>#DIV/0!</v>
      </c>
      <c r="AV46" s="65" t="e">
        <f>(#REF!+AK46)/(#REF!+AI50)</f>
        <v>#REF!</v>
      </c>
      <c r="AW46" s="65" t="e">
        <f>#REF!/(AK46+#REF!)</f>
        <v>#REF!</v>
      </c>
      <c r="AX46" s="65" t="e">
        <f>AK46/(#REF!+AK46)</f>
        <v>#REF!</v>
      </c>
      <c r="AZ46" s="53">
        <f>(AI46*0.1)+(AK46*6)+(AO46*0.1)+(AQ46*6)</f>
        <v>0</v>
      </c>
      <c r="BA46" s="53">
        <f>(AH46*1)+(AI46*0.1)+(AK46*6)+(AO46*0.1)+(AQ46*6)</f>
        <v>0</v>
      </c>
    </row>
    <row r="47" spans="1:53" x14ac:dyDescent="0.15">
      <c r="A47" s="51" t="s">
        <v>44</v>
      </c>
      <c r="B47" s="51"/>
      <c r="C47" s="51"/>
      <c r="D47" s="58"/>
      <c r="E47" s="51">
        <f>SUM(E43:E46)</f>
        <v>117</v>
      </c>
      <c r="F47" s="51">
        <f t="shared" ref="F47:I47" si="44">SUM(F43:F46)</f>
        <v>81</v>
      </c>
      <c r="G47" s="51">
        <f t="shared" si="44"/>
        <v>773</v>
      </c>
      <c r="H47" s="51"/>
      <c r="I47" s="51">
        <f t="shared" si="44"/>
        <v>6</v>
      </c>
      <c r="J47" s="51"/>
      <c r="K47" s="51"/>
      <c r="L47" s="51">
        <f>SUM(L43:L46)</f>
        <v>0</v>
      </c>
      <c r="M47" s="51">
        <f t="shared" ref="M47:O47" si="45">SUM(M43:M46)</f>
        <v>0</v>
      </c>
      <c r="N47" s="51"/>
      <c r="O47" s="51">
        <f t="shared" si="45"/>
        <v>0</v>
      </c>
      <c r="P47" s="58"/>
      <c r="R47" s="56"/>
      <c r="T47" s="56"/>
      <c r="V47" s="55"/>
      <c r="W47" s="55"/>
      <c r="AD47" s="51" t="s">
        <v>44</v>
      </c>
      <c r="AE47" s="51"/>
      <c r="AF47" s="58"/>
      <c r="AG47" s="51">
        <f>SUM(AG43:AG46)</f>
        <v>63</v>
      </c>
      <c r="AH47" s="51">
        <f t="shared" ref="AH47:AI47" si="46">SUM(AH43:AH46)</f>
        <v>41</v>
      </c>
      <c r="AI47" s="51">
        <f t="shared" si="46"/>
        <v>456</v>
      </c>
      <c r="AJ47" s="51"/>
      <c r="AK47" s="51">
        <f t="shared" ref="AK47" si="47">SUM(AK43:AK46)</f>
        <v>3</v>
      </c>
      <c r="AL47" s="51"/>
      <c r="AM47" s="51"/>
      <c r="AN47" s="51">
        <f>SUM(AN43:AN46)</f>
        <v>0</v>
      </c>
      <c r="AO47" s="51">
        <f t="shared" ref="AO47" si="48">SUM(AO43:AO46)</f>
        <v>0</v>
      </c>
      <c r="AP47" s="51"/>
      <c r="AQ47" s="51">
        <f t="shared" ref="AQ47" si="49">SUM(AQ43:AQ46)</f>
        <v>0</v>
      </c>
      <c r="AR47" s="58"/>
      <c r="AT47" s="56"/>
      <c r="AU47" s="56"/>
      <c r="AV47" s="56"/>
      <c r="AX47" s="55"/>
      <c r="AY47" s="55"/>
    </row>
    <row r="48" spans="1:53" x14ac:dyDescent="0.15">
      <c r="H48" s="61"/>
      <c r="I48" s="55"/>
      <c r="J48" s="55"/>
      <c r="P48" s="56"/>
      <c r="Q48" s="56"/>
      <c r="R48" s="56"/>
      <c r="T48" s="55"/>
      <c r="U48" s="55"/>
      <c r="AJ48" s="61"/>
      <c r="AK48" s="55"/>
      <c r="AL48" s="55"/>
      <c r="AR48" s="56"/>
      <c r="AS48" s="56"/>
      <c r="AT48" s="56"/>
      <c r="AV48" s="55"/>
      <c r="AW48" s="55"/>
    </row>
    <row r="49" spans="1:50" x14ac:dyDescent="0.15">
      <c r="H49" s="61"/>
      <c r="I49" s="55"/>
      <c r="J49" s="55"/>
      <c r="P49" s="56"/>
      <c r="Q49" s="56"/>
      <c r="R49" s="56"/>
      <c r="T49" s="55"/>
      <c r="U49" s="55"/>
      <c r="AJ49" s="61"/>
      <c r="AK49" s="55"/>
      <c r="AL49" s="55"/>
      <c r="AR49" s="56"/>
      <c r="AS49" s="56"/>
      <c r="AT49" s="56"/>
      <c r="AV49" s="55"/>
      <c r="AW49" s="55"/>
    </row>
    <row r="50" spans="1:50" x14ac:dyDescent="0.15">
      <c r="A50" s="524" t="s">
        <v>57</v>
      </c>
      <c r="B50" s="524"/>
      <c r="C50" s="524"/>
      <c r="D50" s="524"/>
      <c r="E50" s="524"/>
      <c r="F50" s="524"/>
      <c r="G50" s="524"/>
      <c r="H50" s="61"/>
      <c r="I50" s="55"/>
      <c r="J50" s="524" t="s">
        <v>58</v>
      </c>
      <c r="K50" s="525"/>
      <c r="L50" s="525"/>
      <c r="M50" s="525"/>
      <c r="N50" s="525"/>
      <c r="P50" s="67"/>
      <c r="Q50" s="56"/>
      <c r="R50" s="524" t="s">
        <v>62</v>
      </c>
      <c r="S50" s="525"/>
      <c r="T50" s="525"/>
      <c r="U50" s="525"/>
      <c r="V50" s="525"/>
      <c r="AC50" s="524" t="s">
        <v>57</v>
      </c>
      <c r="AD50" s="524"/>
      <c r="AE50" s="524"/>
      <c r="AF50" s="524"/>
      <c r="AG50" s="524"/>
      <c r="AH50" s="524"/>
      <c r="AI50" s="524"/>
      <c r="AJ50" s="61"/>
      <c r="AK50" s="55"/>
      <c r="AL50" s="524" t="s">
        <v>58</v>
      </c>
      <c r="AM50" s="525"/>
      <c r="AN50" s="525"/>
      <c r="AO50" s="525"/>
      <c r="AP50" s="525"/>
      <c r="AR50" s="67"/>
      <c r="AS50" s="56"/>
      <c r="AT50" s="524" t="s">
        <v>62</v>
      </c>
      <c r="AU50" s="525"/>
      <c r="AV50" s="525"/>
      <c r="AW50" s="525"/>
      <c r="AX50" s="525"/>
    </row>
    <row r="51" spans="1:50" x14ac:dyDescent="0.15">
      <c r="A51" s="58"/>
      <c r="B51" s="51" t="s">
        <v>17</v>
      </c>
      <c r="C51" s="51" t="s">
        <v>42</v>
      </c>
      <c r="D51" s="51" t="s">
        <v>19</v>
      </c>
      <c r="E51" s="51" t="s">
        <v>6</v>
      </c>
      <c r="H51" s="55"/>
      <c r="I51" s="55"/>
      <c r="J51" s="526" t="s">
        <v>59</v>
      </c>
      <c r="K51" s="523"/>
      <c r="L51" s="523"/>
      <c r="M51" s="523"/>
      <c r="N51" s="58" t="s">
        <v>60</v>
      </c>
      <c r="R51" s="526" t="s">
        <v>59</v>
      </c>
      <c r="S51" s="523"/>
      <c r="T51" s="523"/>
      <c r="U51" s="523"/>
      <c r="V51" s="58" t="s">
        <v>60</v>
      </c>
      <c r="AC51" s="58"/>
      <c r="AD51" s="51" t="s">
        <v>17</v>
      </c>
      <c r="AE51" s="51" t="s">
        <v>42</v>
      </c>
      <c r="AF51" s="51" t="s">
        <v>19</v>
      </c>
      <c r="AG51" s="51" t="s">
        <v>6</v>
      </c>
      <c r="AJ51" s="55"/>
      <c r="AK51" s="55"/>
      <c r="AL51" s="526" t="s">
        <v>59</v>
      </c>
      <c r="AM51" s="523"/>
      <c r="AN51" s="523"/>
      <c r="AO51" s="523"/>
      <c r="AP51" s="58" t="s">
        <v>60</v>
      </c>
      <c r="AT51" s="526" t="s">
        <v>59</v>
      </c>
      <c r="AU51" s="523"/>
      <c r="AV51" s="523"/>
      <c r="AW51" s="523"/>
      <c r="AX51" s="58" t="s">
        <v>60</v>
      </c>
    </row>
    <row r="52" spans="1:50" x14ac:dyDescent="0.15">
      <c r="A52" s="66" t="s">
        <v>33</v>
      </c>
      <c r="B52" s="53">
        <f>SUM(K22:K26,E32:E37,E43:E46)</f>
        <v>496</v>
      </c>
      <c r="C52" s="53">
        <f>SUM(F43:F46,F32:F37,L22:L26)</f>
        <v>320</v>
      </c>
      <c r="D52" s="53">
        <f>SUM(G43:G46,G32:G37,M22:M26)</f>
        <v>3649</v>
      </c>
      <c r="E52" s="53">
        <f>SUM(O22:O26,I32:I37,I43:I46)</f>
        <v>26</v>
      </c>
      <c r="H52" s="55"/>
      <c r="I52" s="55"/>
      <c r="J52" s="527" t="s">
        <v>1832</v>
      </c>
      <c r="K52" s="527"/>
      <c r="L52" s="527"/>
      <c r="M52" s="527"/>
      <c r="N52" s="52" t="s">
        <v>0</v>
      </c>
      <c r="R52" s="527"/>
      <c r="S52" s="527"/>
      <c r="T52" s="527"/>
      <c r="U52" s="527"/>
      <c r="V52" s="52"/>
      <c r="AC52" s="66" t="s">
        <v>33</v>
      </c>
      <c r="AD52" s="53">
        <f>SUM(AM22:AM26,AG32:AG37,AG43:AG46)</f>
        <v>583</v>
      </c>
      <c r="AE52" s="53">
        <f>SUM(AH43:AH46,AH32:AH37,AM22:AM26)</f>
        <v>404</v>
      </c>
      <c r="AF52" s="53">
        <f>SUM(AI43:AI46,AI32:AI37,AN22:AN26)</f>
        <v>3653</v>
      </c>
      <c r="AG52" s="53">
        <f>SUM(AQ22:AQ26,AK32:AK37,AK43:AK46)</f>
        <v>27</v>
      </c>
      <c r="AJ52" s="55"/>
      <c r="AK52" s="55"/>
      <c r="AL52" s="528"/>
      <c r="AM52" s="527"/>
      <c r="AN52" s="527"/>
      <c r="AO52" s="527"/>
      <c r="AP52" s="52"/>
      <c r="AT52" s="528"/>
      <c r="AU52" s="527"/>
      <c r="AV52" s="527"/>
      <c r="AW52" s="527"/>
      <c r="AX52" s="52"/>
    </row>
    <row r="53" spans="1:50" x14ac:dyDescent="0.15">
      <c r="A53" s="66" t="s">
        <v>43</v>
      </c>
      <c r="B53" s="53">
        <f>SUM(D17)</f>
        <v>496</v>
      </c>
      <c r="C53" s="53">
        <f>SUM(E17)</f>
        <v>319</v>
      </c>
      <c r="D53" s="53">
        <f>SUM(G17)</f>
        <v>3649</v>
      </c>
      <c r="E53" s="53">
        <f>SUM(I17)</f>
        <v>26</v>
      </c>
      <c r="F53" s="51"/>
      <c r="J53" s="527" t="s">
        <v>2467</v>
      </c>
      <c r="K53" s="527"/>
      <c r="L53" s="527"/>
      <c r="M53" s="527"/>
      <c r="N53" s="52" t="s">
        <v>16</v>
      </c>
      <c r="R53" s="527"/>
      <c r="S53" s="527"/>
      <c r="T53" s="527"/>
      <c r="U53" s="527"/>
      <c r="V53" s="52"/>
      <c r="AC53" s="66" t="s">
        <v>43</v>
      </c>
      <c r="AD53" s="53">
        <f>SUM(AF17)</f>
        <v>583</v>
      </c>
      <c r="AE53" s="53">
        <f>SUM(AG17)</f>
        <v>378</v>
      </c>
      <c r="AF53" s="53">
        <f>SUM(AI17)</f>
        <v>4072</v>
      </c>
      <c r="AG53" s="53">
        <f>SUM(AK17)</f>
        <v>27</v>
      </c>
      <c r="AH53" s="51"/>
      <c r="AL53" s="528"/>
      <c r="AM53" s="527"/>
      <c r="AN53" s="527"/>
      <c r="AO53" s="527"/>
      <c r="AP53" s="52"/>
      <c r="AT53" s="528"/>
      <c r="AU53" s="527"/>
      <c r="AV53" s="527"/>
      <c r="AW53" s="527"/>
      <c r="AX53" s="52"/>
    </row>
    <row r="54" spans="1:50" x14ac:dyDescent="0.15">
      <c r="A54" s="66" t="s">
        <v>65</v>
      </c>
      <c r="B54" s="53"/>
      <c r="F54" s="51"/>
      <c r="J54" s="527" t="s">
        <v>1826</v>
      </c>
      <c r="K54" s="527"/>
      <c r="L54" s="527"/>
      <c r="M54" s="527"/>
      <c r="N54" s="52" t="s">
        <v>285</v>
      </c>
      <c r="R54" s="527"/>
      <c r="S54" s="527"/>
      <c r="T54" s="527"/>
      <c r="U54" s="527"/>
      <c r="V54" s="52"/>
      <c r="AC54" s="66" t="s">
        <v>65</v>
      </c>
      <c r="AD54" s="52"/>
      <c r="AH54" s="51"/>
      <c r="AL54" s="528"/>
      <c r="AM54" s="527"/>
      <c r="AN54" s="527"/>
      <c r="AO54" s="527"/>
      <c r="AP54" s="52"/>
      <c r="AT54" s="528"/>
      <c r="AU54" s="527"/>
      <c r="AV54" s="527"/>
      <c r="AW54" s="527"/>
      <c r="AX54" s="52"/>
    </row>
    <row r="55" spans="1:50" x14ac:dyDescent="0.15">
      <c r="J55" s="527" t="s">
        <v>2472</v>
      </c>
      <c r="K55" s="527"/>
      <c r="L55" s="527"/>
      <c r="M55" s="527"/>
      <c r="N55" s="52" t="s">
        <v>285</v>
      </c>
      <c r="R55" s="528"/>
      <c r="S55" s="527"/>
      <c r="T55" s="527"/>
      <c r="U55" s="527"/>
      <c r="V55" s="52"/>
      <c r="AL55" s="528"/>
      <c r="AM55" s="527"/>
      <c r="AN55" s="527"/>
      <c r="AO55" s="527"/>
      <c r="AP55" s="52"/>
      <c r="AT55" s="528"/>
      <c r="AU55" s="527"/>
      <c r="AV55" s="527"/>
      <c r="AW55" s="527"/>
      <c r="AX55" s="52"/>
    </row>
    <row r="56" spans="1:50" x14ac:dyDescent="0.15">
      <c r="A56" s="58"/>
      <c r="B56" s="51" t="s">
        <v>1</v>
      </c>
      <c r="C56" s="51" t="s">
        <v>4</v>
      </c>
      <c r="D56" s="51" t="s">
        <v>6</v>
      </c>
      <c r="J56" s="527" t="s">
        <v>1829</v>
      </c>
      <c r="K56" s="527"/>
      <c r="L56" s="527"/>
      <c r="M56" s="527"/>
      <c r="N56" s="52" t="s">
        <v>286</v>
      </c>
      <c r="R56" s="528"/>
      <c r="S56" s="527"/>
      <c r="T56" s="527"/>
      <c r="U56" s="527"/>
      <c r="V56" s="52"/>
      <c r="AC56" s="58"/>
      <c r="AD56" s="51" t="s">
        <v>1</v>
      </c>
      <c r="AE56" s="51" t="s">
        <v>4</v>
      </c>
      <c r="AF56" s="51" t="s">
        <v>6</v>
      </c>
      <c r="AL56" s="528"/>
      <c r="AM56" s="527"/>
      <c r="AN56" s="527"/>
      <c r="AO56" s="527"/>
      <c r="AP56" s="52"/>
      <c r="AT56" s="528"/>
      <c r="AU56" s="527"/>
      <c r="AV56" s="527"/>
      <c r="AW56" s="527"/>
      <c r="AX56" s="52"/>
    </row>
    <row r="57" spans="1:50" x14ac:dyDescent="0.15">
      <c r="A57" s="66" t="s">
        <v>56</v>
      </c>
      <c r="B57" s="53">
        <f>SUM(N14:N16,D22:D26,L32:L37,L43:L46)</f>
        <v>450</v>
      </c>
      <c r="C57" s="53">
        <f>SUM(O14:O16,E22:E26,M32:M37,M43:M46)</f>
        <v>1813</v>
      </c>
      <c r="D57" s="53">
        <f>SUM(Q14:Q16,G22:G26,O32:O37,O43:O46)</f>
        <v>14</v>
      </c>
      <c r="J57" s="527" t="s">
        <v>708</v>
      </c>
      <c r="K57" s="527"/>
      <c r="L57" s="527"/>
      <c r="M57" s="527"/>
      <c r="N57" s="52" t="s">
        <v>286</v>
      </c>
      <c r="R57" s="528"/>
      <c r="S57" s="527"/>
      <c r="T57" s="527"/>
      <c r="U57" s="527"/>
      <c r="V57" s="52"/>
      <c r="AC57" s="66" t="s">
        <v>56</v>
      </c>
      <c r="AD57" s="53">
        <f>SUM(AP14:AP16,AF22:AF26,AN32:AN37,AN43:AN46)</f>
        <v>421</v>
      </c>
      <c r="AE57" s="53">
        <f>SUM(AQ14:AQ16,AG22:AG26,AO32:AO37,AO43:AO46)</f>
        <v>2231</v>
      </c>
      <c r="AF57" s="53">
        <f>SUM(AS14:AS16,AI22:AI26,AQ32:AQ37,AQ43:AQ46)</f>
        <v>18</v>
      </c>
      <c r="AL57" s="528"/>
      <c r="AM57" s="527"/>
      <c r="AN57" s="527"/>
      <c r="AO57" s="527"/>
      <c r="AP57" s="52"/>
      <c r="AT57" s="528"/>
      <c r="AU57" s="527"/>
      <c r="AV57" s="527"/>
      <c r="AW57" s="527"/>
      <c r="AX57" s="52"/>
    </row>
    <row r="58" spans="1:50" x14ac:dyDescent="0.15">
      <c r="A58" s="66" t="s">
        <v>65</v>
      </c>
      <c r="B58" s="53"/>
      <c r="J58" s="527"/>
      <c r="K58" s="527"/>
      <c r="L58" s="527"/>
      <c r="M58" s="527"/>
      <c r="N58" s="52"/>
      <c r="R58" s="528"/>
      <c r="S58" s="527"/>
      <c r="T58" s="527"/>
      <c r="U58" s="527"/>
      <c r="V58" s="52"/>
      <c r="AC58" s="66" t="s">
        <v>65</v>
      </c>
      <c r="AD58" s="52"/>
      <c r="AL58" s="528"/>
      <c r="AM58" s="527"/>
      <c r="AN58" s="527"/>
      <c r="AO58" s="527"/>
      <c r="AP58" s="52"/>
      <c r="AT58" s="528"/>
      <c r="AU58" s="527"/>
      <c r="AV58" s="527"/>
      <c r="AW58" s="527"/>
      <c r="AX58" s="52"/>
    </row>
    <row r="59" spans="1:50" x14ac:dyDescent="0.15">
      <c r="J59" s="527"/>
      <c r="K59" s="527"/>
      <c r="L59" s="527"/>
      <c r="M59" s="527"/>
      <c r="N59" s="52"/>
      <c r="R59" s="528"/>
      <c r="S59" s="527"/>
      <c r="T59" s="527"/>
      <c r="U59" s="527"/>
      <c r="V59" s="52"/>
      <c r="AL59" s="528"/>
      <c r="AM59" s="527"/>
      <c r="AN59" s="527"/>
      <c r="AO59" s="527"/>
      <c r="AP59" s="52"/>
      <c r="AT59" s="528"/>
      <c r="AU59" s="527"/>
      <c r="AV59" s="527"/>
      <c r="AW59" s="527"/>
      <c r="AX59" s="52"/>
    </row>
    <row r="60" spans="1:50" x14ac:dyDescent="0.15">
      <c r="B60" s="51" t="s">
        <v>40</v>
      </c>
      <c r="C60" s="51" t="s">
        <v>41</v>
      </c>
      <c r="AD60" s="51" t="s">
        <v>40</v>
      </c>
      <c r="AE60" s="51" t="s">
        <v>41</v>
      </c>
    </row>
    <row r="61" spans="1:50" x14ac:dyDescent="0.15">
      <c r="A61" s="66" t="s">
        <v>39</v>
      </c>
      <c r="B61" s="50">
        <f>B57/(B53+B57)</f>
        <v>0.47568710359408034</v>
      </c>
      <c r="C61" s="50">
        <f>B53/(B53+B57)</f>
        <v>0.52431289640591972</v>
      </c>
      <c r="AC61" s="66" t="s">
        <v>39</v>
      </c>
      <c r="AD61" s="50">
        <f>AD57/(AD53+AD57)</f>
        <v>0.41932270916334663</v>
      </c>
      <c r="AE61" s="50">
        <f>AD53/(AD53+AD57)</f>
        <v>0.58067729083665343</v>
      </c>
      <c r="AL61" s="49" t="s">
        <v>61</v>
      </c>
    </row>
    <row r="62" spans="1:50" x14ac:dyDescent="0.15">
      <c r="A62" s="66" t="s">
        <v>64</v>
      </c>
      <c r="B62" s="53"/>
      <c r="C62" s="52"/>
      <c r="AC62" s="66" t="s">
        <v>64</v>
      </c>
      <c r="AD62" s="52"/>
      <c r="AE62" s="52"/>
    </row>
    <row r="70" spans="1:23" x14ac:dyDescent="0.15">
      <c r="J70" s="49" t="s">
        <v>61</v>
      </c>
    </row>
    <row r="74" spans="1:23" x14ac:dyDescent="0.15">
      <c r="A74" s="524" t="s">
        <v>55</v>
      </c>
      <c r="B74" s="524"/>
      <c r="C74" s="524"/>
      <c r="D74" s="524"/>
      <c r="E74" s="524"/>
      <c r="F74" s="524"/>
      <c r="G74" s="524"/>
      <c r="H74" s="524"/>
      <c r="I74" s="524"/>
      <c r="J74" s="524"/>
      <c r="K74" s="524"/>
      <c r="L74" s="524"/>
      <c r="M74" s="524"/>
      <c r="N74" s="524"/>
      <c r="O74" s="524"/>
      <c r="P74" s="524"/>
      <c r="Q74" s="524"/>
      <c r="R74" s="524"/>
      <c r="S74" s="524"/>
      <c r="T74" s="524"/>
      <c r="U74" s="524"/>
      <c r="V74" s="524"/>
      <c r="W74" s="524"/>
    </row>
    <row r="75" spans="1:23" x14ac:dyDescent="0.15">
      <c r="A75" s="97"/>
      <c r="B75" s="97"/>
      <c r="C75" s="97"/>
      <c r="D75" s="97"/>
      <c r="E75" s="97"/>
      <c r="F75" s="97"/>
      <c r="G75" s="97"/>
      <c r="H75" s="97"/>
      <c r="I75" s="97"/>
      <c r="J75" s="97"/>
      <c r="K75" s="97"/>
      <c r="L75" s="97"/>
      <c r="M75" s="97"/>
      <c r="N75" s="97"/>
      <c r="O75" s="97"/>
      <c r="P75" s="97"/>
      <c r="Q75" s="97"/>
      <c r="R75" s="97"/>
      <c r="S75" s="97"/>
      <c r="T75" s="97"/>
      <c r="U75" s="97"/>
      <c r="V75" s="97"/>
      <c r="W75" s="97"/>
    </row>
    <row r="76" spans="1:23" x14ac:dyDescent="0.15">
      <c r="H76" s="522" t="s">
        <v>36</v>
      </c>
      <c r="I76" s="522"/>
      <c r="J76" s="522"/>
      <c r="M76" s="522" t="s">
        <v>37</v>
      </c>
      <c r="N76" s="522"/>
      <c r="O76" s="522"/>
      <c r="S76" s="58" t="s">
        <v>94</v>
      </c>
    </row>
    <row r="77" spans="1:23" x14ac:dyDescent="0.15">
      <c r="H77" s="522" t="s">
        <v>38</v>
      </c>
      <c r="I77" s="522"/>
      <c r="J77" s="522"/>
      <c r="M77" s="248" t="s">
        <v>75</v>
      </c>
      <c r="S77" s="249" t="s">
        <v>40</v>
      </c>
      <c r="T77" s="249" t="s">
        <v>41</v>
      </c>
    </row>
    <row r="78" spans="1:23" x14ac:dyDescent="0.15">
      <c r="H78" s="522"/>
      <c r="I78" s="522"/>
      <c r="J78" s="522"/>
      <c r="S78" s="50">
        <f>(M88+C98+K109+K118)/(M88+C98+K109+C88)</f>
        <v>0.43569292123629111</v>
      </c>
      <c r="T78" s="50">
        <f>C88/(C88+M88+C98+K109+K118)</f>
        <v>0.56430707876370889</v>
      </c>
    </row>
    <row r="81" spans="1:27" x14ac:dyDescent="0.15">
      <c r="A81" s="524" t="s">
        <v>38</v>
      </c>
      <c r="B81" s="524"/>
      <c r="C81" s="524"/>
      <c r="D81" s="524"/>
      <c r="E81" s="524"/>
      <c r="F81" s="524"/>
      <c r="G81" s="524"/>
      <c r="H81" s="524"/>
      <c r="I81" s="524"/>
      <c r="J81" s="524"/>
      <c r="K81" s="524"/>
      <c r="L81" s="524"/>
      <c r="M81" s="524"/>
      <c r="N81" s="524"/>
      <c r="O81" s="524"/>
      <c r="P81" s="524"/>
      <c r="Q81" s="524"/>
      <c r="R81" s="524"/>
      <c r="S81" s="524"/>
      <c r="T81" s="524"/>
      <c r="U81" s="524"/>
      <c r="V81" s="524"/>
      <c r="W81" s="524"/>
    </row>
    <row r="83" spans="1:27" x14ac:dyDescent="0.15">
      <c r="C83" s="524" t="s">
        <v>48</v>
      </c>
      <c r="D83" s="524"/>
      <c r="E83" s="524"/>
      <c r="F83" s="524"/>
      <c r="G83" s="524"/>
      <c r="H83" s="524"/>
      <c r="I83" s="524"/>
      <c r="L83" s="524" t="s">
        <v>49</v>
      </c>
      <c r="M83" s="525"/>
      <c r="N83" s="525"/>
      <c r="O83" s="525"/>
      <c r="P83" s="525"/>
      <c r="R83" s="524" t="s">
        <v>50</v>
      </c>
      <c r="S83" s="524"/>
      <c r="T83" s="524"/>
      <c r="V83" s="524" t="s">
        <v>51</v>
      </c>
      <c r="W83" s="524"/>
      <c r="X83" s="49" t="s">
        <v>63</v>
      </c>
    </row>
    <row r="84" spans="1:27" x14ac:dyDescent="0.15">
      <c r="A84" s="51" t="s">
        <v>0</v>
      </c>
      <c r="B84" s="51" t="s">
        <v>66</v>
      </c>
      <c r="C84" s="51" t="s">
        <v>1</v>
      </c>
      <c r="D84" s="51" t="s">
        <v>2</v>
      </c>
      <c r="E84" s="51" t="s">
        <v>3</v>
      </c>
      <c r="F84" s="51" t="s">
        <v>4</v>
      </c>
      <c r="G84" s="51" t="s">
        <v>5</v>
      </c>
      <c r="H84" s="51" t="s">
        <v>6</v>
      </c>
      <c r="I84" s="51" t="s">
        <v>7</v>
      </c>
      <c r="J84" s="51" t="s">
        <v>8</v>
      </c>
      <c r="K84" s="51" t="s">
        <v>9</v>
      </c>
      <c r="M84" s="51" t="s">
        <v>10</v>
      </c>
      <c r="N84" s="51" t="s">
        <v>11</v>
      </c>
      <c r="O84" s="51" t="s">
        <v>12</v>
      </c>
      <c r="P84" s="51" t="s">
        <v>6</v>
      </c>
      <c r="Q84" s="51" t="s">
        <v>13</v>
      </c>
      <c r="R84" s="51"/>
      <c r="S84" s="51" t="s">
        <v>47</v>
      </c>
      <c r="T84" s="51" t="s">
        <v>45</v>
      </c>
      <c r="U84" s="51" t="s">
        <v>46</v>
      </c>
      <c r="V84" s="51"/>
      <c r="W84" s="51" t="s">
        <v>14</v>
      </c>
      <c r="X84" s="51" t="e">
        <f>((F84*0.05)+(H84*4)+(J84*-1)+(N84*0.1)+(P84*6))*0.4</f>
        <v>#VALUE!</v>
      </c>
      <c r="Y84" s="51"/>
      <c r="Z84" s="51"/>
    </row>
    <row r="85" spans="1:27" x14ac:dyDescent="0.15">
      <c r="A85" s="66" t="s">
        <v>898</v>
      </c>
      <c r="B85" s="53">
        <v>17</v>
      </c>
      <c r="C85" s="53">
        <v>566</v>
      </c>
      <c r="D85" s="53">
        <v>281</v>
      </c>
      <c r="E85" s="50">
        <f>D85/C85</f>
        <v>0.49646643109540634</v>
      </c>
      <c r="F85" s="53">
        <v>3332</v>
      </c>
      <c r="G85" s="54">
        <f>F85/C85</f>
        <v>5.8869257950530036</v>
      </c>
      <c r="H85" s="53">
        <v>21</v>
      </c>
      <c r="I85" s="50">
        <f>H85/C85</f>
        <v>3.7102473498233215E-2</v>
      </c>
      <c r="J85" s="53">
        <v>16</v>
      </c>
      <c r="K85" s="50">
        <f>J85/C85</f>
        <v>2.8268551236749116E-2</v>
      </c>
      <c r="M85" s="53">
        <v>90</v>
      </c>
      <c r="N85" s="53">
        <v>765</v>
      </c>
      <c r="O85" s="53">
        <f>N85/M85</f>
        <v>8.5</v>
      </c>
      <c r="P85" s="53">
        <v>7</v>
      </c>
      <c r="Q85" s="50">
        <f>P85/M85</f>
        <v>7.7777777777777779E-2</v>
      </c>
      <c r="R85" s="55"/>
      <c r="S85" s="50">
        <f>(C85+M85)/($D$17+$N$17)</f>
        <v>1.2058823529411764</v>
      </c>
      <c r="T85" s="50">
        <f>C85/($D$17)</f>
        <v>1.1411290322580645</v>
      </c>
      <c r="U85" s="50">
        <f>M85/($N$17)</f>
        <v>1.875</v>
      </c>
      <c r="V85" s="56"/>
      <c r="W85" s="53">
        <f>(F85*0.05)+(H85*4)+(J85*-1)+(N85*0.1)+(P85*6)</f>
        <v>353.1</v>
      </c>
      <c r="X85" s="57">
        <f t="shared" ref="X85:X86" si="50">((F85*0.05)+(H85*4)+(J85*-1)+(N85*0.1)+(P85*6))*0.4</f>
        <v>141.24</v>
      </c>
      <c r="Y85" s="55"/>
      <c r="Z85" s="55"/>
    </row>
    <row r="86" spans="1:27" x14ac:dyDescent="0.15">
      <c r="A86" s="52"/>
      <c r="B86" s="53"/>
      <c r="C86" s="53"/>
      <c r="D86" s="53"/>
      <c r="E86" s="50" t="e">
        <f>D86/C86</f>
        <v>#DIV/0!</v>
      </c>
      <c r="F86" s="53"/>
      <c r="G86" s="54" t="e">
        <f>F86/C86</f>
        <v>#DIV/0!</v>
      </c>
      <c r="H86" s="53"/>
      <c r="I86" s="50" t="e">
        <f>H86/C86</f>
        <v>#DIV/0!</v>
      </c>
      <c r="J86" s="53"/>
      <c r="K86" s="50" t="e">
        <f t="shared" ref="K86:K87" si="51">J86/C86</f>
        <v>#DIV/0!</v>
      </c>
      <c r="M86" s="53"/>
      <c r="N86" s="53"/>
      <c r="O86" s="53" t="e">
        <f>N86/M86</f>
        <v>#DIV/0!</v>
      </c>
      <c r="P86" s="53"/>
      <c r="Q86" s="50" t="e">
        <f t="shared" ref="Q86:Q87" si="52">P86/M86</f>
        <v>#DIV/0!</v>
      </c>
      <c r="R86" s="55"/>
      <c r="S86" s="50">
        <f>(C86+M86)/($D$17+$N$17)</f>
        <v>0</v>
      </c>
      <c r="T86" s="50">
        <f>C86/($D$17)</f>
        <v>0</v>
      </c>
      <c r="U86" s="50">
        <f>M86/($N$17)</f>
        <v>0</v>
      </c>
      <c r="V86" s="56"/>
      <c r="W86" s="53">
        <f t="shared" ref="W86:W87" si="53">(F86*0.05)+(H86*4)+(J86*-1)+(N86*0.1)+(P86*6)</f>
        <v>0</v>
      </c>
      <c r="X86" s="57">
        <f t="shared" si="50"/>
        <v>0</v>
      </c>
      <c r="Y86" s="55"/>
      <c r="Z86" s="55"/>
    </row>
    <row r="87" spans="1:27" x14ac:dyDescent="0.15">
      <c r="A87" s="52" t="s">
        <v>519</v>
      </c>
      <c r="B87" s="53"/>
      <c r="C87" s="53"/>
      <c r="D87" s="53"/>
      <c r="E87" s="50" t="e">
        <f>D87/C87</f>
        <v>#DIV/0!</v>
      </c>
      <c r="F87" s="53"/>
      <c r="G87" s="54" t="e">
        <f>F87/C87</f>
        <v>#DIV/0!</v>
      </c>
      <c r="H87" s="53"/>
      <c r="I87" s="50" t="e">
        <f>H87/C87</f>
        <v>#DIV/0!</v>
      </c>
      <c r="J87" s="53"/>
      <c r="K87" s="50" t="e">
        <f t="shared" si="51"/>
        <v>#DIV/0!</v>
      </c>
      <c r="M87" s="53"/>
      <c r="N87" s="53"/>
      <c r="O87" s="53" t="e">
        <f>N87/M87</f>
        <v>#DIV/0!</v>
      </c>
      <c r="P87" s="53"/>
      <c r="Q87" s="50" t="e">
        <f t="shared" si="52"/>
        <v>#DIV/0!</v>
      </c>
      <c r="R87" s="55"/>
      <c r="S87" s="50">
        <f>(C87+M87)/($D$17+$N$17)</f>
        <v>0</v>
      </c>
      <c r="T87" s="50">
        <f>C87/($D$17)</f>
        <v>0</v>
      </c>
      <c r="U87" s="50">
        <f>M87/($N$17)</f>
        <v>0</v>
      </c>
      <c r="V87" s="56"/>
      <c r="W87" s="53">
        <f t="shared" si="53"/>
        <v>0</v>
      </c>
      <c r="X87" s="57"/>
      <c r="Y87" s="55"/>
      <c r="Z87" s="55"/>
    </row>
    <row r="88" spans="1:27" x14ac:dyDescent="0.15">
      <c r="A88" s="51" t="s">
        <v>44</v>
      </c>
      <c r="B88" s="51"/>
      <c r="C88" s="51">
        <f>SUM(C85:C87)</f>
        <v>566</v>
      </c>
      <c r="D88" s="51">
        <f>SUM(D85:D87)</f>
        <v>281</v>
      </c>
      <c r="E88" s="51"/>
      <c r="F88" s="51">
        <f t="shared" ref="F88" si="54">SUM(F85:F87)</f>
        <v>3332</v>
      </c>
      <c r="G88" s="51"/>
      <c r="H88" s="51">
        <f t="shared" ref="H88" si="55">SUM(H85:H87)</f>
        <v>21</v>
      </c>
      <c r="I88" s="51"/>
      <c r="J88" s="51">
        <f t="shared" ref="J88" si="56">SUM(J85:J87)</f>
        <v>16</v>
      </c>
      <c r="K88" s="51"/>
      <c r="L88" s="58"/>
      <c r="M88" s="51">
        <f>SUM(M85:M87)</f>
        <v>90</v>
      </c>
      <c r="N88" s="51">
        <f>SUM(N85:N87)</f>
        <v>765</v>
      </c>
      <c r="O88" s="51"/>
      <c r="P88" s="51">
        <f>SUM(P85:P87)</f>
        <v>7</v>
      </c>
      <c r="Q88" s="51"/>
      <c r="R88" s="51"/>
      <c r="S88" s="59">
        <f>S85+S86+S87</f>
        <v>1.2058823529411764</v>
      </c>
      <c r="T88" s="60">
        <f>C88/(C88+M88)</f>
        <v>0.86280487804878048</v>
      </c>
      <c r="U88" s="60">
        <f>M88/(M88+C88)</f>
        <v>0.13719512195121952</v>
      </c>
      <c r="V88" s="56"/>
      <c r="W88" s="55"/>
      <c r="X88" s="55"/>
      <c r="Y88" s="55"/>
      <c r="Z88" s="55"/>
    </row>
    <row r="89" spans="1:27" x14ac:dyDescent="0.15">
      <c r="C89" s="55"/>
      <c r="D89" s="61"/>
      <c r="E89" s="55"/>
      <c r="F89" s="62"/>
      <c r="G89" s="55"/>
      <c r="H89" s="63"/>
      <c r="I89" s="55"/>
      <c r="J89" s="63"/>
      <c r="K89" s="55"/>
      <c r="L89" s="55"/>
      <c r="M89" s="55"/>
      <c r="N89" s="55"/>
      <c r="O89" s="55"/>
      <c r="P89" s="55"/>
      <c r="Q89" s="55"/>
      <c r="R89" s="55"/>
    </row>
    <row r="90" spans="1:27" x14ac:dyDescent="0.15">
      <c r="C90" s="55"/>
      <c r="D90" s="61"/>
      <c r="E90" s="55"/>
      <c r="F90" s="62"/>
      <c r="G90" s="55"/>
      <c r="H90" s="63"/>
      <c r="I90" s="55"/>
      <c r="J90" s="63"/>
      <c r="K90" s="55"/>
      <c r="L90" s="55"/>
      <c r="M90" s="55"/>
      <c r="N90" s="55"/>
      <c r="O90" s="55"/>
      <c r="P90" s="55"/>
      <c r="Q90" s="55"/>
      <c r="R90" s="55"/>
    </row>
    <row r="91" spans="1:27" x14ac:dyDescent="0.15">
      <c r="A91" s="524" t="s">
        <v>49</v>
      </c>
      <c r="B91" s="524"/>
      <c r="C91" s="524"/>
      <c r="D91" s="524"/>
      <c r="E91" s="524"/>
      <c r="F91" s="524"/>
      <c r="G91" s="524"/>
      <c r="H91" s="524" t="s">
        <v>52</v>
      </c>
      <c r="I91" s="524"/>
      <c r="J91" s="524"/>
      <c r="K91" s="524"/>
      <c r="L91" s="524"/>
      <c r="M91" s="524"/>
      <c r="N91" s="55"/>
      <c r="O91" s="55"/>
      <c r="R91" s="524" t="s">
        <v>50</v>
      </c>
      <c r="S91" s="524"/>
      <c r="T91" s="524"/>
      <c r="V91" s="524" t="s">
        <v>51</v>
      </c>
      <c r="W91" s="524"/>
      <c r="X91" s="97" t="s">
        <v>21</v>
      </c>
      <c r="Y91" s="97" t="s">
        <v>1002</v>
      </c>
      <c r="Z91" s="97"/>
      <c r="AA91" s="97"/>
    </row>
    <row r="92" spans="1:27" x14ac:dyDescent="0.15">
      <c r="A92" s="51" t="s">
        <v>16</v>
      </c>
      <c r="B92" s="51" t="s">
        <v>66</v>
      </c>
      <c r="C92" s="51" t="s">
        <v>1</v>
      </c>
      <c r="D92" s="51" t="s">
        <v>4</v>
      </c>
      <c r="E92" s="51" t="s">
        <v>5</v>
      </c>
      <c r="F92" s="51" t="s">
        <v>6</v>
      </c>
      <c r="G92" s="51" t="s">
        <v>7</v>
      </c>
      <c r="I92" s="51" t="s">
        <v>34</v>
      </c>
      <c r="J92" s="51" t="s">
        <v>17</v>
      </c>
      <c r="K92" s="51" t="s">
        <v>18</v>
      </c>
      <c r="L92" s="51" t="s">
        <v>19</v>
      </c>
      <c r="M92" s="51" t="s">
        <v>20</v>
      </c>
      <c r="N92" s="51" t="s">
        <v>6</v>
      </c>
      <c r="O92" s="51" t="s">
        <v>53</v>
      </c>
      <c r="R92" s="51" t="s">
        <v>16</v>
      </c>
      <c r="S92" s="51" t="s">
        <v>47</v>
      </c>
      <c r="T92" s="51" t="s">
        <v>45</v>
      </c>
      <c r="U92" s="51" t="s">
        <v>46</v>
      </c>
      <c r="W92" s="51" t="s">
        <v>14</v>
      </c>
      <c r="X92" s="51" t="e">
        <f>(D92*0.1)+(F92*6)+(K92*1)+(L92*0.1)+(N92*6)</f>
        <v>#VALUE!</v>
      </c>
      <c r="Y92" s="51" t="e">
        <f>(D92*0.1)+(F92*6)+(K92*0.5)+(L92*0.1)+(N92*6)</f>
        <v>#VALUE!</v>
      </c>
      <c r="Z92" s="51"/>
      <c r="AA92" s="51"/>
    </row>
    <row r="93" spans="1:27" x14ac:dyDescent="0.15">
      <c r="A93" s="52" t="s">
        <v>520</v>
      </c>
      <c r="B93" s="250">
        <v>12</v>
      </c>
      <c r="C93" s="53">
        <v>210</v>
      </c>
      <c r="D93" s="53">
        <v>940</v>
      </c>
      <c r="E93" s="53">
        <f>D93/C93</f>
        <v>4.4761904761904763</v>
      </c>
      <c r="F93" s="53">
        <v>9</v>
      </c>
      <c r="G93" s="50">
        <f>F93/C93</f>
        <v>4.2857142857142858E-2</v>
      </c>
      <c r="I93" s="50">
        <f>K93/J93</f>
        <v>0.51724137931034486</v>
      </c>
      <c r="J93" s="53">
        <v>29</v>
      </c>
      <c r="K93" s="53">
        <v>15</v>
      </c>
      <c r="L93" s="53">
        <v>126</v>
      </c>
      <c r="M93" s="53">
        <f>L93/K93</f>
        <v>8.4</v>
      </c>
      <c r="N93" s="53">
        <v>2</v>
      </c>
      <c r="O93" s="50">
        <f>N93/K93</f>
        <v>0.13333333333333333</v>
      </c>
      <c r="R93" s="52" t="s">
        <v>152</v>
      </c>
      <c r="S93" s="50">
        <f>(C93+J93)/($D$27+$K$27+$N$17+$E$17+$L$38+$L$47)</f>
        <v>0.28588516746411485</v>
      </c>
      <c r="T93" s="50">
        <f>J93/($K$27+$F$38+$F$47)</f>
        <v>8.6309523809523808E-2</v>
      </c>
      <c r="U93" s="50">
        <f>C93/($D$27+$N$17+$L$38+$L$47)</f>
        <v>0.46666666666666667</v>
      </c>
      <c r="W93" s="53">
        <f>(D93*0.1)+(F93*6)+(L93*0.1)+(N93*6)</f>
        <v>172.6</v>
      </c>
      <c r="X93" s="53">
        <f t="shared" ref="X93:X96" si="57">(D93*0.1)+(F93*6)+(K93*1)+(L93*0.1)+(N93*6)</f>
        <v>187.6</v>
      </c>
      <c r="Y93" s="53">
        <f t="shared" ref="Y93:Y96" si="58">(D93*0.1)+(F93*6)+(K93*0.5)+(L93*0.1)+(N93*6)</f>
        <v>180.1</v>
      </c>
      <c r="Z93" s="55"/>
      <c r="AA93" s="55"/>
    </row>
    <row r="94" spans="1:27" x14ac:dyDescent="0.15">
      <c r="A94" s="52"/>
      <c r="B94" s="250">
        <v>6</v>
      </c>
      <c r="C94" s="53">
        <v>15</v>
      </c>
      <c r="D94" s="53">
        <v>60</v>
      </c>
      <c r="E94" s="53">
        <f>D94/C94</f>
        <v>4</v>
      </c>
      <c r="F94" s="53">
        <v>2</v>
      </c>
      <c r="G94" s="50">
        <f>F94/C94</f>
        <v>0.13333333333333333</v>
      </c>
      <c r="I94" s="50">
        <f t="shared" ref="I94:I97" si="59">K94/J94</f>
        <v>0.42857142857142855</v>
      </c>
      <c r="J94" s="53">
        <v>7</v>
      </c>
      <c r="K94" s="53">
        <v>3</v>
      </c>
      <c r="L94" s="53">
        <v>35</v>
      </c>
      <c r="M94" s="53">
        <f>L94/K94</f>
        <v>11.666666666666666</v>
      </c>
      <c r="N94" s="53">
        <v>0</v>
      </c>
      <c r="O94" s="50">
        <f t="shared" ref="O94:O97" si="60">N94/K94</f>
        <v>0</v>
      </c>
      <c r="R94" s="52"/>
      <c r="S94" s="50">
        <f>(C94+J94)/($D$27+$K$27+$N$17+$E$17+$L$38+$L$47)</f>
        <v>2.6315789473684209E-2</v>
      </c>
      <c r="T94" s="50">
        <f>J94/($K$27+$F$38+$F$47)</f>
        <v>2.0833333333333332E-2</v>
      </c>
      <c r="U94" s="50">
        <f>C94/($D$27+$N$17+$L$38+$L$47)</f>
        <v>3.3333333333333333E-2</v>
      </c>
      <c r="W94" s="53">
        <f t="shared" ref="W94:W97" si="61">(D94*0.1)+(F94*6)+(L94*0.1)+(N94*6)</f>
        <v>21.5</v>
      </c>
      <c r="X94" s="53">
        <f t="shared" si="57"/>
        <v>24.5</v>
      </c>
      <c r="Y94" s="53">
        <f t="shared" si="58"/>
        <v>23</v>
      </c>
      <c r="Z94" s="55"/>
      <c r="AA94" s="55"/>
    </row>
    <row r="95" spans="1:27" x14ac:dyDescent="0.15">
      <c r="A95" s="52" t="s">
        <v>987</v>
      </c>
      <c r="B95" s="250">
        <v>14</v>
      </c>
      <c r="C95" s="53">
        <v>75</v>
      </c>
      <c r="D95" s="53">
        <v>355</v>
      </c>
      <c r="E95" s="53">
        <f>D95/C95</f>
        <v>4.7333333333333334</v>
      </c>
      <c r="F95" s="53">
        <v>2</v>
      </c>
      <c r="G95" s="50">
        <f>F95/C95</f>
        <v>2.6666666666666668E-2</v>
      </c>
      <c r="I95" s="50">
        <f t="shared" si="59"/>
        <v>0.4</v>
      </c>
      <c r="J95" s="53">
        <v>5</v>
      </c>
      <c r="K95" s="53">
        <v>2</v>
      </c>
      <c r="L95" s="53">
        <v>15</v>
      </c>
      <c r="M95" s="53">
        <f>L95/K95</f>
        <v>7.5</v>
      </c>
      <c r="N95" s="53">
        <v>0</v>
      </c>
      <c r="O95" s="50">
        <f t="shared" si="60"/>
        <v>0</v>
      </c>
      <c r="R95" s="52"/>
      <c r="S95" s="50">
        <f>(C95+J95)/($D$27+$K$27+$N$17+$E$17+$L$38+$L$47)</f>
        <v>9.569377990430622E-2</v>
      </c>
      <c r="T95" s="50">
        <f>J95/($K$27+$F$38+$F$47)</f>
        <v>1.488095238095238E-2</v>
      </c>
      <c r="U95" s="50">
        <f>C95/($D$27+$N$17+$L$38+$L$47)</f>
        <v>0.16666666666666666</v>
      </c>
      <c r="W95" s="53">
        <f t="shared" si="61"/>
        <v>49</v>
      </c>
      <c r="X95" s="53">
        <f t="shared" si="57"/>
        <v>51</v>
      </c>
      <c r="Y95" s="53">
        <f t="shared" si="58"/>
        <v>50</v>
      </c>
      <c r="Z95" s="55"/>
      <c r="AA95" s="55"/>
    </row>
    <row r="96" spans="1:27" x14ac:dyDescent="0.15">
      <c r="A96" s="52"/>
      <c r="B96" s="250">
        <v>6</v>
      </c>
      <c r="C96" s="53">
        <v>8</v>
      </c>
      <c r="D96" s="53">
        <v>26</v>
      </c>
      <c r="E96" s="53">
        <f>D96/C96</f>
        <v>3.25</v>
      </c>
      <c r="F96" s="53">
        <v>0</v>
      </c>
      <c r="G96" s="50">
        <f>F96/C96</f>
        <v>0</v>
      </c>
      <c r="I96" s="50">
        <f t="shared" si="59"/>
        <v>0.5</v>
      </c>
      <c r="J96" s="53">
        <v>6</v>
      </c>
      <c r="K96" s="53">
        <v>3</v>
      </c>
      <c r="L96" s="53">
        <v>20</v>
      </c>
      <c r="M96" s="53">
        <f>L96/K96</f>
        <v>6.666666666666667</v>
      </c>
      <c r="N96" s="53">
        <v>0</v>
      </c>
      <c r="O96" s="50">
        <f t="shared" si="60"/>
        <v>0</v>
      </c>
      <c r="R96" s="52" t="s">
        <v>713</v>
      </c>
      <c r="S96" s="50">
        <f>(C96+J96)/($D$27+$K$27+$N$17+$E$17+$L$38+$L$47)</f>
        <v>1.6746411483253589E-2</v>
      </c>
      <c r="T96" s="50">
        <f>J96/($K$27+$F$38+$F$47)</f>
        <v>1.7857142857142856E-2</v>
      </c>
      <c r="U96" s="50">
        <f>C96/($D$27+$N$17+$L$38+$L$47)</f>
        <v>1.7777777777777778E-2</v>
      </c>
      <c r="W96" s="53">
        <f t="shared" si="61"/>
        <v>4.5999999999999996</v>
      </c>
      <c r="X96" s="53">
        <f t="shared" si="57"/>
        <v>7.6</v>
      </c>
      <c r="Y96" s="53">
        <f t="shared" si="58"/>
        <v>6.1</v>
      </c>
      <c r="Z96" s="55"/>
      <c r="AA96" s="55"/>
    </row>
    <row r="97" spans="1:27" x14ac:dyDescent="0.15">
      <c r="A97" s="52" t="s">
        <v>899</v>
      </c>
      <c r="B97" s="250">
        <v>10</v>
      </c>
      <c r="C97" s="53">
        <v>28</v>
      </c>
      <c r="D97" s="53">
        <v>107</v>
      </c>
      <c r="E97" s="53">
        <f>D97/C97</f>
        <v>3.8214285714285716</v>
      </c>
      <c r="F97" s="53">
        <v>0</v>
      </c>
      <c r="G97" s="50">
        <f>F97/C97</f>
        <v>0</v>
      </c>
      <c r="I97" s="50">
        <f t="shared" si="59"/>
        <v>0.42857142857142855</v>
      </c>
      <c r="J97" s="53">
        <v>14</v>
      </c>
      <c r="K97" s="53">
        <v>6</v>
      </c>
      <c r="L97" s="53">
        <v>38</v>
      </c>
      <c r="M97" s="53">
        <f>L97/K97</f>
        <v>6.333333333333333</v>
      </c>
      <c r="N97" s="53">
        <v>0</v>
      </c>
      <c r="O97" s="50">
        <f t="shared" si="60"/>
        <v>0</v>
      </c>
      <c r="R97" s="52" t="s">
        <v>900</v>
      </c>
      <c r="S97" s="50">
        <f>(C97+J97)/($D$27+$K$27+$N$17+$E$17+$L$38+$L$47)</f>
        <v>5.0239234449760764E-2</v>
      </c>
      <c r="T97" s="50">
        <f>J97/($K$27+$F$38+$F$47)</f>
        <v>4.1666666666666664E-2</v>
      </c>
      <c r="U97" s="50">
        <f>C97/($D$27+$N$17+$L$38+$L$47)</f>
        <v>6.222222222222222E-2</v>
      </c>
      <c r="W97" s="53">
        <f t="shared" si="61"/>
        <v>14.500000000000002</v>
      </c>
      <c r="X97" s="53"/>
      <c r="Y97" s="53"/>
      <c r="Z97" s="55"/>
      <c r="AA97" s="55"/>
    </row>
    <row r="98" spans="1:27" x14ac:dyDescent="0.15">
      <c r="A98" s="51" t="s">
        <v>44</v>
      </c>
      <c r="B98" s="51"/>
      <c r="C98" s="51">
        <f>SUM(C93:C97)</f>
        <v>336</v>
      </c>
      <c r="D98" s="51">
        <f t="shared" ref="D98" si="62">SUM(D93:D97)</f>
        <v>1488</v>
      </c>
      <c r="E98" s="51"/>
      <c r="F98" s="51">
        <f t="shared" ref="F98" si="63">SUM(F93:F97)</f>
        <v>13</v>
      </c>
      <c r="G98" s="51"/>
      <c r="H98" s="51"/>
      <c r="I98" s="51"/>
      <c r="J98" s="51">
        <f>SUM(J93:J97)</f>
        <v>61</v>
      </c>
      <c r="K98" s="51">
        <f t="shared" ref="K98:L98" si="64">SUM(K93:K97)</f>
        <v>29</v>
      </c>
      <c r="L98" s="51">
        <f t="shared" si="64"/>
        <v>234</v>
      </c>
      <c r="M98" s="51"/>
      <c r="N98" s="51">
        <f t="shared" ref="N98" si="65">SUM(N93:N97)</f>
        <v>2</v>
      </c>
      <c r="O98" s="51"/>
    </row>
    <row r="99" spans="1:27" x14ac:dyDescent="0.15">
      <c r="A99" s="51"/>
      <c r="C99" s="55"/>
      <c r="D99" s="55"/>
      <c r="E99" s="55"/>
      <c r="F99" s="55"/>
      <c r="G99" s="55"/>
      <c r="H99" s="51"/>
      <c r="I99" s="55"/>
      <c r="J99" s="55"/>
      <c r="K99" s="55"/>
      <c r="L99" s="55"/>
      <c r="M99" s="55"/>
      <c r="N99" s="55"/>
    </row>
    <row r="100" spans="1:27" x14ac:dyDescent="0.15">
      <c r="C100" s="55"/>
      <c r="D100" s="55"/>
      <c r="E100" s="55"/>
      <c r="F100" s="55"/>
      <c r="G100" s="55"/>
      <c r="H100" s="55"/>
      <c r="I100" s="55"/>
      <c r="J100" s="55"/>
      <c r="K100" s="55"/>
      <c r="L100" s="55"/>
      <c r="M100" s="55"/>
    </row>
    <row r="101" spans="1:27" x14ac:dyDescent="0.15">
      <c r="A101" s="524" t="s">
        <v>52</v>
      </c>
      <c r="B101" s="524"/>
      <c r="C101" s="524"/>
      <c r="D101" s="524"/>
      <c r="E101" s="524"/>
      <c r="F101" s="524"/>
      <c r="G101" s="524"/>
      <c r="H101" s="55"/>
      <c r="I101" s="55"/>
      <c r="J101" s="524" t="s">
        <v>49</v>
      </c>
      <c r="K101" s="524"/>
      <c r="L101" s="524"/>
      <c r="M101" s="524"/>
      <c r="N101" s="524"/>
      <c r="R101" s="524" t="s">
        <v>50</v>
      </c>
      <c r="S101" s="524"/>
      <c r="T101" s="524"/>
      <c r="V101" s="524" t="s">
        <v>51</v>
      </c>
      <c r="W101" s="524"/>
      <c r="X101" s="49" t="s">
        <v>21</v>
      </c>
      <c r="Y101" s="49" t="s">
        <v>1003</v>
      </c>
    </row>
    <row r="102" spans="1:27" x14ac:dyDescent="0.15">
      <c r="A102" s="51" t="s">
        <v>25</v>
      </c>
      <c r="B102" s="51" t="s">
        <v>66</v>
      </c>
      <c r="C102" s="51" t="s">
        <v>34</v>
      </c>
      <c r="D102" s="51" t="s">
        <v>17</v>
      </c>
      <c r="E102" s="51" t="s">
        <v>18</v>
      </c>
      <c r="F102" s="51" t="s">
        <v>19</v>
      </c>
      <c r="G102" s="51" t="s">
        <v>20</v>
      </c>
      <c r="H102" s="51" t="s">
        <v>6</v>
      </c>
      <c r="I102" s="51" t="s">
        <v>53</v>
      </c>
      <c r="K102" s="51" t="s">
        <v>10</v>
      </c>
      <c r="L102" s="51" t="s">
        <v>11</v>
      </c>
      <c r="M102" s="51" t="s">
        <v>12</v>
      </c>
      <c r="N102" s="51" t="s">
        <v>26</v>
      </c>
      <c r="O102" s="51" t="s">
        <v>7</v>
      </c>
      <c r="R102" s="51" t="s">
        <v>25</v>
      </c>
      <c r="S102" s="51" t="s">
        <v>47</v>
      </c>
      <c r="T102" s="51" t="s">
        <v>45</v>
      </c>
      <c r="U102" s="51" t="s">
        <v>46</v>
      </c>
      <c r="W102" s="51" t="s">
        <v>14</v>
      </c>
      <c r="X102" s="51" t="e">
        <f>(E102*1)+(F102*0.1)+(H102*6)+(L102*0.1)+(N102*6)</f>
        <v>#VALUE!</v>
      </c>
      <c r="Y102" s="51" t="e">
        <f>(E102*0.5)+(F102*0.1)+(H102*6)+(L102*0.1)+(N102*6)</f>
        <v>#VALUE!</v>
      </c>
      <c r="Z102" s="51"/>
    </row>
    <row r="103" spans="1:27" x14ac:dyDescent="0.15">
      <c r="A103" s="52" t="s">
        <v>901</v>
      </c>
      <c r="B103" s="53">
        <v>17</v>
      </c>
      <c r="C103" s="50">
        <f>E103/D103</f>
        <v>0.64347826086956517</v>
      </c>
      <c r="D103" s="53">
        <v>115</v>
      </c>
      <c r="E103" s="53">
        <v>74</v>
      </c>
      <c r="F103" s="53">
        <v>954</v>
      </c>
      <c r="G103" s="53">
        <f t="shared" ref="G103:G108" si="66">F103/E103</f>
        <v>12.891891891891891</v>
      </c>
      <c r="H103" s="53">
        <v>6</v>
      </c>
      <c r="I103" s="50">
        <f>H103/E103</f>
        <v>8.1081081081081086E-2</v>
      </c>
      <c r="K103" s="53">
        <v>5</v>
      </c>
      <c r="L103" s="53">
        <v>30</v>
      </c>
      <c r="M103" s="64">
        <f t="shared" ref="M103:M108" si="67">L103/K103</f>
        <v>6</v>
      </c>
      <c r="N103" s="53">
        <v>0</v>
      </c>
      <c r="O103" s="50">
        <f>N103/K103</f>
        <v>0</v>
      </c>
      <c r="R103" s="52" t="s">
        <v>902</v>
      </c>
      <c r="S103" s="65">
        <f t="shared" ref="S103:S108" si="68">(D103+K103)/($D$27+$L$27+$N$17+$E$47+$L$47)</f>
        <v>0.19480519480519481</v>
      </c>
      <c r="T103" s="65">
        <f t="shared" ref="T103:T108" si="69">D103/($E$17)</f>
        <v>0.36050156739811912</v>
      </c>
      <c r="U103" s="65">
        <f t="shared" ref="U103:U108" si="70">K103/($N$17+$D$27+$L$38+$L$47)</f>
        <v>1.1111111111111112E-2</v>
      </c>
      <c r="W103" s="53">
        <f>(F103*0.1)+(H103*6)+(L103*0.1)+(N103*6)</f>
        <v>134.4</v>
      </c>
      <c r="X103" s="53">
        <f t="shared" ref="X103:X107" si="71">(E103*1)+(F103*0.1)+(H103*6)+(L103*0.1)+(N103*6)</f>
        <v>208.4</v>
      </c>
      <c r="Y103" s="53">
        <f t="shared" ref="Y103:Y107" si="72">(E103*0.5)+(F103*0.1)+(H103*6)+(L103*0.1)+(N103*6)</f>
        <v>171.4</v>
      </c>
      <c r="Z103" s="55"/>
    </row>
    <row r="104" spans="1:27" x14ac:dyDescent="0.15">
      <c r="A104" s="52"/>
      <c r="B104" s="53">
        <v>5</v>
      </c>
      <c r="C104" s="50">
        <f t="shared" ref="C104:C108" si="73">E104/D104</f>
        <v>0.6</v>
      </c>
      <c r="D104" s="53">
        <v>5</v>
      </c>
      <c r="E104" s="53">
        <v>3</v>
      </c>
      <c r="F104" s="53">
        <v>48</v>
      </c>
      <c r="G104" s="53">
        <f t="shared" si="66"/>
        <v>16</v>
      </c>
      <c r="H104" s="53">
        <v>0</v>
      </c>
      <c r="I104" s="50">
        <f t="shared" ref="I104:I108" si="74">H104/E104</f>
        <v>0</v>
      </c>
      <c r="K104" s="53"/>
      <c r="L104" s="53"/>
      <c r="M104" s="64" t="e">
        <f t="shared" si="67"/>
        <v>#DIV/0!</v>
      </c>
      <c r="N104" s="53">
        <v>0</v>
      </c>
      <c r="O104" s="50" t="e">
        <f t="shared" ref="O104:O108" si="75">N104/K104</f>
        <v>#DIV/0!</v>
      </c>
      <c r="R104" s="52"/>
      <c r="S104" s="65">
        <f t="shared" si="68"/>
        <v>8.1168831168831161E-3</v>
      </c>
      <c r="T104" s="65">
        <f t="shared" si="69"/>
        <v>1.5673981191222569E-2</v>
      </c>
      <c r="U104" s="65">
        <f t="shared" si="70"/>
        <v>0</v>
      </c>
      <c r="W104" s="53">
        <f t="shared" ref="W104:W108" si="76">(F104*0.1)+(H104*6)+(L104*0.1)+(N104*6)</f>
        <v>4.8000000000000007</v>
      </c>
      <c r="X104" s="53">
        <f t="shared" si="71"/>
        <v>7.8000000000000007</v>
      </c>
      <c r="Y104" s="53">
        <f t="shared" si="72"/>
        <v>6.3000000000000007</v>
      </c>
      <c r="Z104" s="55"/>
    </row>
    <row r="105" spans="1:27" x14ac:dyDescent="0.15">
      <c r="A105" s="66" t="s">
        <v>1484</v>
      </c>
      <c r="B105" s="53">
        <v>17</v>
      </c>
      <c r="C105" s="50">
        <f t="shared" si="73"/>
        <v>0.625</v>
      </c>
      <c r="D105" s="53">
        <v>80</v>
      </c>
      <c r="E105" s="53">
        <v>50</v>
      </c>
      <c r="F105" s="53">
        <v>760</v>
      </c>
      <c r="G105" s="53">
        <f t="shared" si="66"/>
        <v>15.2</v>
      </c>
      <c r="H105" s="53">
        <v>5</v>
      </c>
      <c r="I105" s="50">
        <f t="shared" si="74"/>
        <v>0.1</v>
      </c>
      <c r="K105" s="53"/>
      <c r="L105" s="53"/>
      <c r="M105" s="64" t="e">
        <f t="shared" si="67"/>
        <v>#DIV/0!</v>
      </c>
      <c r="N105" s="53">
        <v>0</v>
      </c>
      <c r="O105" s="50" t="e">
        <f t="shared" si="75"/>
        <v>#DIV/0!</v>
      </c>
      <c r="R105" s="52"/>
      <c r="S105" s="65">
        <f t="shared" si="68"/>
        <v>0.12987012987012986</v>
      </c>
      <c r="T105" s="65">
        <f t="shared" si="69"/>
        <v>0.2507836990595611</v>
      </c>
      <c r="U105" s="65">
        <f t="shared" si="70"/>
        <v>0</v>
      </c>
      <c r="W105" s="53">
        <f t="shared" si="76"/>
        <v>106</v>
      </c>
      <c r="X105" s="53">
        <f t="shared" si="71"/>
        <v>156</v>
      </c>
      <c r="Y105" s="53">
        <f t="shared" si="72"/>
        <v>131</v>
      </c>
      <c r="Z105" s="55"/>
    </row>
    <row r="106" spans="1:27" x14ac:dyDescent="0.15">
      <c r="A106" s="52"/>
      <c r="B106" s="53"/>
      <c r="C106" s="50" t="e">
        <f t="shared" si="73"/>
        <v>#DIV/0!</v>
      </c>
      <c r="D106" s="53"/>
      <c r="E106" s="53"/>
      <c r="F106" s="53"/>
      <c r="G106" s="53" t="e">
        <f t="shared" si="66"/>
        <v>#DIV/0!</v>
      </c>
      <c r="H106" s="53">
        <v>0</v>
      </c>
      <c r="I106" s="50" t="e">
        <f t="shared" si="74"/>
        <v>#DIV/0!</v>
      </c>
      <c r="K106" s="53"/>
      <c r="L106" s="53"/>
      <c r="M106" s="64" t="e">
        <f t="shared" si="67"/>
        <v>#DIV/0!</v>
      </c>
      <c r="N106" s="53">
        <v>0</v>
      </c>
      <c r="O106" s="50" t="e">
        <f t="shared" si="75"/>
        <v>#DIV/0!</v>
      </c>
      <c r="R106" s="52"/>
      <c r="S106" s="65">
        <f t="shared" si="68"/>
        <v>0</v>
      </c>
      <c r="T106" s="65">
        <f t="shared" si="69"/>
        <v>0</v>
      </c>
      <c r="U106" s="65">
        <f t="shared" si="70"/>
        <v>0</v>
      </c>
      <c r="W106" s="53">
        <f t="shared" si="76"/>
        <v>0</v>
      </c>
      <c r="X106" s="53">
        <f t="shared" si="71"/>
        <v>0</v>
      </c>
      <c r="Y106" s="53">
        <f t="shared" si="72"/>
        <v>0</v>
      </c>
      <c r="Z106" s="55"/>
    </row>
    <row r="107" spans="1:27" x14ac:dyDescent="0.15">
      <c r="A107" s="52" t="s">
        <v>1381</v>
      </c>
      <c r="B107" s="53">
        <v>8</v>
      </c>
      <c r="C107" s="50">
        <f t="shared" si="73"/>
        <v>0.52941176470588236</v>
      </c>
      <c r="D107" s="53">
        <v>17</v>
      </c>
      <c r="E107" s="53">
        <v>9</v>
      </c>
      <c r="F107" s="53">
        <v>97</v>
      </c>
      <c r="G107" s="53">
        <f t="shared" si="66"/>
        <v>10.777777777777779</v>
      </c>
      <c r="H107" s="53">
        <v>1</v>
      </c>
      <c r="I107" s="50">
        <f t="shared" si="74"/>
        <v>0.1111111111111111</v>
      </c>
      <c r="K107" s="53">
        <v>1</v>
      </c>
      <c r="L107" s="53">
        <v>8</v>
      </c>
      <c r="M107" s="64">
        <f t="shared" si="67"/>
        <v>8</v>
      </c>
      <c r="N107" s="53">
        <v>0</v>
      </c>
      <c r="O107" s="50">
        <f t="shared" si="75"/>
        <v>0</v>
      </c>
      <c r="R107" s="52" t="s">
        <v>1382</v>
      </c>
      <c r="S107" s="65">
        <f t="shared" si="68"/>
        <v>2.922077922077922E-2</v>
      </c>
      <c r="T107" s="65">
        <f t="shared" si="69"/>
        <v>5.329153605015674E-2</v>
      </c>
      <c r="U107" s="65">
        <f t="shared" si="70"/>
        <v>2.2222222222222222E-3</v>
      </c>
      <c r="W107" s="53">
        <f t="shared" si="76"/>
        <v>16.5</v>
      </c>
      <c r="X107" s="53">
        <f t="shared" si="71"/>
        <v>25.500000000000004</v>
      </c>
      <c r="Y107" s="53">
        <f t="shared" si="72"/>
        <v>21.000000000000004</v>
      </c>
      <c r="Z107" s="55"/>
    </row>
    <row r="108" spans="1:27" x14ac:dyDescent="0.15">
      <c r="A108" s="52" t="s">
        <v>521</v>
      </c>
      <c r="B108" s="53">
        <v>14</v>
      </c>
      <c r="C108" s="50">
        <f t="shared" si="73"/>
        <v>0.63380281690140849</v>
      </c>
      <c r="D108" s="53">
        <v>71</v>
      </c>
      <c r="E108" s="53">
        <v>45</v>
      </c>
      <c r="F108" s="53">
        <v>580</v>
      </c>
      <c r="G108" s="53">
        <f t="shared" si="66"/>
        <v>12.888888888888889</v>
      </c>
      <c r="H108" s="53">
        <v>3</v>
      </c>
      <c r="I108" s="50">
        <f t="shared" si="74"/>
        <v>6.6666666666666666E-2</v>
      </c>
      <c r="K108" s="53">
        <v>5</v>
      </c>
      <c r="L108" s="53">
        <v>58</v>
      </c>
      <c r="M108" s="64">
        <f t="shared" si="67"/>
        <v>11.6</v>
      </c>
      <c r="N108" s="53">
        <v>0</v>
      </c>
      <c r="O108" s="50">
        <f t="shared" si="75"/>
        <v>0</v>
      </c>
      <c r="R108" s="52" t="s">
        <v>372</v>
      </c>
      <c r="S108" s="65">
        <f t="shared" si="68"/>
        <v>0.12337662337662338</v>
      </c>
      <c r="T108" s="65">
        <f t="shared" si="69"/>
        <v>0.2225705329153605</v>
      </c>
      <c r="U108" s="65">
        <f t="shared" si="70"/>
        <v>1.1111111111111112E-2</v>
      </c>
      <c r="W108" s="53">
        <f t="shared" si="76"/>
        <v>81.8</v>
      </c>
      <c r="X108" s="53"/>
      <c r="Y108" s="53"/>
      <c r="Z108" s="55"/>
    </row>
    <row r="109" spans="1:27" x14ac:dyDescent="0.15">
      <c r="A109" s="51" t="s">
        <v>44</v>
      </c>
      <c r="B109" s="51"/>
      <c r="C109" s="58"/>
      <c r="D109" s="51">
        <f>SUM(D103:D108)</f>
        <v>288</v>
      </c>
      <c r="E109" s="51">
        <f t="shared" ref="E109:F109" si="77">SUM(E103:E108)</f>
        <v>181</v>
      </c>
      <c r="F109" s="51">
        <f t="shared" si="77"/>
        <v>2439</v>
      </c>
      <c r="G109" s="51"/>
      <c r="H109" s="51">
        <f t="shared" ref="H109" si="78">SUM(H103:H108)</f>
        <v>15</v>
      </c>
      <c r="I109" s="51"/>
      <c r="J109" s="51"/>
      <c r="K109" s="51">
        <f>SUM(K103:K108)</f>
        <v>11</v>
      </c>
      <c r="L109" s="51">
        <f t="shared" ref="L109" si="79">SUM(L103:L108)</f>
        <v>96</v>
      </c>
      <c r="M109" s="51"/>
      <c r="N109" s="51">
        <f t="shared" ref="N109" si="80">SUM(N103:N108)</f>
        <v>0</v>
      </c>
      <c r="O109" s="51"/>
    </row>
    <row r="110" spans="1:27" x14ac:dyDescent="0.15">
      <c r="A110" s="51"/>
      <c r="C110" s="55"/>
      <c r="D110" s="55"/>
      <c r="E110" s="55"/>
      <c r="F110" s="55"/>
      <c r="G110" s="55"/>
      <c r="H110" s="55"/>
      <c r="I110" s="55"/>
      <c r="J110" s="55"/>
      <c r="K110" s="55"/>
      <c r="L110" s="55"/>
    </row>
    <row r="111" spans="1:27" x14ac:dyDescent="0.15">
      <c r="A111" s="51"/>
      <c r="C111" s="55"/>
      <c r="D111" s="55"/>
      <c r="E111" s="55"/>
      <c r="F111" s="55"/>
      <c r="G111" s="55"/>
      <c r="H111" s="55"/>
      <c r="I111" s="55"/>
      <c r="J111" s="55"/>
      <c r="K111" s="55"/>
      <c r="L111" s="55"/>
    </row>
    <row r="112" spans="1:27" x14ac:dyDescent="0.15">
      <c r="A112" s="524" t="s">
        <v>52</v>
      </c>
      <c r="B112" s="524"/>
      <c r="C112" s="524"/>
      <c r="D112" s="524"/>
      <c r="E112" s="524"/>
      <c r="F112" s="524"/>
      <c r="G112" s="524"/>
      <c r="H112" s="55"/>
      <c r="I112" s="55"/>
      <c r="J112" s="524" t="s">
        <v>49</v>
      </c>
      <c r="K112" s="524"/>
      <c r="L112" s="524"/>
      <c r="M112" s="524"/>
      <c r="N112" s="524"/>
      <c r="R112" s="524" t="s">
        <v>50</v>
      </c>
      <c r="S112" s="524"/>
      <c r="T112" s="524"/>
      <c r="V112" s="524" t="s">
        <v>51</v>
      </c>
      <c r="W112" s="524"/>
      <c r="X112" s="49" t="s">
        <v>21</v>
      </c>
      <c r="Y112" s="49" t="s">
        <v>1004</v>
      </c>
    </row>
    <row r="113" spans="1:26" x14ac:dyDescent="0.15">
      <c r="A113" s="51" t="s">
        <v>31</v>
      </c>
      <c r="B113" s="51" t="s">
        <v>66</v>
      </c>
      <c r="C113" s="51" t="s">
        <v>34</v>
      </c>
      <c r="D113" s="51" t="s">
        <v>17</v>
      </c>
      <c r="E113" s="51" t="s">
        <v>18</v>
      </c>
      <c r="F113" s="51" t="s">
        <v>19</v>
      </c>
      <c r="G113" s="51" t="s">
        <v>20</v>
      </c>
      <c r="H113" s="51" t="s">
        <v>6</v>
      </c>
      <c r="I113" s="51" t="s">
        <v>53</v>
      </c>
      <c r="K113" s="51" t="s">
        <v>10</v>
      </c>
      <c r="L113" s="51" t="s">
        <v>11</v>
      </c>
      <c r="M113" s="51" t="s">
        <v>12</v>
      </c>
      <c r="N113" s="51" t="s">
        <v>54</v>
      </c>
      <c r="O113" s="51" t="s">
        <v>7</v>
      </c>
      <c r="R113" s="51" t="s">
        <v>31</v>
      </c>
      <c r="S113" s="51" t="s">
        <v>47</v>
      </c>
      <c r="T113" s="51" t="s">
        <v>45</v>
      </c>
      <c r="U113" s="51" t="s">
        <v>46</v>
      </c>
      <c r="W113" s="51" t="s">
        <v>14</v>
      </c>
      <c r="X113" s="51" t="e">
        <f>(E113*1)+(F113*0.1)+(H113*6)+(L113*0.1)+(N113*6)</f>
        <v>#VALUE!</v>
      </c>
      <c r="Y113" s="51" t="e">
        <f>(E113*0.5)+(F113*0.1)+(H113*6)+(L113*0.1)+(N113*6)</f>
        <v>#VALUE!</v>
      </c>
      <c r="Z113" s="51"/>
    </row>
    <row r="114" spans="1:26" x14ac:dyDescent="0.15">
      <c r="A114" s="52" t="s">
        <v>524</v>
      </c>
      <c r="B114" s="53">
        <v>10</v>
      </c>
      <c r="C114" s="50">
        <f>E114/D114</f>
        <v>0.625</v>
      </c>
      <c r="D114" s="53">
        <v>24</v>
      </c>
      <c r="E114" s="53">
        <v>15</v>
      </c>
      <c r="F114" s="53">
        <v>154</v>
      </c>
      <c r="G114" s="53">
        <f>F114/E114</f>
        <v>10.266666666666667</v>
      </c>
      <c r="H114" s="53">
        <v>3</v>
      </c>
      <c r="I114" s="50">
        <f>H114/E114</f>
        <v>0.2</v>
      </c>
      <c r="K114" s="53">
        <v>0</v>
      </c>
      <c r="L114" s="53">
        <v>0</v>
      </c>
      <c r="M114" s="53" t="e">
        <f>L114/K114</f>
        <v>#DIV/0!</v>
      </c>
      <c r="N114" s="53">
        <v>0</v>
      </c>
      <c r="O114" s="50" t="e">
        <f>N114/K114</f>
        <v>#DIV/0!</v>
      </c>
      <c r="R114" s="52" t="s">
        <v>371</v>
      </c>
      <c r="S114" s="65">
        <f>(D114+K114)/($E$47+$L$47+$E$38+$L$38+$K$27+$D$27+$N$17)</f>
        <v>2.5369978858350951E-2</v>
      </c>
      <c r="T114" s="65">
        <f>D114/($E$47+$E$38+$K$27)</f>
        <v>4.8387096774193547E-2</v>
      </c>
      <c r="U114" s="65">
        <f>K114/($L$47+$L$38+$D$27+$N$17)</f>
        <v>0</v>
      </c>
      <c r="W114" s="53">
        <f>(F114*0.1)+(H114*6)+(L114*0.1)+(N114*6)</f>
        <v>33.4</v>
      </c>
      <c r="X114" s="53">
        <f t="shared" ref="X114:X116" si="81">(E114*1)+(F114*0.1)+(H114*6)+(L114*0.1)+(N114*6)</f>
        <v>48.4</v>
      </c>
      <c r="Y114" s="53">
        <f t="shared" ref="Y114:Y116" si="82">(E114*0.5)+(F114*0.1)+(H114*6)+(L114*0.1)+(N114*6)</f>
        <v>40.9</v>
      </c>
      <c r="Z114" s="55"/>
    </row>
    <row r="115" spans="1:26" x14ac:dyDescent="0.15">
      <c r="A115" s="52" t="s">
        <v>523</v>
      </c>
      <c r="B115" s="53">
        <v>17</v>
      </c>
      <c r="C115" s="50">
        <f t="shared" ref="C115:C117" si="83">E115/D115</f>
        <v>0.63888888888888884</v>
      </c>
      <c r="D115" s="53">
        <v>36</v>
      </c>
      <c r="E115" s="53">
        <v>23</v>
      </c>
      <c r="F115" s="53">
        <v>253</v>
      </c>
      <c r="G115" s="53">
        <f>F115/E115</f>
        <v>11</v>
      </c>
      <c r="H115" s="53">
        <v>1</v>
      </c>
      <c r="I115" s="50">
        <f t="shared" ref="I115:I117" si="84">H115/E115</f>
        <v>4.3478260869565216E-2</v>
      </c>
      <c r="K115" s="53">
        <v>0</v>
      </c>
      <c r="L115" s="53">
        <v>0</v>
      </c>
      <c r="M115" s="53" t="e">
        <f t="shared" ref="M115:M116" si="85">L115/K115</f>
        <v>#DIV/0!</v>
      </c>
      <c r="N115" s="53">
        <v>0</v>
      </c>
      <c r="O115" s="50" t="e">
        <f t="shared" ref="O115:O117" si="86">N115/K115</f>
        <v>#DIV/0!</v>
      </c>
      <c r="R115" s="52" t="s">
        <v>154</v>
      </c>
      <c r="S115" s="65">
        <f>(D115+K115)/($E$47+$L$47+$E$38+$L$38+$K$27+$D$27+$N$17)</f>
        <v>3.8054968287526428E-2</v>
      </c>
      <c r="T115" s="65">
        <f>D115/($E$47+$E$38+$K$27)</f>
        <v>7.2580645161290328E-2</v>
      </c>
      <c r="U115" s="65">
        <f>K115/($L$47+$L$38+$D$27+$N$17)</f>
        <v>0</v>
      </c>
      <c r="W115" s="53">
        <f t="shared" ref="W115:W117" si="87">(F115*0.1)+(H115*6)+(L115*0.1)+(N115*6)</f>
        <v>31.3</v>
      </c>
      <c r="X115" s="53">
        <f t="shared" si="81"/>
        <v>54.3</v>
      </c>
      <c r="Y115" s="53">
        <f t="shared" si="82"/>
        <v>42.8</v>
      </c>
      <c r="Z115" s="55"/>
    </row>
    <row r="116" spans="1:26" x14ac:dyDescent="0.15">
      <c r="A116" s="52" t="s">
        <v>522</v>
      </c>
      <c r="B116" s="53">
        <v>14</v>
      </c>
      <c r="C116" s="50">
        <f t="shared" si="83"/>
        <v>0.5</v>
      </c>
      <c r="D116" s="53">
        <v>30</v>
      </c>
      <c r="E116" s="53">
        <v>15</v>
      </c>
      <c r="F116" s="53">
        <v>140</v>
      </c>
      <c r="G116" s="53">
        <f>F116/E116</f>
        <v>9.3333333333333339</v>
      </c>
      <c r="H116" s="53">
        <v>0</v>
      </c>
      <c r="I116" s="50">
        <f t="shared" si="84"/>
        <v>0</v>
      </c>
      <c r="K116" s="53">
        <v>0</v>
      </c>
      <c r="L116" s="53">
        <v>0</v>
      </c>
      <c r="M116" s="53" t="e">
        <f t="shared" si="85"/>
        <v>#DIV/0!</v>
      </c>
      <c r="N116" s="53">
        <v>0</v>
      </c>
      <c r="O116" s="50" t="e">
        <f t="shared" si="86"/>
        <v>#DIV/0!</v>
      </c>
      <c r="R116" s="52" t="s">
        <v>155</v>
      </c>
      <c r="S116" s="65">
        <f>(D116+K116)/($E$47+$L$47+$E$38+$L$38+$K$27+$D$27+$N$17)</f>
        <v>3.1712473572938688E-2</v>
      </c>
      <c r="T116" s="65">
        <f>D116/($E$47+$E$38+$K$27)</f>
        <v>6.0483870967741937E-2</v>
      </c>
      <c r="U116" s="65">
        <f>K116/($L$47+$L$38+$D$27+$N$17)</f>
        <v>0</v>
      </c>
      <c r="W116" s="53">
        <f t="shared" si="87"/>
        <v>14</v>
      </c>
      <c r="X116" s="53">
        <f t="shared" si="81"/>
        <v>29</v>
      </c>
      <c r="Y116" s="53">
        <f t="shared" si="82"/>
        <v>21.5</v>
      </c>
      <c r="Z116" s="55"/>
    </row>
    <row r="117" spans="1:26" x14ac:dyDescent="0.15">
      <c r="A117" s="52" t="s">
        <v>1506</v>
      </c>
      <c r="B117" s="53">
        <v>10</v>
      </c>
      <c r="C117" s="50">
        <f t="shared" si="83"/>
        <v>0.875</v>
      </c>
      <c r="D117" s="53">
        <v>8</v>
      </c>
      <c r="E117" s="53">
        <v>7</v>
      </c>
      <c r="F117" s="53">
        <v>70</v>
      </c>
      <c r="G117" s="53">
        <f>F117/E117</f>
        <v>10</v>
      </c>
      <c r="H117" s="53">
        <v>0</v>
      </c>
      <c r="I117" s="50">
        <f t="shared" si="84"/>
        <v>0</v>
      </c>
      <c r="K117" s="53"/>
      <c r="L117" s="53"/>
      <c r="M117" s="53"/>
      <c r="N117" s="53">
        <v>0</v>
      </c>
      <c r="O117" s="50" t="e">
        <f t="shared" si="86"/>
        <v>#DIV/0!</v>
      </c>
      <c r="R117" s="52" t="s">
        <v>782</v>
      </c>
      <c r="S117" s="65">
        <f>(D117+K117)/($E$47+$L$47+$E$38+$L$38+$K$27+$D$27+$N$17)</f>
        <v>8.4566596194503175E-3</v>
      </c>
      <c r="T117" s="65">
        <f>D117/($E$47+$E$38+$K$27)</f>
        <v>1.6129032258064516E-2</v>
      </c>
      <c r="U117" s="65">
        <f>K117/($L$47+$L$38+$D$27+$N$17)</f>
        <v>0</v>
      </c>
      <c r="W117" s="53">
        <f t="shared" si="87"/>
        <v>7</v>
      </c>
      <c r="X117" s="53"/>
      <c r="Y117" s="53"/>
      <c r="Z117" s="55"/>
    </row>
    <row r="118" spans="1:26" x14ac:dyDescent="0.15">
      <c r="A118" s="51" t="s">
        <v>44</v>
      </c>
      <c r="B118" s="51"/>
      <c r="C118" s="58"/>
      <c r="D118" s="51">
        <f>SUM(D114:D117)</f>
        <v>98</v>
      </c>
      <c r="E118" s="51">
        <f t="shared" ref="E118:F118" si="88">SUM(E114:E117)</f>
        <v>60</v>
      </c>
      <c r="F118" s="51">
        <f t="shared" si="88"/>
        <v>617</v>
      </c>
      <c r="G118" s="51"/>
      <c r="H118" s="51">
        <f t="shared" ref="H118" si="89">SUM(H114:H117)</f>
        <v>4</v>
      </c>
      <c r="I118" s="51"/>
      <c r="J118" s="51"/>
      <c r="K118" s="51">
        <f>SUM(K114:K117)</f>
        <v>0</v>
      </c>
      <c r="L118" s="51">
        <f t="shared" ref="L118" si="90">SUM(L114:L117)</f>
        <v>0</v>
      </c>
      <c r="M118" s="51"/>
      <c r="N118" s="51">
        <f t="shared" ref="N118" si="91">SUM(N114:N117)</f>
        <v>0</v>
      </c>
      <c r="O118" s="58"/>
      <c r="Q118" s="56"/>
      <c r="S118" s="56"/>
      <c r="U118" s="55"/>
      <c r="V118" s="55"/>
    </row>
    <row r="119" spans="1:26" x14ac:dyDescent="0.15">
      <c r="H119" s="61"/>
      <c r="I119" s="55"/>
      <c r="J119" s="55"/>
      <c r="P119" s="56"/>
      <c r="Q119" s="56"/>
      <c r="R119" s="56"/>
      <c r="T119" s="55"/>
      <c r="U119" s="55"/>
    </row>
    <row r="120" spans="1:26" x14ac:dyDescent="0.15">
      <c r="H120" s="61"/>
      <c r="I120" s="55"/>
      <c r="J120" s="55"/>
      <c r="P120" s="56"/>
      <c r="Q120" s="56"/>
      <c r="R120" s="56"/>
      <c r="T120" s="55"/>
      <c r="U120" s="55"/>
    </row>
    <row r="121" spans="1:26" x14ac:dyDescent="0.15">
      <c r="A121" s="524" t="s">
        <v>57</v>
      </c>
      <c r="B121" s="524"/>
      <c r="C121" s="524"/>
      <c r="D121" s="524"/>
      <c r="E121" s="524"/>
      <c r="F121" s="524"/>
      <c r="G121" s="524"/>
      <c r="H121" s="61"/>
      <c r="I121" s="55"/>
      <c r="J121" s="524" t="s">
        <v>58</v>
      </c>
      <c r="K121" s="524"/>
      <c r="L121" s="524"/>
      <c r="M121" s="524"/>
      <c r="N121" s="524"/>
      <c r="P121" s="67"/>
      <c r="Q121" s="56"/>
      <c r="R121" s="524" t="s">
        <v>62</v>
      </c>
      <c r="S121" s="524"/>
      <c r="T121" s="524"/>
      <c r="U121" s="524"/>
      <c r="V121" s="524"/>
    </row>
    <row r="122" spans="1:26" x14ac:dyDescent="0.15">
      <c r="A122" s="58"/>
      <c r="B122" s="51" t="s">
        <v>17</v>
      </c>
      <c r="C122" s="51" t="s">
        <v>42</v>
      </c>
      <c r="D122" s="51" t="s">
        <v>19</v>
      </c>
      <c r="E122" s="51" t="s">
        <v>6</v>
      </c>
      <c r="H122" s="55"/>
      <c r="I122" s="55"/>
      <c r="J122" s="577" t="s">
        <v>59</v>
      </c>
      <c r="K122" s="577"/>
      <c r="L122" s="577"/>
      <c r="M122" s="577"/>
      <c r="N122" s="58" t="s">
        <v>60</v>
      </c>
      <c r="R122" s="577" t="s">
        <v>59</v>
      </c>
      <c r="S122" s="577"/>
      <c r="T122" s="577"/>
      <c r="U122" s="577"/>
      <c r="V122" s="58" t="s">
        <v>60</v>
      </c>
    </row>
    <row r="123" spans="1:26" x14ac:dyDescent="0.15">
      <c r="A123" s="66" t="s">
        <v>33</v>
      </c>
      <c r="B123" s="53">
        <f>SUM(J93:J97,D103:D108,D114:D117)</f>
        <v>447</v>
      </c>
      <c r="C123" s="53">
        <f>SUM(E114:E117,E103:E108,K93:K97)</f>
        <v>270</v>
      </c>
      <c r="D123" s="53">
        <f>SUM(F114:F117,F103:F108,L93:L97)</f>
        <v>3290</v>
      </c>
      <c r="E123" s="53">
        <f>SUM(N93:N97,H103:H108,H114:H117)</f>
        <v>21</v>
      </c>
      <c r="H123" s="55"/>
      <c r="I123" s="55"/>
      <c r="J123" s="571" t="s">
        <v>1352</v>
      </c>
      <c r="K123" s="572"/>
      <c r="L123" s="572"/>
      <c r="M123" s="573"/>
      <c r="N123" s="52" t="s">
        <v>16</v>
      </c>
      <c r="R123" s="571" t="s">
        <v>650</v>
      </c>
      <c r="S123" s="572"/>
      <c r="T123" s="572"/>
      <c r="U123" s="573"/>
      <c r="V123" s="52" t="s">
        <v>285</v>
      </c>
    </row>
    <row r="124" spans="1:26" x14ac:dyDescent="0.15">
      <c r="A124" s="66" t="s">
        <v>43</v>
      </c>
      <c r="B124" s="53">
        <f>SUM(C88)</f>
        <v>566</v>
      </c>
      <c r="C124" s="53">
        <f>SUM(D88)</f>
        <v>281</v>
      </c>
      <c r="D124" s="53">
        <f>SUM(F88)</f>
        <v>3332</v>
      </c>
      <c r="E124" s="53">
        <f>SUM(H88)</f>
        <v>21</v>
      </c>
      <c r="F124" s="51"/>
      <c r="J124" s="571" t="s">
        <v>1349</v>
      </c>
      <c r="K124" s="572"/>
      <c r="L124" s="572"/>
      <c r="M124" s="573"/>
      <c r="N124" s="52" t="s">
        <v>16</v>
      </c>
      <c r="R124" s="571" t="s">
        <v>704</v>
      </c>
      <c r="S124" s="572"/>
      <c r="T124" s="572"/>
      <c r="U124" s="573"/>
      <c r="V124" s="52" t="s">
        <v>285</v>
      </c>
    </row>
    <row r="125" spans="1:26" x14ac:dyDescent="0.15">
      <c r="A125" s="66" t="s">
        <v>65</v>
      </c>
      <c r="B125" s="53"/>
      <c r="F125" s="51"/>
      <c r="J125" s="571" t="s">
        <v>1411</v>
      </c>
      <c r="K125" s="572"/>
      <c r="L125" s="572"/>
      <c r="M125" s="573"/>
      <c r="N125" s="52" t="s">
        <v>285</v>
      </c>
      <c r="R125" s="571"/>
      <c r="S125" s="572"/>
      <c r="T125" s="572"/>
      <c r="U125" s="573"/>
      <c r="V125" s="52"/>
    </row>
    <row r="126" spans="1:26" x14ac:dyDescent="0.15">
      <c r="J126" s="571" t="s">
        <v>1372</v>
      </c>
      <c r="K126" s="572"/>
      <c r="L126" s="572"/>
      <c r="M126" s="573"/>
      <c r="N126" s="52" t="s">
        <v>285</v>
      </c>
      <c r="R126" s="574"/>
      <c r="S126" s="575"/>
      <c r="T126" s="575"/>
      <c r="U126" s="576"/>
      <c r="V126" s="52"/>
    </row>
    <row r="127" spans="1:26" x14ac:dyDescent="0.15">
      <c r="A127" s="58"/>
      <c r="B127" s="51" t="s">
        <v>1</v>
      </c>
      <c r="C127" s="51" t="s">
        <v>4</v>
      </c>
      <c r="D127" s="51" t="s">
        <v>6</v>
      </c>
      <c r="J127" s="571" t="s">
        <v>1412</v>
      </c>
      <c r="K127" s="572"/>
      <c r="L127" s="572"/>
      <c r="M127" s="573"/>
      <c r="N127" s="52" t="s">
        <v>285</v>
      </c>
      <c r="R127" s="574"/>
      <c r="S127" s="575"/>
      <c r="T127" s="575"/>
      <c r="U127" s="576"/>
      <c r="V127" s="52"/>
    </row>
    <row r="128" spans="1:26" x14ac:dyDescent="0.15">
      <c r="A128" s="66" t="s">
        <v>56</v>
      </c>
      <c r="B128" s="53">
        <f>SUM(M85:M87,C93:C97,K103:K108,K114:K117)</f>
        <v>437</v>
      </c>
      <c r="C128" s="53">
        <f>SUM(N85:N87,D93:D97,L103:L108,L114:L117)</f>
        <v>2349</v>
      </c>
      <c r="D128" s="53">
        <f>SUM(P85:P87,F93:F97,N103:N108,N114:N117)</f>
        <v>20</v>
      </c>
      <c r="J128" s="571" t="s">
        <v>628</v>
      </c>
      <c r="K128" s="572"/>
      <c r="L128" s="572"/>
      <c r="M128" s="573"/>
      <c r="N128" s="52" t="s">
        <v>285</v>
      </c>
      <c r="R128" s="574"/>
      <c r="S128" s="575"/>
      <c r="T128" s="575"/>
      <c r="U128" s="576"/>
      <c r="V128" s="52"/>
    </row>
    <row r="129" spans="1:23" x14ac:dyDescent="0.15">
      <c r="A129" s="66" t="s">
        <v>65</v>
      </c>
      <c r="B129" s="53"/>
      <c r="J129" s="571" t="s">
        <v>661</v>
      </c>
      <c r="K129" s="572"/>
      <c r="L129" s="572"/>
      <c r="M129" s="573"/>
      <c r="N129" s="52" t="s">
        <v>285</v>
      </c>
      <c r="R129" s="574"/>
      <c r="S129" s="575"/>
      <c r="T129" s="575"/>
      <c r="U129" s="576"/>
      <c r="V129" s="52"/>
    </row>
    <row r="130" spans="1:23" x14ac:dyDescent="0.15">
      <c r="J130" s="571" t="s">
        <v>935</v>
      </c>
      <c r="K130" s="572"/>
      <c r="L130" s="572"/>
      <c r="M130" s="573"/>
      <c r="N130" s="52" t="s">
        <v>286</v>
      </c>
      <c r="R130" s="574"/>
      <c r="S130" s="575"/>
      <c r="T130" s="575"/>
      <c r="U130" s="576"/>
      <c r="V130" s="52"/>
    </row>
    <row r="131" spans="1:23" x14ac:dyDescent="0.15">
      <c r="B131" s="51" t="s">
        <v>40</v>
      </c>
      <c r="C131" s="51" t="s">
        <v>41</v>
      </c>
      <c r="J131" s="49" t="s">
        <v>2808</v>
      </c>
      <c r="N131" s="49" t="s">
        <v>0</v>
      </c>
    </row>
    <row r="132" spans="1:23" x14ac:dyDescent="0.15">
      <c r="A132" s="66" t="s">
        <v>39</v>
      </c>
      <c r="B132" s="50">
        <f>B128/(B124+B128)</f>
        <v>0.43569292123629111</v>
      </c>
      <c r="C132" s="50">
        <f>B124/(B124+B128)</f>
        <v>0.56430707876370889</v>
      </c>
    </row>
    <row r="133" spans="1:23" x14ac:dyDescent="0.15">
      <c r="A133" s="66" t="s">
        <v>64</v>
      </c>
      <c r="B133" s="53"/>
      <c r="C133" s="52"/>
    </row>
    <row r="142" spans="1:23" x14ac:dyDescent="0.15">
      <c r="A142" s="524" t="s">
        <v>93</v>
      </c>
      <c r="B142" s="524"/>
      <c r="C142" s="524"/>
      <c r="D142" s="524"/>
      <c r="E142" s="524"/>
      <c r="F142" s="524"/>
      <c r="G142" s="524"/>
      <c r="H142" s="524"/>
      <c r="I142" s="524"/>
      <c r="J142" s="524"/>
      <c r="K142" s="524"/>
      <c r="L142" s="524"/>
      <c r="M142" s="524"/>
      <c r="N142" s="524"/>
      <c r="O142" s="524"/>
      <c r="P142" s="524"/>
      <c r="Q142" s="524"/>
      <c r="R142" s="524"/>
      <c r="S142" s="524"/>
      <c r="T142" s="524"/>
      <c r="U142" s="524"/>
      <c r="V142" s="524"/>
      <c r="W142" s="524"/>
    </row>
    <row r="143" spans="1:23" x14ac:dyDescent="0.15">
      <c r="A143" s="97"/>
      <c r="B143" s="97"/>
      <c r="C143" s="97"/>
      <c r="D143" s="97"/>
      <c r="E143" s="97"/>
      <c r="F143" s="97"/>
      <c r="G143" s="97"/>
      <c r="H143" s="97"/>
      <c r="I143" s="97"/>
      <c r="J143" s="97"/>
      <c r="K143" s="97"/>
      <c r="L143" s="97"/>
      <c r="M143" s="97"/>
      <c r="N143" s="97"/>
      <c r="O143" s="97"/>
      <c r="P143" s="97"/>
      <c r="Q143" s="97"/>
      <c r="R143" s="97"/>
      <c r="S143" s="97"/>
      <c r="T143" s="97"/>
      <c r="U143" s="97"/>
      <c r="V143" s="97"/>
      <c r="W143" s="97"/>
    </row>
    <row r="144" spans="1:23" x14ac:dyDescent="0.15">
      <c r="H144" s="522" t="s">
        <v>36</v>
      </c>
      <c r="I144" s="522"/>
      <c r="J144" s="522"/>
      <c r="M144" s="522" t="s">
        <v>37</v>
      </c>
      <c r="N144" s="522"/>
      <c r="O144" s="522"/>
    </row>
    <row r="145" spans="1:20" x14ac:dyDescent="0.15">
      <c r="H145" s="522" t="s">
        <v>38</v>
      </c>
      <c r="I145" s="522"/>
      <c r="J145" s="522"/>
    </row>
    <row r="146" spans="1:20" x14ac:dyDescent="0.15">
      <c r="H146" s="522"/>
      <c r="I146" s="522"/>
      <c r="J146" s="522"/>
    </row>
    <row r="147" spans="1:20" x14ac:dyDescent="0.15">
      <c r="H147" s="522"/>
      <c r="I147" s="522"/>
      <c r="J147" s="522"/>
    </row>
    <row r="148" spans="1:20" x14ac:dyDescent="0.15">
      <c r="D148" s="58" t="s">
        <v>83</v>
      </c>
      <c r="P148" s="58" t="s">
        <v>84</v>
      </c>
    </row>
    <row r="149" spans="1:20" x14ac:dyDescent="0.15">
      <c r="A149" s="51" t="s">
        <v>90</v>
      </c>
      <c r="P149" s="58" t="s">
        <v>90</v>
      </c>
      <c r="S149" s="51" t="s">
        <v>92</v>
      </c>
    </row>
    <row r="150" spans="1:20" x14ac:dyDescent="0.15">
      <c r="A150" s="66" t="s">
        <v>79</v>
      </c>
      <c r="B150" s="251" t="s">
        <v>89</v>
      </c>
      <c r="C150" s="251" t="s">
        <v>2</v>
      </c>
      <c r="D150" s="251" t="s">
        <v>3</v>
      </c>
      <c r="E150" s="251" t="s">
        <v>19</v>
      </c>
      <c r="F150" s="251" t="s">
        <v>6</v>
      </c>
      <c r="G150" s="251" t="s">
        <v>76</v>
      </c>
      <c r="H150" s="251" t="s">
        <v>10</v>
      </c>
      <c r="I150" s="251" t="s">
        <v>19</v>
      </c>
      <c r="J150" s="251" t="s">
        <v>77</v>
      </c>
      <c r="K150" s="251" t="s">
        <v>6</v>
      </c>
      <c r="L150" s="251" t="s">
        <v>14</v>
      </c>
      <c r="O150" s="251" t="s">
        <v>85</v>
      </c>
      <c r="P150" s="251" t="s">
        <v>86</v>
      </c>
      <c r="Q150" s="251" t="s">
        <v>87</v>
      </c>
      <c r="S150" s="249" t="s">
        <v>40</v>
      </c>
      <c r="T150" s="249" t="s">
        <v>41</v>
      </c>
    </row>
    <row r="151" spans="1:20" x14ac:dyDescent="0.15">
      <c r="A151" s="52" t="s">
        <v>44</v>
      </c>
      <c r="B151" s="250">
        <f>AVERAGE(B161,B171)</f>
        <v>543</v>
      </c>
      <c r="C151" s="250">
        <f>AVERAGE(C161,C171)</f>
        <v>321.5</v>
      </c>
      <c r="D151" s="252">
        <f>C151/B151</f>
        <v>0.59208103130755063</v>
      </c>
      <c r="E151" s="250">
        <f>AVERAGE(E161,E171)</f>
        <v>3728.5</v>
      </c>
      <c r="F151" s="250">
        <f t="shared" ref="F151:I151" si="92">AVERAGE(F161,F171)</f>
        <v>19</v>
      </c>
      <c r="G151" s="250">
        <f t="shared" si="92"/>
        <v>14.5</v>
      </c>
      <c r="H151" s="250">
        <f t="shared" si="92"/>
        <v>77</v>
      </c>
      <c r="I151" s="250">
        <f t="shared" si="92"/>
        <v>380.5</v>
      </c>
      <c r="J151" s="253">
        <f>I151/H151</f>
        <v>4.9415584415584419</v>
      </c>
      <c r="K151" s="250">
        <f>AVERAGE(K161,K171)</f>
        <v>6.5</v>
      </c>
      <c r="L151" s="53">
        <f>((E151*0.05)+(F151*4)+(G151*-1)+(I151*0.1)+(K151*6))</f>
        <v>324.97500000000002</v>
      </c>
      <c r="O151" s="252">
        <f>(B151+H151)/(B153+F153+B155+F155+B157+F157+B151+H151)</f>
        <v>0.40064620355411956</v>
      </c>
      <c r="P151" s="50">
        <f>B151/(B151+F153+F155+F157)</f>
        <v>0.51202263083451205</v>
      </c>
      <c r="Q151" s="50">
        <f>H151/(H151+B153+B155+B157)</f>
        <v>0.15811088295687886</v>
      </c>
      <c r="S151" s="50">
        <f>(H151+B153+B155+B157)/(H151+B153+B155+B157+B151)</f>
        <v>0.47281553398058251</v>
      </c>
      <c r="T151" s="50">
        <f>B151/(B151+H151+B153+B155+B157)</f>
        <v>0.52718446601941749</v>
      </c>
    </row>
    <row r="152" spans="1:20" x14ac:dyDescent="0.15">
      <c r="A152" s="66" t="s">
        <v>80</v>
      </c>
      <c r="B152" s="251" t="s">
        <v>10</v>
      </c>
      <c r="C152" s="251" t="s">
        <v>19</v>
      </c>
      <c r="D152" s="251" t="s">
        <v>77</v>
      </c>
      <c r="E152" s="251" t="s">
        <v>6</v>
      </c>
      <c r="F152" s="251" t="s">
        <v>17</v>
      </c>
      <c r="G152" s="251" t="s">
        <v>18</v>
      </c>
      <c r="H152" s="251" t="s">
        <v>19</v>
      </c>
      <c r="I152" s="251" t="s">
        <v>78</v>
      </c>
      <c r="J152" s="251" t="s">
        <v>6</v>
      </c>
      <c r="K152" s="251" t="s">
        <v>14</v>
      </c>
      <c r="L152" s="250" t="s">
        <v>91</v>
      </c>
      <c r="O152" s="249" t="s">
        <v>85</v>
      </c>
      <c r="P152" s="249" t="s">
        <v>87</v>
      </c>
      <c r="Q152" s="249" t="s">
        <v>88</v>
      </c>
    </row>
    <row r="153" spans="1:20" x14ac:dyDescent="0.15">
      <c r="A153" s="52" t="s">
        <v>44</v>
      </c>
      <c r="B153" s="250">
        <f>AVERAGE(B163,B173)</f>
        <v>403.5</v>
      </c>
      <c r="C153" s="250">
        <f>AVERAGE(C163,C173)</f>
        <v>1775</v>
      </c>
      <c r="D153" s="253">
        <f>C153/B153</f>
        <v>4.3990086741016112</v>
      </c>
      <c r="E153" s="250">
        <f>AVERAGE(E163,E173)</f>
        <v>13</v>
      </c>
      <c r="F153" s="250">
        <f t="shared" ref="F153:H153" si="93">AVERAGE(F163,F173)</f>
        <v>74</v>
      </c>
      <c r="G153" s="250">
        <f t="shared" si="93"/>
        <v>53.5</v>
      </c>
      <c r="H153" s="250">
        <f t="shared" si="93"/>
        <v>360</v>
      </c>
      <c r="I153" s="253">
        <f>H153/G153</f>
        <v>6.7289719626168223</v>
      </c>
      <c r="J153" s="250">
        <f>AVERAGE(J163,J173)</f>
        <v>2.5</v>
      </c>
      <c r="K153" s="53">
        <f>(C153*0.1)+(E153*6)+(H153*0.1)+(J153*6)</f>
        <v>306.5</v>
      </c>
      <c r="L153" s="53">
        <f>(C153*0.1)+(E153*6)+(G153*1)+(H153*0.1)+(J153*6)</f>
        <v>360</v>
      </c>
      <c r="O153" s="252">
        <f>(B153+F153)/(B153+F153+B155+F155+B157+F157+B151+H151)</f>
        <v>0.30856219709208399</v>
      </c>
      <c r="P153" s="50">
        <f>B153/(H151+B153+B155+B157)</f>
        <v>0.82854209445585214</v>
      </c>
      <c r="Q153" s="50">
        <f>F153/(F153+F155+F157)</f>
        <v>0.14299516908212562</v>
      </c>
    </row>
    <row r="154" spans="1:20" x14ac:dyDescent="0.15">
      <c r="A154" s="66" t="s">
        <v>81</v>
      </c>
      <c r="B154" s="251" t="s">
        <v>10</v>
      </c>
      <c r="C154" s="251" t="s">
        <v>19</v>
      </c>
      <c r="D154" s="251" t="s">
        <v>77</v>
      </c>
      <c r="E154" s="251" t="s">
        <v>6</v>
      </c>
      <c r="F154" s="251" t="s">
        <v>17</v>
      </c>
      <c r="G154" s="251" t="s">
        <v>18</v>
      </c>
      <c r="H154" s="251" t="s">
        <v>19</v>
      </c>
      <c r="I154" s="251" t="s">
        <v>78</v>
      </c>
      <c r="J154" s="251" t="s">
        <v>6</v>
      </c>
      <c r="K154" s="251" t="s">
        <v>14</v>
      </c>
      <c r="L154" s="250" t="s">
        <v>91</v>
      </c>
      <c r="O154" s="249" t="s">
        <v>85</v>
      </c>
      <c r="P154" s="249" t="s">
        <v>87</v>
      </c>
      <c r="Q154" s="249" t="s">
        <v>88</v>
      </c>
    </row>
    <row r="155" spans="1:20" x14ac:dyDescent="0.15">
      <c r="A155" s="52" t="s">
        <v>44</v>
      </c>
      <c r="B155" s="250">
        <f>AVERAGE(B165,B175)</f>
        <v>6.5</v>
      </c>
      <c r="C155" s="250">
        <f>AVERAGE(C165,C175)</f>
        <v>38.5</v>
      </c>
      <c r="D155" s="250">
        <f>C155/B155</f>
        <v>5.9230769230769234</v>
      </c>
      <c r="E155" s="250">
        <f>AVERAGE(E165,E175)</f>
        <v>0</v>
      </c>
      <c r="F155" s="250">
        <f t="shared" ref="F155:H155" si="94">AVERAGE(F165,F175)</f>
        <v>347.5</v>
      </c>
      <c r="G155" s="250">
        <f t="shared" si="94"/>
        <v>213.5</v>
      </c>
      <c r="H155" s="250">
        <f t="shared" si="94"/>
        <v>2662.5</v>
      </c>
      <c r="I155" s="253">
        <f>H155/G155</f>
        <v>12.47072599531616</v>
      </c>
      <c r="J155" s="250">
        <f>AVERAGE(J165,J175)</f>
        <v>12.5</v>
      </c>
      <c r="K155" s="53">
        <f>(C155*0.1)+(E155*6)+(H155*0.1)+(J155*6)</f>
        <v>345.1</v>
      </c>
      <c r="L155" s="53">
        <f>(C155*0.1)+(E155*6)+(G155*1)+(H155*0.1)+(J155*6)</f>
        <v>558.6</v>
      </c>
      <c r="O155" s="252">
        <f>(B155+F155)/(B153+F153+B155+F155+B157+F157+B151+H151)</f>
        <v>0.22875605815831987</v>
      </c>
      <c r="P155" s="50">
        <f>B155/(B153+H151+B155+B157)</f>
        <v>1.3347022587268994E-2</v>
      </c>
      <c r="Q155" s="50">
        <f>F155/(F155+F153+F157)</f>
        <v>0.67149758454106279</v>
      </c>
    </row>
    <row r="156" spans="1:20" x14ac:dyDescent="0.15">
      <c r="A156" s="66" t="s">
        <v>82</v>
      </c>
      <c r="B156" s="251" t="s">
        <v>10</v>
      </c>
      <c r="C156" s="251" t="s">
        <v>19</v>
      </c>
      <c r="D156" s="251" t="s">
        <v>77</v>
      </c>
      <c r="E156" s="251" t="s">
        <v>6</v>
      </c>
      <c r="F156" s="251" t="s">
        <v>17</v>
      </c>
      <c r="G156" s="251" t="s">
        <v>18</v>
      </c>
      <c r="H156" s="251" t="s">
        <v>19</v>
      </c>
      <c r="I156" s="251" t="s">
        <v>78</v>
      </c>
      <c r="J156" s="251" t="s">
        <v>6</v>
      </c>
      <c r="K156" s="251" t="s">
        <v>14</v>
      </c>
      <c r="L156" s="250" t="s">
        <v>91</v>
      </c>
      <c r="O156" s="249" t="s">
        <v>85</v>
      </c>
      <c r="P156" s="249" t="s">
        <v>87</v>
      </c>
      <c r="Q156" s="249" t="s">
        <v>88</v>
      </c>
    </row>
    <row r="157" spans="1:20" x14ac:dyDescent="0.15">
      <c r="A157" s="52" t="s">
        <v>44</v>
      </c>
      <c r="B157" s="250">
        <f>AVERAGE(B167,B177)</f>
        <v>0</v>
      </c>
      <c r="C157" s="250">
        <f>AVERAGE(C167,C177)</f>
        <v>0</v>
      </c>
      <c r="D157" s="250" t="e">
        <f>C157/B157</f>
        <v>#DIV/0!</v>
      </c>
      <c r="E157" s="250">
        <f>AVERAGE(E167,E177)</f>
        <v>0</v>
      </c>
      <c r="F157" s="250">
        <f>AVERAGE(F167,F177)</f>
        <v>96</v>
      </c>
      <c r="G157" s="250">
        <f t="shared" ref="G157:H157" si="95">AVERAGE(G167,G177)</f>
        <v>54.5</v>
      </c>
      <c r="H157" s="250">
        <f t="shared" si="95"/>
        <v>675</v>
      </c>
      <c r="I157" s="253">
        <f>H157/G157</f>
        <v>12.385321100917432</v>
      </c>
      <c r="J157" s="250">
        <f>AVERAGE(J167,J177)</f>
        <v>4</v>
      </c>
      <c r="K157" s="53">
        <f>(C157*0.1)+(E157*6)+(H157*0.1)+(J157*6)</f>
        <v>91.5</v>
      </c>
      <c r="L157" s="53">
        <f>(C157*0.1)+(E157*6)+(G157*1)+(H157*0.1)+(J157*6)</f>
        <v>146</v>
      </c>
      <c r="O157" s="252">
        <f>(B157+F157)/(B153+F153+B155+F155+B157+F157+B151+H151)</f>
        <v>6.2035541195476572E-2</v>
      </c>
      <c r="P157" s="65">
        <f>B157/(B157+B155+B153+H151)</f>
        <v>0</v>
      </c>
      <c r="Q157" s="50">
        <f>F157/(F157+F155+F153)</f>
        <v>0.1855072463768116</v>
      </c>
    </row>
    <row r="158" spans="1:20" x14ac:dyDescent="0.15">
      <c r="B158" s="254"/>
      <c r="C158" s="254"/>
      <c r="D158" s="254"/>
      <c r="E158" s="254"/>
      <c r="F158" s="254"/>
      <c r="G158" s="254"/>
      <c r="H158" s="254"/>
      <c r="I158" s="254"/>
      <c r="J158" s="254"/>
      <c r="K158" s="254"/>
      <c r="L158" s="255"/>
      <c r="P158" s="58"/>
    </row>
    <row r="159" spans="1:20" x14ac:dyDescent="0.15">
      <c r="A159" s="51">
        <v>2024</v>
      </c>
      <c r="P159" s="58">
        <v>2024</v>
      </c>
      <c r="S159" s="51" t="s">
        <v>92</v>
      </c>
    </row>
    <row r="160" spans="1:20" x14ac:dyDescent="0.15">
      <c r="A160" s="66" t="s">
        <v>79</v>
      </c>
      <c r="B160" s="251" t="s">
        <v>89</v>
      </c>
      <c r="C160" s="251" t="s">
        <v>2</v>
      </c>
      <c r="D160" s="251" t="s">
        <v>3</v>
      </c>
      <c r="E160" s="251" t="s">
        <v>19</v>
      </c>
      <c r="F160" s="251" t="s">
        <v>6</v>
      </c>
      <c r="G160" s="251" t="s">
        <v>76</v>
      </c>
      <c r="H160" s="251" t="s">
        <v>10</v>
      </c>
      <c r="I160" s="251" t="s">
        <v>19</v>
      </c>
      <c r="J160" s="251" t="s">
        <v>77</v>
      </c>
      <c r="K160" s="251" t="s">
        <v>6</v>
      </c>
      <c r="L160" s="251" t="s">
        <v>14</v>
      </c>
      <c r="O160" s="251" t="s">
        <v>85</v>
      </c>
      <c r="P160" s="251" t="s">
        <v>86</v>
      </c>
      <c r="Q160" s="251" t="s">
        <v>87</v>
      </c>
      <c r="S160" s="249" t="s">
        <v>40</v>
      </c>
      <c r="T160" s="249" t="s">
        <v>41</v>
      </c>
    </row>
    <row r="161" spans="1:20" x14ac:dyDescent="0.15">
      <c r="A161" s="52" t="s">
        <v>44</v>
      </c>
      <c r="B161" s="250">
        <v>512</v>
      </c>
      <c r="C161" s="250">
        <v>288</v>
      </c>
      <c r="D161" s="252">
        <f>C161/B161</f>
        <v>0.5625</v>
      </c>
      <c r="E161" s="250">
        <v>3575</v>
      </c>
      <c r="F161" s="250">
        <v>20</v>
      </c>
      <c r="G161" s="250">
        <v>19</v>
      </c>
      <c r="H161" s="250">
        <v>95</v>
      </c>
      <c r="I161" s="250">
        <v>525</v>
      </c>
      <c r="J161" s="253">
        <f>I161/H161</f>
        <v>5.5263157894736841</v>
      </c>
      <c r="K161" s="250">
        <v>6</v>
      </c>
      <c r="L161" s="53">
        <f>((E161*0.05)+(F161*4)+(G161*-1)+(I161*0.1)+(K161*6))</f>
        <v>328.25</v>
      </c>
      <c r="O161" s="252">
        <f>(B161+H161)/(B163+F163+B165+F165+B167+F167+B161+H161)</f>
        <v>0.40493662441627754</v>
      </c>
      <c r="P161" s="50">
        <f>B161/(B161+F163+F165+F167)</f>
        <v>0.51046859421734792</v>
      </c>
      <c r="Q161" s="50">
        <f>H161/(H161+B163+B165+B167)</f>
        <v>0.19153225806451613</v>
      </c>
      <c r="S161" s="50">
        <f>(H161+B163+B165+B167)/(H161+B163+B165+B167+B161)</f>
        <v>0.49206349206349204</v>
      </c>
      <c r="T161" s="50">
        <f>B161/(B161+H161+B163+B165+B167)</f>
        <v>0.50793650793650791</v>
      </c>
    </row>
    <row r="162" spans="1:20" x14ac:dyDescent="0.15">
      <c r="A162" s="66" t="s">
        <v>80</v>
      </c>
      <c r="B162" s="251" t="s">
        <v>10</v>
      </c>
      <c r="C162" s="251" t="s">
        <v>19</v>
      </c>
      <c r="D162" s="251" t="s">
        <v>77</v>
      </c>
      <c r="E162" s="251" t="s">
        <v>6</v>
      </c>
      <c r="F162" s="251" t="s">
        <v>17</v>
      </c>
      <c r="G162" s="251" t="s">
        <v>18</v>
      </c>
      <c r="H162" s="251" t="s">
        <v>19</v>
      </c>
      <c r="I162" s="251" t="s">
        <v>78</v>
      </c>
      <c r="J162" s="251" t="s">
        <v>6</v>
      </c>
      <c r="K162" s="251" t="s">
        <v>14</v>
      </c>
      <c r="L162" s="251" t="s">
        <v>91</v>
      </c>
      <c r="O162" s="249" t="s">
        <v>85</v>
      </c>
      <c r="P162" s="249" t="s">
        <v>87</v>
      </c>
      <c r="Q162" s="249" t="s">
        <v>88</v>
      </c>
    </row>
    <row r="163" spans="1:20" x14ac:dyDescent="0.15">
      <c r="A163" s="52" t="s">
        <v>44</v>
      </c>
      <c r="B163" s="250">
        <v>391</v>
      </c>
      <c r="C163" s="250">
        <v>1743</v>
      </c>
      <c r="D163" s="253">
        <f>C163/B163</f>
        <v>4.4578005115089514</v>
      </c>
      <c r="E163" s="250">
        <v>14</v>
      </c>
      <c r="F163" s="250">
        <v>65</v>
      </c>
      <c r="G163" s="250">
        <v>45</v>
      </c>
      <c r="H163" s="250">
        <v>296</v>
      </c>
      <c r="I163" s="253">
        <f>H163/G163</f>
        <v>6.5777777777777775</v>
      </c>
      <c r="J163" s="250">
        <v>2</v>
      </c>
      <c r="K163" s="53">
        <f>(C163*0.1)+(E163*6)+(H163*0.1)+(J163*6)</f>
        <v>299.90000000000003</v>
      </c>
      <c r="L163" s="53">
        <f>(C163*0.1)+(E163*6)+(G163*1)+(H163*0.1)+(J163*6)</f>
        <v>344.90000000000003</v>
      </c>
      <c r="O163" s="252">
        <f>(B163+F163)/(B163+F163+B165+F165+B167+F167+B161+H161)</f>
        <v>0.30420280186791193</v>
      </c>
      <c r="P163" s="50">
        <f>B163/(H161+B163+B165+B167)</f>
        <v>0.78830645161290325</v>
      </c>
      <c r="Q163" s="50">
        <f>F163/(F163+F165+F167)</f>
        <v>0.13238289205702647</v>
      </c>
    </row>
    <row r="164" spans="1:20" x14ac:dyDescent="0.15">
      <c r="A164" s="66" t="s">
        <v>81</v>
      </c>
      <c r="B164" s="251" t="s">
        <v>10</v>
      </c>
      <c r="C164" s="251" t="s">
        <v>19</v>
      </c>
      <c r="D164" s="251" t="s">
        <v>77</v>
      </c>
      <c r="E164" s="251" t="s">
        <v>6</v>
      </c>
      <c r="F164" s="251" t="s">
        <v>17</v>
      </c>
      <c r="G164" s="251" t="s">
        <v>18</v>
      </c>
      <c r="H164" s="251" t="s">
        <v>19</v>
      </c>
      <c r="I164" s="251" t="s">
        <v>78</v>
      </c>
      <c r="J164" s="251" t="s">
        <v>6</v>
      </c>
      <c r="K164" s="251" t="s">
        <v>14</v>
      </c>
      <c r="L164" s="251" t="s">
        <v>91</v>
      </c>
      <c r="O164" s="249" t="s">
        <v>85</v>
      </c>
      <c r="P164" s="249" t="s">
        <v>87</v>
      </c>
      <c r="Q164" s="249" t="s">
        <v>88</v>
      </c>
    </row>
    <row r="165" spans="1:20" x14ac:dyDescent="0.15">
      <c r="A165" s="52" t="s">
        <v>44</v>
      </c>
      <c r="B165" s="250">
        <v>10</v>
      </c>
      <c r="C165" s="250">
        <v>63</v>
      </c>
      <c r="D165" s="250">
        <f>C165/B165</f>
        <v>6.3</v>
      </c>
      <c r="E165" s="250">
        <v>0</v>
      </c>
      <c r="F165" s="250">
        <v>351</v>
      </c>
      <c r="G165" s="250">
        <v>204</v>
      </c>
      <c r="H165" s="250">
        <v>2750</v>
      </c>
      <c r="I165" s="253">
        <f>H165/G165</f>
        <v>13.480392156862745</v>
      </c>
      <c r="J165" s="250">
        <v>16</v>
      </c>
      <c r="K165" s="53">
        <f>(C165*0.1)+(E165*6)+(H165*0.1)+(J165*6)</f>
        <v>377.3</v>
      </c>
      <c r="L165" s="53">
        <f>(C165*0.1)+(E165*6)+(G165*1)+(H165*0.1)+(J165*6)</f>
        <v>581.29999999999995</v>
      </c>
      <c r="O165" s="252">
        <f>(B165+F165)/(B163+F163+B165+F165+B167+F167+B161+H161)</f>
        <v>0.24082721814543029</v>
      </c>
      <c r="P165" s="50">
        <f>B165/(B163+H161+B165+B167)</f>
        <v>2.0161290322580645E-2</v>
      </c>
      <c r="Q165" s="50">
        <f>F165/(F165+F163+F167)</f>
        <v>0.714867617107943</v>
      </c>
    </row>
    <row r="166" spans="1:20" x14ac:dyDescent="0.15">
      <c r="A166" s="66" t="s">
        <v>82</v>
      </c>
      <c r="B166" s="251" t="s">
        <v>10</v>
      </c>
      <c r="C166" s="251" t="s">
        <v>19</v>
      </c>
      <c r="D166" s="251" t="s">
        <v>77</v>
      </c>
      <c r="E166" s="251" t="s">
        <v>6</v>
      </c>
      <c r="F166" s="251" t="s">
        <v>17</v>
      </c>
      <c r="G166" s="251" t="s">
        <v>18</v>
      </c>
      <c r="H166" s="251" t="s">
        <v>19</v>
      </c>
      <c r="I166" s="251" t="s">
        <v>78</v>
      </c>
      <c r="J166" s="251" t="s">
        <v>6</v>
      </c>
      <c r="K166" s="251" t="s">
        <v>14</v>
      </c>
      <c r="L166" s="251" t="s">
        <v>91</v>
      </c>
      <c r="O166" s="249" t="s">
        <v>85</v>
      </c>
      <c r="P166" s="249" t="s">
        <v>87</v>
      </c>
      <c r="Q166" s="249" t="s">
        <v>88</v>
      </c>
    </row>
    <row r="167" spans="1:20" x14ac:dyDescent="0.15">
      <c r="A167" s="52" t="s">
        <v>44</v>
      </c>
      <c r="B167" s="250">
        <v>0</v>
      </c>
      <c r="C167" s="250">
        <v>0</v>
      </c>
      <c r="D167" s="250" t="e">
        <f>C167/B167</f>
        <v>#DIV/0!</v>
      </c>
      <c r="E167" s="250">
        <v>0</v>
      </c>
      <c r="F167" s="250">
        <v>75</v>
      </c>
      <c r="G167" s="250">
        <v>39</v>
      </c>
      <c r="H167" s="250">
        <v>467</v>
      </c>
      <c r="I167" s="253">
        <f>H167/G167</f>
        <v>11.974358974358974</v>
      </c>
      <c r="J167" s="250">
        <v>2</v>
      </c>
      <c r="K167" s="53">
        <f>(C167*0.1)+(E167*6)+(H167*0.1)+(J167*6)</f>
        <v>58.7</v>
      </c>
      <c r="L167" s="53">
        <f>(C167*0.1)+(E167*6)+(G167*1)+(H167*0.1)+(J167*6)</f>
        <v>97.7</v>
      </c>
      <c r="O167" s="252">
        <f>(B167+F167)/(B163+F163+B165+F165+B167+F167+B161+H161)</f>
        <v>5.0033355570380252E-2</v>
      </c>
      <c r="P167" s="65">
        <f>B167/(B167+B165+B163+H161)</f>
        <v>0</v>
      </c>
      <c r="Q167" s="50">
        <f>F167/(F167+F165+F163)</f>
        <v>0.15274949083503056</v>
      </c>
    </row>
    <row r="169" spans="1:20" x14ac:dyDescent="0.15">
      <c r="A169" s="51">
        <v>2025</v>
      </c>
      <c r="P169" s="58">
        <v>2025</v>
      </c>
      <c r="S169" s="51" t="s">
        <v>92</v>
      </c>
    </row>
    <row r="170" spans="1:20" x14ac:dyDescent="0.15">
      <c r="A170" s="66" t="s">
        <v>79</v>
      </c>
      <c r="B170" s="251" t="s">
        <v>89</v>
      </c>
      <c r="C170" s="251" t="s">
        <v>2</v>
      </c>
      <c r="D170" s="251" t="s">
        <v>3</v>
      </c>
      <c r="E170" s="251" t="s">
        <v>19</v>
      </c>
      <c r="F170" s="251" t="s">
        <v>6</v>
      </c>
      <c r="G170" s="251" t="s">
        <v>76</v>
      </c>
      <c r="H170" s="251" t="s">
        <v>10</v>
      </c>
      <c r="I170" s="251" t="s">
        <v>19</v>
      </c>
      <c r="J170" s="251" t="s">
        <v>77</v>
      </c>
      <c r="K170" s="251" t="s">
        <v>6</v>
      </c>
      <c r="L170" s="251" t="s">
        <v>14</v>
      </c>
      <c r="O170" s="251" t="s">
        <v>85</v>
      </c>
      <c r="P170" s="251" t="s">
        <v>86</v>
      </c>
      <c r="Q170" s="251" t="s">
        <v>87</v>
      </c>
      <c r="S170" s="249" t="s">
        <v>40</v>
      </c>
      <c r="T170" s="249" t="s">
        <v>41</v>
      </c>
    </row>
    <row r="171" spans="1:20" x14ac:dyDescent="0.15">
      <c r="A171" s="52" t="s">
        <v>44</v>
      </c>
      <c r="B171" s="250">
        <v>574</v>
      </c>
      <c r="C171" s="250">
        <v>355</v>
      </c>
      <c r="D171" s="252">
        <f>C171/B171</f>
        <v>0.61846689895470386</v>
      </c>
      <c r="E171" s="250">
        <v>3882</v>
      </c>
      <c r="F171" s="250">
        <v>18</v>
      </c>
      <c r="G171" s="250">
        <v>10</v>
      </c>
      <c r="H171" s="250">
        <v>59</v>
      </c>
      <c r="I171" s="250">
        <v>236</v>
      </c>
      <c r="J171" s="250">
        <f>I171/H171</f>
        <v>4</v>
      </c>
      <c r="K171" s="250">
        <v>7</v>
      </c>
      <c r="L171" s="53">
        <f>((E171*0.05)+(F171*4)+(G171*-1)+(I171*0.1)+(K171*6))</f>
        <v>321.70000000000005</v>
      </c>
      <c r="O171" s="252">
        <f>(B171+H171)/(B173+F173+B175+F175+B177+F177+B171+H171)</f>
        <v>0.39661654135338348</v>
      </c>
      <c r="P171" s="50">
        <f>B171/(B171+F173+F175+F177)</f>
        <v>0.51341681574239717</v>
      </c>
      <c r="Q171" s="50">
        <f>H171/(H171+B173+B175+B177)</f>
        <v>0.12343096234309624</v>
      </c>
      <c r="S171" s="50">
        <f>(H171+B173+B175+B177)/(H171+B173+B175+B177+B171)</f>
        <v>0.45437262357414449</v>
      </c>
      <c r="T171" s="50">
        <f>B171/(B171+H171+B173+B175+B177)</f>
        <v>0.54562737642585546</v>
      </c>
    </row>
    <row r="172" spans="1:20" x14ac:dyDescent="0.15">
      <c r="A172" s="66" t="s">
        <v>80</v>
      </c>
      <c r="B172" s="251" t="s">
        <v>10</v>
      </c>
      <c r="C172" s="251" t="s">
        <v>19</v>
      </c>
      <c r="D172" s="251" t="s">
        <v>77</v>
      </c>
      <c r="E172" s="251" t="s">
        <v>6</v>
      </c>
      <c r="F172" s="251" t="s">
        <v>17</v>
      </c>
      <c r="G172" s="251" t="s">
        <v>18</v>
      </c>
      <c r="H172" s="251" t="s">
        <v>19</v>
      </c>
      <c r="I172" s="251" t="s">
        <v>78</v>
      </c>
      <c r="J172" s="251" t="s">
        <v>6</v>
      </c>
      <c r="K172" s="251" t="s">
        <v>14</v>
      </c>
      <c r="L172" s="251" t="s">
        <v>91</v>
      </c>
      <c r="O172" s="249" t="s">
        <v>85</v>
      </c>
      <c r="P172" s="249" t="s">
        <v>87</v>
      </c>
      <c r="Q172" s="249" t="s">
        <v>88</v>
      </c>
    </row>
    <row r="173" spans="1:20" x14ac:dyDescent="0.15">
      <c r="A173" s="52" t="s">
        <v>44</v>
      </c>
      <c r="B173" s="250">
        <v>416</v>
      </c>
      <c r="C173" s="250">
        <v>1807</v>
      </c>
      <c r="D173" s="253">
        <f>C173/B173</f>
        <v>4.34375</v>
      </c>
      <c r="E173" s="250">
        <v>12</v>
      </c>
      <c r="F173" s="250">
        <v>83</v>
      </c>
      <c r="G173" s="250">
        <v>62</v>
      </c>
      <c r="H173" s="250">
        <v>424</v>
      </c>
      <c r="I173" s="253">
        <f>H173/G173</f>
        <v>6.838709677419355</v>
      </c>
      <c r="J173" s="250">
        <v>3</v>
      </c>
      <c r="K173" s="53">
        <f>(C173*0.1)+(E173*6)+(H173*0.1)+(J173*6)</f>
        <v>313.10000000000002</v>
      </c>
      <c r="L173" s="53">
        <f>(C173*0.1)+(E173*6)+(G173*1)+(H173*0.1)+(J173*6)</f>
        <v>375.1</v>
      </c>
      <c r="O173" s="252">
        <f>(B173+F173)/(B173+F173+B175+F175+B177+F177+B171+H171)</f>
        <v>0.31265664160401002</v>
      </c>
      <c r="P173" s="50">
        <f>B173/(H171+B173+B175+B177)</f>
        <v>0.87029288702928875</v>
      </c>
      <c r="Q173" s="50">
        <f>F173/(F173+F175+F177)</f>
        <v>0.15257352941176472</v>
      </c>
    </row>
    <row r="174" spans="1:20" x14ac:dyDescent="0.15">
      <c r="A174" s="66" t="s">
        <v>81</v>
      </c>
      <c r="B174" s="251" t="s">
        <v>10</v>
      </c>
      <c r="C174" s="251" t="s">
        <v>19</v>
      </c>
      <c r="D174" s="251" t="s">
        <v>77</v>
      </c>
      <c r="E174" s="251" t="s">
        <v>6</v>
      </c>
      <c r="F174" s="251" t="s">
        <v>17</v>
      </c>
      <c r="G174" s="251" t="s">
        <v>18</v>
      </c>
      <c r="H174" s="251" t="s">
        <v>19</v>
      </c>
      <c r="I174" s="251" t="s">
        <v>78</v>
      </c>
      <c r="J174" s="251" t="s">
        <v>6</v>
      </c>
      <c r="K174" s="251" t="s">
        <v>14</v>
      </c>
      <c r="L174" s="251" t="s">
        <v>91</v>
      </c>
      <c r="O174" s="249" t="s">
        <v>85</v>
      </c>
      <c r="P174" s="249" t="s">
        <v>87</v>
      </c>
      <c r="Q174" s="249" t="s">
        <v>88</v>
      </c>
    </row>
    <row r="175" spans="1:20" x14ac:dyDescent="0.15">
      <c r="A175" s="52" t="s">
        <v>44</v>
      </c>
      <c r="B175" s="250">
        <v>3</v>
      </c>
      <c r="C175" s="250">
        <v>14</v>
      </c>
      <c r="D175" s="253">
        <f>C175/B175</f>
        <v>4.666666666666667</v>
      </c>
      <c r="E175" s="250">
        <v>0</v>
      </c>
      <c r="F175" s="250">
        <v>344</v>
      </c>
      <c r="G175" s="250">
        <v>223</v>
      </c>
      <c r="H175" s="250">
        <v>2575</v>
      </c>
      <c r="I175" s="253">
        <f>H175/G175</f>
        <v>11.547085201793722</v>
      </c>
      <c r="J175" s="250">
        <v>9</v>
      </c>
      <c r="K175" s="53">
        <f>(C175*0.1)+(E175*6)+(H175*0.1)+(J175*6)</f>
        <v>312.89999999999998</v>
      </c>
      <c r="L175" s="53">
        <f>(C175*0.1)+(E175*6)+(G175*1)+(H175*0.1)+(J175*6)</f>
        <v>535.9</v>
      </c>
      <c r="O175" s="252">
        <f>(B175+F175)/(B173+F173+B175+F175+B177+F177+B171+H171)</f>
        <v>0.21741854636591479</v>
      </c>
      <c r="P175" s="50">
        <f>B175/(B173+H171+B175+B177)</f>
        <v>6.2761506276150627E-3</v>
      </c>
      <c r="Q175" s="50">
        <f>F175/(F175+F173+F177)</f>
        <v>0.63235294117647056</v>
      </c>
    </row>
    <row r="176" spans="1:20" x14ac:dyDescent="0.15">
      <c r="A176" s="66" t="s">
        <v>82</v>
      </c>
      <c r="B176" s="251" t="s">
        <v>10</v>
      </c>
      <c r="C176" s="251" t="s">
        <v>19</v>
      </c>
      <c r="D176" s="251" t="s">
        <v>77</v>
      </c>
      <c r="E176" s="251" t="s">
        <v>6</v>
      </c>
      <c r="F176" s="251" t="s">
        <v>17</v>
      </c>
      <c r="G176" s="251" t="s">
        <v>18</v>
      </c>
      <c r="H176" s="251" t="s">
        <v>19</v>
      </c>
      <c r="I176" s="251" t="s">
        <v>78</v>
      </c>
      <c r="J176" s="251" t="s">
        <v>6</v>
      </c>
      <c r="K176" s="251" t="s">
        <v>14</v>
      </c>
      <c r="L176" s="251" t="s">
        <v>91</v>
      </c>
      <c r="O176" s="249" t="s">
        <v>85</v>
      </c>
      <c r="P176" s="249" t="s">
        <v>87</v>
      </c>
      <c r="Q176" s="249" t="s">
        <v>88</v>
      </c>
    </row>
    <row r="177" spans="1:17" x14ac:dyDescent="0.15">
      <c r="A177" s="52" t="s">
        <v>44</v>
      </c>
      <c r="B177" s="250">
        <v>0</v>
      </c>
      <c r="C177" s="250">
        <v>0</v>
      </c>
      <c r="D177" s="250" t="e">
        <f>C177/B177</f>
        <v>#DIV/0!</v>
      </c>
      <c r="E177" s="250">
        <v>0</v>
      </c>
      <c r="F177" s="250">
        <v>117</v>
      </c>
      <c r="G177" s="250">
        <v>70</v>
      </c>
      <c r="H177" s="250">
        <v>883</v>
      </c>
      <c r="I177" s="253">
        <f>H177/G177</f>
        <v>12.614285714285714</v>
      </c>
      <c r="J177" s="250">
        <v>6</v>
      </c>
      <c r="K177" s="53">
        <f>(C177*0.1)+(E177*6)+(H177*0.1)+(J177*6)</f>
        <v>124.30000000000001</v>
      </c>
      <c r="L177" s="53">
        <f>(C177*0.1)+(E177*6)+(G177*1)+(H177*0.1)+(J177*6)</f>
        <v>194.3</v>
      </c>
      <c r="O177" s="252">
        <f>(B177+F177)/(B173+F173+B175+F175+B177+F177+B171+H171)</f>
        <v>7.3308270676691725E-2</v>
      </c>
      <c r="P177" s="65">
        <f>B177/(B177+B175+B173+H171)</f>
        <v>0</v>
      </c>
      <c r="Q177" s="50">
        <f>F177/(F177+F175+F173)</f>
        <v>0.21507352941176472</v>
      </c>
    </row>
  </sheetData>
  <mergeCells count="136">
    <mergeCell ref="A142:W142"/>
    <mergeCell ref="H144:J144"/>
    <mergeCell ref="M144:O144"/>
    <mergeCell ref="H145:J145"/>
    <mergeCell ref="H146:J146"/>
    <mergeCell ref="H147:J147"/>
    <mergeCell ref="J128:M128"/>
    <mergeCell ref="R128:U128"/>
    <mergeCell ref="J129:M129"/>
    <mergeCell ref="R129:U129"/>
    <mergeCell ref="J130:M130"/>
    <mergeCell ref="R130:U130"/>
    <mergeCell ref="J125:M125"/>
    <mergeCell ref="R125:U125"/>
    <mergeCell ref="J126:M126"/>
    <mergeCell ref="R126:U126"/>
    <mergeCell ref="J127:M127"/>
    <mergeCell ref="R127:U127"/>
    <mergeCell ref="J122:M122"/>
    <mergeCell ref="R122:U122"/>
    <mergeCell ref="J123:M123"/>
    <mergeCell ref="R123:U123"/>
    <mergeCell ref="J124:M124"/>
    <mergeCell ref="R124:U124"/>
    <mergeCell ref="A112:G112"/>
    <mergeCell ref="J112:N112"/>
    <mergeCell ref="R112:T112"/>
    <mergeCell ref="V112:W112"/>
    <mergeCell ref="A121:G121"/>
    <mergeCell ref="J121:N121"/>
    <mergeCell ref="R121:V121"/>
    <mergeCell ref="A91:G91"/>
    <mergeCell ref="H91:M91"/>
    <mergeCell ref="R91:T91"/>
    <mergeCell ref="V91:W91"/>
    <mergeCell ref="A101:G101"/>
    <mergeCell ref="J101:N101"/>
    <mergeCell ref="R101:T101"/>
    <mergeCell ref="V101:W101"/>
    <mergeCell ref="H77:J77"/>
    <mergeCell ref="H78:J78"/>
    <mergeCell ref="A81:W81"/>
    <mergeCell ref="C83:I83"/>
    <mergeCell ref="L83:P83"/>
    <mergeCell ref="R83:T83"/>
    <mergeCell ref="V83:W83"/>
    <mergeCell ref="J59:M59"/>
    <mergeCell ref="R59:U59"/>
    <mergeCell ref="AL59:AO59"/>
    <mergeCell ref="AT59:AW59"/>
    <mergeCell ref="A74:W74"/>
    <mergeCell ref="H76:J76"/>
    <mergeCell ref="M76:O76"/>
    <mergeCell ref="J57:M57"/>
    <mergeCell ref="R57:U57"/>
    <mergeCell ref="AL57:AO57"/>
    <mergeCell ref="AT57:AW57"/>
    <mergeCell ref="J58:M58"/>
    <mergeCell ref="R58:U58"/>
    <mergeCell ref="AL58:AO58"/>
    <mergeCell ref="AT58:AW58"/>
    <mergeCell ref="J55:M55"/>
    <mergeCell ref="R55:U55"/>
    <mergeCell ref="AL55:AO55"/>
    <mergeCell ref="AT55:AW55"/>
    <mergeCell ref="J56:M56"/>
    <mergeCell ref="R56:U56"/>
    <mergeCell ref="AL56:AO56"/>
    <mergeCell ref="AT56:AW56"/>
    <mergeCell ref="J53:M53"/>
    <mergeCell ref="R53:U53"/>
    <mergeCell ref="AL53:AO53"/>
    <mergeCell ref="AT53:AW53"/>
    <mergeCell ref="J54:M54"/>
    <mergeCell ref="R54:U54"/>
    <mergeCell ref="AL54:AO54"/>
    <mergeCell ref="AT54:AW54"/>
    <mergeCell ref="J51:M51"/>
    <mergeCell ref="R51:U51"/>
    <mergeCell ref="AL51:AO51"/>
    <mergeCell ref="AT51:AW51"/>
    <mergeCell ref="J52:M52"/>
    <mergeCell ref="R52:U52"/>
    <mergeCell ref="AL52:AO52"/>
    <mergeCell ref="AT52:AW52"/>
    <mergeCell ref="A50:G50"/>
    <mergeCell ref="J50:N50"/>
    <mergeCell ref="R50:V50"/>
    <mergeCell ref="AC50:AI50"/>
    <mergeCell ref="AL50:AP50"/>
    <mergeCell ref="AT50:AX50"/>
    <mergeCell ref="A41:G41"/>
    <mergeCell ref="L41:P41"/>
    <mergeCell ref="T41:V41"/>
    <mergeCell ref="X41:Y41"/>
    <mergeCell ref="AE41:AK41"/>
    <mergeCell ref="AN41:AR41"/>
    <mergeCell ref="AV41:AX41"/>
    <mergeCell ref="AZ41:BA41"/>
    <mergeCell ref="A30:G30"/>
    <mergeCell ref="L30:P30"/>
    <mergeCell ref="T30:V30"/>
    <mergeCell ref="X30:Y30"/>
    <mergeCell ref="AE30:AK30"/>
    <mergeCell ref="AN30:AR30"/>
    <mergeCell ref="AZ20:BA20"/>
    <mergeCell ref="C12:I12"/>
    <mergeCell ref="L12:P12"/>
    <mergeCell ref="R12:T12"/>
    <mergeCell ref="V12:W12"/>
    <mergeCell ref="AE12:AK12"/>
    <mergeCell ref="AN12:AR12"/>
    <mergeCell ref="AV30:AX30"/>
    <mergeCell ref="AZ30:BA30"/>
    <mergeCell ref="AT12:AV12"/>
    <mergeCell ref="AX12:AY12"/>
    <mergeCell ref="A20:G20"/>
    <mergeCell ref="H20:M20"/>
    <mergeCell ref="T20:V20"/>
    <mergeCell ref="X20:Y20"/>
    <mergeCell ref="AE20:AK20"/>
    <mergeCell ref="AL20:AQ20"/>
    <mergeCell ref="AV20:AX20"/>
    <mergeCell ref="H6:J6"/>
    <mergeCell ref="AJ6:AL6"/>
    <mergeCell ref="H7:J7"/>
    <mergeCell ref="AJ7:AL7"/>
    <mergeCell ref="A10:W10"/>
    <mergeCell ref="AC10:AY10"/>
    <mergeCell ref="A1:W1"/>
    <mergeCell ref="A3:W3"/>
    <mergeCell ref="AC3:AY3"/>
    <mergeCell ref="H5:J5"/>
    <mergeCell ref="M5:O5"/>
    <mergeCell ref="AJ5:AL5"/>
    <mergeCell ref="AO5:AQ5"/>
  </mergeCells>
  <hyperlinks>
    <hyperlink ref="H6" location="ARI!A90" display="RSP Projections: Year 2" xr:uid="{731DD69E-6213-4468-A70B-CC73C2D29078}"/>
    <hyperlink ref="H6:J6" location="ARI!A110" display="RSP Projections: Year 2" xr:uid="{5769A8B5-34D4-49BE-AFC0-CC7C518A8C96}"/>
    <hyperlink ref="M5:O5" location="ARI!AX11" display="Adjustable Projections: Year 1" xr:uid="{C2574DEB-AA99-463E-B998-6D3B60C7A5D6}"/>
    <hyperlink ref="AJ5" location="ARI!C9" display="RSP Projections: Year 1" xr:uid="{2F9D6E58-7965-4445-B10E-8B0AE70A6E8A}"/>
    <hyperlink ref="AJ6" location="ARI!A90" display="RSP Projections: Year 2" xr:uid="{D4D7961D-88D7-4F09-AA55-3F815B06E9C8}"/>
    <hyperlink ref="AJ6:AL6" location="ARI!A110" display="RSP Projections: Year 2" xr:uid="{1DA9251D-947A-4BA8-A095-B02734982A79}"/>
    <hyperlink ref="AO5:AQ5" location="ARI!AX11" display="Adjustable Projections: Year 1" xr:uid="{DEAC88EE-C47C-4227-984F-6D35E434AD68}"/>
    <hyperlink ref="H5" location="ARI!C9" display="RSP Projections: Year 1" xr:uid="{06FC6125-34C5-420F-BEA8-CD85E2A26921}"/>
    <hyperlink ref="H77" location="ARI!A90" display="RSP Projections: Year 2" xr:uid="{132A5320-34D2-46E4-B89C-A7519AD17C51}"/>
    <hyperlink ref="H77:J77" location="ARI!A110" display="RSP Projections: Year 2" xr:uid="{C16C321D-D9FE-43F9-B423-B3C048FE4851}"/>
    <hyperlink ref="M76:O76" location="ARI!AX11" display="Adjustable Projections: Year 1" xr:uid="{0A5F198D-6E79-40B5-B42A-0D46EEAD8806}"/>
    <hyperlink ref="H76" location="ARI!C9" display="RSP Projections: Year 1" xr:uid="{514EA8BC-E22D-4584-976A-F276A2D350F6}"/>
    <hyperlink ref="M144:O144" location="ARI!AX11" display="Adjustable Projections: Year 1" xr:uid="{70F65BBF-F787-461C-9309-1693CC431717}"/>
    <hyperlink ref="H145:J145" location="ARI!A110" display="RSP Projections: Year 2" xr:uid="{74078225-FA1D-4E02-8BD9-9CFC4C4BA517}"/>
    <hyperlink ref="H145" location="ARI!A90" display="RSP Projections: Year 2" xr:uid="{2A05B952-0342-4FCC-A5DC-1082E8F3614E}"/>
    <hyperlink ref="H144" location="ARI!C9" display="RSP Projections: Year 1" xr:uid="{58367EB3-71D7-4FB1-A524-EBF45DA6638A}"/>
    <hyperlink ref="M6" location="ARI!A170" display="Past Run/Pass Performances" xr:uid="{E4ED8DD7-DB51-432D-BC24-6EEB6D680BDC}"/>
    <hyperlink ref="M77" location="ARI!A170" display="Past Run/Pass Performances" xr:uid="{66632CE1-58FE-43AD-920A-DA6465242248}"/>
  </hyperlinks>
  <pageMargins left="0" right="0" top="0" bottom="0" header="0" footer="0"/>
  <pageSetup scale="54" orientation="landscape" horizontalDpi="1200" verticalDpi="1200"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30D10-D8AB-4D07-9AAC-70C7B970DBC9}">
  <dimension ref="A1:BB176"/>
  <sheetViews>
    <sheetView topLeftCell="A34" zoomScale="200" zoomScaleNormal="200" workbookViewId="0">
      <selection activeCell="B29" sqref="B29"/>
    </sheetView>
  </sheetViews>
  <sheetFormatPr defaultColWidth="4.7109375" defaultRowHeight="8.25" x14ac:dyDescent="0.15"/>
  <cols>
    <col min="1" max="1" width="14" style="224" customWidth="1"/>
    <col min="2" max="14" width="3.42578125" style="224" customWidth="1"/>
    <col min="15" max="15" width="4.85546875" style="224" bestFit="1" customWidth="1"/>
    <col min="16" max="16" width="7" style="224" bestFit="1" customWidth="1"/>
    <col min="17" max="17" width="5.140625" style="224" bestFit="1" customWidth="1"/>
    <col min="18" max="18" width="11.42578125" style="224" customWidth="1"/>
    <col min="19" max="19" width="5.28515625" style="224" bestFit="1" customWidth="1"/>
    <col min="20" max="20" width="5.42578125" style="224" bestFit="1" customWidth="1"/>
    <col min="21" max="21" width="5.140625" style="224" bestFit="1" customWidth="1"/>
    <col min="22" max="22" width="5" style="224" bestFit="1" customWidth="1"/>
    <col min="23" max="23" width="4.85546875" style="224" bestFit="1" customWidth="1"/>
    <col min="24" max="24" width="5.140625" style="224" bestFit="1" customWidth="1"/>
    <col min="25" max="26" width="5" style="224" bestFit="1" customWidth="1"/>
    <col min="27" max="29" width="4.7109375" style="224"/>
    <col min="30" max="31" width="4.85546875" style="224" bestFit="1" customWidth="1"/>
    <col min="32" max="33" width="5" style="224" bestFit="1" customWidth="1"/>
    <col min="34" max="34" width="5.85546875" style="224" bestFit="1" customWidth="1"/>
    <col min="35" max="36" width="5" style="224" bestFit="1" customWidth="1"/>
    <col min="37" max="45" width="4.85546875" style="224" bestFit="1" customWidth="1"/>
    <col min="46" max="46" width="4.7109375" style="224"/>
    <col min="47" max="47" width="5.85546875" style="224" bestFit="1" customWidth="1"/>
    <col min="48" max="49" width="4.85546875" style="224" bestFit="1" customWidth="1"/>
    <col min="50" max="50" width="4.7109375" style="224"/>
    <col min="51" max="52" width="4.85546875" style="224" bestFit="1" customWidth="1"/>
    <col min="53" max="16384" width="4.7109375" style="224"/>
  </cols>
  <sheetData>
    <row r="1" spans="1:53" x14ac:dyDescent="0.15">
      <c r="A1" s="517" t="s">
        <v>109</v>
      </c>
      <c r="B1" s="517"/>
      <c r="C1" s="517"/>
      <c r="D1" s="517"/>
      <c r="E1" s="517"/>
      <c r="F1" s="517"/>
      <c r="G1" s="517"/>
      <c r="H1" s="517"/>
      <c r="I1" s="517"/>
      <c r="J1" s="517"/>
      <c r="K1" s="517"/>
      <c r="L1" s="517"/>
      <c r="M1" s="517"/>
      <c r="N1" s="517"/>
      <c r="O1" s="517"/>
      <c r="P1" s="517"/>
      <c r="Q1" s="517"/>
      <c r="R1" s="517"/>
      <c r="S1" s="517"/>
      <c r="T1" s="517"/>
      <c r="U1" s="517"/>
      <c r="V1" s="517"/>
      <c r="W1" s="517"/>
    </row>
    <row r="2" spans="1:53" x14ac:dyDescent="0.15">
      <c r="C2" s="226"/>
      <c r="D2" s="226"/>
      <c r="E2" s="226"/>
      <c r="F2" s="226"/>
      <c r="G2" s="226"/>
      <c r="H2" s="226"/>
      <c r="I2" s="226"/>
      <c r="J2" s="226"/>
      <c r="K2" s="226"/>
      <c r="L2" s="226"/>
      <c r="M2" s="226"/>
      <c r="N2" s="226"/>
    </row>
    <row r="3" spans="1:53" x14ac:dyDescent="0.15">
      <c r="A3" s="517" t="s">
        <v>55</v>
      </c>
      <c r="B3" s="517"/>
      <c r="C3" s="517"/>
      <c r="D3" s="517"/>
      <c r="E3" s="517"/>
      <c r="F3" s="517"/>
      <c r="G3" s="517"/>
      <c r="H3" s="517"/>
      <c r="I3" s="517"/>
      <c r="J3" s="517"/>
      <c r="K3" s="517"/>
      <c r="L3" s="517"/>
      <c r="M3" s="517"/>
      <c r="N3" s="517"/>
      <c r="O3" s="517"/>
      <c r="P3" s="517"/>
      <c r="Q3" s="517"/>
      <c r="R3" s="517"/>
      <c r="S3" s="517"/>
      <c r="T3" s="517"/>
      <c r="U3" s="517"/>
      <c r="V3" s="517"/>
      <c r="W3" s="517"/>
      <c r="AC3" s="517" t="s">
        <v>55</v>
      </c>
      <c r="AD3" s="517"/>
      <c r="AE3" s="517"/>
      <c r="AF3" s="517"/>
      <c r="AG3" s="517"/>
      <c r="AH3" s="517"/>
      <c r="AI3" s="517"/>
      <c r="AJ3" s="517"/>
      <c r="AK3" s="517"/>
      <c r="AL3" s="517"/>
      <c r="AM3" s="517"/>
      <c r="AN3" s="517"/>
      <c r="AO3" s="517"/>
      <c r="AP3" s="517"/>
      <c r="AQ3" s="517"/>
      <c r="AR3" s="517"/>
      <c r="AS3" s="517"/>
      <c r="AT3" s="517"/>
      <c r="AU3" s="517"/>
      <c r="AV3" s="517"/>
      <c r="AW3" s="517"/>
      <c r="AX3" s="517"/>
      <c r="AY3" s="517"/>
    </row>
    <row r="4" spans="1:53" x14ac:dyDescent="0.15">
      <c r="A4" s="226"/>
      <c r="B4" s="226"/>
      <c r="C4" s="226"/>
      <c r="D4" s="226"/>
      <c r="E4" s="226"/>
      <c r="F4" s="226"/>
      <c r="G4" s="226"/>
      <c r="H4" s="226"/>
      <c r="I4" s="226"/>
      <c r="J4" s="226"/>
      <c r="K4" s="226"/>
      <c r="L4" s="226"/>
      <c r="M4" s="226"/>
      <c r="N4" s="226"/>
      <c r="O4" s="226"/>
      <c r="P4" s="226"/>
      <c r="Q4" s="226"/>
      <c r="R4" s="226"/>
      <c r="S4" s="226"/>
      <c r="T4" s="226"/>
      <c r="U4" s="226"/>
      <c r="V4" s="226"/>
      <c r="W4" s="226"/>
      <c r="X4" s="226"/>
      <c r="Y4" s="226"/>
      <c r="Z4" s="226"/>
      <c r="AA4" s="226"/>
      <c r="AC4" s="226"/>
      <c r="AD4" s="226"/>
      <c r="AE4" s="226"/>
      <c r="AF4" s="226"/>
      <c r="AG4" s="226"/>
      <c r="AH4" s="226"/>
      <c r="AI4" s="226"/>
      <c r="AJ4" s="226"/>
      <c r="AK4" s="226"/>
      <c r="AL4" s="226"/>
      <c r="AM4" s="226"/>
      <c r="AN4" s="226"/>
      <c r="AO4" s="226"/>
      <c r="AP4" s="226"/>
      <c r="AQ4" s="226"/>
      <c r="AR4" s="226"/>
      <c r="AS4" s="226"/>
      <c r="AT4" s="226"/>
      <c r="AU4" s="226"/>
      <c r="AV4" s="226"/>
      <c r="AW4" s="226"/>
      <c r="AX4" s="226"/>
      <c r="AY4" s="226"/>
    </row>
    <row r="5" spans="1:53" x14ac:dyDescent="0.15">
      <c r="H5" s="515" t="s">
        <v>36</v>
      </c>
      <c r="I5" s="516"/>
      <c r="J5" s="516"/>
      <c r="M5" s="515" t="s">
        <v>37</v>
      </c>
      <c r="N5" s="515"/>
      <c r="O5" s="515"/>
      <c r="S5" s="225" t="s">
        <v>94</v>
      </c>
      <c r="AJ5" s="515" t="s">
        <v>36</v>
      </c>
      <c r="AK5" s="516"/>
      <c r="AL5" s="516"/>
      <c r="AO5" s="515" t="s">
        <v>37</v>
      </c>
      <c r="AP5" s="515"/>
      <c r="AQ5" s="515"/>
    </row>
    <row r="6" spans="1:53" x14ac:dyDescent="0.15">
      <c r="H6" s="515" t="s">
        <v>38</v>
      </c>
      <c r="I6" s="515"/>
      <c r="J6" s="515"/>
      <c r="M6" s="227" t="s">
        <v>75</v>
      </c>
      <c r="S6" s="220" t="s">
        <v>40</v>
      </c>
      <c r="T6" s="220" t="s">
        <v>41</v>
      </c>
      <c r="AJ6" s="515" t="s">
        <v>38</v>
      </c>
      <c r="AK6" s="515"/>
      <c r="AL6" s="515"/>
    </row>
    <row r="7" spans="1:53" x14ac:dyDescent="0.15">
      <c r="H7" s="515"/>
      <c r="I7" s="516"/>
      <c r="J7" s="516"/>
      <c r="S7" s="219">
        <f>(N17+D27+L38+L47)/(N17+D27+L38+D17)</f>
        <v>0.44092219020172913</v>
      </c>
      <c r="T7" s="219">
        <f>D17/(D17+N17+D27+L38+L47)</f>
        <v>0.55907780979827093</v>
      </c>
      <c r="AJ7" s="515"/>
      <c r="AK7" s="516"/>
      <c r="AL7" s="516"/>
    </row>
    <row r="10" spans="1:53" x14ac:dyDescent="0.15">
      <c r="A10" s="517" t="s">
        <v>36</v>
      </c>
      <c r="B10" s="517"/>
      <c r="C10" s="517"/>
      <c r="D10" s="517"/>
      <c r="E10" s="517"/>
      <c r="F10" s="517"/>
      <c r="G10" s="517"/>
      <c r="H10" s="517"/>
      <c r="I10" s="517"/>
      <c r="J10" s="517"/>
      <c r="K10" s="517"/>
      <c r="L10" s="517"/>
      <c r="M10" s="517"/>
      <c r="N10" s="517"/>
      <c r="O10" s="517"/>
      <c r="P10" s="517"/>
      <c r="Q10" s="517"/>
      <c r="R10" s="517"/>
      <c r="S10" s="517"/>
      <c r="T10" s="517"/>
      <c r="U10" s="517"/>
      <c r="V10" s="517"/>
      <c r="W10" s="517"/>
      <c r="AC10" s="517" t="s">
        <v>37</v>
      </c>
      <c r="AD10" s="517"/>
      <c r="AE10" s="517"/>
      <c r="AF10" s="517"/>
      <c r="AG10" s="517"/>
      <c r="AH10" s="517"/>
      <c r="AI10" s="517"/>
      <c r="AJ10" s="517"/>
      <c r="AK10" s="517"/>
      <c r="AL10" s="517"/>
      <c r="AM10" s="517"/>
      <c r="AN10" s="517"/>
      <c r="AO10" s="517"/>
      <c r="AP10" s="517"/>
      <c r="AQ10" s="517"/>
      <c r="AR10" s="517"/>
      <c r="AS10" s="517"/>
      <c r="AT10" s="517"/>
      <c r="AU10" s="517"/>
      <c r="AV10" s="517"/>
      <c r="AW10" s="517"/>
      <c r="AX10" s="517"/>
      <c r="AY10" s="517"/>
    </row>
    <row r="12" spans="1:53" x14ac:dyDescent="0.15">
      <c r="C12" s="517" t="s">
        <v>48</v>
      </c>
      <c r="D12" s="517"/>
      <c r="E12" s="517"/>
      <c r="F12" s="517"/>
      <c r="G12" s="517"/>
      <c r="H12" s="517"/>
      <c r="I12" s="517"/>
      <c r="J12" s="226"/>
      <c r="K12" s="226"/>
      <c r="N12" s="517" t="s">
        <v>49</v>
      </c>
      <c r="O12" s="518"/>
      <c r="P12" s="518"/>
      <c r="Q12" s="518"/>
      <c r="R12" s="518"/>
      <c r="T12" s="517" t="s">
        <v>50</v>
      </c>
      <c r="U12" s="517"/>
      <c r="V12" s="517"/>
      <c r="X12" s="517"/>
      <c r="Y12" s="517"/>
      <c r="AG12" s="517" t="s">
        <v>48</v>
      </c>
      <c r="AH12" s="517"/>
      <c r="AI12" s="517"/>
      <c r="AJ12" s="517"/>
      <c r="AK12" s="517"/>
      <c r="AL12" s="517"/>
      <c r="AM12" s="517"/>
      <c r="AP12" s="517" t="s">
        <v>49</v>
      </c>
      <c r="AQ12" s="518"/>
      <c r="AR12" s="518"/>
      <c r="AS12" s="518"/>
      <c r="AT12" s="518"/>
      <c r="AV12" s="517" t="s">
        <v>50</v>
      </c>
      <c r="AW12" s="517"/>
      <c r="AX12" s="517"/>
      <c r="AZ12" s="517" t="s">
        <v>51</v>
      </c>
      <c r="BA12" s="517"/>
    </row>
    <row r="13" spans="1:53" x14ac:dyDescent="0.15">
      <c r="A13" s="228" t="s">
        <v>0</v>
      </c>
      <c r="B13" s="228" t="s">
        <v>1517</v>
      </c>
      <c r="C13" s="228" t="s">
        <v>66</v>
      </c>
      <c r="D13" s="228" t="s">
        <v>1</v>
      </c>
      <c r="E13" s="228" t="s">
        <v>2</v>
      </c>
      <c r="F13" s="228" t="s">
        <v>3</v>
      </c>
      <c r="G13" s="228" t="s">
        <v>4</v>
      </c>
      <c r="H13" s="228" t="s">
        <v>5</v>
      </c>
      <c r="I13" s="228" t="s">
        <v>6</v>
      </c>
      <c r="J13" s="228" t="s">
        <v>7</v>
      </c>
      <c r="K13" s="228" t="s">
        <v>8</v>
      </c>
      <c r="L13" s="228" t="s">
        <v>9</v>
      </c>
      <c r="N13" s="228" t="s">
        <v>10</v>
      </c>
      <c r="O13" s="228" t="s">
        <v>11</v>
      </c>
      <c r="P13" s="228" t="s">
        <v>12</v>
      </c>
      <c r="Q13" s="228" t="s">
        <v>6</v>
      </c>
      <c r="R13" s="228" t="s">
        <v>13</v>
      </c>
      <c r="S13" s="228"/>
      <c r="T13" s="228" t="s">
        <v>47</v>
      </c>
      <c r="U13" s="228" t="s">
        <v>45</v>
      </c>
      <c r="V13" s="228" t="s">
        <v>46</v>
      </c>
      <c r="W13" s="228"/>
      <c r="X13" s="228" t="s">
        <v>14</v>
      </c>
      <c r="Y13" s="228" t="s">
        <v>63</v>
      </c>
      <c r="Z13" s="228"/>
      <c r="AA13" s="228"/>
      <c r="AD13" s="228" t="s">
        <v>0</v>
      </c>
      <c r="AE13" s="228" t="s">
        <v>66</v>
      </c>
      <c r="AF13" s="228" t="s">
        <v>1</v>
      </c>
      <c r="AG13" s="228" t="s">
        <v>2</v>
      </c>
      <c r="AH13" s="228" t="s">
        <v>3</v>
      </c>
      <c r="AI13" s="228" t="s">
        <v>4</v>
      </c>
      <c r="AJ13" s="228" t="s">
        <v>5</v>
      </c>
      <c r="AK13" s="228" t="s">
        <v>6</v>
      </c>
      <c r="AL13" s="228" t="s">
        <v>7</v>
      </c>
      <c r="AM13" s="228" t="s">
        <v>8</v>
      </c>
      <c r="AN13" s="228" t="s">
        <v>9</v>
      </c>
      <c r="AP13" s="228" t="s">
        <v>10</v>
      </c>
      <c r="AQ13" s="228" t="s">
        <v>11</v>
      </c>
      <c r="AR13" s="228" t="s">
        <v>12</v>
      </c>
      <c r="AS13" s="228" t="s">
        <v>6</v>
      </c>
      <c r="AT13" s="228" t="s">
        <v>13</v>
      </c>
      <c r="AU13" s="228"/>
      <c r="AV13" s="228" t="s">
        <v>47</v>
      </c>
      <c r="AW13" s="228" t="s">
        <v>45</v>
      </c>
      <c r="AX13" s="228" t="s">
        <v>46</v>
      </c>
      <c r="AY13" s="228"/>
      <c r="AZ13" s="228" t="s">
        <v>14</v>
      </c>
      <c r="BA13" s="228" t="s">
        <v>63</v>
      </c>
    </row>
    <row r="14" spans="1:53" x14ac:dyDescent="0.15">
      <c r="A14" s="229" t="s">
        <v>515</v>
      </c>
      <c r="B14" s="230">
        <v>27</v>
      </c>
      <c r="C14" s="230">
        <v>17</v>
      </c>
      <c r="D14" s="230">
        <v>582</v>
      </c>
      <c r="E14" s="230">
        <v>382</v>
      </c>
      <c r="F14" s="219">
        <f>E14/D14</f>
        <v>0.6563573883161512</v>
      </c>
      <c r="G14" s="230">
        <v>4360</v>
      </c>
      <c r="H14" s="231">
        <f>G14/D14</f>
        <v>7.4914089347079038</v>
      </c>
      <c r="I14" s="230">
        <v>30</v>
      </c>
      <c r="J14" s="219">
        <f>I14/D14</f>
        <v>5.1546391752577317E-2</v>
      </c>
      <c r="K14" s="230">
        <v>12</v>
      </c>
      <c r="L14" s="219">
        <f>K14/D14</f>
        <v>2.0618556701030927E-2</v>
      </c>
      <c r="N14" s="230">
        <v>68</v>
      </c>
      <c r="O14" s="230">
        <v>291</v>
      </c>
      <c r="P14" s="230">
        <f>O14/N14</f>
        <v>4.2794117647058822</v>
      </c>
      <c r="Q14" s="230">
        <v>5</v>
      </c>
      <c r="R14" s="219">
        <f>Q14/N14</f>
        <v>7.3529411764705885E-2</v>
      </c>
      <c r="S14" s="232"/>
      <c r="T14" s="219">
        <f>(D14+N14)/($D$17+$N$17)</f>
        <v>1</v>
      </c>
      <c r="U14" s="219">
        <f>D14/($D$17)</f>
        <v>1</v>
      </c>
      <c r="V14" s="219">
        <f>N14/($N$17)</f>
        <v>1</v>
      </c>
      <c r="W14" s="233"/>
      <c r="X14" s="230">
        <f>($G14*('Scoring Format'!$B$2))+($I14*('Scoring Format'!$B$5))+($K14*('Scoring Format'!$B$8))+($O14*('Scoring Format'!$B$3))+($Q14*('Scoring Format'!$B$6))</f>
        <v>385.1</v>
      </c>
      <c r="Y14" s="234">
        <f>(($G14*('Scoring Format'!$B$2))+($I14*('Scoring Format'!$B$5))+($K14*('Scoring Format'!$B$8))+($O14*('Scoring Format'!$B$3))+($Q14*('Scoring Format'!$B$6)))*0.4</f>
        <v>154.04000000000002</v>
      </c>
      <c r="Z14" s="232"/>
      <c r="AA14" s="232"/>
      <c r="AD14" s="229" t="s">
        <v>15</v>
      </c>
      <c r="AE14" s="229"/>
      <c r="AF14" s="230">
        <v>583</v>
      </c>
      <c r="AG14" s="230">
        <v>378</v>
      </c>
      <c r="AH14" s="219">
        <f>AG14/AF14</f>
        <v>0.64837049742710118</v>
      </c>
      <c r="AI14" s="230">
        <v>4072</v>
      </c>
      <c r="AJ14" s="231">
        <f>AI14/AF14</f>
        <v>6.9845626072041167</v>
      </c>
      <c r="AK14" s="230">
        <v>27</v>
      </c>
      <c r="AL14" s="219">
        <f>AK14/AF14</f>
        <v>4.6312178387650088E-2</v>
      </c>
      <c r="AM14" s="230">
        <v>11</v>
      </c>
      <c r="AN14" s="219">
        <f>AM14/AF14</f>
        <v>1.8867924528301886E-2</v>
      </c>
      <c r="AP14" s="230">
        <v>100</v>
      </c>
      <c r="AQ14" s="230">
        <v>590</v>
      </c>
      <c r="AR14" s="230">
        <f>AQ14/AP14</f>
        <v>5.9</v>
      </c>
      <c r="AS14" s="230">
        <v>5</v>
      </c>
      <c r="AT14" s="219">
        <f>AS14/AP14</f>
        <v>0.05</v>
      </c>
      <c r="AU14" s="232"/>
      <c r="AV14" s="219">
        <f>(AF14+AP14)/(AF17+AP17)</f>
        <v>1</v>
      </c>
      <c r="AW14" s="219">
        <f>AF14/(AP14+AF14)</f>
        <v>0.85358711566617862</v>
      </c>
      <c r="AX14" s="219">
        <f>AP14/(AF14+AP14)</f>
        <v>0.14641288433382138</v>
      </c>
      <c r="AY14" s="233"/>
      <c r="AZ14" s="230">
        <f>((AI14*0.05)+(AK14*4)+(AM14*-1)+(AQ14*0.1)+(AS14*6))*0.55</f>
        <v>214.28000000000003</v>
      </c>
      <c r="BA14" s="234">
        <f>((AI14*0.05)+(AK14*4)+(AM14*-1)+(AQ14*0.1)+(AS14*6))*0.4</f>
        <v>155.84000000000003</v>
      </c>
    </row>
    <row r="15" spans="1:53" x14ac:dyDescent="0.15">
      <c r="A15" s="229" t="s">
        <v>1831</v>
      </c>
      <c r="B15" s="230">
        <v>31</v>
      </c>
      <c r="C15" s="230">
        <v>0</v>
      </c>
      <c r="D15" s="230">
        <v>0</v>
      </c>
      <c r="E15" s="230">
        <v>0</v>
      </c>
      <c r="F15" s="219" t="e">
        <f>E15/D15</f>
        <v>#DIV/0!</v>
      </c>
      <c r="G15" s="230"/>
      <c r="H15" s="231" t="e">
        <f>G15/D15</f>
        <v>#DIV/0!</v>
      </c>
      <c r="I15" s="230">
        <v>0</v>
      </c>
      <c r="J15" s="219" t="e">
        <f>I15/D15</f>
        <v>#DIV/0!</v>
      </c>
      <c r="K15" s="230">
        <v>0</v>
      </c>
      <c r="L15" s="219" t="e">
        <f t="shared" ref="L15:L16" si="0">K15/D15</f>
        <v>#DIV/0!</v>
      </c>
      <c r="N15" s="230"/>
      <c r="O15" s="230"/>
      <c r="P15" s="230" t="e">
        <f>O15/N15</f>
        <v>#DIV/0!</v>
      </c>
      <c r="Q15" s="230">
        <v>0</v>
      </c>
      <c r="R15" s="219" t="e">
        <f t="shared" ref="R15:R16" si="1">Q15/N15</f>
        <v>#DIV/0!</v>
      </c>
      <c r="S15" s="232"/>
      <c r="T15" s="219">
        <f>(D15+N15)/($D$17+$N$17)</f>
        <v>0</v>
      </c>
      <c r="U15" s="219">
        <f>D15/($D$17)</f>
        <v>0</v>
      </c>
      <c r="V15" s="219">
        <f>N15/($N$17)</f>
        <v>0</v>
      </c>
      <c r="W15" s="233"/>
      <c r="X15" s="230">
        <f>($G15*('Scoring Format'!$B$2))+($I15*('Scoring Format'!$B$5))+($K15*('Scoring Format'!$B$8))+($O15*('Scoring Format'!$B$3))+($Q15*('Scoring Format'!$B$6))</f>
        <v>0</v>
      </c>
      <c r="Y15" s="234">
        <f>(($G15*('Scoring Format'!$B$2))+($I15*('Scoring Format'!$B$5))+($K15*('Scoring Format'!$B$8))+($O15*('Scoring Format'!$B$3))+($Q15*('Scoring Format'!$B$6)))*0.4</f>
        <v>0</v>
      </c>
      <c r="Z15" s="232"/>
      <c r="AA15" s="232"/>
      <c r="AD15" s="229" t="s">
        <v>67</v>
      </c>
      <c r="AE15" s="229"/>
      <c r="AF15" s="230">
        <v>0</v>
      </c>
      <c r="AG15" s="230">
        <v>0</v>
      </c>
      <c r="AH15" s="219">
        <v>0</v>
      </c>
      <c r="AI15" s="230">
        <v>0</v>
      </c>
      <c r="AJ15" s="231"/>
      <c r="AK15" s="230">
        <v>0</v>
      </c>
      <c r="AL15" s="219" t="e">
        <f>AK15/AF15</f>
        <v>#DIV/0!</v>
      </c>
      <c r="AM15" s="230">
        <v>0</v>
      </c>
      <c r="AN15" s="219" t="e">
        <f t="shared" ref="AN15:AN16" si="2">AM15/AF15</f>
        <v>#DIV/0!</v>
      </c>
      <c r="AP15" s="230">
        <v>0</v>
      </c>
      <c r="AQ15" s="230">
        <v>0</v>
      </c>
      <c r="AR15" s="230"/>
      <c r="AS15" s="230">
        <v>0</v>
      </c>
      <c r="AT15" s="219" t="e">
        <f t="shared" ref="AT15:AT16" si="3">AS15/AP15</f>
        <v>#DIV/0!</v>
      </c>
      <c r="AU15" s="232"/>
      <c r="AV15" s="219" t="e">
        <f>(AF15+AP15)/(AD18+AN18)</f>
        <v>#DIV/0!</v>
      </c>
      <c r="AW15" s="219" t="e">
        <f>AF15/(AP15+AF15)</f>
        <v>#DIV/0!</v>
      </c>
      <c r="AX15" s="219" t="e">
        <f>AP15/(AF15+AP15)</f>
        <v>#DIV/0!</v>
      </c>
      <c r="AY15" s="233"/>
      <c r="AZ15" s="230"/>
      <c r="BA15" s="234"/>
    </row>
    <row r="16" spans="1:53" x14ac:dyDescent="0.15">
      <c r="A16" s="229"/>
      <c r="B16" s="230"/>
      <c r="C16" s="230"/>
      <c r="D16" s="230"/>
      <c r="E16" s="230"/>
      <c r="F16" s="219" t="e">
        <f>E16/D16</f>
        <v>#DIV/0!</v>
      </c>
      <c r="G16" s="230"/>
      <c r="H16" s="231" t="e">
        <f>G16/D16</f>
        <v>#DIV/0!</v>
      </c>
      <c r="I16" s="230">
        <v>0</v>
      </c>
      <c r="J16" s="219" t="e">
        <f>I16/D16</f>
        <v>#DIV/0!</v>
      </c>
      <c r="K16" s="230">
        <v>0</v>
      </c>
      <c r="L16" s="219" t="e">
        <f t="shared" si="0"/>
        <v>#DIV/0!</v>
      </c>
      <c r="N16" s="230">
        <v>0</v>
      </c>
      <c r="O16" s="230">
        <v>0</v>
      </c>
      <c r="P16" s="230" t="e">
        <f>O16/N16</f>
        <v>#DIV/0!</v>
      </c>
      <c r="Q16" s="230">
        <v>0</v>
      </c>
      <c r="R16" s="219" t="e">
        <f t="shared" si="1"/>
        <v>#DIV/0!</v>
      </c>
      <c r="S16" s="232"/>
      <c r="T16" s="219">
        <f>(D16+N16)/($D$17+$N$17)</f>
        <v>0</v>
      </c>
      <c r="U16" s="219">
        <f>D16/($D$17)</f>
        <v>0</v>
      </c>
      <c r="V16" s="219">
        <f>N16/($N$17)</f>
        <v>0</v>
      </c>
      <c r="W16" s="233"/>
      <c r="X16" s="230">
        <f>($G16*('Scoring Format'!$B$2))+($I16*('Scoring Format'!$B$5))+($K16*('Scoring Format'!$B$8))+($O16*('Scoring Format'!$B$3))+($Q16*('Scoring Format'!$B$6))</f>
        <v>0</v>
      </c>
      <c r="Y16" s="234">
        <f>(($G16*('Scoring Format'!$B$2))+($I16*('Scoring Format'!$B$5))+($K16*('Scoring Format'!$B$8))+($O16*('Scoring Format'!$B$3))+($Q16*('Scoring Format'!$B$6)))*0.4</f>
        <v>0</v>
      </c>
      <c r="Z16" s="232"/>
      <c r="AA16" s="232"/>
      <c r="AD16" s="229" t="s">
        <v>68</v>
      </c>
      <c r="AE16" s="229"/>
      <c r="AF16" s="230"/>
      <c r="AG16" s="230"/>
      <c r="AH16" s="219" t="e">
        <f>AG16/AF16</f>
        <v>#DIV/0!</v>
      </c>
      <c r="AI16" s="230"/>
      <c r="AJ16" s="231" t="e">
        <f>AI16/AF16</f>
        <v>#DIV/0!</v>
      </c>
      <c r="AK16" s="230"/>
      <c r="AL16" s="219" t="e">
        <f>AK16/AF16</f>
        <v>#DIV/0!</v>
      </c>
      <c r="AM16" s="230"/>
      <c r="AN16" s="219" t="e">
        <f t="shared" si="2"/>
        <v>#DIV/0!</v>
      </c>
      <c r="AP16" s="230"/>
      <c r="AQ16" s="230"/>
      <c r="AR16" s="230" t="e">
        <f>AQ16/AP16</f>
        <v>#DIV/0!</v>
      </c>
      <c r="AS16" s="230"/>
      <c r="AT16" s="219" t="e">
        <f t="shared" si="3"/>
        <v>#DIV/0!</v>
      </c>
      <c r="AU16" s="232"/>
      <c r="AV16" s="219" t="e">
        <f>(AF16+AP16)/(AF20+AP20)</f>
        <v>#DIV/0!</v>
      </c>
      <c r="AW16" s="219" t="e">
        <f>AF16/(AP16+AF16)</f>
        <v>#DIV/0!</v>
      </c>
      <c r="AX16" s="219" t="e">
        <f>AP16/(AF16+AP16)</f>
        <v>#DIV/0!</v>
      </c>
      <c r="AY16" s="233"/>
      <c r="AZ16" s="230">
        <f>((AI16*0.05)+(AK16*4)+(AM16*-1)+(AQ16*0.1)+(AS16*6))*0.55</f>
        <v>0</v>
      </c>
      <c r="BA16" s="234">
        <f>((AI16*0.05)+(AK16*4)+(AM16*-1)+(AQ16*0.1)+(AS16*6))*0.4</f>
        <v>0</v>
      </c>
    </row>
    <row r="17" spans="1:54" x14ac:dyDescent="0.15">
      <c r="A17" s="228" t="s">
        <v>44</v>
      </c>
      <c r="B17" s="228"/>
      <c r="C17" s="228"/>
      <c r="D17" s="228">
        <f>SUM(D14:D16)</f>
        <v>582</v>
      </c>
      <c r="E17" s="228">
        <f>SUM(E14:E16)</f>
        <v>382</v>
      </c>
      <c r="F17" s="228"/>
      <c r="G17" s="228">
        <f t="shared" ref="G17:K17" si="4">SUM(G14:G16)</f>
        <v>4360</v>
      </c>
      <c r="H17" s="228"/>
      <c r="I17" s="228">
        <f t="shared" si="4"/>
        <v>30</v>
      </c>
      <c r="J17" s="228"/>
      <c r="K17" s="228">
        <f t="shared" si="4"/>
        <v>12</v>
      </c>
      <c r="L17" s="228"/>
      <c r="M17" s="225"/>
      <c r="N17" s="228">
        <f>SUM(N14:N16)</f>
        <v>68</v>
      </c>
      <c r="O17" s="228">
        <f>SUM(O14:O16)</f>
        <v>291</v>
      </c>
      <c r="P17" s="228"/>
      <c r="Q17" s="228">
        <f>SUM(Q14:Q16)</f>
        <v>5</v>
      </c>
      <c r="R17" s="228"/>
      <c r="S17" s="228"/>
      <c r="T17" s="235">
        <f>T14+T15+T16</f>
        <v>1</v>
      </c>
      <c r="U17" s="236">
        <f>D17/(D17+N17)</f>
        <v>0.89538461538461533</v>
      </c>
      <c r="V17" s="236">
        <f>N17/(N17+D17)</f>
        <v>0.10461538461538461</v>
      </c>
      <c r="W17" s="233"/>
      <c r="X17" s="232"/>
      <c r="Y17" s="232"/>
      <c r="Z17" s="232"/>
      <c r="AA17" s="232"/>
      <c r="AD17" s="228" t="s">
        <v>44</v>
      </c>
      <c r="AE17" s="228"/>
      <c r="AF17" s="228">
        <f>SUM(AF14:AF16)</f>
        <v>583</v>
      </c>
      <c r="AG17" s="228">
        <f>SUM(AG14:AG16)</f>
        <v>378</v>
      </c>
      <c r="AH17" s="228"/>
      <c r="AI17" s="228">
        <f t="shared" ref="AI17" si="5">SUM(AI14:AI16)</f>
        <v>4072</v>
      </c>
      <c r="AJ17" s="228"/>
      <c r="AK17" s="228">
        <f t="shared" ref="AK17" si="6">SUM(AK14:AK16)</f>
        <v>27</v>
      </c>
      <c r="AL17" s="228"/>
      <c r="AM17" s="228">
        <f t="shared" ref="AM17" si="7">SUM(AM14:AM16)</f>
        <v>11</v>
      </c>
      <c r="AN17" s="228"/>
      <c r="AO17" s="225"/>
      <c r="AP17" s="228">
        <f>SUM(AP14:AP16)</f>
        <v>100</v>
      </c>
      <c r="AQ17" s="228">
        <f>SUM(AQ14:AQ16)</f>
        <v>590</v>
      </c>
      <c r="AR17" s="228"/>
      <c r="AS17" s="228">
        <f>SUM(AS14:AS16)</f>
        <v>5</v>
      </c>
      <c r="AT17" s="228"/>
      <c r="AU17" s="228"/>
      <c r="AV17" s="235" t="e">
        <f>AV14+AV15+AV16</f>
        <v>#DIV/0!</v>
      </c>
      <c r="AW17" s="236">
        <f>AF17/(AF17+AP17)</f>
        <v>0.85358711566617862</v>
      </c>
      <c r="AX17" s="236">
        <f>AP17/(AP17+AF17)</f>
        <v>0.14641288433382138</v>
      </c>
      <c r="AY17" s="233"/>
      <c r="AZ17" s="232"/>
      <c r="BA17" s="232"/>
    </row>
    <row r="18" spans="1:54" x14ac:dyDescent="0.15">
      <c r="B18" s="232"/>
      <c r="C18" s="232"/>
      <c r="D18" s="237"/>
      <c r="E18" s="232"/>
      <c r="F18" s="238"/>
      <c r="G18" s="232"/>
      <c r="H18" s="239"/>
      <c r="I18" s="232"/>
      <c r="J18" s="239"/>
      <c r="K18" s="232"/>
      <c r="L18" s="232"/>
      <c r="M18" s="232"/>
      <c r="N18" s="232"/>
      <c r="O18" s="232"/>
      <c r="P18" s="232"/>
      <c r="Q18" s="232"/>
      <c r="R18" s="232"/>
      <c r="AD18" s="232"/>
      <c r="AE18" s="232"/>
      <c r="AF18" s="237"/>
      <c r="AG18" s="232"/>
      <c r="AH18" s="238"/>
      <c r="AI18" s="232"/>
      <c r="AJ18" s="239"/>
      <c r="AK18" s="232"/>
      <c r="AL18" s="239"/>
      <c r="AM18" s="232"/>
      <c r="AN18" s="232"/>
      <c r="AO18" s="232"/>
      <c r="AP18" s="232"/>
      <c r="AQ18" s="232"/>
      <c r="AR18" s="232"/>
      <c r="AS18" s="232"/>
      <c r="AT18" s="232"/>
    </row>
    <row r="19" spans="1:54" x14ac:dyDescent="0.15">
      <c r="B19" s="232"/>
      <c r="C19" s="232"/>
      <c r="D19" s="237"/>
      <c r="E19" s="232"/>
      <c r="F19" s="238"/>
      <c r="G19" s="232"/>
      <c r="H19" s="239"/>
      <c r="I19" s="232"/>
      <c r="J19" s="239"/>
      <c r="K19" s="232"/>
      <c r="L19" s="232"/>
      <c r="M19" s="232"/>
      <c r="N19" s="232"/>
      <c r="O19" s="232"/>
      <c r="P19" s="232"/>
      <c r="Q19" s="232"/>
      <c r="R19" s="232"/>
      <c r="AD19" s="232"/>
      <c r="AE19" s="232"/>
      <c r="AF19" s="237"/>
      <c r="AG19" s="232"/>
      <c r="AH19" s="238"/>
      <c r="AI19" s="232"/>
      <c r="AJ19" s="239"/>
      <c r="AK19" s="232"/>
      <c r="AL19" s="239"/>
      <c r="AM19" s="232"/>
      <c r="AN19" s="232"/>
      <c r="AO19" s="232"/>
      <c r="AP19" s="232"/>
      <c r="AQ19" s="232"/>
      <c r="AR19" s="232"/>
      <c r="AS19" s="232"/>
      <c r="AT19" s="232"/>
    </row>
    <row r="20" spans="1:54" x14ac:dyDescent="0.15">
      <c r="A20" s="517" t="s">
        <v>49</v>
      </c>
      <c r="B20" s="517"/>
      <c r="C20" s="517"/>
      <c r="D20" s="517"/>
      <c r="E20" s="517"/>
      <c r="F20" s="517"/>
      <c r="G20" s="517"/>
      <c r="H20" s="517" t="s">
        <v>52</v>
      </c>
      <c r="I20" s="518"/>
      <c r="J20" s="518"/>
      <c r="K20" s="518"/>
      <c r="L20" s="518"/>
      <c r="M20" s="518"/>
      <c r="N20" s="232"/>
      <c r="O20" s="232"/>
      <c r="P20" s="232"/>
      <c r="Q20" s="232"/>
      <c r="T20" s="517" t="s">
        <v>50</v>
      </c>
      <c r="U20" s="517"/>
      <c r="V20" s="517"/>
      <c r="X20" s="517"/>
      <c r="Y20" s="517"/>
      <c r="Z20" s="226"/>
      <c r="AA20" s="226"/>
      <c r="AB20" s="226"/>
      <c r="AC20" s="226"/>
      <c r="AE20" s="517" t="s">
        <v>49</v>
      </c>
      <c r="AF20" s="517"/>
      <c r="AG20" s="517"/>
      <c r="AH20" s="517"/>
      <c r="AI20" s="517"/>
      <c r="AJ20" s="517"/>
      <c r="AK20" s="517"/>
      <c r="AL20" s="517" t="s">
        <v>52</v>
      </c>
      <c r="AM20" s="518"/>
      <c r="AN20" s="518"/>
      <c r="AO20" s="518"/>
      <c r="AP20" s="518"/>
      <c r="AQ20" s="518"/>
      <c r="AR20" s="232"/>
      <c r="AS20" s="232"/>
      <c r="AV20" s="517" t="s">
        <v>50</v>
      </c>
      <c r="AW20" s="517"/>
      <c r="AX20" s="517"/>
      <c r="AZ20" s="517" t="s">
        <v>51</v>
      </c>
      <c r="BA20" s="517"/>
      <c r="BB20" s="226"/>
    </row>
    <row r="21" spans="1:54" x14ac:dyDescent="0.15">
      <c r="A21" s="228" t="s">
        <v>16</v>
      </c>
      <c r="B21" s="228" t="s">
        <v>1517</v>
      </c>
      <c r="C21" s="228" t="s">
        <v>66</v>
      </c>
      <c r="D21" s="228" t="s">
        <v>1</v>
      </c>
      <c r="E21" s="228" t="s">
        <v>4</v>
      </c>
      <c r="F21" s="228" t="s">
        <v>5</v>
      </c>
      <c r="G21" s="228" t="s">
        <v>6</v>
      </c>
      <c r="H21" s="228" t="s">
        <v>7</v>
      </c>
      <c r="J21" s="228" t="s">
        <v>34</v>
      </c>
      <c r="K21" s="228" t="s">
        <v>17</v>
      </c>
      <c r="L21" s="228" t="s">
        <v>18</v>
      </c>
      <c r="M21" s="228" t="s">
        <v>19</v>
      </c>
      <c r="N21" s="228" t="s">
        <v>20</v>
      </c>
      <c r="O21" s="228" t="s">
        <v>6</v>
      </c>
      <c r="P21" s="228" t="s">
        <v>53</v>
      </c>
      <c r="S21" s="228" t="s">
        <v>16</v>
      </c>
      <c r="T21" s="228" t="s">
        <v>47</v>
      </c>
      <c r="U21" s="228" t="s">
        <v>45</v>
      </c>
      <c r="V21" s="228" t="s">
        <v>46</v>
      </c>
      <c r="X21" s="228" t="s">
        <v>14</v>
      </c>
      <c r="Y21" s="228" t="s">
        <v>21</v>
      </c>
      <c r="Z21" s="228" t="s">
        <v>1002</v>
      </c>
      <c r="AA21" s="228"/>
      <c r="AB21" s="228"/>
      <c r="AC21" s="228"/>
      <c r="AD21" s="228" t="s">
        <v>16</v>
      </c>
      <c r="AE21" s="228" t="s">
        <v>66</v>
      </c>
      <c r="AF21" s="228" t="s">
        <v>1</v>
      </c>
      <c r="AG21" s="228" t="s">
        <v>4</v>
      </c>
      <c r="AH21" s="228" t="s">
        <v>5</v>
      </c>
      <c r="AI21" s="228" t="s">
        <v>6</v>
      </c>
      <c r="AJ21" s="228" t="s">
        <v>7</v>
      </c>
      <c r="AL21" s="228" t="s">
        <v>34</v>
      </c>
      <c r="AM21" s="228" t="s">
        <v>17</v>
      </c>
      <c r="AN21" s="228" t="s">
        <v>18</v>
      </c>
      <c r="AO21" s="228" t="s">
        <v>19</v>
      </c>
      <c r="AP21" s="228" t="s">
        <v>20</v>
      </c>
      <c r="AQ21" s="228" t="s">
        <v>6</v>
      </c>
      <c r="AR21" s="228" t="s">
        <v>53</v>
      </c>
      <c r="AV21" s="228" t="s">
        <v>47</v>
      </c>
      <c r="AW21" s="228" t="s">
        <v>45</v>
      </c>
      <c r="AX21" s="228" t="s">
        <v>46</v>
      </c>
      <c r="AZ21" s="228" t="s">
        <v>14</v>
      </c>
      <c r="BA21" s="228" t="s">
        <v>21</v>
      </c>
    </row>
    <row r="22" spans="1:54" x14ac:dyDescent="0.15">
      <c r="A22" s="229" t="s">
        <v>2474</v>
      </c>
      <c r="B22" s="230">
        <v>32</v>
      </c>
      <c r="C22" s="241">
        <v>17</v>
      </c>
      <c r="D22" s="230">
        <v>17</v>
      </c>
      <c r="E22" s="230">
        <v>70</v>
      </c>
      <c r="F22" s="230">
        <f>E22/D22</f>
        <v>4.117647058823529</v>
      </c>
      <c r="G22" s="230">
        <v>0</v>
      </c>
      <c r="H22" s="219">
        <f>G22/D22</f>
        <v>0</v>
      </c>
      <c r="J22" s="219">
        <f>L22/K22</f>
        <v>0.75</v>
      </c>
      <c r="K22" s="230">
        <v>8</v>
      </c>
      <c r="L22" s="230">
        <v>6</v>
      </c>
      <c r="M22" s="230">
        <v>45</v>
      </c>
      <c r="N22" s="230">
        <f>M22/L22</f>
        <v>7.5</v>
      </c>
      <c r="O22" s="230">
        <v>1</v>
      </c>
      <c r="P22" s="219">
        <f>O22/L22</f>
        <v>0.16666666666666666</v>
      </c>
      <c r="S22" s="229" t="s">
        <v>2475</v>
      </c>
      <c r="T22" s="219">
        <f>(D22+K22)/($D$27+$K$27+$N$17+$E$17+$L$38+$L$47)</f>
        <v>2.7624309392265192E-2</v>
      </c>
      <c r="U22" s="219">
        <f>K22/($K$27+$F$38+$F$47)</f>
        <v>2.0202020202020204E-2</v>
      </c>
      <c r="V22" s="219">
        <f>D22/($D$27+$N$17+$L$38+$L$47)</f>
        <v>3.7037037037037035E-2</v>
      </c>
      <c r="X22" s="230">
        <f>($E22*('Scoring Format'!$B$3))+($G22*('Scoring Format'!$B$6))+($M22*('Scoring Format'!$B$4))+($O22*('Scoring Format'!$B$7))</f>
        <v>17.5</v>
      </c>
      <c r="Y22" s="230">
        <f>($E22*('Scoring Format'!$B$3))+($G22*('Scoring Format'!$B$6))+(L22*1)+($M22*('Scoring Format'!$B$4))+($O22*('Scoring Format'!$B$7))</f>
        <v>23.5</v>
      </c>
      <c r="Z22" s="230">
        <f>($E22*('Scoring Format'!$B$3))+($G22*('Scoring Format'!$B$6))+(L22*0.5)+($M22*('Scoring Format'!$B$4))+($O22*('Scoring Format'!$B$7))</f>
        <v>20.5</v>
      </c>
      <c r="AA22" s="232"/>
      <c r="AB22" s="232"/>
      <c r="AC22" s="232"/>
      <c r="AD22" s="229" t="s">
        <v>69</v>
      </c>
      <c r="AE22" s="229"/>
      <c r="AF22" s="230">
        <v>200</v>
      </c>
      <c r="AG22" s="230">
        <v>1040</v>
      </c>
      <c r="AH22" s="230">
        <f>AG22/AF22</f>
        <v>5.2</v>
      </c>
      <c r="AI22" s="230">
        <v>7</v>
      </c>
      <c r="AJ22" s="219">
        <f>AI22/AF22</f>
        <v>3.5000000000000003E-2</v>
      </c>
      <c r="AL22" s="219">
        <f>AN22/AM22</f>
        <v>0.8</v>
      </c>
      <c r="AM22" s="230">
        <v>70</v>
      </c>
      <c r="AN22" s="230">
        <v>56</v>
      </c>
      <c r="AO22" s="230">
        <v>364</v>
      </c>
      <c r="AP22" s="230">
        <f>AO22/AN22</f>
        <v>6.5</v>
      </c>
      <c r="AQ22" s="230">
        <v>2</v>
      </c>
      <c r="AR22" s="219">
        <f>AQ22/AN22</f>
        <v>3.5714285714285712E-2</v>
      </c>
      <c r="AV22" s="219" t="e">
        <f>(#REF!+AM22)/(#REF!+AM25)</f>
        <v>#REF!</v>
      </c>
      <c r="AW22" s="219" t="e">
        <f>#REF!/(AM22+#REF!)</f>
        <v>#REF!</v>
      </c>
      <c r="AX22" s="219" t="e">
        <f>AM22/(#REF!+AM22)</f>
        <v>#REF!</v>
      </c>
      <c r="AZ22" s="230" t="e">
        <f>(#REF!*0.1)+(AF22*6)+(AL22*0.1)+(AN22*6)</f>
        <v>#REF!</v>
      </c>
      <c r="BA22" s="230" t="e">
        <f>(#REF!*0.1)+(AF22*6)+(AK22*1)+(AL22*0.1)+(AN22*6)</f>
        <v>#REF!</v>
      </c>
    </row>
    <row r="23" spans="1:54" x14ac:dyDescent="0.15">
      <c r="A23" s="229" t="s">
        <v>2771</v>
      </c>
      <c r="B23" s="230">
        <v>25</v>
      </c>
      <c r="C23" s="241">
        <v>17</v>
      </c>
      <c r="D23" s="230">
        <v>168</v>
      </c>
      <c r="E23" s="230">
        <v>756</v>
      </c>
      <c r="F23" s="230">
        <f>E23/D23</f>
        <v>4.5</v>
      </c>
      <c r="G23" s="230">
        <v>6</v>
      </c>
      <c r="H23" s="219">
        <f>G23/D23</f>
        <v>3.5714285714285712E-2</v>
      </c>
      <c r="J23" s="219">
        <f t="shared" ref="J23:J26" si="8">L23/K23</f>
        <v>0.75</v>
      </c>
      <c r="K23" s="230">
        <v>8</v>
      </c>
      <c r="L23" s="230">
        <v>6</v>
      </c>
      <c r="M23" s="230">
        <v>37</v>
      </c>
      <c r="N23" s="230">
        <f>M23/L23</f>
        <v>6.166666666666667</v>
      </c>
      <c r="O23" s="230">
        <v>0</v>
      </c>
      <c r="P23" s="219">
        <f t="shared" ref="P23:P26" si="9">O23/L23</f>
        <v>0</v>
      </c>
      <c r="S23" s="229" t="s">
        <v>2772</v>
      </c>
      <c r="T23" s="219">
        <f>(D23+K23)/($D$27+$K$27+$N$17+$E$17+$L$38+$L$47)</f>
        <v>0.19447513812154696</v>
      </c>
      <c r="U23" s="219">
        <f>K23/($K$27+$F$38+$F$47)</f>
        <v>2.0202020202020204E-2</v>
      </c>
      <c r="V23" s="219">
        <f>D23/($D$27+$N$17+$L$38+$L$47)</f>
        <v>0.36601307189542481</v>
      </c>
      <c r="X23" s="230">
        <f>($E23*('Scoring Format'!$B$3))+($G23*('Scoring Format'!$B$6))+($M23*('Scoring Format'!$B$4))+($O23*('Scoring Format'!$B$7))</f>
        <v>115.30000000000001</v>
      </c>
      <c r="Y23" s="230">
        <f>($E23*('Scoring Format'!$B$3))+($G23*('Scoring Format'!$B$6))+(L23*1)+($M23*('Scoring Format'!$B$4))+($O23*('Scoring Format'!$B$7))</f>
        <v>121.30000000000001</v>
      </c>
      <c r="Z23" s="230">
        <f>($E23*('Scoring Format'!$B$3))+($G23*('Scoring Format'!$B$6))+(L23*0.5)+($M23*('Scoring Format'!$B$4))+($O23*('Scoring Format'!$B$7))</f>
        <v>118.30000000000001</v>
      </c>
      <c r="AA23" s="232"/>
      <c r="AB23" s="232"/>
      <c r="AC23" s="232"/>
      <c r="AD23" s="229" t="s">
        <v>22</v>
      </c>
      <c r="AE23" s="229"/>
      <c r="AF23" s="230">
        <v>96</v>
      </c>
      <c r="AG23" s="230">
        <v>445</v>
      </c>
      <c r="AH23" s="230">
        <f>AG23/AF23</f>
        <v>4.635416666666667</v>
      </c>
      <c r="AI23" s="230">
        <v>6</v>
      </c>
      <c r="AJ23" s="219">
        <f>AI23/AF23</f>
        <v>6.25E-2</v>
      </c>
      <c r="AL23" s="219">
        <f t="shared" ref="AL23:AL26" si="10">AN23/AM23</f>
        <v>0.58333333333333337</v>
      </c>
      <c r="AM23" s="230">
        <v>24</v>
      </c>
      <c r="AN23" s="230">
        <v>14</v>
      </c>
      <c r="AO23" s="230">
        <v>110</v>
      </c>
      <c r="AP23" s="230">
        <f>AO23/AN23</f>
        <v>7.8571428571428568</v>
      </c>
      <c r="AQ23" s="230">
        <v>2</v>
      </c>
      <c r="AR23" s="219">
        <f t="shared" ref="AR23:AR26" si="11">AQ23/AN23</f>
        <v>0.14285714285714285</v>
      </c>
      <c r="AV23" s="219" t="e">
        <f>(#REF!+AM23)/(#REF!+AM26)</f>
        <v>#REF!</v>
      </c>
      <c r="AW23" s="219" t="e">
        <f>#REF!/(AM23+#REF!)</f>
        <v>#REF!</v>
      </c>
      <c r="AX23" s="219" t="e">
        <f>AM23/(#REF!+AM23)</f>
        <v>#REF!</v>
      </c>
      <c r="AZ23" s="230" t="e">
        <f>(#REF!*0.1)+(AF23*6)+(AL23*0.1)+(AN23*6)</f>
        <v>#REF!</v>
      </c>
      <c r="BA23" s="230" t="e">
        <f>(#REF!*0.1)+(AF23*6)+(AK23*1)+(AL23*0.1)+(AN23*6)</f>
        <v>#REF!</v>
      </c>
    </row>
    <row r="24" spans="1:54" x14ac:dyDescent="0.15">
      <c r="A24" s="229" t="s">
        <v>1836</v>
      </c>
      <c r="B24" s="230">
        <v>22</v>
      </c>
      <c r="C24" s="241">
        <v>17</v>
      </c>
      <c r="D24" s="230">
        <v>26</v>
      </c>
      <c r="E24" s="230">
        <v>104</v>
      </c>
      <c r="F24" s="230">
        <f>E24/D24</f>
        <v>4</v>
      </c>
      <c r="G24" s="230">
        <v>0</v>
      </c>
      <c r="H24" s="219">
        <f>G24/D24</f>
        <v>0</v>
      </c>
      <c r="J24" s="219">
        <f t="shared" si="8"/>
        <v>0.79166666666666663</v>
      </c>
      <c r="K24" s="230">
        <v>24</v>
      </c>
      <c r="L24" s="230">
        <v>19</v>
      </c>
      <c r="M24" s="230">
        <v>115</v>
      </c>
      <c r="N24" s="230">
        <f>M24/L24</f>
        <v>6.0526315789473681</v>
      </c>
      <c r="O24" s="230">
        <v>0</v>
      </c>
      <c r="P24" s="219">
        <f t="shared" si="9"/>
        <v>0</v>
      </c>
      <c r="S24" s="229" t="s">
        <v>1835</v>
      </c>
      <c r="T24" s="219">
        <f>(D24+K24)/($D$27+$K$27+$N$17+$E$17+$L$38+$L$47)</f>
        <v>5.5248618784530384E-2</v>
      </c>
      <c r="U24" s="219">
        <f>K24/($K$27+$F$38+$F$47)</f>
        <v>6.0606060606060608E-2</v>
      </c>
      <c r="V24" s="219">
        <f>D24/($D$27+$N$17+$L$38+$L$47)</f>
        <v>5.6644880174291937E-2</v>
      </c>
      <c r="X24" s="230">
        <f>($E24*('Scoring Format'!$B$3))+($G24*('Scoring Format'!$B$6))+($M24*('Scoring Format'!$B$4))+($O24*('Scoring Format'!$B$7))</f>
        <v>21.9</v>
      </c>
      <c r="Y24" s="230">
        <f>($E24*('Scoring Format'!$B$3))+($G24*('Scoring Format'!$B$6))+(L24*1)+($M24*('Scoring Format'!$B$4))+($O24*('Scoring Format'!$B$7))</f>
        <v>40.9</v>
      </c>
      <c r="Z24" s="230">
        <f>($E24*('Scoring Format'!$B$3))+($G24*('Scoring Format'!$B$6))+(L24*0.5)+($M24*('Scoring Format'!$B$4))+($O24*('Scoring Format'!$B$7))</f>
        <v>31.4</v>
      </c>
      <c r="AA24" s="232"/>
      <c r="AB24" s="232"/>
      <c r="AC24" s="232"/>
      <c r="AD24" s="229" t="s">
        <v>23</v>
      </c>
      <c r="AE24" s="229"/>
      <c r="AF24" s="230">
        <v>8</v>
      </c>
      <c r="AG24" s="230">
        <v>28</v>
      </c>
      <c r="AH24" s="230">
        <f>AG24/AF24</f>
        <v>3.5</v>
      </c>
      <c r="AI24" s="230">
        <v>0</v>
      </c>
      <c r="AJ24" s="219">
        <f>AI24/AF24</f>
        <v>0</v>
      </c>
      <c r="AL24" s="219">
        <f t="shared" si="10"/>
        <v>0.5</v>
      </c>
      <c r="AM24" s="230">
        <v>4</v>
      </c>
      <c r="AN24" s="230">
        <v>2</v>
      </c>
      <c r="AO24" s="230">
        <v>17</v>
      </c>
      <c r="AP24" s="230">
        <f>AO24/AN24</f>
        <v>8.5</v>
      </c>
      <c r="AQ24" s="230">
        <v>0</v>
      </c>
      <c r="AR24" s="219">
        <f t="shared" si="11"/>
        <v>0</v>
      </c>
      <c r="AV24" s="219" t="e">
        <f>(#REF!+AM24)/(#REF!+AM30)</f>
        <v>#REF!</v>
      </c>
      <c r="AW24" s="219" t="e">
        <f>#REF!/(AM24+#REF!)</f>
        <v>#REF!</v>
      </c>
      <c r="AX24" s="219" t="e">
        <f>AM24/(#REF!+AM24)</f>
        <v>#REF!</v>
      </c>
      <c r="AZ24" s="230" t="e">
        <f>(#REF!*0.1)+(AF24*6)+(AL24*0.1)+(AN24*6)</f>
        <v>#REF!</v>
      </c>
      <c r="BA24" s="230" t="e">
        <f>(#REF!*0.1)+(AF24*6)+(AK24*1)+(AL24*0.1)+(AN24*6)</f>
        <v>#REF!</v>
      </c>
    </row>
    <row r="25" spans="1:54" x14ac:dyDescent="0.15">
      <c r="A25" s="229" t="s">
        <v>1833</v>
      </c>
      <c r="B25" s="230">
        <v>24</v>
      </c>
      <c r="C25" s="241">
        <v>17</v>
      </c>
      <c r="D25" s="230">
        <v>153</v>
      </c>
      <c r="E25" s="230">
        <v>643</v>
      </c>
      <c r="F25" s="230">
        <f>E25/D25</f>
        <v>4.2026143790849675</v>
      </c>
      <c r="G25" s="230">
        <v>6</v>
      </c>
      <c r="H25" s="219">
        <f>G25/D25</f>
        <v>3.9215686274509803E-2</v>
      </c>
      <c r="J25" s="219">
        <f t="shared" si="8"/>
        <v>0.79166666666666663</v>
      </c>
      <c r="K25" s="230">
        <v>24</v>
      </c>
      <c r="L25" s="230">
        <v>19</v>
      </c>
      <c r="M25" s="230">
        <v>150</v>
      </c>
      <c r="N25" s="230">
        <f>M25/L25</f>
        <v>7.8947368421052628</v>
      </c>
      <c r="O25" s="230">
        <v>3</v>
      </c>
      <c r="P25" s="219">
        <f t="shared" si="9"/>
        <v>0.15789473684210525</v>
      </c>
      <c r="S25" s="229" t="s">
        <v>1834</v>
      </c>
      <c r="T25" s="219">
        <f>(D25+K25)/($D$27+$K$27+$N$17+$E$17+$L$38+$L$47)</f>
        <v>0.19558011049723756</v>
      </c>
      <c r="U25" s="219">
        <f>K25/($K$27+$F$38+$F$47)</f>
        <v>6.0606060606060608E-2</v>
      </c>
      <c r="V25" s="219">
        <f>D25/($D$27+$N$17+$L$38+$L$47)</f>
        <v>0.33333333333333331</v>
      </c>
      <c r="X25" s="230">
        <f>($E25*('Scoring Format'!$B$3))+($G25*('Scoring Format'!$B$6))+($M25*('Scoring Format'!$B$4))+($O25*('Scoring Format'!$B$7))</f>
        <v>133.30000000000001</v>
      </c>
      <c r="Y25" s="230">
        <f>($E25*('Scoring Format'!$B$3))+($G25*('Scoring Format'!$B$6))+(L25*1)+($M25*('Scoring Format'!$B$4))+($O25*('Scoring Format'!$B$7))</f>
        <v>152.30000000000001</v>
      </c>
      <c r="Z25" s="230">
        <f>($E25*('Scoring Format'!$B$3))+($G25*('Scoring Format'!$B$6))+(L25*0.5)+($M25*('Scoring Format'!$B$4))+($O25*('Scoring Format'!$B$7))</f>
        <v>142.80000000000001</v>
      </c>
      <c r="AA25" s="232"/>
      <c r="AB25" s="232"/>
      <c r="AC25" s="232"/>
      <c r="AD25" s="229" t="s">
        <v>24</v>
      </c>
      <c r="AE25" s="229"/>
      <c r="AF25" s="230"/>
      <c r="AG25" s="230"/>
      <c r="AH25" s="230" t="e">
        <f>AG25/AF25</f>
        <v>#DIV/0!</v>
      </c>
      <c r="AI25" s="230">
        <v>0</v>
      </c>
      <c r="AJ25" s="219" t="e">
        <f>AI25/AF25</f>
        <v>#DIV/0!</v>
      </c>
      <c r="AL25" s="219" t="e">
        <f t="shared" si="10"/>
        <v>#DIV/0!</v>
      </c>
      <c r="AM25" s="230"/>
      <c r="AN25" s="230"/>
      <c r="AO25" s="230"/>
      <c r="AP25" s="230" t="e">
        <f>AO25/AN25</f>
        <v>#DIV/0!</v>
      </c>
      <c r="AQ25" s="230">
        <v>0</v>
      </c>
      <c r="AR25" s="219" t="e">
        <f t="shared" si="11"/>
        <v>#DIV/0!</v>
      </c>
      <c r="AV25" s="219" t="e">
        <f>(#REF!+AM25)/(#REF!+AM31)</f>
        <v>#REF!</v>
      </c>
      <c r="AW25" s="219" t="e">
        <f>#REF!/(AM25+#REF!)</f>
        <v>#REF!</v>
      </c>
      <c r="AX25" s="219" t="e">
        <f>AM25/(#REF!+AM25)</f>
        <v>#REF!</v>
      </c>
      <c r="AZ25" s="230" t="e">
        <f>(#REF!*0.1)+(AF25*6)+(AL25*0.1)+(AN25*6)</f>
        <v>#REF!</v>
      </c>
      <c r="BA25" s="230" t="e">
        <f>(#REF!*0.1)+(AF25*6)+(AK25*1)+(AL25*0.1)+(AN25*6)</f>
        <v>#REF!</v>
      </c>
    </row>
    <row r="26" spans="1:54" x14ac:dyDescent="0.15">
      <c r="A26" s="229" t="s">
        <v>2476</v>
      </c>
      <c r="B26" s="230">
        <v>24</v>
      </c>
      <c r="C26" s="241">
        <v>17</v>
      </c>
      <c r="D26" s="230">
        <v>9</v>
      </c>
      <c r="E26" s="230">
        <v>32</v>
      </c>
      <c r="F26" s="230">
        <f>E26/D26</f>
        <v>3.5555555555555554</v>
      </c>
      <c r="G26" s="230">
        <v>0</v>
      </c>
      <c r="H26" s="219">
        <f>G26/D26</f>
        <v>0</v>
      </c>
      <c r="J26" s="219" t="e">
        <f t="shared" si="8"/>
        <v>#DIV/0!</v>
      </c>
      <c r="K26" s="230">
        <v>0</v>
      </c>
      <c r="L26" s="230">
        <v>0</v>
      </c>
      <c r="M26" s="230">
        <v>0</v>
      </c>
      <c r="N26" s="230" t="e">
        <f>M26/L26</f>
        <v>#DIV/0!</v>
      </c>
      <c r="O26" s="230">
        <v>0</v>
      </c>
      <c r="P26" s="219" t="e">
        <f t="shared" si="9"/>
        <v>#DIV/0!</v>
      </c>
      <c r="S26" s="229" t="s">
        <v>2477</v>
      </c>
      <c r="T26" s="219">
        <f>(D26+K26)/($D$27+$K$27+$N$17+$E$17+$L$38+$L$47)</f>
        <v>9.9447513812154689E-3</v>
      </c>
      <c r="U26" s="219">
        <f>K26/($K$27+$F$38+$F$47)</f>
        <v>0</v>
      </c>
      <c r="V26" s="219">
        <f>D26/($D$27+$N$17+$L$38+$L$47)</f>
        <v>1.9607843137254902E-2</v>
      </c>
      <c r="X26" s="230">
        <f>($E26*('Scoring Format'!$B$3))+($G26*('Scoring Format'!$B$6))+($M26*('Scoring Format'!$B$4))+($O26*('Scoring Format'!$B$7))</f>
        <v>3.2</v>
      </c>
      <c r="Y26" s="230">
        <f>($E26*('Scoring Format'!$B$3))+($G26*('Scoring Format'!$B$6))+(L26*1)+($M26*('Scoring Format'!$B$4))+($O26*('Scoring Format'!$B$7))</f>
        <v>3.2</v>
      </c>
      <c r="Z26" s="230">
        <f>($E26*('Scoring Format'!$B$3))+($G26*('Scoring Format'!$B$6))+(L26*0.5)+($M26*('Scoring Format'!$B$4))+($O26*('Scoring Format'!$B$7))</f>
        <v>3.2</v>
      </c>
      <c r="AA26" s="232"/>
      <c r="AB26" s="232"/>
      <c r="AC26" s="232"/>
      <c r="AD26" s="229" t="s">
        <v>70</v>
      </c>
      <c r="AE26" s="229"/>
      <c r="AF26" s="230"/>
      <c r="AG26" s="230"/>
      <c r="AH26" s="230" t="e">
        <f>AG26/AF26</f>
        <v>#DIV/0!</v>
      </c>
      <c r="AI26" s="230"/>
      <c r="AJ26" s="219" t="e">
        <f>AI26/AF26</f>
        <v>#DIV/0!</v>
      </c>
      <c r="AL26" s="219" t="e">
        <f t="shared" si="10"/>
        <v>#DIV/0!</v>
      </c>
      <c r="AM26" s="230"/>
      <c r="AN26" s="230"/>
      <c r="AO26" s="230"/>
      <c r="AP26" s="230"/>
      <c r="AQ26" s="230">
        <f>(AG26*0.1)+(AI26*6)+(AN26*0.1)+(AP26*6)</f>
        <v>0</v>
      </c>
      <c r="AR26" s="219" t="e">
        <f t="shared" si="11"/>
        <v>#DIV/0!</v>
      </c>
      <c r="AV26" s="219" t="e">
        <f>(#REF!+AM26)/(#REF!+AM32)</f>
        <v>#REF!</v>
      </c>
      <c r="AW26" s="219" t="e">
        <f>#REF!/(AM26+#REF!)</f>
        <v>#REF!</v>
      </c>
      <c r="AX26" s="219" t="e">
        <f>AM26/(#REF!+AM26)</f>
        <v>#REF!</v>
      </c>
      <c r="AZ26" s="230" t="e">
        <f>(#REF!*0.1)+(AF26*6)+(AJ26*1)+(AK26*0.1)+(AM26*6)</f>
        <v>#REF!</v>
      </c>
      <c r="BA26" s="230" t="e">
        <f>(#REF!*0.1)+(AF26*6)+(AK26*1)+(AL26*0.1)+(AN26*6)</f>
        <v>#REF!</v>
      </c>
    </row>
    <row r="27" spans="1:54" x14ac:dyDescent="0.15">
      <c r="A27" s="228" t="s">
        <v>44</v>
      </c>
      <c r="B27" s="228"/>
      <c r="C27" s="228"/>
      <c r="D27" s="228">
        <f>SUM(D22:D26)</f>
        <v>373</v>
      </c>
      <c r="E27" s="228">
        <f t="shared" ref="E27:G27" si="12">SUM(E22:E26)</f>
        <v>1605</v>
      </c>
      <c r="F27" s="228"/>
      <c r="G27" s="228">
        <f t="shared" si="12"/>
        <v>12</v>
      </c>
      <c r="H27" s="228"/>
      <c r="I27" s="228"/>
      <c r="J27" s="228"/>
      <c r="K27" s="228">
        <f>SUM(K22:K26)</f>
        <v>64</v>
      </c>
      <c r="L27" s="228">
        <f t="shared" ref="L27:O27" si="13">SUM(L22:L26)</f>
        <v>50</v>
      </c>
      <c r="M27" s="228">
        <f t="shared" si="13"/>
        <v>347</v>
      </c>
      <c r="N27" s="228"/>
      <c r="O27" s="228">
        <f t="shared" si="13"/>
        <v>4</v>
      </c>
      <c r="P27" s="228"/>
      <c r="AD27" s="228" t="s">
        <v>44</v>
      </c>
      <c r="AE27" s="228"/>
      <c r="AF27" s="228">
        <f>SUM(AF22:AF26)</f>
        <v>304</v>
      </c>
      <c r="AG27" s="228">
        <f t="shared" ref="AG27" si="14">SUM(AG22:AG26)</f>
        <v>1513</v>
      </c>
      <c r="AH27" s="228"/>
      <c r="AI27" s="228">
        <f t="shared" ref="AI27" si="15">SUM(AI22:AI26)</f>
        <v>13</v>
      </c>
      <c r="AJ27" s="228"/>
      <c r="AK27" s="228"/>
      <c r="AL27" s="228"/>
      <c r="AM27" s="228">
        <f>SUM(AM22:AM26)</f>
        <v>98</v>
      </c>
      <c r="AN27" s="228">
        <f t="shared" ref="AN27:AO27" si="16">SUM(AN22:AN26)</f>
        <v>72</v>
      </c>
      <c r="AO27" s="228">
        <f t="shared" si="16"/>
        <v>491</v>
      </c>
      <c r="AP27" s="228"/>
      <c r="AQ27" s="228">
        <f t="shared" ref="AQ27" si="17">SUM(AQ22:AQ26)</f>
        <v>4</v>
      </c>
      <c r="AR27" s="228"/>
    </row>
    <row r="28" spans="1:54" x14ac:dyDescent="0.15">
      <c r="A28" s="228"/>
      <c r="B28" s="232"/>
      <c r="C28" s="232"/>
      <c r="D28" s="232">
        <v>373</v>
      </c>
      <c r="E28" s="232">
        <v>1541</v>
      </c>
      <c r="F28" s="232"/>
      <c r="G28" s="232">
        <v>12</v>
      </c>
      <c r="H28" s="228"/>
      <c r="I28" s="232"/>
      <c r="J28" s="232"/>
      <c r="K28" s="232"/>
      <c r="L28" s="232"/>
      <c r="M28" s="232"/>
      <c r="N28" s="232"/>
      <c r="AC28" s="228"/>
      <c r="AD28" s="232"/>
      <c r="AE28" s="232"/>
      <c r="AF28" s="232"/>
      <c r="AG28" s="232"/>
      <c r="AH28" s="232"/>
      <c r="AI28" s="232"/>
      <c r="AJ28" s="228"/>
      <c r="AK28" s="232"/>
      <c r="AL28" s="232"/>
      <c r="AM28" s="232"/>
      <c r="AN28" s="232"/>
      <c r="AO28" s="232"/>
      <c r="AP28" s="232"/>
    </row>
    <row r="29" spans="1:54" x14ac:dyDescent="0.15">
      <c r="B29" s="232"/>
      <c r="C29" s="232"/>
      <c r="D29" s="232"/>
      <c r="E29" s="232"/>
      <c r="F29" s="232"/>
      <c r="G29" s="232"/>
      <c r="H29" s="232"/>
      <c r="I29" s="232"/>
      <c r="J29" s="232"/>
      <c r="K29" s="232"/>
      <c r="L29" s="232"/>
      <c r="M29" s="232"/>
      <c r="AD29" s="232"/>
      <c r="AE29" s="232"/>
      <c r="AF29" s="232"/>
      <c r="AG29" s="232"/>
      <c r="AH29" s="232"/>
      <c r="AI29" s="232"/>
      <c r="AJ29" s="232"/>
      <c r="AK29" s="232"/>
      <c r="AL29" s="232"/>
      <c r="AM29" s="232"/>
      <c r="AN29" s="232"/>
      <c r="AO29" s="232"/>
    </row>
    <row r="30" spans="1:54" x14ac:dyDescent="0.15">
      <c r="A30" s="517" t="s">
        <v>52</v>
      </c>
      <c r="B30" s="517"/>
      <c r="C30" s="517"/>
      <c r="D30" s="517"/>
      <c r="E30" s="517"/>
      <c r="F30" s="517"/>
      <c r="G30" s="517"/>
      <c r="H30" s="226"/>
      <c r="I30" s="226"/>
      <c r="J30" s="232"/>
      <c r="K30" s="232"/>
      <c r="L30" s="517" t="s">
        <v>49</v>
      </c>
      <c r="M30" s="517"/>
      <c r="N30" s="517"/>
      <c r="O30" s="517"/>
      <c r="P30" s="517"/>
      <c r="T30" s="517" t="s">
        <v>50</v>
      </c>
      <c r="U30" s="517"/>
      <c r="V30" s="517"/>
      <c r="X30" s="517"/>
      <c r="Y30" s="516"/>
      <c r="AE30" s="517" t="s">
        <v>52</v>
      </c>
      <c r="AF30" s="517"/>
      <c r="AG30" s="517"/>
      <c r="AH30" s="517"/>
      <c r="AI30" s="517"/>
      <c r="AJ30" s="517"/>
      <c r="AK30" s="517"/>
      <c r="AL30" s="232"/>
      <c r="AM30" s="232"/>
      <c r="AN30" s="517" t="s">
        <v>49</v>
      </c>
      <c r="AO30" s="517"/>
      <c r="AP30" s="517"/>
      <c r="AQ30" s="517"/>
      <c r="AR30" s="517"/>
      <c r="AV30" s="517" t="s">
        <v>50</v>
      </c>
      <c r="AW30" s="517"/>
      <c r="AX30" s="517"/>
      <c r="AZ30" s="517" t="s">
        <v>51</v>
      </c>
      <c r="BA30" s="516"/>
    </row>
    <row r="31" spans="1:54" x14ac:dyDescent="0.15">
      <c r="A31" s="228" t="s">
        <v>25</v>
      </c>
      <c r="B31" s="228" t="s">
        <v>1517</v>
      </c>
      <c r="C31" s="228" t="s">
        <v>66</v>
      </c>
      <c r="D31" s="228" t="s">
        <v>34</v>
      </c>
      <c r="E31" s="228" t="s">
        <v>17</v>
      </c>
      <c r="F31" s="228" t="s">
        <v>18</v>
      </c>
      <c r="G31" s="228" t="s">
        <v>19</v>
      </c>
      <c r="H31" s="228" t="s">
        <v>20</v>
      </c>
      <c r="I31" s="228" t="s">
        <v>6</v>
      </c>
      <c r="J31" s="228" t="s">
        <v>53</v>
      </c>
      <c r="L31" s="228" t="s">
        <v>10</v>
      </c>
      <c r="M31" s="228" t="s">
        <v>11</v>
      </c>
      <c r="N31" s="228" t="s">
        <v>12</v>
      </c>
      <c r="O31" s="228" t="s">
        <v>26</v>
      </c>
      <c r="P31" s="228" t="s">
        <v>7</v>
      </c>
      <c r="S31" s="228" t="s">
        <v>25</v>
      </c>
      <c r="T31" s="228" t="s">
        <v>47</v>
      </c>
      <c r="U31" s="228" t="s">
        <v>45</v>
      </c>
      <c r="V31" s="228" t="s">
        <v>46</v>
      </c>
      <c r="X31" s="228" t="s">
        <v>14</v>
      </c>
      <c r="Y31" s="228" t="s">
        <v>21</v>
      </c>
      <c r="Z31" s="228" t="s">
        <v>1003</v>
      </c>
      <c r="AA31" s="228"/>
      <c r="AD31" s="228" t="s">
        <v>25</v>
      </c>
      <c r="AE31" s="228" t="s">
        <v>66</v>
      </c>
      <c r="AF31" s="228" t="s">
        <v>34</v>
      </c>
      <c r="AG31" s="228" t="s">
        <v>17</v>
      </c>
      <c r="AH31" s="228" t="s">
        <v>18</v>
      </c>
      <c r="AI31" s="228" t="s">
        <v>19</v>
      </c>
      <c r="AJ31" s="228" t="s">
        <v>20</v>
      </c>
      <c r="AK31" s="228" t="s">
        <v>6</v>
      </c>
      <c r="AL31" s="228" t="s">
        <v>53</v>
      </c>
      <c r="AN31" s="228" t="s">
        <v>10</v>
      </c>
      <c r="AO31" s="228" t="s">
        <v>11</v>
      </c>
      <c r="AP31" s="228" t="s">
        <v>12</v>
      </c>
      <c r="AQ31" s="228" t="s">
        <v>26</v>
      </c>
      <c r="AR31" s="228" t="s">
        <v>7</v>
      </c>
      <c r="AV31" s="228" t="s">
        <v>47</v>
      </c>
      <c r="AW31" s="228" t="s">
        <v>45</v>
      </c>
      <c r="AX31" s="228" t="s">
        <v>46</v>
      </c>
      <c r="AZ31" s="228" t="s">
        <v>14</v>
      </c>
      <c r="BA31" s="228" t="s">
        <v>21</v>
      </c>
    </row>
    <row r="32" spans="1:54" x14ac:dyDescent="0.15">
      <c r="A32" s="229" t="s">
        <v>1837</v>
      </c>
      <c r="B32" s="230">
        <v>23</v>
      </c>
      <c r="C32" s="230">
        <v>12</v>
      </c>
      <c r="D32" s="219">
        <f>F32/E32</f>
        <v>0.6</v>
      </c>
      <c r="E32" s="230">
        <v>50</v>
      </c>
      <c r="F32" s="230">
        <v>30</v>
      </c>
      <c r="G32" s="230">
        <v>300</v>
      </c>
      <c r="H32" s="230">
        <f t="shared" ref="H32:H37" si="18">G32/F32</f>
        <v>10</v>
      </c>
      <c r="I32" s="230">
        <v>1</v>
      </c>
      <c r="J32" s="219">
        <f>I32/F32</f>
        <v>3.3333333333333333E-2</v>
      </c>
      <c r="L32" s="230">
        <v>3</v>
      </c>
      <c r="M32" s="230">
        <v>25</v>
      </c>
      <c r="N32" s="242">
        <f t="shared" ref="N32:N37" si="19">M32/L32</f>
        <v>8.3333333333333339</v>
      </c>
      <c r="O32" s="230">
        <v>0</v>
      </c>
      <c r="P32" s="219">
        <f>O32/L32</f>
        <v>0</v>
      </c>
      <c r="S32" s="229" t="s">
        <v>1838</v>
      </c>
      <c r="T32" s="221">
        <f t="shared" ref="T32:T37" si="20">(E32+L32)/($D$27+$L$27+$N$17+$E$47+$L$47)</f>
        <v>8.9983022071307303E-2</v>
      </c>
      <c r="U32" s="221">
        <f t="shared" ref="U32:U37" si="21">E32/($E$17)</f>
        <v>0.13089005235602094</v>
      </c>
      <c r="V32" s="221">
        <f t="shared" ref="V32:V37" si="22">L32/($N$17+$D$27+$L$38+$L$47)</f>
        <v>6.5359477124183009E-3</v>
      </c>
      <c r="X32" s="230">
        <f>($G32*('Scoring Format'!$B$4))+($I32*'Scoring Format'!$B$7)+($M32*('Scoring Format'!$B$3))+($O32*('Scoring Format'!$B$6))</f>
        <v>38.5</v>
      </c>
      <c r="Y32" s="230">
        <f>(F32*1)+(($G32*('Scoring Format'!$B$4))+($I32*'Scoring Format'!$B$7)+($M32*('Scoring Format'!$B$3))+($O32*('Scoring Format'!$B$6)))</f>
        <v>68.5</v>
      </c>
      <c r="Z32" s="230">
        <f>(F32*0.5)+(($G32*('Scoring Format'!$B$4))+($I32*'Scoring Format'!$B$7)+($M32*('Scoring Format'!$B$3))+($O32*('Scoring Format'!$B$6)))</f>
        <v>53.5</v>
      </c>
      <c r="AA32" s="232"/>
      <c r="AD32" s="229" t="s">
        <v>71</v>
      </c>
      <c r="AE32" s="229"/>
      <c r="AF32" s="219">
        <f>AH32/AG32</f>
        <v>0.60747663551401865</v>
      </c>
      <c r="AG32" s="230">
        <v>107</v>
      </c>
      <c r="AH32" s="230">
        <v>65</v>
      </c>
      <c r="AI32" s="230">
        <v>710</v>
      </c>
      <c r="AJ32" s="230">
        <f t="shared" ref="AJ32:AJ36" si="23">AI32/AH32</f>
        <v>10.923076923076923</v>
      </c>
      <c r="AK32" s="230">
        <v>6</v>
      </c>
      <c r="AL32" s="219">
        <f>AK32/AH32</f>
        <v>9.2307692307692313E-2</v>
      </c>
      <c r="AN32" s="230">
        <v>0</v>
      </c>
      <c r="AO32" s="230">
        <v>0</v>
      </c>
      <c r="AP32" s="242" t="e">
        <f t="shared" ref="AP32:AP37" si="24">AO32/AN32</f>
        <v>#DIV/0!</v>
      </c>
      <c r="AQ32" s="230">
        <v>0</v>
      </c>
      <c r="AR32" s="219" t="e">
        <f>AQ32/AN32</f>
        <v>#DIV/0!</v>
      </c>
      <c r="AV32" s="221" t="e">
        <f>(#REF!+AK32)/(#REF!+AK35)</f>
        <v>#REF!</v>
      </c>
      <c r="AW32" s="221" t="e">
        <f>#REF!/(AK32+#REF!)</f>
        <v>#REF!</v>
      </c>
      <c r="AX32" s="221" t="e">
        <f>AK32/(#REF!+AK32)</f>
        <v>#REF!</v>
      </c>
      <c r="AZ32" s="230">
        <f>(AI32*0.1)+(AK32*6)+(AO32*0.1)+(AQ32*6)</f>
        <v>107</v>
      </c>
      <c r="BA32" s="230">
        <f>(AH32*1)+(AI32*0.1)+(AK32*6)+(AO32*0.1)+(AQ32*6)</f>
        <v>172</v>
      </c>
    </row>
    <row r="33" spans="1:53" x14ac:dyDescent="0.15">
      <c r="A33" s="229" t="s">
        <v>2478</v>
      </c>
      <c r="B33" s="230">
        <v>29</v>
      </c>
      <c r="C33" s="230">
        <v>17</v>
      </c>
      <c r="D33" s="219">
        <f t="shared" ref="D33:D37" si="25">F33/E33</f>
        <v>0.66363636363636369</v>
      </c>
      <c r="E33" s="230">
        <v>110</v>
      </c>
      <c r="F33" s="230">
        <v>73</v>
      </c>
      <c r="G33" s="230">
        <v>849</v>
      </c>
      <c r="H33" s="230">
        <f t="shared" si="18"/>
        <v>11.63013698630137</v>
      </c>
      <c r="I33" s="230">
        <v>6</v>
      </c>
      <c r="J33" s="219">
        <f t="shared" ref="J33:J37" si="26">I33/F33</f>
        <v>8.2191780821917804E-2</v>
      </c>
      <c r="L33" s="230">
        <v>4</v>
      </c>
      <c r="M33" s="230">
        <v>20</v>
      </c>
      <c r="N33" s="242">
        <f t="shared" si="19"/>
        <v>5</v>
      </c>
      <c r="O33" s="230">
        <v>0</v>
      </c>
      <c r="P33" s="219">
        <f t="shared" ref="P33:P37" si="27">O33/L33</f>
        <v>0</v>
      </c>
      <c r="S33" s="229" t="s">
        <v>2479</v>
      </c>
      <c r="T33" s="221">
        <f t="shared" si="20"/>
        <v>0.19354838709677419</v>
      </c>
      <c r="U33" s="221">
        <f t="shared" si="21"/>
        <v>0.2879581151832461</v>
      </c>
      <c r="V33" s="221">
        <f t="shared" si="22"/>
        <v>8.7145969498910684E-3</v>
      </c>
      <c r="X33" s="230">
        <f>($G33*('Scoring Format'!$B$4))+($I33*'Scoring Format'!$B$7)+($M33*('Scoring Format'!$B$3))+($O33*('Scoring Format'!$B$6))</f>
        <v>122.9</v>
      </c>
      <c r="Y33" s="230">
        <f>(F33*1)+(($G33*('Scoring Format'!$B$4))+($I33*'Scoring Format'!$B$7)+($M33*('Scoring Format'!$B$3))+($O33*('Scoring Format'!$B$6)))</f>
        <v>195.9</v>
      </c>
      <c r="Z33" s="230">
        <f>(F33*0.5)+(($G33*('Scoring Format'!$B$4))+($I33*'Scoring Format'!$B$7)+($M33*('Scoring Format'!$B$3))+($O33*('Scoring Format'!$B$6)))</f>
        <v>159.4</v>
      </c>
      <c r="AA33" s="232"/>
      <c r="AD33" s="229" t="s">
        <v>27</v>
      </c>
      <c r="AE33" s="229"/>
      <c r="AF33" s="219">
        <f t="shared" ref="AF33:AF37" si="28">AH33/AG33</f>
        <v>0.6333333333333333</v>
      </c>
      <c r="AG33" s="230">
        <v>120</v>
      </c>
      <c r="AH33" s="230">
        <v>76</v>
      </c>
      <c r="AI33" s="230">
        <v>892</v>
      </c>
      <c r="AJ33" s="230">
        <f t="shared" si="23"/>
        <v>11.736842105263158</v>
      </c>
      <c r="AK33" s="230">
        <v>5</v>
      </c>
      <c r="AL33" s="219">
        <f t="shared" ref="AL33:AL37" si="29">AK33/AH33</f>
        <v>6.5789473684210523E-2</v>
      </c>
      <c r="AN33" s="230">
        <v>12</v>
      </c>
      <c r="AO33" s="230">
        <v>108</v>
      </c>
      <c r="AP33" s="242">
        <f t="shared" si="24"/>
        <v>9</v>
      </c>
      <c r="AQ33" s="230">
        <v>0</v>
      </c>
      <c r="AR33" s="219">
        <f t="shared" ref="AR33:AR37" si="30">AQ33/AN33</f>
        <v>0</v>
      </c>
      <c r="AV33" s="221" t="e">
        <f>(#REF!+AK33)/(#REF!+AK36)</f>
        <v>#REF!</v>
      </c>
      <c r="AW33" s="221" t="e">
        <f>#REF!/(AK33+#REF!)</f>
        <v>#REF!</v>
      </c>
      <c r="AX33" s="221" t="e">
        <f>AK33/(#REF!+AK33)</f>
        <v>#REF!</v>
      </c>
      <c r="AZ33" s="230">
        <f>(AI33*0.1)+(AK33*6)+(AO33*0.1)+(AQ33*6)</f>
        <v>130</v>
      </c>
      <c r="BA33" s="230">
        <f>(AH33*1)+(AI33*0.1)+(AK33*6)+(AO33*0.1)+(AQ33*6)</f>
        <v>206</v>
      </c>
    </row>
    <row r="34" spans="1:53" x14ac:dyDescent="0.15">
      <c r="A34" s="229" t="s">
        <v>1569</v>
      </c>
      <c r="B34" s="230">
        <v>24</v>
      </c>
      <c r="C34" s="230">
        <v>17</v>
      </c>
      <c r="D34" s="219">
        <f t="shared" si="25"/>
        <v>0.58119658119658124</v>
      </c>
      <c r="E34" s="230">
        <v>117</v>
      </c>
      <c r="F34" s="230">
        <v>68</v>
      </c>
      <c r="G34" s="230">
        <v>1015</v>
      </c>
      <c r="H34" s="230">
        <f t="shared" si="18"/>
        <v>14.926470588235293</v>
      </c>
      <c r="I34" s="230">
        <v>7</v>
      </c>
      <c r="J34" s="219">
        <f t="shared" si="26"/>
        <v>0.10294117647058823</v>
      </c>
      <c r="L34" s="230">
        <v>4</v>
      </c>
      <c r="M34" s="230">
        <v>35</v>
      </c>
      <c r="N34" s="242">
        <f t="shared" si="19"/>
        <v>8.75</v>
      </c>
      <c r="O34" s="230">
        <v>0</v>
      </c>
      <c r="P34" s="219">
        <f t="shared" si="27"/>
        <v>0</v>
      </c>
      <c r="S34" s="229" t="s">
        <v>1570</v>
      </c>
      <c r="T34" s="221">
        <f t="shared" si="20"/>
        <v>0.20543293718166383</v>
      </c>
      <c r="U34" s="221">
        <f t="shared" si="21"/>
        <v>0.30628272251308902</v>
      </c>
      <c r="V34" s="221">
        <f t="shared" si="22"/>
        <v>8.7145969498910684E-3</v>
      </c>
      <c r="X34" s="230">
        <f>($G34*('Scoring Format'!$B$4))+($I34*'Scoring Format'!$B$7)+($M34*('Scoring Format'!$B$3))+($O34*('Scoring Format'!$B$6))</f>
        <v>147</v>
      </c>
      <c r="Y34" s="230">
        <f>(F34*1)+(($G34*('Scoring Format'!$B$4))+($I34*'Scoring Format'!$B$7)+($M34*('Scoring Format'!$B$3))+($O34*('Scoring Format'!$B$6)))</f>
        <v>215</v>
      </c>
      <c r="Z34" s="230">
        <f>(F34*0.5)+(($G34*('Scoring Format'!$B$4))+($I34*'Scoring Format'!$B$7)+($M34*('Scoring Format'!$B$3))+($O34*('Scoring Format'!$B$6)))</f>
        <v>181</v>
      </c>
      <c r="AA34" s="232"/>
      <c r="AD34" s="229" t="s">
        <v>28</v>
      </c>
      <c r="AE34" s="229"/>
      <c r="AF34" s="219">
        <f t="shared" si="28"/>
        <v>0.55000000000000004</v>
      </c>
      <c r="AG34" s="230">
        <v>40</v>
      </c>
      <c r="AH34" s="230">
        <v>22</v>
      </c>
      <c r="AI34" s="230">
        <v>325</v>
      </c>
      <c r="AJ34" s="230">
        <f t="shared" si="23"/>
        <v>14.772727272727273</v>
      </c>
      <c r="AK34" s="230">
        <v>2</v>
      </c>
      <c r="AL34" s="219">
        <f t="shared" si="29"/>
        <v>9.0909090909090912E-2</v>
      </c>
      <c r="AN34" s="230">
        <v>5</v>
      </c>
      <c r="AO34" s="230">
        <v>20</v>
      </c>
      <c r="AP34" s="242">
        <f t="shared" si="24"/>
        <v>4</v>
      </c>
      <c r="AQ34" s="230">
        <v>0</v>
      </c>
      <c r="AR34" s="219">
        <f t="shared" si="30"/>
        <v>0</v>
      </c>
      <c r="AV34" s="221" t="e">
        <f>(#REF!+AK34)/(#REF!+AK37)</f>
        <v>#REF!</v>
      </c>
      <c r="AW34" s="221" t="e">
        <f>#REF!/(AK34+#REF!)</f>
        <v>#REF!</v>
      </c>
      <c r="AX34" s="221" t="e">
        <f>AK34/(#REF!+AK34)</f>
        <v>#REF!</v>
      </c>
      <c r="AZ34" s="230">
        <f>(AI34*0.1)+(AK34*6)+(AO34*0.1)+(AQ34*6)</f>
        <v>46.5</v>
      </c>
      <c r="BA34" s="230">
        <f>(AH34*1)+(AI34*0.1)+(AK34*6)+(AO34*0.1)+(AQ34*6)</f>
        <v>68.5</v>
      </c>
    </row>
    <row r="35" spans="1:53" x14ac:dyDescent="0.15">
      <c r="A35" s="229" t="s">
        <v>905</v>
      </c>
      <c r="B35" s="230">
        <v>24</v>
      </c>
      <c r="C35" s="230">
        <v>17</v>
      </c>
      <c r="D35" s="219">
        <f t="shared" si="25"/>
        <v>0.66433566433566438</v>
      </c>
      <c r="E35" s="230">
        <v>143</v>
      </c>
      <c r="F35" s="230">
        <v>95</v>
      </c>
      <c r="G35" s="230">
        <v>1224</v>
      </c>
      <c r="H35" s="230">
        <f t="shared" si="18"/>
        <v>12.884210526315789</v>
      </c>
      <c r="I35" s="230">
        <v>8</v>
      </c>
      <c r="J35" s="219">
        <f t="shared" si="26"/>
        <v>8.4210526315789472E-2</v>
      </c>
      <c r="L35" s="230">
        <v>7</v>
      </c>
      <c r="M35" s="230">
        <v>20</v>
      </c>
      <c r="N35" s="242">
        <f t="shared" si="19"/>
        <v>2.8571428571428572</v>
      </c>
      <c r="O35" s="230">
        <v>0</v>
      </c>
      <c r="P35" s="219">
        <f t="shared" si="27"/>
        <v>0</v>
      </c>
      <c r="S35" s="229" t="s">
        <v>906</v>
      </c>
      <c r="T35" s="221">
        <f t="shared" si="20"/>
        <v>0.25466893039049238</v>
      </c>
      <c r="U35" s="221">
        <f t="shared" si="21"/>
        <v>0.37434554973821987</v>
      </c>
      <c r="V35" s="221">
        <f t="shared" si="22"/>
        <v>1.5250544662309368E-2</v>
      </c>
      <c r="X35" s="230">
        <f>($G35*('Scoring Format'!$B$4))+($I35*'Scoring Format'!$B$7)+($M35*('Scoring Format'!$B$3))+($O35*('Scoring Format'!$B$6))</f>
        <v>172.4</v>
      </c>
      <c r="Y35" s="230">
        <f>(F35*1)+(($G35*('Scoring Format'!$B$4))+($I35*'Scoring Format'!$B$7)+($M35*('Scoring Format'!$B$3))+($O35*('Scoring Format'!$B$6)))</f>
        <v>267.39999999999998</v>
      </c>
      <c r="Z35" s="230">
        <f>(F35*0.5)+(($G35*('Scoring Format'!$B$4))+($I35*'Scoring Format'!$B$7)+($M35*('Scoring Format'!$B$3))+($O35*('Scoring Format'!$B$6)))</f>
        <v>219.9</v>
      </c>
      <c r="AA35" s="232"/>
      <c r="AD35" s="229" t="s">
        <v>29</v>
      </c>
      <c r="AE35" s="229"/>
      <c r="AF35" s="219">
        <f t="shared" si="28"/>
        <v>0.66206896551724137</v>
      </c>
      <c r="AG35" s="230">
        <v>145</v>
      </c>
      <c r="AH35" s="230">
        <v>96</v>
      </c>
      <c r="AI35" s="230">
        <v>1098</v>
      </c>
      <c r="AJ35" s="230">
        <f t="shared" si="23"/>
        <v>11.4375</v>
      </c>
      <c r="AK35" s="230">
        <v>7</v>
      </c>
      <c r="AL35" s="219">
        <f t="shared" si="29"/>
        <v>7.2916666666666671E-2</v>
      </c>
      <c r="AN35" s="230">
        <v>0</v>
      </c>
      <c r="AO35" s="230">
        <v>0</v>
      </c>
      <c r="AP35" s="242" t="e">
        <f t="shared" si="24"/>
        <v>#DIV/0!</v>
      </c>
      <c r="AQ35" s="230">
        <v>0</v>
      </c>
      <c r="AR35" s="219" t="e">
        <f t="shared" si="30"/>
        <v>#DIV/0!</v>
      </c>
      <c r="AV35" s="221" t="e">
        <f>(#REF!+AK35)/(#REF!+AK38)</f>
        <v>#REF!</v>
      </c>
      <c r="AW35" s="221" t="e">
        <f>#REF!/(AK35+#REF!)</f>
        <v>#REF!</v>
      </c>
      <c r="AX35" s="221" t="e">
        <f>AK35/(#REF!+AK35)</f>
        <v>#REF!</v>
      </c>
      <c r="AZ35" s="230">
        <f>(AI35*0.1)+(AK35*6)+(AO35*0.1)+(AQ35*6)</f>
        <v>151.80000000000001</v>
      </c>
      <c r="BA35" s="230">
        <f>(AH35*1)+(AI35*0.1)+(AK35*6)+(AO35*0.1)+(AQ35*6)</f>
        <v>247.8</v>
      </c>
    </row>
    <row r="36" spans="1:53" x14ac:dyDescent="0.15">
      <c r="A36" s="229" t="s">
        <v>2480</v>
      </c>
      <c r="B36" s="230">
        <v>23</v>
      </c>
      <c r="C36" s="230">
        <v>5</v>
      </c>
      <c r="D36" s="219" t="e">
        <f t="shared" si="25"/>
        <v>#DIV/0!</v>
      </c>
      <c r="E36" s="230"/>
      <c r="F36" s="230"/>
      <c r="G36" s="230"/>
      <c r="H36" s="230" t="e">
        <f t="shared" si="18"/>
        <v>#DIV/0!</v>
      </c>
      <c r="I36" s="230">
        <v>0</v>
      </c>
      <c r="J36" s="219" t="e">
        <f t="shared" si="26"/>
        <v>#DIV/0!</v>
      </c>
      <c r="L36" s="230">
        <v>0</v>
      </c>
      <c r="M36" s="230">
        <v>0</v>
      </c>
      <c r="N36" s="242" t="e">
        <f t="shared" si="19"/>
        <v>#DIV/0!</v>
      </c>
      <c r="O36" s="230">
        <v>0</v>
      </c>
      <c r="P36" s="219" t="e">
        <f t="shared" si="27"/>
        <v>#DIV/0!</v>
      </c>
      <c r="S36" s="229" t="s">
        <v>2481</v>
      </c>
      <c r="T36" s="221">
        <f t="shared" si="20"/>
        <v>0</v>
      </c>
      <c r="U36" s="221">
        <f t="shared" si="21"/>
        <v>0</v>
      </c>
      <c r="V36" s="221">
        <f t="shared" si="22"/>
        <v>0</v>
      </c>
      <c r="X36" s="230">
        <f>($G36*('Scoring Format'!$B$4))+($I36*'Scoring Format'!$B$7)+($M36*('Scoring Format'!$B$3))+($O36*('Scoring Format'!$B$6))</f>
        <v>0</v>
      </c>
      <c r="Y36" s="230">
        <f>(F36*1)+(($G36*('Scoring Format'!$B$4))+($I36*'Scoring Format'!$B$7)+($M36*('Scoring Format'!$B$3))+($O36*('Scoring Format'!$B$6)))</f>
        <v>0</v>
      </c>
      <c r="Z36" s="230">
        <f>(F36*0.5)+(($G36*('Scoring Format'!$B$4))+($I36*'Scoring Format'!$B$7)+($M36*('Scoring Format'!$B$3))+($O36*('Scoring Format'!$B$6)))</f>
        <v>0</v>
      </c>
      <c r="AA36" s="232"/>
      <c r="AD36" s="229" t="s">
        <v>30</v>
      </c>
      <c r="AE36" s="229"/>
      <c r="AF36" s="219">
        <f t="shared" si="28"/>
        <v>0.6</v>
      </c>
      <c r="AG36" s="230">
        <v>10</v>
      </c>
      <c r="AH36" s="230">
        <v>6</v>
      </c>
      <c r="AI36" s="230">
        <v>100</v>
      </c>
      <c r="AJ36" s="230">
        <f t="shared" si="23"/>
        <v>16.666666666666668</v>
      </c>
      <c r="AK36" s="230">
        <v>0</v>
      </c>
      <c r="AL36" s="219">
        <f t="shared" si="29"/>
        <v>0</v>
      </c>
      <c r="AN36" s="230">
        <v>0</v>
      </c>
      <c r="AO36" s="230">
        <v>0</v>
      </c>
      <c r="AP36" s="242" t="e">
        <f t="shared" si="24"/>
        <v>#DIV/0!</v>
      </c>
      <c r="AQ36" s="230">
        <v>0</v>
      </c>
      <c r="AR36" s="219" t="e">
        <f t="shared" si="30"/>
        <v>#DIV/0!</v>
      </c>
      <c r="AV36" s="221" t="e">
        <f>(#REF!+AK36)/(#REF!+AK41)</f>
        <v>#REF!</v>
      </c>
      <c r="AW36" s="221" t="e">
        <f>#REF!/(AK36+#REF!)</f>
        <v>#REF!</v>
      </c>
      <c r="AX36" s="221" t="e">
        <f>AK36/(#REF!+AK36)</f>
        <v>#REF!</v>
      </c>
      <c r="AZ36" s="230">
        <f>(AI36*0.1)+(AK36*6)+(AO36*0.1)+(AQ36*6)</f>
        <v>10</v>
      </c>
      <c r="BA36" s="230">
        <f>(AH36*1)+(AI36*0.1)+(AK36*6)+(AO36*0.1)+(AQ36*6)</f>
        <v>16</v>
      </c>
    </row>
    <row r="37" spans="1:53" x14ac:dyDescent="0.15">
      <c r="A37" s="229" t="s">
        <v>1839</v>
      </c>
      <c r="B37" s="230">
        <v>28</v>
      </c>
      <c r="C37" s="230">
        <v>5</v>
      </c>
      <c r="D37" s="219" t="e">
        <f t="shared" si="25"/>
        <v>#DIV/0!</v>
      </c>
      <c r="E37" s="230"/>
      <c r="F37" s="230"/>
      <c r="G37" s="230"/>
      <c r="H37" s="230" t="e">
        <f t="shared" si="18"/>
        <v>#DIV/0!</v>
      </c>
      <c r="I37" s="230">
        <v>0</v>
      </c>
      <c r="J37" s="219" t="e">
        <f t="shared" si="26"/>
        <v>#DIV/0!</v>
      </c>
      <c r="L37" s="230">
        <v>0</v>
      </c>
      <c r="M37" s="230">
        <v>0</v>
      </c>
      <c r="N37" s="242" t="e">
        <f t="shared" si="19"/>
        <v>#DIV/0!</v>
      </c>
      <c r="O37" s="230">
        <v>0</v>
      </c>
      <c r="P37" s="219" t="e">
        <f t="shared" si="27"/>
        <v>#DIV/0!</v>
      </c>
      <c r="S37" s="229" t="s">
        <v>1840</v>
      </c>
      <c r="T37" s="221">
        <f t="shared" si="20"/>
        <v>0</v>
      </c>
      <c r="U37" s="221">
        <f t="shared" si="21"/>
        <v>0</v>
      </c>
      <c r="V37" s="221">
        <f t="shared" si="22"/>
        <v>0</v>
      </c>
      <c r="X37" s="230">
        <f>($G37*('Scoring Format'!$B$4))+($I37*'Scoring Format'!$B$7)+($M37*('Scoring Format'!$B$3))+($O37*('Scoring Format'!$B$6))</f>
        <v>0</v>
      </c>
      <c r="Y37" s="230">
        <f>(F37*1)+(($G37*('Scoring Format'!$B$4))+($I37*'Scoring Format'!$B$7)+($M37*('Scoring Format'!$B$3))+($O37*('Scoring Format'!$B$6)))</f>
        <v>0</v>
      </c>
      <c r="Z37" s="230">
        <f>(F37*0.5)+(($G37*('Scoring Format'!$B$4))+($I37*'Scoring Format'!$B$7)+($M37*('Scoring Format'!$B$3))+($O37*('Scoring Format'!$B$6)))</f>
        <v>0</v>
      </c>
      <c r="AA37" s="232"/>
      <c r="AD37" s="229" t="s">
        <v>72</v>
      </c>
      <c r="AE37" s="229"/>
      <c r="AF37" s="219" t="e">
        <f t="shared" si="28"/>
        <v>#DIV/0!</v>
      </c>
      <c r="AG37" s="230"/>
      <c r="AH37" s="230"/>
      <c r="AI37" s="230"/>
      <c r="AJ37" s="230"/>
      <c r="AK37" s="230"/>
      <c r="AL37" s="219" t="e">
        <f t="shared" si="29"/>
        <v>#DIV/0!</v>
      </c>
      <c r="AN37" s="230"/>
      <c r="AO37" s="230"/>
      <c r="AP37" s="242" t="e">
        <f t="shared" si="24"/>
        <v>#DIV/0!</v>
      </c>
      <c r="AQ37" s="230"/>
      <c r="AR37" s="219" t="e">
        <f t="shared" si="30"/>
        <v>#DIV/0!</v>
      </c>
      <c r="AV37" s="221" t="e">
        <f>(#REF!+AK37)/(#REF!+AK42)</f>
        <v>#REF!</v>
      </c>
      <c r="AW37" s="221" t="e">
        <f>#REF!/(AK37+#REF!)</f>
        <v>#REF!</v>
      </c>
      <c r="AX37" s="221" t="e">
        <f>AK37/(#REF!+AK37)</f>
        <v>#REF!</v>
      </c>
      <c r="AZ37" s="230"/>
      <c r="BA37" s="230"/>
    </row>
    <row r="38" spans="1:53" x14ac:dyDescent="0.15">
      <c r="A38" s="228" t="s">
        <v>44</v>
      </c>
      <c r="B38" s="228"/>
      <c r="C38" s="228"/>
      <c r="D38" s="225"/>
      <c r="E38" s="228">
        <f>SUM(E32:E37)</f>
        <v>420</v>
      </c>
      <c r="F38" s="228">
        <f t="shared" ref="F38:I38" si="31">SUM(F32:F37)</f>
        <v>266</v>
      </c>
      <c r="G38" s="228">
        <f t="shared" si="31"/>
        <v>3388</v>
      </c>
      <c r="H38" s="228"/>
      <c r="I38" s="228">
        <f t="shared" si="31"/>
        <v>22</v>
      </c>
      <c r="J38" s="228"/>
      <c r="K38" s="228"/>
      <c r="L38" s="228">
        <f>SUM(L32:L37)</f>
        <v>18</v>
      </c>
      <c r="M38" s="228">
        <f t="shared" ref="M38:O38" si="32">SUM(M32:M37)</f>
        <v>100</v>
      </c>
      <c r="N38" s="228"/>
      <c r="O38" s="228">
        <f t="shared" si="32"/>
        <v>0</v>
      </c>
      <c r="P38" s="228"/>
      <c r="AD38" s="228" t="s">
        <v>44</v>
      </c>
      <c r="AE38" s="228"/>
      <c r="AF38" s="225"/>
      <c r="AG38" s="228">
        <f>SUM(AG32:AG37)</f>
        <v>422</v>
      </c>
      <c r="AH38" s="228">
        <f t="shared" ref="AH38:AI38" si="33">SUM(AH32:AH37)</f>
        <v>265</v>
      </c>
      <c r="AI38" s="228">
        <f t="shared" si="33"/>
        <v>3125</v>
      </c>
      <c r="AJ38" s="228"/>
      <c r="AK38" s="228">
        <f t="shared" ref="AK38" si="34">SUM(AK32:AK37)</f>
        <v>20</v>
      </c>
      <c r="AL38" s="228"/>
      <c r="AM38" s="228"/>
      <c r="AN38" s="228">
        <f>SUM(AN32:AN37)</f>
        <v>17</v>
      </c>
      <c r="AO38" s="228">
        <f t="shared" ref="AO38" si="35">SUM(AO32:AO37)</f>
        <v>128</v>
      </c>
      <c r="AP38" s="228"/>
      <c r="AQ38" s="228">
        <f t="shared" ref="AQ38" si="36">SUM(AQ32:AQ37)</f>
        <v>0</v>
      </c>
      <c r="AR38" s="228"/>
    </row>
    <row r="39" spans="1:53" x14ac:dyDescent="0.15">
      <c r="A39" s="228"/>
      <c r="C39" s="232"/>
      <c r="D39" s="232"/>
      <c r="E39" s="232"/>
      <c r="F39" s="232"/>
      <c r="G39" s="232"/>
      <c r="H39" s="232"/>
      <c r="I39" s="232"/>
      <c r="J39" s="232"/>
      <c r="K39" s="232"/>
      <c r="L39" s="232"/>
      <c r="AC39" s="228"/>
      <c r="AE39" s="232"/>
      <c r="AF39" s="232"/>
      <c r="AG39" s="232"/>
      <c r="AH39" s="232"/>
      <c r="AI39" s="232"/>
      <c r="AJ39" s="232"/>
      <c r="AK39" s="232"/>
      <c r="AL39" s="232"/>
      <c r="AM39" s="232"/>
      <c r="AN39" s="232"/>
    </row>
    <row r="40" spans="1:53" x14ac:dyDescent="0.15">
      <c r="A40" s="228"/>
      <c r="C40" s="232"/>
      <c r="D40" s="232"/>
      <c r="E40" s="232"/>
      <c r="F40" s="232"/>
      <c r="G40" s="232"/>
      <c r="H40" s="232"/>
      <c r="I40" s="232"/>
      <c r="J40" s="232"/>
      <c r="K40" s="232"/>
      <c r="L40" s="232"/>
      <c r="AC40" s="228"/>
      <c r="AE40" s="232"/>
      <c r="AF40" s="232"/>
      <c r="AG40" s="232"/>
      <c r="AH40" s="232"/>
      <c r="AI40" s="232"/>
      <c r="AJ40" s="232"/>
      <c r="AK40" s="232"/>
      <c r="AL40" s="232"/>
      <c r="AM40" s="232"/>
      <c r="AN40" s="232"/>
    </row>
    <row r="41" spans="1:53" x14ac:dyDescent="0.15">
      <c r="A41" s="517" t="s">
        <v>52</v>
      </c>
      <c r="B41" s="517"/>
      <c r="C41" s="517"/>
      <c r="D41" s="517"/>
      <c r="E41" s="517"/>
      <c r="F41" s="517"/>
      <c r="G41" s="517"/>
      <c r="H41" s="226"/>
      <c r="I41" s="226"/>
      <c r="J41" s="232"/>
      <c r="K41" s="232"/>
      <c r="L41" s="517" t="s">
        <v>49</v>
      </c>
      <c r="M41" s="517"/>
      <c r="N41" s="517"/>
      <c r="O41" s="517"/>
      <c r="P41" s="517"/>
      <c r="T41" s="517" t="s">
        <v>50</v>
      </c>
      <c r="U41" s="517"/>
      <c r="V41" s="517"/>
      <c r="X41" s="517"/>
      <c r="Y41" s="516"/>
      <c r="AE41" s="517" t="s">
        <v>52</v>
      </c>
      <c r="AF41" s="517"/>
      <c r="AG41" s="517"/>
      <c r="AH41" s="517"/>
      <c r="AI41" s="517"/>
      <c r="AJ41" s="517"/>
      <c r="AK41" s="517"/>
      <c r="AL41" s="232"/>
      <c r="AM41" s="232"/>
      <c r="AN41" s="517" t="s">
        <v>49</v>
      </c>
      <c r="AO41" s="517"/>
      <c r="AP41" s="517"/>
      <c r="AQ41" s="517"/>
      <c r="AR41" s="517"/>
      <c r="AV41" s="517" t="s">
        <v>50</v>
      </c>
      <c r="AW41" s="517"/>
      <c r="AX41" s="517"/>
      <c r="AZ41" s="517" t="s">
        <v>51</v>
      </c>
      <c r="BA41" s="516"/>
    </row>
    <row r="42" spans="1:53" x14ac:dyDescent="0.15">
      <c r="A42" s="228" t="s">
        <v>31</v>
      </c>
      <c r="B42" s="228" t="s">
        <v>1517</v>
      </c>
      <c r="C42" s="228" t="s">
        <v>66</v>
      </c>
      <c r="D42" s="228" t="s">
        <v>34</v>
      </c>
      <c r="E42" s="228" t="s">
        <v>17</v>
      </c>
      <c r="F42" s="228" t="s">
        <v>18</v>
      </c>
      <c r="G42" s="228" t="s">
        <v>19</v>
      </c>
      <c r="H42" s="228" t="s">
        <v>20</v>
      </c>
      <c r="I42" s="228" t="s">
        <v>6</v>
      </c>
      <c r="J42" s="228" t="s">
        <v>53</v>
      </c>
      <c r="L42" s="228" t="s">
        <v>10</v>
      </c>
      <c r="M42" s="228" t="s">
        <v>11</v>
      </c>
      <c r="N42" s="228" t="s">
        <v>12</v>
      </c>
      <c r="O42" s="228" t="s">
        <v>54</v>
      </c>
      <c r="P42" s="228" t="s">
        <v>7</v>
      </c>
      <c r="S42" s="228" t="s">
        <v>31</v>
      </c>
      <c r="T42" s="228" t="s">
        <v>47</v>
      </c>
      <c r="U42" s="228" t="s">
        <v>45</v>
      </c>
      <c r="V42" s="228" t="s">
        <v>46</v>
      </c>
      <c r="X42" s="228" t="s">
        <v>14</v>
      </c>
      <c r="Y42" s="228" t="s">
        <v>21</v>
      </c>
      <c r="Z42" s="228" t="s">
        <v>1004</v>
      </c>
      <c r="AA42" s="228"/>
      <c r="AD42" s="228" t="s">
        <v>31</v>
      </c>
      <c r="AE42" s="228" t="s">
        <v>66</v>
      </c>
      <c r="AF42" s="228" t="s">
        <v>34</v>
      </c>
      <c r="AG42" s="228" t="s">
        <v>17</v>
      </c>
      <c r="AH42" s="228" t="s">
        <v>18</v>
      </c>
      <c r="AI42" s="228" t="s">
        <v>19</v>
      </c>
      <c r="AJ42" s="228" t="s">
        <v>20</v>
      </c>
      <c r="AK42" s="228" t="s">
        <v>6</v>
      </c>
      <c r="AL42" s="228" t="s">
        <v>53</v>
      </c>
      <c r="AN42" s="228" t="s">
        <v>10</v>
      </c>
      <c r="AO42" s="228" t="s">
        <v>11</v>
      </c>
      <c r="AP42" s="228" t="s">
        <v>12</v>
      </c>
      <c r="AQ42" s="228" t="s">
        <v>54</v>
      </c>
      <c r="AR42" s="228" t="s">
        <v>7</v>
      </c>
      <c r="AV42" s="228" t="s">
        <v>47</v>
      </c>
      <c r="AW42" s="228" t="s">
        <v>45</v>
      </c>
      <c r="AX42" s="228" t="s">
        <v>46</v>
      </c>
      <c r="AZ42" s="228" t="s">
        <v>14</v>
      </c>
      <c r="BA42" s="228" t="s">
        <v>21</v>
      </c>
    </row>
    <row r="43" spans="1:53" x14ac:dyDescent="0.15">
      <c r="A43" s="229" t="s">
        <v>2484</v>
      </c>
      <c r="B43" s="230">
        <v>24</v>
      </c>
      <c r="C43" s="230">
        <v>12</v>
      </c>
      <c r="D43" s="219">
        <f>F43/E43</f>
        <v>0.52631578947368418</v>
      </c>
      <c r="E43" s="230">
        <v>19</v>
      </c>
      <c r="F43" s="230">
        <v>10</v>
      </c>
      <c r="G43" s="230">
        <v>50</v>
      </c>
      <c r="H43" s="230">
        <f>G43/F43</f>
        <v>5</v>
      </c>
      <c r="I43" s="230">
        <v>0</v>
      </c>
      <c r="J43" s="219">
        <f>I43/F43</f>
        <v>0</v>
      </c>
      <c r="L43" s="230">
        <v>0</v>
      </c>
      <c r="M43" s="230">
        <v>0</v>
      </c>
      <c r="N43" s="230">
        <v>0</v>
      </c>
      <c r="O43" s="230">
        <v>0</v>
      </c>
      <c r="P43" s="219" t="e">
        <f>O43/L43</f>
        <v>#DIV/0!</v>
      </c>
      <c r="S43" s="229" t="s">
        <v>2485</v>
      </c>
      <c r="T43" s="221">
        <f>(E43+L43)/($E$47+$L$47+$E$38+$L$38+$K$27+$D$27+$N$17)</f>
        <v>1.8251681075888569E-2</v>
      </c>
      <c r="U43" s="221">
        <f>E43/($E$47+$E$38+$K$27)</f>
        <v>3.2646048109965638E-2</v>
      </c>
      <c r="V43" s="221">
        <f>L43/($L$47+$L$38+$D$27+$N$17)</f>
        <v>0</v>
      </c>
      <c r="X43" s="230">
        <f>($G43*('Scoring Format'!$B$4))+($I43*'Scoring Format'!$B$7)+($M43*('Scoring Format'!$B$3))+($O43*('Scoring Format'!$B$6))</f>
        <v>5</v>
      </c>
      <c r="Y43" s="230">
        <f>(F43*1)+(($G43*('Scoring Format'!$B$4))+($I43*'Scoring Format'!$B$7)+($M43*('Scoring Format'!$B$3))+($O43*('Scoring Format'!$B$6)))</f>
        <v>15</v>
      </c>
      <c r="Z43" s="230">
        <f>(F43*0.5)+(($G43*('Scoring Format'!$B$4))+($I43*'Scoring Format'!$B$7)+($M43*('Scoring Format'!$B$3))+($O43*('Scoring Format'!$B$6)))</f>
        <v>10</v>
      </c>
      <c r="AA43" s="232"/>
      <c r="AD43" s="229" t="s">
        <v>32</v>
      </c>
      <c r="AE43" s="229"/>
      <c r="AF43" s="219">
        <f>AH43/AG43</f>
        <v>0.5625</v>
      </c>
      <c r="AG43" s="230">
        <v>16</v>
      </c>
      <c r="AH43" s="230">
        <v>9</v>
      </c>
      <c r="AI43" s="230">
        <v>108</v>
      </c>
      <c r="AJ43" s="230">
        <f>AI43/AH43</f>
        <v>12</v>
      </c>
      <c r="AK43" s="230">
        <v>1</v>
      </c>
      <c r="AL43" s="219">
        <f>AK43/AH43</f>
        <v>0.1111111111111111</v>
      </c>
      <c r="AN43" s="230">
        <v>0</v>
      </c>
      <c r="AO43" s="230">
        <v>0</v>
      </c>
      <c r="AP43" s="230">
        <v>0</v>
      </c>
      <c r="AQ43" s="230">
        <v>0</v>
      </c>
      <c r="AR43" s="219" t="e">
        <f>AQ43/AN43</f>
        <v>#DIV/0!</v>
      </c>
      <c r="AV43" s="221" t="e">
        <f>(#REF!+AK43)/(#REF!+AK46)</f>
        <v>#REF!</v>
      </c>
      <c r="AW43" s="221" t="e">
        <f>#REF!/(AK43+#REF!)</f>
        <v>#REF!</v>
      </c>
      <c r="AX43" s="221" t="e">
        <f>AK43/(#REF!+AK43)</f>
        <v>#REF!</v>
      </c>
      <c r="AZ43" s="230">
        <f>(AI43*0.1)+(AK43*6)+(AO43*0.1)+(AQ43*6)</f>
        <v>16.8</v>
      </c>
      <c r="BA43" s="230">
        <f>(AH43*1)+(AI43*0.1)+(AK43*6)+(AO43*0.1)+(AQ43*6)</f>
        <v>25.8</v>
      </c>
    </row>
    <row r="44" spans="1:53" x14ac:dyDescent="0.15">
      <c r="A44" s="229" t="s">
        <v>1841</v>
      </c>
      <c r="B44" s="230">
        <v>28</v>
      </c>
      <c r="C44" s="230">
        <v>17</v>
      </c>
      <c r="D44" s="219">
        <f t="shared" ref="D44:D46" si="37">F44/E44</f>
        <v>0.6470588235294118</v>
      </c>
      <c r="E44" s="230">
        <v>17</v>
      </c>
      <c r="F44" s="230">
        <v>11</v>
      </c>
      <c r="G44" s="230">
        <v>79</v>
      </c>
      <c r="H44" s="230">
        <f>G44/F44</f>
        <v>7.1818181818181817</v>
      </c>
      <c r="I44" s="230">
        <v>0</v>
      </c>
      <c r="J44" s="219">
        <f t="shared" ref="J44:J46" si="38">I44/F44</f>
        <v>0</v>
      </c>
      <c r="L44" s="230">
        <v>0</v>
      </c>
      <c r="M44" s="230">
        <v>0</v>
      </c>
      <c r="N44" s="230">
        <v>0</v>
      </c>
      <c r="O44" s="230">
        <v>0</v>
      </c>
      <c r="P44" s="219" t="e">
        <f t="shared" ref="P44:P46" si="39">O44/L44</f>
        <v>#DIV/0!</v>
      </c>
      <c r="S44" s="229" t="s">
        <v>1842</v>
      </c>
      <c r="T44" s="221">
        <f>(E44+L44)/($E$47+$L$47+$E$38+$L$38+$K$27+$D$27+$N$17)</f>
        <v>1.633045148895293E-2</v>
      </c>
      <c r="U44" s="221">
        <f>E44/($E$47+$E$38+$K$27)</f>
        <v>2.9209621993127148E-2</v>
      </c>
      <c r="V44" s="221">
        <f>L44/($L$47+$L$38+$D$27+$N$17)</f>
        <v>0</v>
      </c>
      <c r="X44" s="230">
        <f>($G44*('Scoring Format'!$B$4))+($I44*'Scoring Format'!$B$7)+($M44*('Scoring Format'!$B$3))+($O44*('Scoring Format'!$B$6))</f>
        <v>7.9</v>
      </c>
      <c r="Y44" s="230">
        <f>(F44*1)+(($G44*('Scoring Format'!$B$4))+($I44*'Scoring Format'!$B$7)+($M44*('Scoring Format'!$B$3))+($O44*('Scoring Format'!$B$6)))</f>
        <v>18.899999999999999</v>
      </c>
      <c r="Z44" s="230">
        <f>(F44*0.5)+(($G44*('Scoring Format'!$B$4))+($I44*'Scoring Format'!$B$7)+($M44*('Scoring Format'!$B$3))+($O44*('Scoring Format'!$B$6)))</f>
        <v>13.4</v>
      </c>
      <c r="AA44" s="232"/>
      <c r="AD44" s="229" t="s">
        <v>73</v>
      </c>
      <c r="AE44" s="229"/>
      <c r="AF44" s="219">
        <f t="shared" ref="AF44:AF46" si="40">AH44/AG44</f>
        <v>0.74285714285714288</v>
      </c>
      <c r="AG44" s="230">
        <v>35</v>
      </c>
      <c r="AH44" s="230">
        <v>26</v>
      </c>
      <c r="AI44" s="230">
        <v>283</v>
      </c>
      <c r="AJ44" s="230">
        <f>AI44/AH44</f>
        <v>10.884615384615385</v>
      </c>
      <c r="AK44" s="230">
        <v>2</v>
      </c>
      <c r="AL44" s="219">
        <f t="shared" ref="AL44:AL46" si="41">AK44/AH44</f>
        <v>7.6923076923076927E-2</v>
      </c>
      <c r="AN44" s="230">
        <v>0</v>
      </c>
      <c r="AO44" s="230">
        <v>0</v>
      </c>
      <c r="AP44" s="230">
        <v>0</v>
      </c>
      <c r="AQ44" s="230">
        <v>0</v>
      </c>
      <c r="AR44" s="219" t="e">
        <f t="shared" ref="AR44:AR46" si="42">AQ44/AN44</f>
        <v>#DIV/0!</v>
      </c>
      <c r="AV44" s="221" t="e">
        <f>(#REF!+AK44)/(#REF!+AK47)</f>
        <v>#REF!</v>
      </c>
      <c r="AW44" s="221" t="e">
        <f>#REF!/(AK44+#REF!)</f>
        <v>#REF!</v>
      </c>
      <c r="AX44" s="221" t="e">
        <f>AK44/(#REF!+AK44)</f>
        <v>#REF!</v>
      </c>
      <c r="AZ44" s="230">
        <f>(AI44*0.1)+(AK44*6)+(AO44*0.1)+(AQ44*6)</f>
        <v>40.299999999999997</v>
      </c>
      <c r="BA44" s="230">
        <f>(AH44*1)+(AI44*0.1)+(AK44*6)+(AO44*0.1)+(AQ44*6)</f>
        <v>66.3</v>
      </c>
    </row>
    <row r="45" spans="1:53" x14ac:dyDescent="0.15">
      <c r="A45" s="229" t="s">
        <v>907</v>
      </c>
      <c r="B45" s="230">
        <v>26</v>
      </c>
      <c r="C45" s="230">
        <v>11</v>
      </c>
      <c r="D45" s="219">
        <f t="shared" si="37"/>
        <v>0.75</v>
      </c>
      <c r="E45" s="230">
        <v>56</v>
      </c>
      <c r="F45" s="230">
        <v>42</v>
      </c>
      <c r="G45" s="230">
        <v>466</v>
      </c>
      <c r="H45" s="230">
        <f>G45/F45</f>
        <v>11.095238095238095</v>
      </c>
      <c r="I45" s="230">
        <v>3</v>
      </c>
      <c r="J45" s="219">
        <f t="shared" si="38"/>
        <v>7.1428571428571425E-2</v>
      </c>
      <c r="L45" s="230">
        <v>0</v>
      </c>
      <c r="M45" s="230">
        <v>0</v>
      </c>
      <c r="N45" s="230">
        <v>0</v>
      </c>
      <c r="O45" s="230">
        <v>0</v>
      </c>
      <c r="P45" s="219" t="e">
        <f t="shared" si="39"/>
        <v>#DIV/0!</v>
      </c>
      <c r="S45" s="229" t="s">
        <v>908</v>
      </c>
      <c r="T45" s="221">
        <f>(E45+L45)/($E$47+$L$47+$E$38+$L$38+$K$27+$D$27+$N$17)</f>
        <v>5.3794428434197884E-2</v>
      </c>
      <c r="U45" s="221">
        <f>E45/($E$47+$E$38+$K$27)</f>
        <v>9.6219931271477668E-2</v>
      </c>
      <c r="V45" s="221">
        <f>L45/($L$47+$L$38+$D$27+$N$17)</f>
        <v>0</v>
      </c>
      <c r="X45" s="230">
        <f>($G45*('Scoring Format'!$B$4))+($I45*'Scoring Format'!$B$7)+($M45*('Scoring Format'!$B$3))+($O45*('Scoring Format'!$B$6))</f>
        <v>64.599999999999994</v>
      </c>
      <c r="Y45" s="230">
        <f>(F45*1)+(($G45*('Scoring Format'!$B$4))+($I45*'Scoring Format'!$B$7)+($M45*('Scoring Format'!$B$3))+($O45*('Scoring Format'!$B$6)))</f>
        <v>106.6</v>
      </c>
      <c r="Z45" s="230">
        <f>(F45*0.5)+(($G45*('Scoring Format'!$B$4))+($I45*'Scoring Format'!$B$7)+($M45*('Scoring Format'!$B$3))+($O45*('Scoring Format'!$B$6)))</f>
        <v>85.6</v>
      </c>
      <c r="AA45" s="232"/>
      <c r="AD45" s="229" t="s">
        <v>74</v>
      </c>
      <c r="AE45" s="229"/>
      <c r="AF45" s="219">
        <f t="shared" si="40"/>
        <v>0.5</v>
      </c>
      <c r="AG45" s="230">
        <v>12</v>
      </c>
      <c r="AH45" s="230">
        <v>6</v>
      </c>
      <c r="AI45" s="230">
        <v>65</v>
      </c>
      <c r="AJ45" s="230">
        <f>AI45/AH45</f>
        <v>10.833333333333334</v>
      </c>
      <c r="AK45" s="230">
        <v>0</v>
      </c>
      <c r="AL45" s="219">
        <f t="shared" si="41"/>
        <v>0</v>
      </c>
      <c r="AN45" s="230">
        <v>0</v>
      </c>
      <c r="AO45" s="230">
        <v>0</v>
      </c>
      <c r="AP45" s="230">
        <v>0</v>
      </c>
      <c r="AQ45" s="230">
        <v>0</v>
      </c>
      <c r="AR45" s="219" t="e">
        <f t="shared" si="42"/>
        <v>#DIV/0!</v>
      </c>
      <c r="AV45" s="221" t="e">
        <f>(#REF!+AK45)/(#REF!+AI49)</f>
        <v>#REF!</v>
      </c>
      <c r="AW45" s="221" t="e">
        <f>#REF!/(AK45+#REF!)</f>
        <v>#REF!</v>
      </c>
      <c r="AX45" s="221" t="e">
        <f>AK45/(#REF!+AK45)</f>
        <v>#REF!</v>
      </c>
      <c r="AZ45" s="230">
        <f>(AI45*0.1)+(AK45*6)+(AO45*0.1)+(AQ45*6)</f>
        <v>6.5</v>
      </c>
      <c r="BA45" s="230">
        <f>(AH45*1)+(AI45*0.1)+(AK45*6)+(AO45*0.1)+(AQ45*6)</f>
        <v>12.5</v>
      </c>
    </row>
    <row r="46" spans="1:53" x14ac:dyDescent="0.15">
      <c r="A46" s="229" t="s">
        <v>2486</v>
      </c>
      <c r="B46" s="220">
        <v>23</v>
      </c>
      <c r="C46" s="230">
        <v>8</v>
      </c>
      <c r="D46" s="219">
        <f t="shared" si="37"/>
        <v>0.5</v>
      </c>
      <c r="E46" s="230">
        <v>6</v>
      </c>
      <c r="F46" s="230">
        <v>3</v>
      </c>
      <c r="G46" s="230">
        <v>30</v>
      </c>
      <c r="H46" s="230">
        <f>G46/F46</f>
        <v>10</v>
      </c>
      <c r="I46" s="230">
        <v>1</v>
      </c>
      <c r="J46" s="219">
        <f t="shared" si="38"/>
        <v>0.33333333333333331</v>
      </c>
      <c r="L46" s="230"/>
      <c r="M46" s="230"/>
      <c r="N46" s="230" t="e">
        <f>M46/L46</f>
        <v>#DIV/0!</v>
      </c>
      <c r="O46" s="230"/>
      <c r="P46" s="219" t="e">
        <f t="shared" si="39"/>
        <v>#DIV/0!</v>
      </c>
      <c r="S46" s="229" t="s">
        <v>2487</v>
      </c>
      <c r="T46" s="221">
        <f>(E46+L46)/($E$47+$L$47+$E$38+$L$38+$K$27+$D$27+$N$17)</f>
        <v>5.763688760806916E-3</v>
      </c>
      <c r="U46" s="221">
        <f>E46/($E$47+$E$38+$K$27)</f>
        <v>1.0309278350515464E-2</v>
      </c>
      <c r="V46" s="221">
        <f>L46/($L$47+$L$38+$D$27+$N$17)</f>
        <v>0</v>
      </c>
      <c r="X46" s="230">
        <f>($G46*('Scoring Format'!$B$4))+($I46*'Scoring Format'!$B$7)+($M46*('Scoring Format'!$B$3))+($O46*('Scoring Format'!$B$6))</f>
        <v>9</v>
      </c>
      <c r="Y46" s="230">
        <f>(F46*1)+(($G46*('Scoring Format'!$B$4))+($I46*'Scoring Format'!$B$7)+($M46*('Scoring Format'!$B$3))+($O46*('Scoring Format'!$B$6)))</f>
        <v>12</v>
      </c>
      <c r="Z46" s="230">
        <f>(F46*0.5)+(($G46*('Scoring Format'!$B$4))+($I46*'Scoring Format'!$B$7)+($M46*('Scoring Format'!$B$3))+($O46*('Scoring Format'!$B$6)))</f>
        <v>10.5</v>
      </c>
      <c r="AA46" s="232"/>
      <c r="AD46" s="229"/>
      <c r="AE46" s="229"/>
      <c r="AF46" s="219" t="e">
        <f t="shared" si="40"/>
        <v>#DIV/0!</v>
      </c>
      <c r="AG46" s="230"/>
      <c r="AH46" s="230"/>
      <c r="AI46" s="230"/>
      <c r="AJ46" s="230" t="e">
        <f>AI46/AH46</f>
        <v>#DIV/0!</v>
      </c>
      <c r="AK46" s="230"/>
      <c r="AL46" s="219" t="e">
        <f t="shared" si="41"/>
        <v>#DIV/0!</v>
      </c>
      <c r="AN46" s="230"/>
      <c r="AO46" s="230"/>
      <c r="AP46" s="230"/>
      <c r="AQ46" s="230">
        <v>0</v>
      </c>
      <c r="AR46" s="219" t="e">
        <f t="shared" si="42"/>
        <v>#DIV/0!</v>
      </c>
      <c r="AV46" s="221" t="e">
        <f>(#REF!+AK46)/(#REF!+AI50)</f>
        <v>#REF!</v>
      </c>
      <c r="AW46" s="221" t="e">
        <f>#REF!/(AK46+#REF!)</f>
        <v>#REF!</v>
      </c>
      <c r="AX46" s="221" t="e">
        <f>AK46/(#REF!+AK46)</f>
        <v>#REF!</v>
      </c>
      <c r="AZ46" s="230">
        <f>(AI46*0.1)+(AK46*6)+(AO46*0.1)+(AQ46*6)</f>
        <v>0</v>
      </c>
      <c r="BA46" s="230">
        <f>(AH46*1)+(AI46*0.1)+(AK46*6)+(AO46*0.1)+(AQ46*6)</f>
        <v>0</v>
      </c>
    </row>
    <row r="47" spans="1:53" x14ac:dyDescent="0.15">
      <c r="A47" s="228" t="s">
        <v>44</v>
      </c>
      <c r="B47" s="228"/>
      <c r="C47" s="228"/>
      <c r="D47" s="225"/>
      <c r="E47" s="228">
        <f>SUM(E43:E46)</f>
        <v>98</v>
      </c>
      <c r="F47" s="228">
        <f t="shared" ref="F47:I47" si="43">SUM(F43:F46)</f>
        <v>66</v>
      </c>
      <c r="G47" s="228">
        <f t="shared" si="43"/>
        <v>625</v>
      </c>
      <c r="H47" s="228"/>
      <c r="I47" s="228">
        <f t="shared" si="43"/>
        <v>4</v>
      </c>
      <c r="J47" s="228"/>
      <c r="K47" s="228"/>
      <c r="L47" s="228">
        <f>SUM(L43:L46)</f>
        <v>0</v>
      </c>
      <c r="M47" s="228">
        <f t="shared" ref="M47:O47" si="44">SUM(M43:M46)</f>
        <v>0</v>
      </c>
      <c r="N47" s="228"/>
      <c r="O47" s="228">
        <f t="shared" si="44"/>
        <v>0</v>
      </c>
      <c r="P47" s="225"/>
      <c r="R47" s="233"/>
      <c r="T47" s="233"/>
      <c r="V47" s="232"/>
      <c r="W47" s="232"/>
      <c r="AD47" s="228" t="s">
        <v>44</v>
      </c>
      <c r="AE47" s="228"/>
      <c r="AF47" s="225"/>
      <c r="AG47" s="228">
        <f>SUM(AG43:AG46)</f>
        <v>63</v>
      </c>
      <c r="AH47" s="228">
        <f t="shared" ref="AH47:AI47" si="45">SUM(AH43:AH46)</f>
        <v>41</v>
      </c>
      <c r="AI47" s="228">
        <f t="shared" si="45"/>
        <v>456</v>
      </c>
      <c r="AJ47" s="228"/>
      <c r="AK47" s="228">
        <f t="shared" ref="AK47" si="46">SUM(AK43:AK46)</f>
        <v>3</v>
      </c>
      <c r="AL47" s="228"/>
      <c r="AM47" s="228"/>
      <c r="AN47" s="228">
        <f>SUM(AN43:AN46)</f>
        <v>0</v>
      </c>
      <c r="AO47" s="228">
        <f t="shared" ref="AO47" si="47">SUM(AO43:AO46)</f>
        <v>0</v>
      </c>
      <c r="AP47" s="228"/>
      <c r="AQ47" s="228">
        <f t="shared" ref="AQ47" si="48">SUM(AQ43:AQ46)</f>
        <v>0</v>
      </c>
      <c r="AR47" s="225"/>
      <c r="AT47" s="233"/>
      <c r="AU47" s="233"/>
      <c r="AV47" s="233"/>
      <c r="AX47" s="232"/>
      <c r="AY47" s="232"/>
    </row>
    <row r="48" spans="1:53" x14ac:dyDescent="0.15">
      <c r="H48" s="237"/>
      <c r="I48" s="232"/>
      <c r="J48" s="232"/>
      <c r="P48" s="233"/>
      <c r="Q48" s="233"/>
      <c r="R48" s="233"/>
      <c r="T48" s="232"/>
      <c r="U48" s="232"/>
      <c r="AJ48" s="237"/>
      <c r="AK48" s="232"/>
      <c r="AL48" s="232"/>
      <c r="AR48" s="233"/>
      <c r="AS48" s="233"/>
      <c r="AT48" s="233"/>
      <c r="AV48" s="232"/>
      <c r="AW48" s="232"/>
    </row>
    <row r="49" spans="1:50" x14ac:dyDescent="0.15">
      <c r="H49" s="237"/>
      <c r="I49" s="232"/>
      <c r="J49" s="232"/>
      <c r="P49" s="233"/>
      <c r="Q49" s="233"/>
      <c r="R49" s="233"/>
      <c r="T49" s="232"/>
      <c r="U49" s="232"/>
      <c r="AJ49" s="237"/>
      <c r="AK49" s="232"/>
      <c r="AL49" s="232"/>
      <c r="AR49" s="233"/>
      <c r="AS49" s="233"/>
      <c r="AT49" s="233"/>
      <c r="AV49" s="232"/>
      <c r="AW49" s="232"/>
    </row>
    <row r="50" spans="1:50" x14ac:dyDescent="0.15">
      <c r="A50" s="517" t="s">
        <v>57</v>
      </c>
      <c r="B50" s="517"/>
      <c r="C50" s="517"/>
      <c r="D50" s="517"/>
      <c r="E50" s="517"/>
      <c r="F50" s="517"/>
      <c r="G50" s="517"/>
      <c r="H50" s="237"/>
      <c r="I50" s="232"/>
      <c r="J50" s="517" t="s">
        <v>58</v>
      </c>
      <c r="K50" s="518"/>
      <c r="L50" s="518"/>
      <c r="M50" s="518"/>
      <c r="N50" s="518"/>
      <c r="P50" s="243"/>
      <c r="Q50" s="233"/>
      <c r="R50" s="517" t="s">
        <v>62</v>
      </c>
      <c r="S50" s="518"/>
      <c r="T50" s="518"/>
      <c r="U50" s="518"/>
      <c r="V50" s="518"/>
      <c r="AC50" s="517" t="s">
        <v>57</v>
      </c>
      <c r="AD50" s="517"/>
      <c r="AE50" s="517"/>
      <c r="AF50" s="517"/>
      <c r="AG50" s="517"/>
      <c r="AH50" s="517"/>
      <c r="AI50" s="517"/>
      <c r="AJ50" s="237"/>
      <c r="AK50" s="232"/>
      <c r="AL50" s="517" t="s">
        <v>58</v>
      </c>
      <c r="AM50" s="518"/>
      <c r="AN50" s="518"/>
      <c r="AO50" s="518"/>
      <c r="AP50" s="518"/>
      <c r="AR50" s="243"/>
      <c r="AS50" s="233"/>
      <c r="AT50" s="517" t="s">
        <v>62</v>
      </c>
      <c r="AU50" s="518"/>
      <c r="AV50" s="518"/>
      <c r="AW50" s="518"/>
      <c r="AX50" s="518"/>
    </row>
    <row r="51" spans="1:50" x14ac:dyDescent="0.15">
      <c r="A51" s="225"/>
      <c r="B51" s="228" t="s">
        <v>17</v>
      </c>
      <c r="C51" s="228" t="s">
        <v>42</v>
      </c>
      <c r="D51" s="228" t="s">
        <v>19</v>
      </c>
      <c r="E51" s="228" t="s">
        <v>6</v>
      </c>
      <c r="H51" s="232"/>
      <c r="I51" s="232"/>
      <c r="J51" s="519" t="s">
        <v>59</v>
      </c>
      <c r="K51" s="516"/>
      <c r="L51" s="516"/>
      <c r="M51" s="516"/>
      <c r="N51" s="225" t="s">
        <v>60</v>
      </c>
      <c r="R51" s="519" t="s">
        <v>59</v>
      </c>
      <c r="S51" s="516"/>
      <c r="T51" s="516"/>
      <c r="U51" s="516"/>
      <c r="V51" s="225" t="s">
        <v>60</v>
      </c>
      <c r="AC51" s="225"/>
      <c r="AD51" s="228" t="s">
        <v>17</v>
      </c>
      <c r="AE51" s="228" t="s">
        <v>42</v>
      </c>
      <c r="AF51" s="228" t="s">
        <v>19</v>
      </c>
      <c r="AG51" s="228" t="s">
        <v>6</v>
      </c>
      <c r="AJ51" s="232"/>
      <c r="AK51" s="232"/>
      <c r="AL51" s="519" t="s">
        <v>59</v>
      </c>
      <c r="AM51" s="516"/>
      <c r="AN51" s="516"/>
      <c r="AO51" s="516"/>
      <c r="AP51" s="225" t="s">
        <v>60</v>
      </c>
      <c r="AT51" s="519" t="s">
        <v>59</v>
      </c>
      <c r="AU51" s="516"/>
      <c r="AV51" s="516"/>
      <c r="AW51" s="516"/>
      <c r="AX51" s="225" t="s">
        <v>60</v>
      </c>
    </row>
    <row r="52" spans="1:50" x14ac:dyDescent="0.15">
      <c r="A52" s="240" t="s">
        <v>33</v>
      </c>
      <c r="B52" s="230">
        <f>SUM(K22:K26,E32:E37,E43:E46)</f>
        <v>582</v>
      </c>
      <c r="C52" s="230">
        <f>SUM(F43:F46,F32:F37,L22:L26)</f>
        <v>382</v>
      </c>
      <c r="D52" s="230">
        <f>SUM(G43:G46,G32:G37,M22:M26)</f>
        <v>4360</v>
      </c>
      <c r="E52" s="230">
        <f>SUM(O22:O26,I32:I37,I43:I46)</f>
        <v>30</v>
      </c>
      <c r="H52" s="232"/>
      <c r="I52" s="232"/>
      <c r="J52" s="520" t="s">
        <v>1580</v>
      </c>
      <c r="K52" s="520"/>
      <c r="L52" s="520"/>
      <c r="M52" s="520"/>
      <c r="N52" s="229" t="s">
        <v>0</v>
      </c>
      <c r="R52" s="520"/>
      <c r="S52" s="520"/>
      <c r="T52" s="520"/>
      <c r="U52" s="520"/>
      <c r="V52" s="229"/>
      <c r="AC52" s="240" t="s">
        <v>33</v>
      </c>
      <c r="AD52" s="230">
        <f>SUM(AM22:AM26,AG32:AG37,AG43:AG46)</f>
        <v>583</v>
      </c>
      <c r="AE52" s="230">
        <f>SUM(AH43:AH46,AH32:AH37,AM22:AM26)</f>
        <v>404</v>
      </c>
      <c r="AF52" s="230">
        <f>SUM(AI43:AI46,AI32:AI37,AN22:AN26)</f>
        <v>3653</v>
      </c>
      <c r="AG52" s="230">
        <f>SUM(AQ22:AQ26,AK32:AK37,AK43:AK46)</f>
        <v>27</v>
      </c>
      <c r="AJ52" s="232"/>
      <c r="AK52" s="232"/>
      <c r="AL52" s="521"/>
      <c r="AM52" s="520"/>
      <c r="AN52" s="520"/>
      <c r="AO52" s="520"/>
      <c r="AP52" s="229"/>
      <c r="AT52" s="521"/>
      <c r="AU52" s="520"/>
      <c r="AV52" s="520"/>
      <c r="AW52" s="520"/>
      <c r="AX52" s="229"/>
    </row>
    <row r="53" spans="1:50" x14ac:dyDescent="0.15">
      <c r="A53" s="240" t="s">
        <v>43</v>
      </c>
      <c r="B53" s="230">
        <f>SUM(D17)</f>
        <v>582</v>
      </c>
      <c r="C53" s="230">
        <f>SUM(E17)</f>
        <v>382</v>
      </c>
      <c r="D53" s="230">
        <f>SUM(G17)</f>
        <v>4360</v>
      </c>
      <c r="E53" s="230">
        <f>SUM(I17)</f>
        <v>30</v>
      </c>
      <c r="F53" s="228"/>
      <c r="J53" s="520" t="s">
        <v>2473</v>
      </c>
      <c r="K53" s="520"/>
      <c r="L53" s="520"/>
      <c r="M53" s="520"/>
      <c r="N53" s="229" t="s">
        <v>0</v>
      </c>
      <c r="R53" s="520"/>
      <c r="S53" s="520"/>
      <c r="T53" s="520"/>
      <c r="U53" s="520"/>
      <c r="V53" s="229"/>
      <c r="AC53" s="240" t="s">
        <v>43</v>
      </c>
      <c r="AD53" s="230">
        <f>SUM(AF17)</f>
        <v>583</v>
      </c>
      <c r="AE53" s="230">
        <f>SUM(AG17)</f>
        <v>378</v>
      </c>
      <c r="AF53" s="230">
        <f>SUM(AI17)</f>
        <v>4072</v>
      </c>
      <c r="AG53" s="230">
        <f>SUM(AK17)</f>
        <v>27</v>
      </c>
      <c r="AH53" s="228"/>
      <c r="AL53" s="521"/>
      <c r="AM53" s="520"/>
      <c r="AN53" s="520"/>
      <c r="AO53" s="520"/>
      <c r="AP53" s="229"/>
      <c r="AT53" s="521"/>
      <c r="AU53" s="520"/>
      <c r="AV53" s="520"/>
      <c r="AW53" s="520"/>
      <c r="AX53" s="229"/>
    </row>
    <row r="54" spans="1:50" x14ac:dyDescent="0.15">
      <c r="A54" s="240" t="s">
        <v>65</v>
      </c>
      <c r="B54" s="229"/>
      <c r="F54" s="228"/>
      <c r="J54" s="520" t="s">
        <v>1693</v>
      </c>
      <c r="K54" s="520"/>
      <c r="L54" s="520"/>
      <c r="M54" s="520"/>
      <c r="N54" s="229" t="s">
        <v>16</v>
      </c>
      <c r="R54" s="521"/>
      <c r="S54" s="520"/>
      <c r="T54" s="520"/>
      <c r="U54" s="520"/>
      <c r="V54" s="229"/>
      <c r="AC54" s="240" t="s">
        <v>65</v>
      </c>
      <c r="AD54" s="229"/>
      <c r="AH54" s="228"/>
      <c r="AL54" s="521"/>
      <c r="AM54" s="520"/>
      <c r="AN54" s="520"/>
      <c r="AO54" s="520"/>
      <c r="AP54" s="229"/>
      <c r="AT54" s="521"/>
      <c r="AU54" s="520"/>
      <c r="AV54" s="520"/>
      <c r="AW54" s="520"/>
      <c r="AX54" s="229"/>
    </row>
    <row r="55" spans="1:50" x14ac:dyDescent="0.15">
      <c r="J55" s="520" t="s">
        <v>1367</v>
      </c>
      <c r="K55" s="520"/>
      <c r="L55" s="520"/>
      <c r="M55" s="520"/>
      <c r="N55" s="229" t="s">
        <v>286</v>
      </c>
      <c r="R55" s="521"/>
      <c r="S55" s="520"/>
      <c r="T55" s="520"/>
      <c r="U55" s="520"/>
      <c r="V55" s="229"/>
      <c r="AL55" s="521"/>
      <c r="AM55" s="520"/>
      <c r="AN55" s="520"/>
      <c r="AO55" s="520"/>
      <c r="AP55" s="229"/>
      <c r="AT55" s="521"/>
      <c r="AU55" s="520"/>
      <c r="AV55" s="520"/>
      <c r="AW55" s="520"/>
      <c r="AX55" s="229"/>
    </row>
    <row r="56" spans="1:50" x14ac:dyDescent="0.15">
      <c r="A56" s="225"/>
      <c r="B56" s="228" t="s">
        <v>1</v>
      </c>
      <c r="C56" s="228" t="s">
        <v>4</v>
      </c>
      <c r="D56" s="228" t="s">
        <v>6</v>
      </c>
      <c r="J56" s="520" t="s">
        <v>2482</v>
      </c>
      <c r="K56" s="520"/>
      <c r="L56" s="520"/>
      <c r="M56" s="520"/>
      <c r="N56" s="229" t="s">
        <v>285</v>
      </c>
      <c r="R56" s="521"/>
      <c r="S56" s="520"/>
      <c r="T56" s="520"/>
      <c r="U56" s="520"/>
      <c r="V56" s="229"/>
      <c r="AC56" s="225"/>
      <c r="AD56" s="228" t="s">
        <v>1</v>
      </c>
      <c r="AE56" s="228" t="s">
        <v>4</v>
      </c>
      <c r="AF56" s="228" t="s">
        <v>6</v>
      </c>
      <c r="AL56" s="521"/>
      <c r="AM56" s="520"/>
      <c r="AN56" s="520"/>
      <c r="AO56" s="520"/>
      <c r="AP56" s="229"/>
      <c r="AT56" s="521"/>
      <c r="AU56" s="520"/>
      <c r="AV56" s="520"/>
      <c r="AW56" s="520"/>
      <c r="AX56" s="229"/>
    </row>
    <row r="57" spans="1:50" x14ac:dyDescent="0.15">
      <c r="A57" s="240" t="s">
        <v>56</v>
      </c>
      <c r="B57" s="230">
        <f>SUM(N14:N16,D22:D26,L32:L37,L43:L46)</f>
        <v>459</v>
      </c>
      <c r="C57" s="230">
        <f>SUM(O14:O16,E22:E26,M32:M37,M43:M46)</f>
        <v>1996</v>
      </c>
      <c r="D57" s="230">
        <f>SUM(Q14:Q16,G22:G26,O32:O37,O43:O46)</f>
        <v>17</v>
      </c>
      <c r="J57" s="520" t="s">
        <v>1889</v>
      </c>
      <c r="K57" s="520"/>
      <c r="L57" s="520"/>
      <c r="M57" s="520"/>
      <c r="N57" s="229" t="s">
        <v>285</v>
      </c>
      <c r="R57" s="521"/>
      <c r="S57" s="520"/>
      <c r="T57" s="520"/>
      <c r="U57" s="520"/>
      <c r="V57" s="229"/>
      <c r="AC57" s="240" t="s">
        <v>56</v>
      </c>
      <c r="AD57" s="230">
        <f>SUM(AP14:AP16,AF22:AF26,AN32:AN37,AN43:AN46)</f>
        <v>421</v>
      </c>
      <c r="AE57" s="230">
        <f>SUM(AQ14:AQ16,AG22:AG26,AO32:AO37,AO43:AO46)</f>
        <v>2231</v>
      </c>
      <c r="AF57" s="230">
        <f>SUM(AS14:AS16,AI22:AI26,AQ32:AQ37,AQ43:AQ46)</f>
        <v>18</v>
      </c>
      <c r="AL57" s="521"/>
      <c r="AM57" s="520"/>
      <c r="AN57" s="520"/>
      <c r="AO57" s="520"/>
      <c r="AP57" s="229"/>
      <c r="AT57" s="521"/>
      <c r="AU57" s="520"/>
      <c r="AV57" s="520"/>
      <c r="AW57" s="520"/>
      <c r="AX57" s="229"/>
    </row>
    <row r="58" spans="1:50" x14ac:dyDescent="0.15">
      <c r="A58" s="240" t="s">
        <v>65</v>
      </c>
      <c r="B58" s="229"/>
      <c r="J58" s="520" t="s">
        <v>2483</v>
      </c>
      <c r="K58" s="520"/>
      <c r="L58" s="520"/>
      <c r="M58" s="520"/>
      <c r="N58" s="229" t="s">
        <v>285</v>
      </c>
      <c r="R58" s="521"/>
      <c r="S58" s="520"/>
      <c r="T58" s="520"/>
      <c r="U58" s="520"/>
      <c r="V58" s="229"/>
      <c r="AC58" s="240" t="s">
        <v>65</v>
      </c>
      <c r="AD58" s="229"/>
      <c r="AL58" s="521"/>
      <c r="AM58" s="520"/>
      <c r="AN58" s="520"/>
      <c r="AO58" s="520"/>
      <c r="AP58" s="229"/>
      <c r="AT58" s="521"/>
      <c r="AU58" s="520"/>
      <c r="AV58" s="520"/>
      <c r="AW58" s="520"/>
      <c r="AX58" s="229"/>
    </row>
    <row r="59" spans="1:50" x14ac:dyDescent="0.15">
      <c r="J59" s="520" t="s">
        <v>2488</v>
      </c>
      <c r="K59" s="520"/>
      <c r="L59" s="520"/>
      <c r="M59" s="520"/>
      <c r="N59" s="229" t="s">
        <v>286</v>
      </c>
      <c r="R59" s="521"/>
      <c r="S59" s="520"/>
      <c r="T59" s="520"/>
      <c r="U59" s="520"/>
      <c r="V59" s="229"/>
      <c r="AL59" s="521"/>
      <c r="AM59" s="520"/>
      <c r="AN59" s="520"/>
      <c r="AO59" s="520"/>
      <c r="AP59" s="229"/>
      <c r="AT59" s="521"/>
      <c r="AU59" s="520"/>
      <c r="AV59" s="520"/>
      <c r="AW59" s="520"/>
      <c r="AX59" s="229"/>
    </row>
    <row r="60" spans="1:50" x14ac:dyDescent="0.15">
      <c r="B60" s="228" t="s">
        <v>40</v>
      </c>
      <c r="C60" s="228" t="s">
        <v>41</v>
      </c>
      <c r="J60" s="224" t="s">
        <v>2773</v>
      </c>
      <c r="N60" s="224" t="s">
        <v>16</v>
      </c>
      <c r="AD60" s="228" t="s">
        <v>40</v>
      </c>
      <c r="AE60" s="228" t="s">
        <v>41</v>
      </c>
    </row>
    <row r="61" spans="1:50" x14ac:dyDescent="0.15">
      <c r="A61" s="240" t="s">
        <v>39</v>
      </c>
      <c r="B61" s="219">
        <f>B57/(B53+B57)</f>
        <v>0.44092219020172913</v>
      </c>
      <c r="C61" s="219">
        <f>B53/(B53+B57)</f>
        <v>0.55907780979827093</v>
      </c>
      <c r="J61" s="224" t="s">
        <v>61</v>
      </c>
      <c r="AC61" s="240" t="s">
        <v>39</v>
      </c>
      <c r="AD61" s="219">
        <f>AD57/(AD53+AD57)</f>
        <v>0.41932270916334663</v>
      </c>
      <c r="AE61" s="219">
        <f>AD53/(AD53+AD57)</f>
        <v>0.58067729083665343</v>
      </c>
      <c r="AL61" s="224" t="s">
        <v>61</v>
      </c>
    </row>
    <row r="62" spans="1:50" x14ac:dyDescent="0.15">
      <c r="A62" s="240" t="s">
        <v>64</v>
      </c>
      <c r="B62" s="229"/>
      <c r="C62" s="229"/>
      <c r="AC62" s="240" t="s">
        <v>64</v>
      </c>
      <c r="AD62" s="229"/>
      <c r="AE62" s="229"/>
    </row>
    <row r="73" spans="1:23" x14ac:dyDescent="0.15">
      <c r="A73" s="517" t="s">
        <v>55</v>
      </c>
      <c r="B73" s="517"/>
      <c r="C73" s="517"/>
      <c r="D73" s="517"/>
      <c r="E73" s="517"/>
      <c r="F73" s="517"/>
      <c r="G73" s="517"/>
      <c r="H73" s="517"/>
      <c r="I73" s="517"/>
      <c r="J73" s="517"/>
      <c r="K73" s="517"/>
      <c r="L73" s="517"/>
      <c r="M73" s="517"/>
      <c r="N73" s="517"/>
      <c r="O73" s="517"/>
      <c r="P73" s="517"/>
      <c r="Q73" s="517"/>
      <c r="R73" s="517"/>
      <c r="S73" s="517"/>
      <c r="T73" s="517"/>
      <c r="U73" s="517"/>
      <c r="V73" s="517"/>
      <c r="W73" s="517"/>
    </row>
    <row r="74" spans="1:23" x14ac:dyDescent="0.15">
      <c r="A74" s="226"/>
      <c r="B74" s="226"/>
      <c r="C74" s="226"/>
      <c r="D74" s="226"/>
      <c r="E74" s="226"/>
      <c r="F74" s="226"/>
      <c r="G74" s="226"/>
      <c r="H74" s="226"/>
      <c r="I74" s="226"/>
      <c r="J74" s="226"/>
      <c r="K74" s="226"/>
      <c r="L74" s="226"/>
      <c r="M74" s="226"/>
      <c r="N74" s="226"/>
      <c r="O74" s="226"/>
      <c r="P74" s="226"/>
      <c r="Q74" s="226"/>
      <c r="R74" s="226"/>
      <c r="S74" s="226"/>
      <c r="T74" s="226"/>
      <c r="U74" s="226"/>
      <c r="V74" s="226"/>
      <c r="W74" s="226"/>
    </row>
    <row r="75" spans="1:23" x14ac:dyDescent="0.15">
      <c r="H75" s="515" t="s">
        <v>36</v>
      </c>
      <c r="I75" s="515"/>
      <c r="J75" s="515"/>
      <c r="M75" s="515" t="s">
        <v>37</v>
      </c>
      <c r="N75" s="515"/>
      <c r="O75" s="515"/>
      <c r="S75" s="225" t="s">
        <v>94</v>
      </c>
    </row>
    <row r="76" spans="1:23" x14ac:dyDescent="0.15">
      <c r="H76" s="515" t="s">
        <v>38</v>
      </c>
      <c r="I76" s="515"/>
      <c r="J76" s="515"/>
      <c r="M76" s="227" t="s">
        <v>75</v>
      </c>
      <c r="S76" s="220" t="s">
        <v>40</v>
      </c>
      <c r="T76" s="220" t="s">
        <v>41</v>
      </c>
    </row>
    <row r="77" spans="1:23" x14ac:dyDescent="0.15">
      <c r="H77" s="515"/>
      <c r="I77" s="515"/>
      <c r="J77" s="515"/>
      <c r="S77" s="219">
        <f>(M87+C97+K108+K117)/(M87+C97+K108+C87)</f>
        <v>0.41550695825049699</v>
      </c>
      <c r="T77" s="219">
        <f>C87/(C87+M87+C97+K108+K117)</f>
        <v>0.58449304174950301</v>
      </c>
    </row>
    <row r="80" spans="1:23" x14ac:dyDescent="0.15">
      <c r="A80" s="517" t="s">
        <v>38</v>
      </c>
      <c r="B80" s="517"/>
      <c r="C80" s="517"/>
      <c r="D80" s="517"/>
      <c r="E80" s="517"/>
      <c r="F80" s="517"/>
      <c r="G80" s="517"/>
      <c r="H80" s="517"/>
      <c r="I80" s="517"/>
      <c r="J80" s="517"/>
      <c r="K80" s="517"/>
      <c r="L80" s="517"/>
      <c r="M80" s="517"/>
      <c r="N80" s="517"/>
      <c r="O80" s="517"/>
      <c r="P80" s="517"/>
      <c r="Q80" s="517"/>
      <c r="R80" s="517"/>
      <c r="S80" s="517"/>
      <c r="T80" s="517"/>
      <c r="U80" s="517"/>
      <c r="V80" s="517"/>
      <c r="W80" s="517"/>
    </row>
    <row r="82" spans="1:27" x14ac:dyDescent="0.15">
      <c r="C82" s="517" t="s">
        <v>48</v>
      </c>
      <c r="D82" s="517"/>
      <c r="E82" s="517"/>
      <c r="F82" s="517"/>
      <c r="G82" s="517"/>
      <c r="H82" s="517"/>
      <c r="I82" s="517"/>
      <c r="L82" s="517" t="s">
        <v>49</v>
      </c>
      <c r="M82" s="518"/>
      <c r="N82" s="518"/>
      <c r="O82" s="518"/>
      <c r="P82" s="518"/>
      <c r="R82" s="517" t="s">
        <v>50</v>
      </c>
      <c r="S82" s="517"/>
      <c r="T82" s="517"/>
      <c r="V82" s="517" t="s">
        <v>51</v>
      </c>
      <c r="W82" s="517"/>
    </row>
    <row r="83" spans="1:27" x14ac:dyDescent="0.15">
      <c r="A83" s="228" t="s">
        <v>0</v>
      </c>
      <c r="B83" s="228" t="s">
        <v>66</v>
      </c>
      <c r="C83" s="228" t="s">
        <v>1</v>
      </c>
      <c r="D83" s="228" t="s">
        <v>2</v>
      </c>
      <c r="E83" s="228" t="s">
        <v>3</v>
      </c>
      <c r="F83" s="228" t="s">
        <v>4</v>
      </c>
      <c r="G83" s="228" t="s">
        <v>5</v>
      </c>
      <c r="H83" s="228" t="s">
        <v>6</v>
      </c>
      <c r="I83" s="228" t="s">
        <v>7</v>
      </c>
      <c r="J83" s="228" t="s">
        <v>8</v>
      </c>
      <c r="K83" s="228" t="s">
        <v>9</v>
      </c>
      <c r="M83" s="228" t="s">
        <v>10</v>
      </c>
      <c r="N83" s="228" t="s">
        <v>11</v>
      </c>
      <c r="O83" s="228" t="s">
        <v>12</v>
      </c>
      <c r="P83" s="228" t="s">
        <v>6</v>
      </c>
      <c r="Q83" s="228" t="s">
        <v>13</v>
      </c>
      <c r="R83" s="228"/>
      <c r="S83" s="228" t="s">
        <v>47</v>
      </c>
      <c r="T83" s="228" t="s">
        <v>45</v>
      </c>
      <c r="U83" s="228" t="s">
        <v>46</v>
      </c>
      <c r="V83" s="228"/>
      <c r="W83" s="228" t="s">
        <v>14</v>
      </c>
      <c r="X83" s="228" t="s">
        <v>63</v>
      </c>
      <c r="Y83" s="228"/>
      <c r="Z83" s="228"/>
    </row>
    <row r="84" spans="1:27" x14ac:dyDescent="0.15">
      <c r="A84" s="229" t="s">
        <v>515</v>
      </c>
      <c r="B84" s="230">
        <v>17</v>
      </c>
      <c r="C84" s="230">
        <v>588</v>
      </c>
      <c r="D84" s="230">
        <v>393</v>
      </c>
      <c r="E84" s="219">
        <f>D84/C84</f>
        <v>0.66836734693877553</v>
      </c>
      <c r="F84" s="230">
        <v>4285</v>
      </c>
      <c r="G84" s="231">
        <f>F84/C84</f>
        <v>7.2874149659863949</v>
      </c>
      <c r="H84" s="230">
        <v>31</v>
      </c>
      <c r="I84" s="219">
        <f>H84/C84</f>
        <v>5.2721088435374153E-2</v>
      </c>
      <c r="J84" s="230">
        <v>8</v>
      </c>
      <c r="K84" s="219">
        <f>J84/C84</f>
        <v>1.3605442176870748E-2</v>
      </c>
      <c r="M84" s="230">
        <v>64</v>
      </c>
      <c r="N84" s="230">
        <v>288</v>
      </c>
      <c r="O84" s="230">
        <f>N84/M84</f>
        <v>4.5</v>
      </c>
      <c r="P84" s="230">
        <v>4</v>
      </c>
      <c r="Q84" s="219">
        <f>P84/M84</f>
        <v>6.25E-2</v>
      </c>
      <c r="R84" s="232"/>
      <c r="S84" s="219">
        <f>(C84+M84)/($D$17+$N$17)</f>
        <v>1.003076923076923</v>
      </c>
      <c r="T84" s="219">
        <f>C84/($D$17)</f>
        <v>1.0103092783505154</v>
      </c>
      <c r="U84" s="219">
        <f>M84/($N$17)</f>
        <v>0.94117647058823528</v>
      </c>
      <c r="V84" s="233"/>
      <c r="W84" s="230">
        <f>(F84*0.05)+(H84*4)+(J84*-1)+(N84*0.1)+(P84*6)</f>
        <v>383.05</v>
      </c>
      <c r="X84" s="234">
        <f>((F84*0.05)+(H84*4)+(J84*-1)+(N84*0.1)+(P84*6))*0.4</f>
        <v>153.22</v>
      </c>
      <c r="Y84" s="232"/>
      <c r="Z84" s="232"/>
    </row>
    <row r="85" spans="1:27" x14ac:dyDescent="0.15">
      <c r="A85" s="229" t="s">
        <v>783</v>
      </c>
      <c r="B85" s="230"/>
      <c r="C85" s="230"/>
      <c r="D85" s="230"/>
      <c r="E85" s="219" t="e">
        <f>D85/C85</f>
        <v>#DIV/0!</v>
      </c>
      <c r="F85" s="230"/>
      <c r="G85" s="231" t="e">
        <f>F85/C85</f>
        <v>#DIV/0!</v>
      </c>
      <c r="H85" s="230"/>
      <c r="I85" s="219" t="e">
        <f>H85/C85</f>
        <v>#DIV/0!</v>
      </c>
      <c r="J85" s="230"/>
      <c r="K85" s="219" t="e">
        <f t="shared" ref="K85:K86" si="49">J85/C85</f>
        <v>#DIV/0!</v>
      </c>
      <c r="M85" s="230"/>
      <c r="N85" s="230"/>
      <c r="O85" s="230" t="e">
        <f>N85/M85</f>
        <v>#DIV/0!</v>
      </c>
      <c r="P85" s="230"/>
      <c r="Q85" s="219" t="e">
        <f t="shared" ref="Q85:Q86" si="50">P85/M85</f>
        <v>#DIV/0!</v>
      </c>
      <c r="R85" s="232"/>
      <c r="S85" s="219">
        <f>(C85+M85)/($D$17+$N$17)</f>
        <v>0</v>
      </c>
      <c r="T85" s="219">
        <f>C85/($D$17)</f>
        <v>0</v>
      </c>
      <c r="U85" s="219">
        <f>M85/($N$17)</f>
        <v>0</v>
      </c>
      <c r="V85" s="233"/>
      <c r="W85" s="230">
        <f t="shared" ref="W85:W86" si="51">(F85*0.05)+(H85*4)+(J85*-1)+(N85*0.1)+(P85*6)</f>
        <v>0</v>
      </c>
      <c r="X85" s="234">
        <f t="shared" ref="X85:X86" si="52">((F85*0.05)+(H85*4)+(J85*-1)+(N85*0.1)+(P85*6))*0.4</f>
        <v>0</v>
      </c>
      <c r="Y85" s="232"/>
      <c r="Z85" s="232"/>
    </row>
    <row r="86" spans="1:27" x14ac:dyDescent="0.15">
      <c r="A86" s="229"/>
      <c r="B86" s="230"/>
      <c r="C86" s="230"/>
      <c r="D86" s="230"/>
      <c r="E86" s="219" t="e">
        <f>D86/C86</f>
        <v>#DIV/0!</v>
      </c>
      <c r="F86" s="230"/>
      <c r="G86" s="231" t="e">
        <f>F86/C86</f>
        <v>#DIV/0!</v>
      </c>
      <c r="H86" s="230"/>
      <c r="I86" s="219" t="e">
        <f>H86/C86</f>
        <v>#DIV/0!</v>
      </c>
      <c r="J86" s="230"/>
      <c r="K86" s="219" t="e">
        <f t="shared" si="49"/>
        <v>#DIV/0!</v>
      </c>
      <c r="M86" s="230"/>
      <c r="N86" s="230"/>
      <c r="O86" s="230" t="e">
        <f>N86/M86</f>
        <v>#DIV/0!</v>
      </c>
      <c r="P86" s="230"/>
      <c r="Q86" s="219" t="e">
        <f t="shared" si="50"/>
        <v>#DIV/0!</v>
      </c>
      <c r="R86" s="232"/>
      <c r="S86" s="219">
        <f>(C86+M86)/($D$17+$N$17)</f>
        <v>0</v>
      </c>
      <c r="T86" s="219">
        <f>C86/($D$17)</f>
        <v>0</v>
      </c>
      <c r="U86" s="219">
        <f>M86/($N$17)</f>
        <v>0</v>
      </c>
      <c r="V86" s="233"/>
      <c r="W86" s="230">
        <f t="shared" si="51"/>
        <v>0</v>
      </c>
      <c r="X86" s="234">
        <f t="shared" si="52"/>
        <v>0</v>
      </c>
      <c r="Y86" s="232"/>
      <c r="Z86" s="232"/>
    </row>
    <row r="87" spans="1:27" x14ac:dyDescent="0.15">
      <c r="A87" s="228" t="s">
        <v>44</v>
      </c>
      <c r="B87" s="228"/>
      <c r="C87" s="228">
        <f>SUM(C84:C86)</f>
        <v>588</v>
      </c>
      <c r="D87" s="228">
        <f>SUM(D84:D86)</f>
        <v>393</v>
      </c>
      <c r="E87" s="228"/>
      <c r="F87" s="228">
        <f t="shared" ref="F87" si="53">SUM(F84:F86)</f>
        <v>4285</v>
      </c>
      <c r="G87" s="228"/>
      <c r="H87" s="228">
        <f t="shared" ref="H87" si="54">SUM(H84:H86)</f>
        <v>31</v>
      </c>
      <c r="I87" s="228"/>
      <c r="J87" s="228">
        <f t="shared" ref="J87" si="55">SUM(J84:J86)</f>
        <v>8</v>
      </c>
      <c r="K87" s="228"/>
      <c r="L87" s="225"/>
      <c r="M87" s="228">
        <f>SUM(M84:M86)</f>
        <v>64</v>
      </c>
      <c r="N87" s="228">
        <f>SUM(N84:N86)</f>
        <v>288</v>
      </c>
      <c r="O87" s="228"/>
      <c r="P87" s="228">
        <f>SUM(P84:P86)</f>
        <v>4</v>
      </c>
      <c r="Q87" s="228"/>
      <c r="R87" s="228"/>
      <c r="S87" s="235">
        <f>S84+S85+S86</f>
        <v>1.003076923076923</v>
      </c>
      <c r="T87" s="236">
        <f>C87/(C87+M87)</f>
        <v>0.90184049079754602</v>
      </c>
      <c r="U87" s="236">
        <f>M87/(M87+C87)</f>
        <v>9.815950920245399E-2</v>
      </c>
      <c r="V87" s="233"/>
      <c r="W87" s="232"/>
      <c r="X87" s="232"/>
      <c r="Y87" s="232"/>
      <c r="Z87" s="232"/>
    </row>
    <row r="88" spans="1:27" x14ac:dyDescent="0.15">
      <c r="B88" s="232"/>
      <c r="C88" s="232"/>
      <c r="D88" s="237"/>
      <c r="E88" s="232"/>
      <c r="F88" s="238"/>
      <c r="G88" s="232"/>
      <c r="H88" s="239"/>
      <c r="I88" s="232"/>
      <c r="J88" s="239"/>
      <c r="K88" s="232"/>
      <c r="L88" s="232"/>
      <c r="M88" s="232"/>
      <c r="N88" s="232"/>
      <c r="O88" s="232"/>
      <c r="P88" s="232"/>
      <c r="Q88" s="232"/>
      <c r="R88" s="232"/>
    </row>
    <row r="89" spans="1:27" x14ac:dyDescent="0.15">
      <c r="B89" s="232"/>
      <c r="C89" s="232"/>
      <c r="D89" s="237"/>
      <c r="E89" s="232"/>
      <c r="F89" s="238"/>
      <c r="G89" s="232"/>
      <c r="H89" s="239"/>
      <c r="I89" s="232"/>
      <c r="J89" s="239"/>
      <c r="K89" s="232"/>
      <c r="L89" s="232"/>
      <c r="M89" s="232"/>
      <c r="N89" s="232"/>
      <c r="O89" s="232"/>
      <c r="P89" s="232"/>
      <c r="Q89" s="232"/>
      <c r="R89" s="232"/>
    </row>
    <row r="90" spans="1:27" x14ac:dyDescent="0.15">
      <c r="A90" s="517" t="s">
        <v>49</v>
      </c>
      <c r="B90" s="517"/>
      <c r="C90" s="517"/>
      <c r="D90" s="517"/>
      <c r="E90" s="517"/>
      <c r="F90" s="517"/>
      <c r="G90" s="517"/>
      <c r="H90" s="517" t="s">
        <v>52</v>
      </c>
      <c r="I90" s="518"/>
      <c r="J90" s="518"/>
      <c r="K90" s="518"/>
      <c r="L90" s="518"/>
      <c r="M90" s="518"/>
      <c r="N90" s="232"/>
      <c r="O90" s="232"/>
      <c r="R90" s="517" t="s">
        <v>50</v>
      </c>
      <c r="S90" s="517"/>
      <c r="T90" s="517"/>
      <c r="V90" s="517" t="s">
        <v>51</v>
      </c>
      <c r="W90" s="517"/>
      <c r="X90" s="226"/>
      <c r="Y90" s="226"/>
      <c r="Z90" s="226"/>
      <c r="AA90" s="226"/>
    </row>
    <row r="91" spans="1:27" x14ac:dyDescent="0.15">
      <c r="A91" s="228" t="s">
        <v>16</v>
      </c>
      <c r="B91" s="228" t="s">
        <v>66</v>
      </c>
      <c r="C91" s="228" t="s">
        <v>1</v>
      </c>
      <c r="D91" s="228" t="s">
        <v>4</v>
      </c>
      <c r="E91" s="228" t="s">
        <v>5</v>
      </c>
      <c r="F91" s="228" t="s">
        <v>6</v>
      </c>
      <c r="G91" s="228" t="s">
        <v>7</v>
      </c>
      <c r="I91" s="228" t="s">
        <v>34</v>
      </c>
      <c r="J91" s="228" t="s">
        <v>17</v>
      </c>
      <c r="K91" s="228" t="s">
        <v>18</v>
      </c>
      <c r="L91" s="228" t="s">
        <v>19</v>
      </c>
      <c r="M91" s="228" t="s">
        <v>20</v>
      </c>
      <c r="N91" s="228" t="s">
        <v>6</v>
      </c>
      <c r="O91" s="228" t="s">
        <v>53</v>
      </c>
      <c r="R91" s="228" t="s">
        <v>16</v>
      </c>
      <c r="S91" s="228" t="s">
        <v>47</v>
      </c>
      <c r="T91" s="228" t="s">
        <v>45</v>
      </c>
      <c r="U91" s="228" t="s">
        <v>46</v>
      </c>
      <c r="W91" s="228" t="s">
        <v>14</v>
      </c>
      <c r="X91" s="228" t="s">
        <v>21</v>
      </c>
      <c r="Y91" s="228" t="s">
        <v>1002</v>
      </c>
      <c r="Z91" s="228"/>
      <c r="AA91" s="228"/>
    </row>
    <row r="92" spans="1:27" x14ac:dyDescent="0.15">
      <c r="A92" s="240" t="s">
        <v>578</v>
      </c>
      <c r="B92" s="241">
        <v>17</v>
      </c>
      <c r="C92" s="230">
        <v>190</v>
      </c>
      <c r="D92" s="230">
        <v>1000</v>
      </c>
      <c r="E92" s="230">
        <f>D92/C92</f>
        <v>5.2631578947368425</v>
      </c>
      <c r="F92" s="230">
        <v>5</v>
      </c>
      <c r="G92" s="219">
        <f>F92/C92</f>
        <v>2.6315789473684209E-2</v>
      </c>
      <c r="I92" s="219">
        <f>K92/J92</f>
        <v>0.74545454545454548</v>
      </c>
      <c r="J92" s="230">
        <v>55</v>
      </c>
      <c r="K92" s="230">
        <v>41</v>
      </c>
      <c r="L92" s="230">
        <v>360</v>
      </c>
      <c r="M92" s="230">
        <f>L92/K92</f>
        <v>8.7804878048780495</v>
      </c>
      <c r="N92" s="230">
        <v>1</v>
      </c>
      <c r="O92" s="219">
        <f>N92/K92</f>
        <v>2.4390243902439025E-2</v>
      </c>
      <c r="R92" s="229" t="s">
        <v>373</v>
      </c>
      <c r="S92" s="219">
        <f>(C92+J92)/($D$27+$K$27+$N$17+$E$17+$L$38+$L$47)</f>
        <v>0.27071823204419887</v>
      </c>
      <c r="T92" s="219">
        <f>J92/($K$27+$F$38+$F$47)</f>
        <v>0.1388888888888889</v>
      </c>
      <c r="U92" s="219">
        <f>C92/($D$27+$N$17+$L$38+$L$47)</f>
        <v>0.41394335511982572</v>
      </c>
      <c r="W92" s="230">
        <f>(D92*0.1)+(F92*6)+(L92*0.1)+(N92*6)</f>
        <v>172</v>
      </c>
      <c r="X92" s="230">
        <f>(D92*0.1)+(F92*6)+(K92*1)+(L92*0.1)+(N92*6)</f>
        <v>213</v>
      </c>
      <c r="Y92" s="230">
        <f>(D92*0.1)+(F92*6)+(K92*0.5)+(L92*0.1)+(N92*6)</f>
        <v>192.5</v>
      </c>
      <c r="Z92" s="232"/>
      <c r="AA92" s="232"/>
    </row>
    <row r="93" spans="1:27" x14ac:dyDescent="0.15">
      <c r="A93" s="229" t="s">
        <v>516</v>
      </c>
      <c r="B93" s="241"/>
      <c r="C93" s="230"/>
      <c r="D93" s="230"/>
      <c r="E93" s="230" t="e">
        <f>D93/C93</f>
        <v>#DIV/0!</v>
      </c>
      <c r="F93" s="230"/>
      <c r="G93" s="219" t="e">
        <f>F93/C93</f>
        <v>#DIV/0!</v>
      </c>
      <c r="I93" s="219" t="e">
        <f t="shared" ref="I93:I96" si="56">K93/J93</f>
        <v>#DIV/0!</v>
      </c>
      <c r="J93" s="230">
        <v>0</v>
      </c>
      <c r="K93" s="230">
        <v>0</v>
      </c>
      <c r="L93" s="230">
        <v>0</v>
      </c>
      <c r="M93" s="230" t="e">
        <f>L93/K93</f>
        <v>#DIV/0!</v>
      </c>
      <c r="N93" s="230">
        <v>0</v>
      </c>
      <c r="O93" s="219" t="e">
        <f t="shared" ref="O93:O96" si="57">N93/K93</f>
        <v>#DIV/0!</v>
      </c>
      <c r="R93" s="229" t="s">
        <v>374</v>
      </c>
      <c r="S93" s="219">
        <f>(C93+J93)/($D$27+$K$27+$N$17+$E$17+$L$38+$L$47)</f>
        <v>0</v>
      </c>
      <c r="T93" s="219">
        <f>J93/($K$27+$F$38+$F$47)</f>
        <v>0</v>
      </c>
      <c r="U93" s="219">
        <f>C93/($D$27+$N$17+$L$38+$L$47)</f>
        <v>0</v>
      </c>
      <c r="W93" s="230">
        <f t="shared" ref="W93:W96" si="58">(D93*0.1)+(F93*6)+(L93*0.1)+(N93*6)</f>
        <v>0</v>
      </c>
      <c r="X93" s="230">
        <f t="shared" ref="X93:X96" si="59">(D93*0.1)+(F93*6)+(K93*1)+(L93*0.1)+(N93*6)</f>
        <v>0</v>
      </c>
      <c r="Y93" s="230">
        <f t="shared" ref="Y93:Y96" si="60">(D93*0.1)+(F93*6)+(K93*0.5)+(L93*0.1)+(N93*6)</f>
        <v>0</v>
      </c>
      <c r="Z93" s="232"/>
      <c r="AA93" s="232"/>
    </row>
    <row r="94" spans="1:27" x14ac:dyDescent="0.15">
      <c r="A94" s="229" t="s">
        <v>613</v>
      </c>
      <c r="B94" s="241">
        <v>0</v>
      </c>
      <c r="C94" s="230">
        <v>0</v>
      </c>
      <c r="D94" s="230">
        <v>0</v>
      </c>
      <c r="E94" s="230" t="e">
        <f>D94/C94</f>
        <v>#DIV/0!</v>
      </c>
      <c r="F94" s="230">
        <v>0</v>
      </c>
      <c r="G94" s="219" t="e">
        <f>F94/C94</f>
        <v>#DIV/0!</v>
      </c>
      <c r="I94" s="219" t="e">
        <f t="shared" si="56"/>
        <v>#DIV/0!</v>
      </c>
      <c r="J94" s="230">
        <v>0</v>
      </c>
      <c r="K94" s="230">
        <v>0</v>
      </c>
      <c r="L94" s="230">
        <v>0</v>
      </c>
      <c r="M94" s="230" t="e">
        <f>L94/K94</f>
        <v>#DIV/0!</v>
      </c>
      <c r="N94" s="230">
        <v>0</v>
      </c>
      <c r="O94" s="219" t="e">
        <f t="shared" si="57"/>
        <v>#DIV/0!</v>
      </c>
      <c r="R94" s="229" t="s">
        <v>614</v>
      </c>
      <c r="S94" s="219">
        <f>(C94+J94)/($D$27+$K$27+$N$17+$E$17+$L$38+$L$47)</f>
        <v>0</v>
      </c>
      <c r="T94" s="219">
        <f>J94/($K$27+$F$38+$F$47)</f>
        <v>0</v>
      </c>
      <c r="U94" s="219">
        <f>C94/($D$27+$N$17+$L$38+$L$47)</f>
        <v>0</v>
      </c>
      <c r="W94" s="230">
        <f t="shared" si="58"/>
        <v>0</v>
      </c>
      <c r="X94" s="230">
        <f t="shared" si="59"/>
        <v>0</v>
      </c>
      <c r="Y94" s="230">
        <f t="shared" si="60"/>
        <v>0</v>
      </c>
      <c r="Z94" s="232"/>
      <c r="AA94" s="232"/>
    </row>
    <row r="95" spans="1:27" x14ac:dyDescent="0.15">
      <c r="A95" s="240"/>
      <c r="B95" s="241"/>
      <c r="C95" s="230"/>
      <c r="D95" s="230"/>
      <c r="E95" s="230" t="e">
        <f>D95/C95</f>
        <v>#DIV/0!</v>
      </c>
      <c r="F95" s="230"/>
      <c r="G95" s="219" t="e">
        <f>F95/C95</f>
        <v>#DIV/0!</v>
      </c>
      <c r="I95" s="219" t="e">
        <f t="shared" si="56"/>
        <v>#DIV/0!</v>
      </c>
      <c r="J95" s="230"/>
      <c r="K95" s="230"/>
      <c r="L95" s="230"/>
      <c r="M95" s="230" t="e">
        <f>L95/K95</f>
        <v>#DIV/0!</v>
      </c>
      <c r="N95" s="230"/>
      <c r="O95" s="219" t="e">
        <f t="shared" si="57"/>
        <v>#DIV/0!</v>
      </c>
      <c r="R95" s="229"/>
      <c r="S95" s="219">
        <f>(C95+J95)/($D$27+$K$27+$N$17+$E$17+$L$38+$L$47)</f>
        <v>0</v>
      </c>
      <c r="T95" s="219">
        <f>J95/($K$27+$F$38+$F$47)</f>
        <v>0</v>
      </c>
      <c r="U95" s="219">
        <f>C95/($D$27+$N$17+$L$38+$L$47)</f>
        <v>0</v>
      </c>
      <c r="W95" s="230">
        <f t="shared" si="58"/>
        <v>0</v>
      </c>
      <c r="X95" s="230">
        <f t="shared" si="59"/>
        <v>0</v>
      </c>
      <c r="Y95" s="230">
        <f t="shared" si="60"/>
        <v>0</v>
      </c>
      <c r="Z95" s="232"/>
      <c r="AA95" s="232"/>
    </row>
    <row r="96" spans="1:27" x14ac:dyDescent="0.15">
      <c r="A96" s="240" t="s">
        <v>903</v>
      </c>
      <c r="B96" s="241">
        <v>17</v>
      </c>
      <c r="C96" s="230">
        <v>152</v>
      </c>
      <c r="D96" s="230">
        <v>623</v>
      </c>
      <c r="E96" s="230">
        <f>D96/C96</f>
        <v>4.0986842105263159</v>
      </c>
      <c r="F96" s="230">
        <v>6</v>
      </c>
      <c r="G96" s="219">
        <f>F96/C96</f>
        <v>3.9473684210526314E-2</v>
      </c>
      <c r="I96" s="219">
        <f t="shared" si="56"/>
        <v>0.66666666666666663</v>
      </c>
      <c r="J96" s="230">
        <v>36</v>
      </c>
      <c r="K96" s="230">
        <v>24</v>
      </c>
      <c r="L96" s="230">
        <v>152</v>
      </c>
      <c r="M96" s="230">
        <f>L96/K96</f>
        <v>6.333333333333333</v>
      </c>
      <c r="N96" s="230">
        <v>2</v>
      </c>
      <c r="O96" s="219">
        <f t="shared" si="57"/>
        <v>8.3333333333333329E-2</v>
      </c>
      <c r="R96" s="229" t="s">
        <v>904</v>
      </c>
      <c r="S96" s="219">
        <f>(C96+J96)/($D$27+$K$27+$N$17+$E$17+$L$38+$L$47)</f>
        <v>0.20773480662983426</v>
      </c>
      <c r="T96" s="219">
        <f>J96/($K$27+$F$38+$F$47)</f>
        <v>9.0909090909090912E-2</v>
      </c>
      <c r="U96" s="219">
        <f>C96/($D$27+$N$17+$L$38+$L$47)</f>
        <v>0.33115468409586057</v>
      </c>
      <c r="W96" s="230">
        <f t="shared" si="58"/>
        <v>125.50000000000001</v>
      </c>
      <c r="X96" s="230">
        <f t="shared" si="59"/>
        <v>149.5</v>
      </c>
      <c r="Y96" s="230">
        <f t="shared" si="60"/>
        <v>137.5</v>
      </c>
      <c r="Z96" s="232"/>
      <c r="AA96" s="232"/>
    </row>
    <row r="97" spans="1:26" x14ac:dyDescent="0.15">
      <c r="A97" s="228" t="s">
        <v>44</v>
      </c>
      <c r="B97" s="228"/>
      <c r="C97" s="228">
        <f>SUM(C92:C96)</f>
        <v>342</v>
      </c>
      <c r="D97" s="228">
        <f t="shared" ref="D97" si="61">SUM(D92:D96)</f>
        <v>1623</v>
      </c>
      <c r="E97" s="228"/>
      <c r="F97" s="228">
        <f t="shared" ref="F97" si="62">SUM(F92:F96)</f>
        <v>11</v>
      </c>
      <c r="G97" s="228"/>
      <c r="H97" s="228"/>
      <c r="I97" s="228"/>
      <c r="J97" s="228">
        <f>SUM(J92:J96)</f>
        <v>91</v>
      </c>
      <c r="K97" s="228">
        <f t="shared" ref="K97:L97" si="63">SUM(K92:K96)</f>
        <v>65</v>
      </c>
      <c r="L97" s="228">
        <f t="shared" si="63"/>
        <v>512</v>
      </c>
      <c r="M97" s="228"/>
      <c r="N97" s="228">
        <f t="shared" ref="N97" si="64">SUM(N92:N96)</f>
        <v>3</v>
      </c>
      <c r="O97" s="228"/>
    </row>
    <row r="98" spans="1:26" x14ac:dyDescent="0.15">
      <c r="A98" s="228"/>
      <c r="B98" s="232"/>
      <c r="C98" s="232"/>
      <c r="D98" s="232"/>
      <c r="E98" s="232"/>
      <c r="F98" s="232"/>
      <c r="G98" s="232"/>
      <c r="H98" s="228"/>
      <c r="I98" s="232"/>
      <c r="J98" s="232"/>
      <c r="K98" s="232"/>
      <c r="L98" s="232"/>
      <c r="M98" s="232"/>
      <c r="N98" s="232"/>
    </row>
    <row r="99" spans="1:26" x14ac:dyDescent="0.15">
      <c r="B99" s="232"/>
      <c r="C99" s="232"/>
      <c r="D99" s="232"/>
      <c r="E99" s="232"/>
      <c r="F99" s="232"/>
      <c r="G99" s="232"/>
      <c r="H99" s="232"/>
      <c r="I99" s="232"/>
      <c r="J99" s="232"/>
      <c r="K99" s="232"/>
      <c r="L99" s="232"/>
      <c r="M99" s="232"/>
    </row>
    <row r="100" spans="1:26" x14ac:dyDescent="0.15">
      <c r="A100" s="517" t="s">
        <v>52</v>
      </c>
      <c r="B100" s="517"/>
      <c r="C100" s="517"/>
      <c r="D100" s="517"/>
      <c r="E100" s="517"/>
      <c r="F100" s="517"/>
      <c r="G100" s="517"/>
      <c r="H100" s="232"/>
      <c r="I100" s="232"/>
      <c r="J100" s="517" t="s">
        <v>49</v>
      </c>
      <c r="K100" s="517"/>
      <c r="L100" s="517"/>
      <c r="M100" s="517"/>
      <c r="N100" s="517"/>
      <c r="R100" s="517" t="s">
        <v>50</v>
      </c>
      <c r="S100" s="517"/>
      <c r="T100" s="517"/>
      <c r="V100" s="517" t="s">
        <v>51</v>
      </c>
      <c r="W100" s="516"/>
    </row>
    <row r="101" spans="1:26" x14ac:dyDescent="0.15">
      <c r="A101" s="228" t="s">
        <v>25</v>
      </c>
      <c r="B101" s="228" t="s">
        <v>66</v>
      </c>
      <c r="C101" s="228" t="s">
        <v>34</v>
      </c>
      <c r="D101" s="228" t="s">
        <v>17</v>
      </c>
      <c r="E101" s="228" t="s">
        <v>18</v>
      </c>
      <c r="F101" s="228" t="s">
        <v>19</v>
      </c>
      <c r="G101" s="228" t="s">
        <v>20</v>
      </c>
      <c r="H101" s="228" t="s">
        <v>6</v>
      </c>
      <c r="I101" s="228" t="s">
        <v>53</v>
      </c>
      <c r="K101" s="228" t="s">
        <v>10</v>
      </c>
      <c r="L101" s="228" t="s">
        <v>11</v>
      </c>
      <c r="M101" s="228" t="s">
        <v>12</v>
      </c>
      <c r="N101" s="228" t="s">
        <v>26</v>
      </c>
      <c r="O101" s="228" t="s">
        <v>7</v>
      </c>
      <c r="R101" s="228" t="s">
        <v>25</v>
      </c>
      <c r="S101" s="228" t="s">
        <v>47</v>
      </c>
      <c r="T101" s="228" t="s">
        <v>45</v>
      </c>
      <c r="U101" s="228" t="s">
        <v>46</v>
      </c>
      <c r="W101" s="228" t="s">
        <v>14</v>
      </c>
      <c r="X101" s="228" t="s">
        <v>21</v>
      </c>
      <c r="Y101" s="228" t="s">
        <v>1003</v>
      </c>
      <c r="Z101" s="228"/>
    </row>
    <row r="102" spans="1:26" x14ac:dyDescent="0.15">
      <c r="A102" s="229" t="s">
        <v>1478</v>
      </c>
      <c r="B102" s="230">
        <v>17</v>
      </c>
      <c r="C102" s="219">
        <f>E102/D102</f>
        <v>0.63076923076923075</v>
      </c>
      <c r="D102" s="230">
        <v>130</v>
      </c>
      <c r="E102" s="230">
        <v>82</v>
      </c>
      <c r="F102" s="230">
        <v>1100</v>
      </c>
      <c r="G102" s="230">
        <f t="shared" ref="G102:G107" si="65">F102/E102</f>
        <v>13.414634146341463</v>
      </c>
      <c r="H102" s="230">
        <v>8</v>
      </c>
      <c r="I102" s="219">
        <f>H102/E102</f>
        <v>9.7560975609756101E-2</v>
      </c>
      <c r="K102" s="230">
        <v>7</v>
      </c>
      <c r="L102" s="230">
        <v>28</v>
      </c>
      <c r="M102" s="242">
        <f t="shared" ref="M102:M107" si="66">L102/K102</f>
        <v>4</v>
      </c>
      <c r="N102" s="230">
        <v>0</v>
      </c>
      <c r="O102" s="219">
        <f>N102/K102</f>
        <v>0</v>
      </c>
      <c r="R102" s="229" t="s">
        <v>375</v>
      </c>
      <c r="S102" s="221">
        <f t="shared" ref="S102:S107" si="67">(D102+K102)/($D$27+$L$27+$N$17+$E$47+$L$47)</f>
        <v>0.23259762308998302</v>
      </c>
      <c r="T102" s="221">
        <f t="shared" ref="T102:T107" si="68">D102/($E$17)</f>
        <v>0.34031413612565448</v>
      </c>
      <c r="U102" s="221">
        <f t="shared" ref="U102:U107" si="69">K102/($N$17+$D$27+$L$38+$L$47)</f>
        <v>1.5250544662309368E-2</v>
      </c>
      <c r="W102" s="230">
        <f>(F102*0.1)+(H102*6)+(L102*0.1)+(N102*6)</f>
        <v>160.80000000000001</v>
      </c>
      <c r="X102" s="230">
        <f>(E102*1)+(F102*0.1)+(H102*6)+(L102*0.1)+(N102*6)</f>
        <v>242.8</v>
      </c>
      <c r="Y102" s="230">
        <f>(E102*0.5)+(F102*0.1)+(H102*6)+(L102*0.1)+(N102*6)</f>
        <v>201.8</v>
      </c>
      <c r="Z102" s="232"/>
    </row>
    <row r="103" spans="1:26" x14ac:dyDescent="0.15">
      <c r="A103" s="229" t="s">
        <v>714</v>
      </c>
      <c r="B103" s="230">
        <v>14</v>
      </c>
      <c r="C103" s="219">
        <f t="shared" ref="C103:C107" si="70">E103/D103</f>
        <v>0.65217391304347827</v>
      </c>
      <c r="D103" s="230">
        <v>115</v>
      </c>
      <c r="E103" s="230">
        <v>75</v>
      </c>
      <c r="F103" s="230">
        <v>1000</v>
      </c>
      <c r="G103" s="230">
        <f t="shared" si="65"/>
        <v>13.333333333333334</v>
      </c>
      <c r="H103" s="230">
        <v>8</v>
      </c>
      <c r="I103" s="219">
        <f t="shared" ref="I103:I107" si="71">H103/E103</f>
        <v>0.10666666666666667</v>
      </c>
      <c r="K103" s="230"/>
      <c r="L103" s="230"/>
      <c r="M103" s="242" t="e">
        <f t="shared" si="66"/>
        <v>#DIV/0!</v>
      </c>
      <c r="N103" s="230">
        <v>0</v>
      </c>
      <c r="O103" s="219" t="e">
        <f t="shared" ref="O103:O107" si="72">N103/K103</f>
        <v>#DIV/0!</v>
      </c>
      <c r="R103" s="229" t="s">
        <v>697</v>
      </c>
      <c r="S103" s="221">
        <f t="shared" si="67"/>
        <v>0.19524617996604415</v>
      </c>
      <c r="T103" s="221">
        <f t="shared" si="68"/>
        <v>0.30104712041884818</v>
      </c>
      <c r="U103" s="221">
        <f t="shared" si="69"/>
        <v>0</v>
      </c>
      <c r="W103" s="230">
        <f t="shared" ref="W103:W107" si="73">(F103*0.1)+(H103*6)+(L103*0.1)+(N103*6)</f>
        <v>148</v>
      </c>
      <c r="X103" s="230">
        <f t="shared" ref="X103:X107" si="74">(E103*1)+(F103*0.1)+(H103*6)+(L103*0.1)+(N103*6)</f>
        <v>223</v>
      </c>
      <c r="Y103" s="230">
        <f t="shared" ref="Y103:Y107" si="75">(E103*0.5)+(F103*0.1)+(H103*6)+(L103*0.1)+(N103*6)</f>
        <v>185.5</v>
      </c>
      <c r="Z103" s="232"/>
    </row>
    <row r="104" spans="1:26" x14ac:dyDescent="0.15">
      <c r="A104" s="229" t="s">
        <v>517</v>
      </c>
      <c r="B104" s="230">
        <v>16</v>
      </c>
      <c r="C104" s="219">
        <f t="shared" si="70"/>
        <v>0.61111111111111116</v>
      </c>
      <c r="D104" s="230">
        <v>90</v>
      </c>
      <c r="E104" s="230">
        <v>55</v>
      </c>
      <c r="F104" s="230">
        <v>550</v>
      </c>
      <c r="G104" s="230">
        <f t="shared" si="65"/>
        <v>10</v>
      </c>
      <c r="H104" s="230">
        <v>4</v>
      </c>
      <c r="I104" s="219">
        <f t="shared" si="71"/>
        <v>7.2727272727272724E-2</v>
      </c>
      <c r="K104" s="230">
        <v>5</v>
      </c>
      <c r="L104" s="230">
        <v>22</v>
      </c>
      <c r="M104" s="242">
        <f t="shared" si="66"/>
        <v>4.4000000000000004</v>
      </c>
      <c r="N104" s="230">
        <v>0</v>
      </c>
      <c r="O104" s="219">
        <f t="shared" si="72"/>
        <v>0</v>
      </c>
      <c r="R104" s="229" t="s">
        <v>376</v>
      </c>
      <c r="S104" s="221">
        <f t="shared" si="67"/>
        <v>0.16129032258064516</v>
      </c>
      <c r="T104" s="221">
        <f t="shared" si="68"/>
        <v>0.2356020942408377</v>
      </c>
      <c r="U104" s="221">
        <f t="shared" si="69"/>
        <v>1.0893246187363835E-2</v>
      </c>
      <c r="W104" s="230">
        <f t="shared" si="73"/>
        <v>81.2</v>
      </c>
      <c r="X104" s="230">
        <f t="shared" si="74"/>
        <v>136.19999999999999</v>
      </c>
      <c r="Y104" s="230">
        <f t="shared" si="75"/>
        <v>108.7</v>
      </c>
      <c r="Z104" s="232"/>
    </row>
    <row r="105" spans="1:26" x14ac:dyDescent="0.15">
      <c r="A105" s="229" t="s">
        <v>905</v>
      </c>
      <c r="B105" s="230">
        <v>14</v>
      </c>
      <c r="C105" s="219">
        <f t="shared" si="70"/>
        <v>0.75555555555555554</v>
      </c>
      <c r="D105" s="230">
        <v>45</v>
      </c>
      <c r="E105" s="230">
        <v>34</v>
      </c>
      <c r="F105" s="230">
        <v>278</v>
      </c>
      <c r="G105" s="230">
        <f t="shared" si="65"/>
        <v>8.1764705882352935</v>
      </c>
      <c r="H105" s="230">
        <v>2</v>
      </c>
      <c r="I105" s="219">
        <f t="shared" si="71"/>
        <v>5.8823529411764705E-2</v>
      </c>
      <c r="K105" s="230"/>
      <c r="L105" s="230"/>
      <c r="M105" s="242" t="e">
        <f t="shared" si="66"/>
        <v>#DIV/0!</v>
      </c>
      <c r="N105" s="230"/>
      <c r="O105" s="219" t="e">
        <f t="shared" si="72"/>
        <v>#DIV/0!</v>
      </c>
      <c r="R105" s="229"/>
      <c r="S105" s="221">
        <f t="shared" si="67"/>
        <v>7.6400679117147707E-2</v>
      </c>
      <c r="T105" s="221">
        <f t="shared" si="68"/>
        <v>0.11780104712041885</v>
      </c>
      <c r="U105" s="221">
        <f t="shared" si="69"/>
        <v>0</v>
      </c>
      <c r="W105" s="230">
        <f t="shared" si="73"/>
        <v>39.799999999999997</v>
      </c>
      <c r="X105" s="230">
        <f t="shared" si="74"/>
        <v>73.8</v>
      </c>
      <c r="Y105" s="230">
        <f t="shared" si="75"/>
        <v>56.8</v>
      </c>
      <c r="Z105" s="232"/>
    </row>
    <row r="106" spans="1:26" x14ac:dyDescent="0.15">
      <c r="A106" s="229"/>
      <c r="B106" s="230"/>
      <c r="C106" s="219" t="e">
        <f t="shared" si="70"/>
        <v>#DIV/0!</v>
      </c>
      <c r="D106" s="230"/>
      <c r="E106" s="230"/>
      <c r="F106" s="230"/>
      <c r="G106" s="230" t="e">
        <f t="shared" si="65"/>
        <v>#DIV/0!</v>
      </c>
      <c r="H106" s="230"/>
      <c r="I106" s="219" t="e">
        <f t="shared" si="71"/>
        <v>#DIV/0!</v>
      </c>
      <c r="K106" s="230"/>
      <c r="L106" s="230"/>
      <c r="M106" s="242" t="e">
        <f t="shared" si="66"/>
        <v>#DIV/0!</v>
      </c>
      <c r="N106" s="230">
        <v>0</v>
      </c>
      <c r="O106" s="219" t="e">
        <f t="shared" si="72"/>
        <v>#DIV/0!</v>
      </c>
      <c r="R106" s="229"/>
      <c r="S106" s="221">
        <f t="shared" si="67"/>
        <v>0</v>
      </c>
      <c r="T106" s="221">
        <f t="shared" si="68"/>
        <v>0</v>
      </c>
      <c r="U106" s="221">
        <f t="shared" si="69"/>
        <v>0</v>
      </c>
      <c r="W106" s="230">
        <f t="shared" si="73"/>
        <v>0</v>
      </c>
      <c r="X106" s="230">
        <f t="shared" si="74"/>
        <v>0</v>
      </c>
      <c r="Y106" s="230">
        <f t="shared" si="75"/>
        <v>0</v>
      </c>
      <c r="Z106" s="232"/>
    </row>
    <row r="107" spans="1:26" x14ac:dyDescent="0.15">
      <c r="A107" s="229"/>
      <c r="B107" s="230"/>
      <c r="C107" s="219" t="e">
        <f t="shared" si="70"/>
        <v>#DIV/0!</v>
      </c>
      <c r="D107" s="230"/>
      <c r="E107" s="230"/>
      <c r="F107" s="230"/>
      <c r="G107" s="230" t="e">
        <f t="shared" si="65"/>
        <v>#DIV/0!</v>
      </c>
      <c r="H107" s="230"/>
      <c r="I107" s="219" t="e">
        <f t="shared" si="71"/>
        <v>#DIV/0!</v>
      </c>
      <c r="K107" s="230"/>
      <c r="L107" s="230"/>
      <c r="M107" s="242" t="e">
        <f t="shared" si="66"/>
        <v>#DIV/0!</v>
      </c>
      <c r="N107" s="230"/>
      <c r="O107" s="219" t="e">
        <f t="shared" si="72"/>
        <v>#DIV/0!</v>
      </c>
      <c r="R107" s="229" t="s">
        <v>906</v>
      </c>
      <c r="S107" s="221">
        <f t="shared" si="67"/>
        <v>0</v>
      </c>
      <c r="T107" s="221">
        <f t="shared" si="68"/>
        <v>0</v>
      </c>
      <c r="U107" s="221">
        <f t="shared" si="69"/>
        <v>0</v>
      </c>
      <c r="W107" s="230">
        <f t="shared" si="73"/>
        <v>0</v>
      </c>
      <c r="X107" s="230">
        <f t="shared" si="74"/>
        <v>0</v>
      </c>
      <c r="Y107" s="230">
        <f t="shared" si="75"/>
        <v>0</v>
      </c>
      <c r="Z107" s="232"/>
    </row>
    <row r="108" spans="1:26" x14ac:dyDescent="0.15">
      <c r="A108" s="228" t="s">
        <v>44</v>
      </c>
      <c r="B108" s="228"/>
      <c r="C108" s="225"/>
      <c r="D108" s="228">
        <f>SUM(D102:D107)</f>
        <v>380</v>
      </c>
      <c r="E108" s="228">
        <f t="shared" ref="E108:F108" si="76">SUM(E102:E107)</f>
        <v>246</v>
      </c>
      <c r="F108" s="228">
        <f t="shared" si="76"/>
        <v>2928</v>
      </c>
      <c r="G108" s="228"/>
      <c r="H108" s="228">
        <f t="shared" ref="H108" si="77">SUM(H102:H107)</f>
        <v>22</v>
      </c>
      <c r="I108" s="228"/>
      <c r="J108" s="228"/>
      <c r="K108" s="228">
        <f>SUM(K102:K107)</f>
        <v>12</v>
      </c>
      <c r="L108" s="228">
        <f t="shared" ref="L108" si="78">SUM(L102:L107)</f>
        <v>50</v>
      </c>
      <c r="M108" s="228"/>
      <c r="N108" s="228">
        <f t="shared" ref="N108" si="79">SUM(N102:N107)</f>
        <v>0</v>
      </c>
      <c r="O108" s="228"/>
    </row>
    <row r="109" spans="1:26" x14ac:dyDescent="0.15">
      <c r="A109" s="228" t="s">
        <v>1479</v>
      </c>
      <c r="C109" s="232"/>
      <c r="D109" s="232"/>
      <c r="E109" s="232"/>
      <c r="F109" s="232"/>
      <c r="G109" s="232"/>
      <c r="H109" s="232"/>
      <c r="I109" s="232"/>
      <c r="J109" s="232"/>
      <c r="K109" s="232"/>
      <c r="L109" s="232"/>
    </row>
    <row r="110" spans="1:26" x14ac:dyDescent="0.15">
      <c r="A110" s="228"/>
      <c r="C110" s="232"/>
      <c r="D110" s="232"/>
      <c r="E110" s="232"/>
      <c r="F110" s="232"/>
      <c r="G110" s="232"/>
      <c r="H110" s="232"/>
      <c r="I110" s="232"/>
      <c r="J110" s="232"/>
      <c r="K110" s="232"/>
      <c r="L110" s="232"/>
    </row>
    <row r="111" spans="1:26" x14ac:dyDescent="0.15">
      <c r="A111" s="517" t="s">
        <v>52</v>
      </c>
      <c r="B111" s="517"/>
      <c r="C111" s="517"/>
      <c r="D111" s="517"/>
      <c r="E111" s="517"/>
      <c r="F111" s="517"/>
      <c r="G111" s="517"/>
      <c r="H111" s="232"/>
      <c r="I111" s="232"/>
      <c r="J111" s="517" t="s">
        <v>49</v>
      </c>
      <c r="K111" s="517"/>
      <c r="L111" s="517"/>
      <c r="M111" s="517"/>
      <c r="N111" s="517"/>
      <c r="R111" s="517" t="s">
        <v>50</v>
      </c>
      <c r="S111" s="517"/>
      <c r="T111" s="517"/>
      <c r="V111" s="517" t="s">
        <v>51</v>
      </c>
      <c r="W111" s="516"/>
    </row>
    <row r="112" spans="1:26" x14ac:dyDescent="0.15">
      <c r="A112" s="228" t="s">
        <v>31</v>
      </c>
      <c r="B112" s="228" t="s">
        <v>66</v>
      </c>
      <c r="C112" s="228" t="s">
        <v>34</v>
      </c>
      <c r="D112" s="228" t="s">
        <v>17</v>
      </c>
      <c r="E112" s="228" t="s">
        <v>18</v>
      </c>
      <c r="F112" s="228" t="s">
        <v>19</v>
      </c>
      <c r="G112" s="228" t="s">
        <v>20</v>
      </c>
      <c r="H112" s="228" t="s">
        <v>6</v>
      </c>
      <c r="I112" s="228" t="s">
        <v>53</v>
      </c>
      <c r="K112" s="228" t="s">
        <v>10</v>
      </c>
      <c r="L112" s="228" t="s">
        <v>11</v>
      </c>
      <c r="M112" s="228" t="s">
        <v>12</v>
      </c>
      <c r="N112" s="228" t="s">
        <v>54</v>
      </c>
      <c r="O112" s="228" t="s">
        <v>7</v>
      </c>
      <c r="R112" s="228" t="s">
        <v>31</v>
      </c>
      <c r="S112" s="228" t="s">
        <v>47</v>
      </c>
      <c r="T112" s="228" t="s">
        <v>45</v>
      </c>
      <c r="U112" s="228" t="s">
        <v>46</v>
      </c>
      <c r="W112" s="228" t="s">
        <v>14</v>
      </c>
      <c r="X112" s="228" t="s">
        <v>21</v>
      </c>
      <c r="Y112" s="228" t="s">
        <v>1004</v>
      </c>
      <c r="Z112" s="228"/>
    </row>
    <row r="113" spans="1:26" x14ac:dyDescent="0.15">
      <c r="A113" s="229" t="s">
        <v>784</v>
      </c>
      <c r="B113" s="230">
        <v>17</v>
      </c>
      <c r="C113" s="219">
        <f>E113/D113</f>
        <v>0.7142857142857143</v>
      </c>
      <c r="D113" s="230">
        <v>105</v>
      </c>
      <c r="E113" s="230">
        <v>75</v>
      </c>
      <c r="F113" s="230">
        <v>775</v>
      </c>
      <c r="G113" s="230">
        <f>F113/E113</f>
        <v>10.333333333333334</v>
      </c>
      <c r="H113" s="230">
        <v>6</v>
      </c>
      <c r="I113" s="219">
        <f>H113/E113</f>
        <v>0.08</v>
      </c>
      <c r="K113" s="230">
        <v>0</v>
      </c>
      <c r="L113" s="230">
        <v>0</v>
      </c>
      <c r="M113" s="230">
        <v>0</v>
      </c>
      <c r="N113" s="230">
        <v>0</v>
      </c>
      <c r="O113" s="219" t="e">
        <f>N113/K113</f>
        <v>#DIV/0!</v>
      </c>
      <c r="R113" s="229" t="s">
        <v>377</v>
      </c>
      <c r="S113" s="221">
        <f>(D113+K113)/($E$47+$L$47+$E$38+$L$38+$K$27+$D$27+$N$17)</f>
        <v>0.10086455331412104</v>
      </c>
      <c r="T113" s="221">
        <f>D113/($E$47+$E$38+$K$27)</f>
        <v>0.18041237113402062</v>
      </c>
      <c r="U113" s="221">
        <f>K113/($L$47+$L$38+$D$27+$N$17)</f>
        <v>0</v>
      </c>
      <c r="W113" s="230">
        <f>(F113*0.1)+(H113*6)+(L113*0.1)+(N113*6)</f>
        <v>113.5</v>
      </c>
      <c r="X113" s="230">
        <f>(E113*1)+(F113*0.1)+(H113*6)+(L113*0.1)+(N113*6)</f>
        <v>188.5</v>
      </c>
      <c r="Y113" s="230">
        <f>(E113*0.5)+(F113*0.1)+(H113*6)+(L113*0.1)+(N113*6)</f>
        <v>151</v>
      </c>
      <c r="Z113" s="232"/>
    </row>
    <row r="114" spans="1:26" x14ac:dyDescent="0.15">
      <c r="A114" s="229" t="s">
        <v>518</v>
      </c>
      <c r="B114" s="230">
        <v>12</v>
      </c>
      <c r="C114" s="219">
        <f t="shared" ref="C114:C116" si="80">E114/D114</f>
        <v>0.5</v>
      </c>
      <c r="D114" s="230">
        <v>4</v>
      </c>
      <c r="E114" s="230">
        <v>2</v>
      </c>
      <c r="F114" s="230">
        <v>20</v>
      </c>
      <c r="G114" s="230">
        <f>F114/E114</f>
        <v>10</v>
      </c>
      <c r="H114" s="230">
        <v>0</v>
      </c>
      <c r="I114" s="219">
        <f t="shared" ref="I114:I116" si="81">H114/E114</f>
        <v>0</v>
      </c>
      <c r="K114" s="230">
        <v>0</v>
      </c>
      <c r="L114" s="230">
        <v>0</v>
      </c>
      <c r="M114" s="230">
        <v>0</v>
      </c>
      <c r="N114" s="230">
        <v>0</v>
      </c>
      <c r="O114" s="219" t="e">
        <f t="shared" ref="O114:O116" si="82">N114/K114</f>
        <v>#DIV/0!</v>
      </c>
      <c r="R114" s="229" t="s">
        <v>156</v>
      </c>
      <c r="S114" s="221">
        <f>(D114+K114)/($E$47+$L$47+$E$38+$L$38+$K$27+$D$27+$N$17)</f>
        <v>3.8424591738712775E-3</v>
      </c>
      <c r="T114" s="221">
        <f>D114/($E$47+$E$38+$K$27)</f>
        <v>6.8728522336769758E-3</v>
      </c>
      <c r="U114" s="221">
        <f>K114/($L$47+$L$38+$D$27+$N$17)</f>
        <v>0</v>
      </c>
      <c r="W114" s="230">
        <f t="shared" ref="W114:W116" si="83">(F114*0.1)+(H114*6)+(L114*0.1)+(N114*6)</f>
        <v>2</v>
      </c>
      <c r="X114" s="230">
        <f t="shared" ref="X114:X116" si="84">(E114*1)+(F114*0.1)+(H114*6)+(L114*0.1)+(N114*6)</f>
        <v>4</v>
      </c>
      <c r="Y114" s="230">
        <f t="shared" ref="Y114:Y116" si="85">(E114*0.5)+(F114*0.1)+(H114*6)+(L114*0.1)+(N114*6)</f>
        <v>3</v>
      </c>
      <c r="Z114" s="232"/>
    </row>
    <row r="115" spans="1:26" x14ac:dyDescent="0.15">
      <c r="A115" s="229" t="s">
        <v>907</v>
      </c>
      <c r="B115" s="230">
        <v>12</v>
      </c>
      <c r="C115" s="219">
        <f t="shared" si="80"/>
        <v>0.625</v>
      </c>
      <c r="D115" s="230">
        <v>8</v>
      </c>
      <c r="E115" s="230">
        <v>5</v>
      </c>
      <c r="F115" s="230">
        <v>50</v>
      </c>
      <c r="G115" s="230">
        <f>F115/E115</f>
        <v>10</v>
      </c>
      <c r="H115" s="230">
        <v>0</v>
      </c>
      <c r="I115" s="219">
        <f t="shared" si="81"/>
        <v>0</v>
      </c>
      <c r="K115" s="230">
        <v>0</v>
      </c>
      <c r="L115" s="230">
        <v>0</v>
      </c>
      <c r="M115" s="230">
        <v>0</v>
      </c>
      <c r="N115" s="230">
        <v>0</v>
      </c>
      <c r="O115" s="219" t="e">
        <f t="shared" si="82"/>
        <v>#DIV/0!</v>
      </c>
      <c r="R115" s="229" t="s">
        <v>908</v>
      </c>
      <c r="S115" s="221">
        <f>(D115+K115)/($E$47+$L$47+$E$38+$L$38+$K$27+$D$27+$N$17)</f>
        <v>7.684918347742555E-3</v>
      </c>
      <c r="T115" s="221">
        <f>D115/($E$47+$E$38+$K$27)</f>
        <v>1.3745704467353952E-2</v>
      </c>
      <c r="U115" s="221">
        <f>K115/($L$47+$L$38+$D$27+$N$17)</f>
        <v>0</v>
      </c>
      <c r="W115" s="230">
        <f t="shared" si="83"/>
        <v>5</v>
      </c>
      <c r="X115" s="230">
        <f t="shared" si="84"/>
        <v>10</v>
      </c>
      <c r="Y115" s="230">
        <f t="shared" si="85"/>
        <v>7.5</v>
      </c>
      <c r="Z115" s="232"/>
    </row>
    <row r="116" spans="1:26" x14ac:dyDescent="0.15">
      <c r="A116" s="240"/>
      <c r="B116" s="230"/>
      <c r="C116" s="219" t="e">
        <f t="shared" si="80"/>
        <v>#DIV/0!</v>
      </c>
      <c r="D116" s="230"/>
      <c r="E116" s="230"/>
      <c r="F116" s="230"/>
      <c r="G116" s="230" t="e">
        <f>F116/E116</f>
        <v>#DIV/0!</v>
      </c>
      <c r="H116" s="230"/>
      <c r="I116" s="219" t="e">
        <f t="shared" si="81"/>
        <v>#DIV/0!</v>
      </c>
      <c r="K116" s="230"/>
      <c r="L116" s="230"/>
      <c r="M116" s="230" t="e">
        <f>L116/K116</f>
        <v>#DIV/0!</v>
      </c>
      <c r="N116" s="230"/>
      <c r="O116" s="219" t="e">
        <f t="shared" si="82"/>
        <v>#DIV/0!</v>
      </c>
      <c r="R116" s="229"/>
      <c r="S116" s="221">
        <f>(D116+K116)/($E$47+$L$47+$E$38+$L$38+$K$27+$D$27+$N$17)</f>
        <v>0</v>
      </c>
      <c r="T116" s="221">
        <f>D116/($E$47+$E$38+$K$27)</f>
        <v>0</v>
      </c>
      <c r="U116" s="221">
        <f>K116/($L$47+$L$38+$D$27+$N$17)</f>
        <v>0</v>
      </c>
      <c r="W116" s="230">
        <f t="shared" si="83"/>
        <v>0</v>
      </c>
      <c r="X116" s="230">
        <f t="shared" si="84"/>
        <v>0</v>
      </c>
      <c r="Y116" s="230">
        <f t="shared" si="85"/>
        <v>0</v>
      </c>
      <c r="Z116" s="232"/>
    </row>
    <row r="117" spans="1:26" x14ac:dyDescent="0.15">
      <c r="A117" s="228" t="s">
        <v>44</v>
      </c>
      <c r="B117" s="228"/>
      <c r="C117" s="225"/>
      <c r="D117" s="228">
        <f>SUM(D113:D116)</f>
        <v>117</v>
      </c>
      <c r="E117" s="228">
        <f t="shared" ref="E117:F117" si="86">SUM(E113:E116)</f>
        <v>82</v>
      </c>
      <c r="F117" s="228">
        <f t="shared" si="86"/>
        <v>845</v>
      </c>
      <c r="G117" s="228"/>
      <c r="H117" s="228">
        <f t="shared" ref="H117" si="87">SUM(H113:H116)</f>
        <v>6</v>
      </c>
      <c r="I117" s="228"/>
      <c r="J117" s="228"/>
      <c r="K117" s="228">
        <f>SUM(K113:K116)</f>
        <v>0</v>
      </c>
      <c r="L117" s="228">
        <f t="shared" ref="L117" si="88">SUM(L113:L116)</f>
        <v>0</v>
      </c>
      <c r="M117" s="228"/>
      <c r="N117" s="228">
        <f t="shared" ref="N117" si="89">SUM(N113:N116)</f>
        <v>0</v>
      </c>
      <c r="O117" s="225"/>
      <c r="Q117" s="233"/>
      <c r="S117" s="233"/>
      <c r="U117" s="232"/>
      <c r="V117" s="232"/>
    </row>
    <row r="118" spans="1:26" x14ac:dyDescent="0.15">
      <c r="H118" s="237"/>
      <c r="I118" s="232"/>
      <c r="J118" s="232"/>
      <c r="P118" s="233"/>
      <c r="Q118" s="233"/>
      <c r="R118" s="233"/>
      <c r="T118" s="232"/>
      <c r="U118" s="232"/>
    </row>
    <row r="119" spans="1:26" x14ac:dyDescent="0.15">
      <c r="H119" s="237"/>
      <c r="I119" s="232"/>
      <c r="J119" s="232"/>
      <c r="P119" s="233"/>
      <c r="Q119" s="233"/>
      <c r="R119" s="233"/>
      <c r="T119" s="232"/>
      <c r="U119" s="232"/>
    </row>
    <row r="120" spans="1:26" x14ac:dyDescent="0.15">
      <c r="A120" s="517" t="s">
        <v>57</v>
      </c>
      <c r="B120" s="517"/>
      <c r="C120" s="517"/>
      <c r="D120" s="517"/>
      <c r="E120" s="517"/>
      <c r="F120" s="517"/>
      <c r="G120" s="517"/>
      <c r="H120" s="237"/>
      <c r="I120" s="232"/>
      <c r="J120" s="517" t="s">
        <v>58</v>
      </c>
      <c r="K120" s="518"/>
      <c r="L120" s="518"/>
      <c r="M120" s="518"/>
      <c r="N120" s="518"/>
      <c r="P120" s="243"/>
      <c r="Q120" s="233"/>
      <c r="R120" s="517" t="s">
        <v>62</v>
      </c>
      <c r="S120" s="518"/>
      <c r="T120" s="518"/>
      <c r="U120" s="518"/>
      <c r="V120" s="518"/>
    </row>
    <row r="121" spans="1:26" x14ac:dyDescent="0.15">
      <c r="A121" s="225"/>
      <c r="B121" s="228" t="s">
        <v>17</v>
      </c>
      <c r="C121" s="228" t="s">
        <v>42</v>
      </c>
      <c r="D121" s="228" t="s">
        <v>19</v>
      </c>
      <c r="E121" s="228" t="s">
        <v>6</v>
      </c>
      <c r="H121" s="232"/>
      <c r="I121" s="232"/>
      <c r="J121" s="519" t="s">
        <v>59</v>
      </c>
      <c r="K121" s="516"/>
      <c r="L121" s="516"/>
      <c r="M121" s="516"/>
      <c r="N121" s="225" t="s">
        <v>60</v>
      </c>
      <c r="R121" s="519" t="s">
        <v>59</v>
      </c>
      <c r="S121" s="516"/>
      <c r="T121" s="516"/>
      <c r="U121" s="516"/>
      <c r="V121" s="225" t="s">
        <v>60</v>
      </c>
    </row>
    <row r="122" spans="1:26" x14ac:dyDescent="0.15">
      <c r="A122" s="240" t="s">
        <v>33</v>
      </c>
      <c r="B122" s="230">
        <f>SUM(J92:J96,D102:D107,D113:D116)</f>
        <v>588</v>
      </c>
      <c r="C122" s="230">
        <f>SUM(E113:E116,E102:E107,K92:K96)</f>
        <v>393</v>
      </c>
      <c r="D122" s="230">
        <f>SUM(F113:F116,F102:F107,L92:L96)</f>
        <v>4285</v>
      </c>
      <c r="E122" s="230">
        <f>SUM(N92:N96,H102:H107,H113:H116)</f>
        <v>31</v>
      </c>
      <c r="H122" s="232"/>
      <c r="I122" s="232"/>
      <c r="J122" s="520" t="s">
        <v>1348</v>
      </c>
      <c r="K122" s="520"/>
      <c r="L122" s="520"/>
      <c r="M122" s="520"/>
      <c r="N122" s="229" t="s">
        <v>16</v>
      </c>
      <c r="R122" s="520"/>
      <c r="S122" s="520"/>
      <c r="T122" s="520"/>
      <c r="U122" s="520"/>
      <c r="V122" s="229"/>
    </row>
    <row r="123" spans="1:26" x14ac:dyDescent="0.15">
      <c r="A123" s="240" t="s">
        <v>43</v>
      </c>
      <c r="B123" s="230">
        <f>SUM(C87)</f>
        <v>588</v>
      </c>
      <c r="C123" s="230">
        <f>SUM(D87)</f>
        <v>393</v>
      </c>
      <c r="D123" s="230">
        <f>SUM(F87)</f>
        <v>4285</v>
      </c>
      <c r="E123" s="230">
        <f>SUM(H87)</f>
        <v>31</v>
      </c>
      <c r="F123" s="228"/>
      <c r="J123" s="520" t="s">
        <v>1419</v>
      </c>
      <c r="K123" s="520"/>
      <c r="L123" s="520"/>
      <c r="M123" s="520"/>
      <c r="N123" s="229" t="s">
        <v>0</v>
      </c>
      <c r="R123" s="520"/>
      <c r="S123" s="520"/>
      <c r="T123" s="520"/>
      <c r="U123" s="520"/>
      <c r="V123" s="229"/>
    </row>
    <row r="124" spans="1:26" x14ac:dyDescent="0.15">
      <c r="A124" s="240" t="s">
        <v>65</v>
      </c>
      <c r="B124" s="229"/>
      <c r="F124" s="228"/>
      <c r="J124" s="520" t="s">
        <v>1420</v>
      </c>
      <c r="K124" s="520"/>
      <c r="L124" s="520"/>
      <c r="M124" s="520"/>
      <c r="N124" s="229" t="s">
        <v>286</v>
      </c>
      <c r="R124" s="521"/>
      <c r="S124" s="520"/>
      <c r="T124" s="520"/>
      <c r="U124" s="520"/>
      <c r="V124" s="229"/>
    </row>
    <row r="125" spans="1:26" x14ac:dyDescent="0.15">
      <c r="J125" s="520" t="s">
        <v>631</v>
      </c>
      <c r="K125" s="520"/>
      <c r="L125" s="520"/>
      <c r="M125" s="520"/>
      <c r="N125" s="229" t="s">
        <v>285</v>
      </c>
      <c r="R125" s="521"/>
      <c r="S125" s="520"/>
      <c r="T125" s="520"/>
      <c r="U125" s="520"/>
      <c r="V125" s="229"/>
    </row>
    <row r="126" spans="1:26" x14ac:dyDescent="0.15">
      <c r="A126" s="225"/>
      <c r="B126" s="228" t="s">
        <v>1</v>
      </c>
      <c r="C126" s="228" t="s">
        <v>4</v>
      </c>
      <c r="D126" s="228" t="s">
        <v>6</v>
      </c>
      <c r="J126" s="520" t="s">
        <v>639</v>
      </c>
      <c r="K126" s="520"/>
      <c r="L126" s="520"/>
      <c r="M126" s="520"/>
      <c r="N126" s="229" t="s">
        <v>285</v>
      </c>
      <c r="R126" s="521"/>
      <c r="S126" s="520"/>
      <c r="T126" s="520"/>
      <c r="U126" s="520"/>
      <c r="V126" s="229"/>
    </row>
    <row r="127" spans="1:26" x14ac:dyDescent="0.15">
      <c r="A127" s="240" t="s">
        <v>56</v>
      </c>
      <c r="B127" s="230">
        <f>SUM(M84:M86,C92:C96,K102:K107,K113:K116)</f>
        <v>418</v>
      </c>
      <c r="C127" s="230">
        <f>SUM(N84:N86,D92:D96,L102:L107,L113:L116)</f>
        <v>1961</v>
      </c>
      <c r="D127" s="230">
        <f>SUM(P84:P86,F92:F96,N102:N107,N113:N116)</f>
        <v>15</v>
      </c>
      <c r="J127" s="520"/>
      <c r="K127" s="520"/>
      <c r="L127" s="520"/>
      <c r="M127" s="520"/>
      <c r="N127" s="229"/>
      <c r="R127" s="521"/>
      <c r="S127" s="520"/>
      <c r="T127" s="520"/>
      <c r="U127" s="520"/>
      <c r="V127" s="229"/>
    </row>
    <row r="128" spans="1:26" x14ac:dyDescent="0.15">
      <c r="A128" s="240" t="s">
        <v>65</v>
      </c>
      <c r="B128" s="229"/>
      <c r="J128" s="520"/>
      <c r="K128" s="520"/>
      <c r="L128" s="520"/>
      <c r="M128" s="520"/>
      <c r="N128" s="229"/>
      <c r="R128" s="521"/>
      <c r="S128" s="520"/>
      <c r="T128" s="520"/>
      <c r="U128" s="520"/>
      <c r="V128" s="229"/>
    </row>
    <row r="129" spans="1:23" x14ac:dyDescent="0.15">
      <c r="J129" s="520"/>
      <c r="K129" s="520"/>
      <c r="L129" s="520"/>
      <c r="M129" s="520"/>
      <c r="N129" s="229"/>
      <c r="R129" s="521"/>
      <c r="S129" s="520"/>
      <c r="T129" s="520"/>
      <c r="U129" s="520"/>
      <c r="V129" s="229"/>
    </row>
    <row r="130" spans="1:23" x14ac:dyDescent="0.15">
      <c r="B130" s="228" t="s">
        <v>40</v>
      </c>
      <c r="C130" s="228" t="s">
        <v>41</v>
      </c>
    </row>
    <row r="131" spans="1:23" x14ac:dyDescent="0.15">
      <c r="A131" s="240" t="s">
        <v>39</v>
      </c>
      <c r="B131" s="219">
        <f>B127/(B123+B127)</f>
        <v>0.41550695825049699</v>
      </c>
      <c r="C131" s="219">
        <f>B123/(B123+B127)</f>
        <v>0.58449304174950301</v>
      </c>
      <c r="J131" s="224" t="s">
        <v>61</v>
      </c>
    </row>
    <row r="132" spans="1:23" x14ac:dyDescent="0.15">
      <c r="A132" s="240" t="s">
        <v>64</v>
      </c>
      <c r="B132" s="229"/>
      <c r="C132" s="229"/>
    </row>
    <row r="141" spans="1:23" x14ac:dyDescent="0.15">
      <c r="A141" s="517" t="s">
        <v>93</v>
      </c>
      <c r="B141" s="517"/>
      <c r="C141" s="517"/>
      <c r="D141" s="517"/>
      <c r="E141" s="517"/>
      <c r="F141" s="517"/>
      <c r="G141" s="517"/>
      <c r="H141" s="517"/>
      <c r="I141" s="517"/>
      <c r="J141" s="517"/>
      <c r="K141" s="517"/>
      <c r="L141" s="517"/>
      <c r="M141" s="517"/>
      <c r="N141" s="517"/>
      <c r="O141" s="517"/>
      <c r="P141" s="517"/>
      <c r="Q141" s="517"/>
      <c r="R141" s="517"/>
      <c r="S141" s="517"/>
      <c r="T141" s="517"/>
      <c r="U141" s="517"/>
      <c r="V141" s="517"/>
      <c r="W141" s="517"/>
    </row>
    <row r="142" spans="1:23" x14ac:dyDescent="0.15">
      <c r="A142" s="226"/>
      <c r="B142" s="226"/>
      <c r="C142" s="226"/>
      <c r="D142" s="226"/>
      <c r="E142" s="226"/>
      <c r="F142" s="226"/>
      <c r="G142" s="226"/>
      <c r="H142" s="226"/>
      <c r="I142" s="226"/>
      <c r="J142" s="226"/>
      <c r="K142" s="226"/>
      <c r="L142" s="226"/>
      <c r="M142" s="226"/>
      <c r="N142" s="226"/>
      <c r="O142" s="226"/>
      <c r="P142" s="226"/>
      <c r="Q142" s="226"/>
      <c r="R142" s="226"/>
      <c r="S142" s="226"/>
      <c r="T142" s="226"/>
      <c r="U142" s="226"/>
      <c r="V142" s="226"/>
      <c r="W142" s="226"/>
    </row>
    <row r="143" spans="1:23" x14ac:dyDescent="0.15">
      <c r="H143" s="515" t="s">
        <v>36</v>
      </c>
      <c r="I143" s="516"/>
      <c r="J143" s="516"/>
      <c r="M143" s="515" t="s">
        <v>37</v>
      </c>
      <c r="N143" s="515"/>
      <c r="O143" s="515"/>
    </row>
    <row r="144" spans="1:23" x14ac:dyDescent="0.15">
      <c r="H144" s="515" t="s">
        <v>38</v>
      </c>
      <c r="I144" s="515"/>
      <c r="J144" s="515"/>
    </row>
    <row r="145" spans="1:20" x14ac:dyDescent="0.15">
      <c r="H145" s="515"/>
      <c r="I145" s="516"/>
      <c r="J145" s="516"/>
    </row>
    <row r="146" spans="1:20" x14ac:dyDescent="0.15">
      <c r="H146" s="515"/>
      <c r="I146" s="516"/>
      <c r="J146" s="516"/>
    </row>
    <row r="147" spans="1:20" x14ac:dyDescent="0.15">
      <c r="D147" s="225" t="s">
        <v>83</v>
      </c>
      <c r="P147" s="225" t="s">
        <v>84</v>
      </c>
    </row>
    <row r="148" spans="1:20" x14ac:dyDescent="0.15">
      <c r="A148" s="228" t="s">
        <v>90</v>
      </c>
      <c r="P148" s="225" t="s">
        <v>90</v>
      </c>
      <c r="S148" s="228" t="s">
        <v>92</v>
      </c>
    </row>
    <row r="149" spans="1:20" x14ac:dyDescent="0.15">
      <c r="A149" s="240" t="s">
        <v>79</v>
      </c>
      <c r="B149" s="215" t="s">
        <v>89</v>
      </c>
      <c r="C149" s="215" t="s">
        <v>2</v>
      </c>
      <c r="D149" s="215" t="s">
        <v>3</v>
      </c>
      <c r="E149" s="215" t="s">
        <v>19</v>
      </c>
      <c r="F149" s="215" t="s">
        <v>6</v>
      </c>
      <c r="G149" s="215" t="s">
        <v>76</v>
      </c>
      <c r="H149" s="215" t="s">
        <v>10</v>
      </c>
      <c r="I149" s="215" t="s">
        <v>19</v>
      </c>
      <c r="J149" s="215" t="s">
        <v>77</v>
      </c>
      <c r="K149" s="215" t="s">
        <v>6</v>
      </c>
      <c r="L149" s="215" t="s">
        <v>14</v>
      </c>
      <c r="O149" s="215" t="s">
        <v>85</v>
      </c>
      <c r="P149" s="215" t="s">
        <v>86</v>
      </c>
      <c r="Q149" s="215" t="s">
        <v>87</v>
      </c>
      <c r="S149" s="220" t="s">
        <v>40</v>
      </c>
      <c r="T149" s="220" t="s">
        <v>41</v>
      </c>
    </row>
    <row r="150" spans="1:20" x14ac:dyDescent="0.15">
      <c r="A150" s="229" t="s">
        <v>44</v>
      </c>
      <c r="B150" s="241">
        <f>AVERAGE(B160,B170)</f>
        <v>554.5</v>
      </c>
      <c r="C150" s="241">
        <f>AVERAGE(C160,C170)</f>
        <v>343.5</v>
      </c>
      <c r="D150" s="218">
        <f>C150/B150</f>
        <v>0.61947700631199276</v>
      </c>
      <c r="E150" s="241">
        <f>AVERAGE(E160,E170)</f>
        <v>3870.5</v>
      </c>
      <c r="F150" s="241">
        <f t="shared" ref="F150:I150" si="90">AVERAGE(F160,F170)</f>
        <v>24</v>
      </c>
      <c r="G150" s="241">
        <f t="shared" si="90"/>
        <v>13.5</v>
      </c>
      <c r="H150" s="241">
        <f t="shared" si="90"/>
        <v>74</v>
      </c>
      <c r="I150" s="241">
        <f t="shared" si="90"/>
        <v>281</v>
      </c>
      <c r="J150" s="244">
        <f>I150/H150</f>
        <v>3.7972972972972974</v>
      </c>
      <c r="K150" s="241">
        <f>AVERAGE(K160,K170)</f>
        <v>6.5</v>
      </c>
      <c r="L150" s="230">
        <f>((E150*0.05)+(F150*4)+(G150*-1)+(I150*0.1)+(K150*6))</f>
        <v>343.125</v>
      </c>
      <c r="O150" s="218">
        <f>(B150+H150)/(B152+F152+B154+F154+B156+F156+B150+H150)</f>
        <v>0.46555555555555556</v>
      </c>
      <c r="P150" s="219">
        <f>B150/(B150+F152+F154+F156)</f>
        <v>0.52509469696969702</v>
      </c>
      <c r="Q150" s="219">
        <f>H150/(H150+B152+B154+B156)</f>
        <v>0.25170068027210885</v>
      </c>
      <c r="S150" s="219">
        <f>(H150+B152+B154+B156)/(H150+B152+B154+B156+B150)</f>
        <v>0.34649381261048912</v>
      </c>
      <c r="T150" s="219">
        <f>B150/(B150+H150+B152+B154+B156)</f>
        <v>0.65350618738951094</v>
      </c>
    </row>
    <row r="151" spans="1:20" x14ac:dyDescent="0.15">
      <c r="A151" s="240" t="s">
        <v>80</v>
      </c>
      <c r="B151" s="215" t="s">
        <v>10</v>
      </c>
      <c r="C151" s="215" t="s">
        <v>19</v>
      </c>
      <c r="D151" s="215" t="s">
        <v>77</v>
      </c>
      <c r="E151" s="215" t="s">
        <v>6</v>
      </c>
      <c r="F151" s="215" t="s">
        <v>17</v>
      </c>
      <c r="G151" s="215" t="s">
        <v>18</v>
      </c>
      <c r="H151" s="215" t="s">
        <v>19</v>
      </c>
      <c r="I151" s="215" t="s">
        <v>78</v>
      </c>
      <c r="J151" s="215" t="s">
        <v>6</v>
      </c>
      <c r="K151" s="215" t="s">
        <v>14</v>
      </c>
      <c r="L151" s="241" t="s">
        <v>91</v>
      </c>
      <c r="O151" s="220" t="s">
        <v>85</v>
      </c>
      <c r="P151" s="220" t="s">
        <v>87</v>
      </c>
      <c r="Q151" s="220" t="s">
        <v>88</v>
      </c>
    </row>
    <row r="152" spans="1:20" x14ac:dyDescent="0.15">
      <c r="A152" s="229" t="s">
        <v>44</v>
      </c>
      <c r="B152" s="241">
        <f>AVERAGE(B162,B172)</f>
        <v>204</v>
      </c>
      <c r="C152" s="241">
        <f>AVERAGE(C162,C172)</f>
        <v>1504</v>
      </c>
      <c r="D152" s="244">
        <f>C152/B152</f>
        <v>7.3725490196078427</v>
      </c>
      <c r="E152" s="241">
        <f>AVERAGE(E162,E172)</f>
        <v>10.5</v>
      </c>
      <c r="F152" s="241">
        <f t="shared" ref="F152:H152" si="91">AVERAGE(F162,F172)</f>
        <v>80.5</v>
      </c>
      <c r="G152" s="241">
        <f t="shared" si="91"/>
        <v>57</v>
      </c>
      <c r="H152" s="241">
        <f t="shared" si="91"/>
        <v>364.5</v>
      </c>
      <c r="I152" s="244">
        <f>H152/G152</f>
        <v>6.3947368421052628</v>
      </c>
      <c r="J152" s="241">
        <f>AVERAGE(J162,J172)</f>
        <v>4</v>
      </c>
      <c r="K152" s="230">
        <f>(C152*0.1)+(E152*6)+(H152*0.1)+(J152*6)</f>
        <v>273.85000000000002</v>
      </c>
      <c r="L152" s="230">
        <f>(C152*0.1)+(E152*6)+(G152*1)+(H152*0.1)+(J152*6)</f>
        <v>330.84999999999997</v>
      </c>
      <c r="O152" s="218">
        <f>(B152+F152)/(B152+F152+B154+F154+B156+F156+B150+H150)</f>
        <v>0.21074074074074073</v>
      </c>
      <c r="P152" s="219">
        <f>B152/(H150+B152+B154+B156)</f>
        <v>0.69387755102040816</v>
      </c>
      <c r="Q152" s="219">
        <f>F152/(F152+F154+F156)</f>
        <v>0.16051844466600199</v>
      </c>
    </row>
    <row r="153" spans="1:20" x14ac:dyDescent="0.15">
      <c r="A153" s="240" t="s">
        <v>81</v>
      </c>
      <c r="B153" s="215" t="s">
        <v>10</v>
      </c>
      <c r="C153" s="215" t="s">
        <v>19</v>
      </c>
      <c r="D153" s="215" t="s">
        <v>77</v>
      </c>
      <c r="E153" s="215" t="s">
        <v>6</v>
      </c>
      <c r="F153" s="215" t="s">
        <v>17</v>
      </c>
      <c r="G153" s="215" t="s">
        <v>18</v>
      </c>
      <c r="H153" s="215" t="s">
        <v>19</v>
      </c>
      <c r="I153" s="215" t="s">
        <v>78</v>
      </c>
      <c r="J153" s="215" t="s">
        <v>6</v>
      </c>
      <c r="K153" s="215" t="s">
        <v>14</v>
      </c>
      <c r="L153" s="241" t="s">
        <v>91</v>
      </c>
      <c r="O153" s="220" t="s">
        <v>85</v>
      </c>
      <c r="P153" s="220" t="s">
        <v>87</v>
      </c>
      <c r="Q153" s="220" t="s">
        <v>88</v>
      </c>
    </row>
    <row r="154" spans="1:20" x14ac:dyDescent="0.15">
      <c r="A154" s="229" t="s">
        <v>44</v>
      </c>
      <c r="B154" s="241">
        <f>AVERAGE(B164,B174)</f>
        <v>16</v>
      </c>
      <c r="C154" s="241">
        <f>AVERAGE(C164,C174)</f>
        <v>57.5</v>
      </c>
      <c r="D154" s="241">
        <f>C154/B154</f>
        <v>3.59375</v>
      </c>
      <c r="E154" s="241">
        <f>AVERAGE(E164,E174)</f>
        <v>1</v>
      </c>
      <c r="F154" s="241">
        <f t="shared" ref="F154:H154" si="92">AVERAGE(F164,F174)</f>
        <v>333.5</v>
      </c>
      <c r="G154" s="241">
        <f t="shared" si="92"/>
        <v>199</v>
      </c>
      <c r="H154" s="241">
        <f t="shared" si="92"/>
        <v>2635.5</v>
      </c>
      <c r="I154" s="244">
        <f>H154/G154</f>
        <v>13.243718592964823</v>
      </c>
      <c r="J154" s="241">
        <f>AVERAGE(J164,J174)</f>
        <v>15.5</v>
      </c>
      <c r="K154" s="230">
        <f>(C154*0.1)+(E154*6)+(H154*0.1)+(J154*6)</f>
        <v>368.3</v>
      </c>
      <c r="L154" s="230">
        <f>(C154*0.1)+(E154*6)+(G154*1)+(H154*0.1)+(J154*6)</f>
        <v>567.29999999999995</v>
      </c>
      <c r="O154" s="218">
        <f>(B154+F154)/(B152+F152+B154+F154+B156+F156+B150+H150)</f>
        <v>0.25888888888888889</v>
      </c>
      <c r="P154" s="219">
        <f>B154/(B152+H150+B154+B156)</f>
        <v>5.4421768707482991E-2</v>
      </c>
      <c r="Q154" s="219">
        <f>F154/(F154+F152+F156)</f>
        <v>0.66500498504486538</v>
      </c>
    </row>
    <row r="155" spans="1:20" x14ac:dyDescent="0.15">
      <c r="A155" s="240" t="s">
        <v>82</v>
      </c>
      <c r="B155" s="215" t="s">
        <v>10</v>
      </c>
      <c r="C155" s="215" t="s">
        <v>19</v>
      </c>
      <c r="D155" s="215" t="s">
        <v>77</v>
      </c>
      <c r="E155" s="215" t="s">
        <v>6</v>
      </c>
      <c r="F155" s="215" t="s">
        <v>17</v>
      </c>
      <c r="G155" s="215" t="s">
        <v>18</v>
      </c>
      <c r="H155" s="215" t="s">
        <v>19</v>
      </c>
      <c r="I155" s="215" t="s">
        <v>78</v>
      </c>
      <c r="J155" s="215" t="s">
        <v>6</v>
      </c>
      <c r="K155" s="215" t="s">
        <v>14</v>
      </c>
      <c r="L155" s="241" t="s">
        <v>91</v>
      </c>
      <c r="O155" s="220" t="s">
        <v>85</v>
      </c>
      <c r="P155" s="220" t="s">
        <v>87</v>
      </c>
      <c r="Q155" s="220" t="s">
        <v>88</v>
      </c>
    </row>
    <row r="156" spans="1:20" x14ac:dyDescent="0.15">
      <c r="A156" s="229" t="s">
        <v>44</v>
      </c>
      <c r="B156" s="241">
        <f>AVERAGE(B166,B176)</f>
        <v>0</v>
      </c>
      <c r="C156" s="241">
        <f>AVERAGE(C166,C176)</f>
        <v>0</v>
      </c>
      <c r="D156" s="241" t="e">
        <f>C156/B156</f>
        <v>#DIV/0!</v>
      </c>
      <c r="E156" s="241">
        <f>AVERAGE(E166,E176)</f>
        <v>0</v>
      </c>
      <c r="F156" s="241">
        <f>AVERAGE(G166,G176)</f>
        <v>87.5</v>
      </c>
      <c r="G156" s="241">
        <f t="shared" ref="G156:H156" si="93">AVERAGE(H166,H176)</f>
        <v>824</v>
      </c>
      <c r="H156" s="241">
        <f t="shared" si="93"/>
        <v>9.6187886113349457</v>
      </c>
      <c r="I156" s="244">
        <f>H156/G156</f>
        <v>1.1673287149678331E-2</v>
      </c>
      <c r="J156" s="241">
        <f>AVERAGE(J166,J176)</f>
        <v>4.5</v>
      </c>
      <c r="K156" s="230">
        <f>(C156*0.1)+(E156*6)+(H156*0.1)+(J156*6)</f>
        <v>27.961878861133496</v>
      </c>
      <c r="L156" s="230">
        <f>(C156*0.1)+(E156*6)+(G156*1)+(H156*0.1)+(J156*6)</f>
        <v>851.96187886113353</v>
      </c>
      <c r="O156" s="218">
        <f>(B156+F156)/(B152+F152+B154+F154+B156+F156+B150+H150)</f>
        <v>6.4814814814814811E-2</v>
      </c>
      <c r="P156" s="221">
        <f>B156/(B156+B154+B152+H150)</f>
        <v>0</v>
      </c>
      <c r="Q156" s="219">
        <f>F156/(F156+F154+F152)</f>
        <v>0.1744765702891326</v>
      </c>
    </row>
    <row r="157" spans="1:20" x14ac:dyDescent="0.15">
      <c r="B157" s="246"/>
      <c r="C157" s="246"/>
      <c r="D157" s="246"/>
      <c r="E157" s="246"/>
      <c r="F157" s="246"/>
      <c r="G157" s="246"/>
      <c r="H157" s="246"/>
      <c r="I157" s="246"/>
      <c r="J157" s="246"/>
      <c r="K157" s="246"/>
      <c r="L157" s="247"/>
      <c r="P157" s="225"/>
    </row>
    <row r="158" spans="1:20" x14ac:dyDescent="0.15">
      <c r="A158" s="228">
        <v>2024</v>
      </c>
      <c r="P158" s="225">
        <v>2024</v>
      </c>
      <c r="S158" s="228" t="s">
        <v>92</v>
      </c>
    </row>
    <row r="159" spans="1:20" x14ac:dyDescent="0.15">
      <c r="A159" s="240" t="s">
        <v>79</v>
      </c>
      <c r="B159" s="215" t="s">
        <v>89</v>
      </c>
      <c r="C159" s="215" t="s">
        <v>2</v>
      </c>
      <c r="D159" s="215" t="s">
        <v>3</v>
      </c>
      <c r="E159" s="215" t="s">
        <v>19</v>
      </c>
      <c r="F159" s="215" t="s">
        <v>6</v>
      </c>
      <c r="G159" s="215" t="s">
        <v>76</v>
      </c>
      <c r="H159" s="215" t="s">
        <v>10</v>
      </c>
      <c r="I159" s="215" t="s">
        <v>19</v>
      </c>
      <c r="J159" s="215" t="s">
        <v>77</v>
      </c>
      <c r="K159" s="215" t="s">
        <v>6</v>
      </c>
      <c r="L159" s="215" t="s">
        <v>14</v>
      </c>
      <c r="O159" s="215" t="s">
        <v>85</v>
      </c>
      <c r="P159" s="215" t="s">
        <v>86</v>
      </c>
      <c r="Q159" s="215" t="s">
        <v>87</v>
      </c>
      <c r="S159" s="220" t="s">
        <v>40</v>
      </c>
      <c r="T159" s="220" t="s">
        <v>41</v>
      </c>
    </row>
    <row r="160" spans="1:20" x14ac:dyDescent="0.15">
      <c r="A160" s="229" t="s">
        <v>44</v>
      </c>
      <c r="B160" s="241">
        <v>546</v>
      </c>
      <c r="C160" s="241">
        <v>343</v>
      </c>
      <c r="D160" s="218">
        <f>C160/B160</f>
        <v>0.62820512820512819</v>
      </c>
      <c r="E160" s="241">
        <v>3715</v>
      </c>
      <c r="F160" s="241">
        <v>19</v>
      </c>
      <c r="G160" s="241">
        <v>15</v>
      </c>
      <c r="H160" s="241">
        <v>54</v>
      </c>
      <c r="I160" s="241">
        <v>211</v>
      </c>
      <c r="J160" s="244">
        <f>I160/H160</f>
        <v>3.9074074074074074</v>
      </c>
      <c r="K160" s="241">
        <v>4</v>
      </c>
      <c r="L160" s="230">
        <f>((E160*0.05)+(F160*4)+(G160*-1)+(I160*0.1)+(K160*6))</f>
        <v>291.85000000000002</v>
      </c>
      <c r="O160" s="218">
        <f>(B160+H160)/(B162+F162+B164+F164+B166+F166+B160+H160)</f>
        <v>0.51413881748071977</v>
      </c>
      <c r="P160" s="219">
        <f>B160/(B160+F162+F164+F166)</f>
        <v>0.5112359550561798</v>
      </c>
      <c r="Q160" s="219">
        <f>H160/(H160+B162+B164+B166)</f>
        <v>0.54545454545454541</v>
      </c>
      <c r="S160" s="219">
        <f>(H160+B162+B164+B166)/(H160+B162+B164+B166+B160)</f>
        <v>0.15348837209302327</v>
      </c>
      <c r="T160" s="219">
        <f>B160/(B160+H160+B162+B164+B166)</f>
        <v>0.84651162790697676</v>
      </c>
    </row>
    <row r="161" spans="1:20" x14ac:dyDescent="0.15">
      <c r="A161" s="240" t="s">
        <v>80</v>
      </c>
      <c r="B161" s="215" t="s">
        <v>10</v>
      </c>
      <c r="C161" s="215" t="s">
        <v>19</v>
      </c>
      <c r="D161" s="215" t="s">
        <v>77</v>
      </c>
      <c r="E161" s="215" t="s">
        <v>6</v>
      </c>
      <c r="F161" s="215" t="s">
        <v>17</v>
      </c>
      <c r="G161" s="215" t="s">
        <v>18</v>
      </c>
      <c r="H161" s="215" t="s">
        <v>19</v>
      </c>
      <c r="I161" s="215" t="s">
        <v>78</v>
      </c>
      <c r="J161" s="215" t="s">
        <v>6</v>
      </c>
      <c r="K161" s="215" t="s">
        <v>14</v>
      </c>
      <c r="L161" s="215" t="s">
        <v>91</v>
      </c>
      <c r="O161" s="220" t="s">
        <v>85</v>
      </c>
      <c r="P161" s="220" t="s">
        <v>87</v>
      </c>
      <c r="Q161" s="220" t="s">
        <v>88</v>
      </c>
    </row>
    <row r="162" spans="1:20" x14ac:dyDescent="0.15">
      <c r="A162" s="229" t="s">
        <v>44</v>
      </c>
      <c r="B162" s="241">
        <v>35</v>
      </c>
      <c r="C162" s="241">
        <v>1467</v>
      </c>
      <c r="D162" s="244">
        <f>C162/B162</f>
        <v>41.914285714285711</v>
      </c>
      <c r="E162" s="241">
        <v>9</v>
      </c>
      <c r="F162" s="241">
        <v>83</v>
      </c>
      <c r="G162" s="241">
        <v>58</v>
      </c>
      <c r="H162" s="241">
        <v>304</v>
      </c>
      <c r="I162" s="244">
        <f>H162/G162</f>
        <v>5.2413793103448274</v>
      </c>
      <c r="J162" s="241">
        <v>0</v>
      </c>
      <c r="K162" s="230">
        <f>(C162*0.1)+(E162*6)+(H162*0.1)+(J162*6)</f>
        <v>231.10000000000002</v>
      </c>
      <c r="L162" s="230">
        <f>(C162*0.1)+(E162*6)+(G162*1)+(H162*0.1)+(J162*6)</f>
        <v>289.10000000000002</v>
      </c>
      <c r="O162" s="218">
        <f>(B162+F162)/(B162+F162+B164+F164+B166+F166+B160+H160)</f>
        <v>0.10111396743787489</v>
      </c>
      <c r="P162" s="219">
        <f>B162/(H160+B162+B164+B166)</f>
        <v>0.35353535353535354</v>
      </c>
      <c r="Q162" s="219">
        <f>F162/(F162+F164+F166)</f>
        <v>0.15900383141762453</v>
      </c>
    </row>
    <row r="163" spans="1:20" x14ac:dyDescent="0.15">
      <c r="A163" s="240" t="s">
        <v>81</v>
      </c>
      <c r="B163" s="215" t="s">
        <v>10</v>
      </c>
      <c r="C163" s="215" t="s">
        <v>19</v>
      </c>
      <c r="D163" s="215" t="s">
        <v>77</v>
      </c>
      <c r="E163" s="215" t="s">
        <v>6</v>
      </c>
      <c r="F163" s="215" t="s">
        <v>17</v>
      </c>
      <c r="G163" s="215" t="s">
        <v>18</v>
      </c>
      <c r="H163" s="215" t="s">
        <v>19</v>
      </c>
      <c r="I163" s="215" t="s">
        <v>78</v>
      </c>
      <c r="J163" s="215" t="s">
        <v>6</v>
      </c>
      <c r="K163" s="215" t="s">
        <v>14</v>
      </c>
      <c r="L163" s="215" t="s">
        <v>91</v>
      </c>
      <c r="O163" s="220" t="s">
        <v>85</v>
      </c>
      <c r="P163" s="220" t="s">
        <v>87</v>
      </c>
      <c r="Q163" s="220" t="s">
        <v>88</v>
      </c>
    </row>
    <row r="164" spans="1:20" x14ac:dyDescent="0.15">
      <c r="A164" s="229" t="s">
        <v>44</v>
      </c>
      <c r="B164" s="241">
        <v>10</v>
      </c>
      <c r="C164" s="241">
        <v>51</v>
      </c>
      <c r="D164" s="241">
        <f>C164/B164</f>
        <v>5.0999999999999996</v>
      </c>
      <c r="E164" s="241">
        <v>1</v>
      </c>
      <c r="F164" s="241">
        <v>302</v>
      </c>
      <c r="G164" s="241">
        <v>183</v>
      </c>
      <c r="H164" s="241">
        <v>2461</v>
      </c>
      <c r="I164" s="244">
        <f>H164/G164</f>
        <v>13.448087431693988</v>
      </c>
      <c r="J164" s="241">
        <v>16</v>
      </c>
      <c r="K164" s="230">
        <f>(C164*0.1)+(E164*6)+(H164*0.1)+(J164*6)</f>
        <v>353.20000000000005</v>
      </c>
      <c r="L164" s="230">
        <f>(C164*0.1)+(E164*6)+(G164*1)+(H164*0.1)+(J164*6)</f>
        <v>536.20000000000005</v>
      </c>
      <c r="O164" s="218">
        <f>(B164+F164)/(B162+F162+B164+F164+B166+F166+B160+H160)</f>
        <v>0.26735218508997427</v>
      </c>
      <c r="P164" s="219">
        <f>B164/(B162+H160+B164+B166)</f>
        <v>0.10101010101010101</v>
      </c>
      <c r="Q164" s="219">
        <f>F164/(F164+F162+F166)</f>
        <v>0.57854406130268199</v>
      </c>
    </row>
    <row r="165" spans="1:20" x14ac:dyDescent="0.15">
      <c r="A165" s="240" t="s">
        <v>82</v>
      </c>
      <c r="B165" s="215" t="s">
        <v>10</v>
      </c>
      <c r="C165" s="215" t="s">
        <v>19</v>
      </c>
      <c r="D165" s="215" t="s">
        <v>77</v>
      </c>
      <c r="E165" s="215" t="s">
        <v>6</v>
      </c>
      <c r="F165" s="215" t="s">
        <v>17</v>
      </c>
      <c r="G165" s="215" t="s">
        <v>18</v>
      </c>
      <c r="H165" s="215" t="s">
        <v>19</v>
      </c>
      <c r="I165" s="215" t="s">
        <v>78</v>
      </c>
      <c r="J165" s="215" t="s">
        <v>6</v>
      </c>
      <c r="K165" s="215" t="s">
        <v>14</v>
      </c>
      <c r="L165" s="215" t="s">
        <v>91</v>
      </c>
      <c r="O165" s="220" t="s">
        <v>85</v>
      </c>
      <c r="P165" s="220" t="s">
        <v>87</v>
      </c>
      <c r="Q165" s="220" t="s">
        <v>88</v>
      </c>
    </row>
    <row r="166" spans="1:20" x14ac:dyDescent="0.15">
      <c r="A166" s="229" t="s">
        <v>44</v>
      </c>
      <c r="B166" s="241">
        <v>0</v>
      </c>
      <c r="C166" s="241">
        <v>0</v>
      </c>
      <c r="D166" s="241" t="e">
        <f>C166/B166</f>
        <v>#DIV/0!</v>
      </c>
      <c r="E166" s="241">
        <v>0</v>
      </c>
      <c r="F166" s="241">
        <v>137</v>
      </c>
      <c r="G166" s="241">
        <v>102</v>
      </c>
      <c r="H166" s="241">
        <v>857</v>
      </c>
      <c r="I166" s="244">
        <f>H166/G166</f>
        <v>8.4019607843137258</v>
      </c>
      <c r="J166" s="241">
        <v>3</v>
      </c>
      <c r="K166" s="230">
        <f>(C166*0.1)+(E166*6)+(H166*0.1)+(J166*6)</f>
        <v>103.7</v>
      </c>
      <c r="L166" s="230">
        <f>(C166*0.1)+(E166*6)+(G166*1)+(H166*0.1)+(J166*6)</f>
        <v>205.7</v>
      </c>
      <c r="O166" s="218">
        <f>(B166+F166)/(B162+F162+B164+F164+B166+F166+B160+H160)</f>
        <v>0.11739502999143102</v>
      </c>
      <c r="P166" s="221">
        <f>B166/(B166+B164+B162+H160)</f>
        <v>0</v>
      </c>
      <c r="Q166" s="219">
        <f>F166/(F166+F164+F162)</f>
        <v>0.26245210727969348</v>
      </c>
    </row>
    <row r="168" spans="1:20" x14ac:dyDescent="0.15">
      <c r="A168" s="228">
        <v>2025</v>
      </c>
      <c r="P168" s="225">
        <v>2025</v>
      </c>
      <c r="S168" s="228" t="s">
        <v>92</v>
      </c>
    </row>
    <row r="169" spans="1:20" x14ac:dyDescent="0.15">
      <c r="A169" s="240" t="s">
        <v>79</v>
      </c>
      <c r="B169" s="215" t="s">
        <v>89</v>
      </c>
      <c r="C169" s="215" t="s">
        <v>2</v>
      </c>
      <c r="D169" s="215" t="s">
        <v>3</v>
      </c>
      <c r="E169" s="215" t="s">
        <v>19</v>
      </c>
      <c r="F169" s="215" t="s">
        <v>6</v>
      </c>
      <c r="G169" s="215" t="s">
        <v>76</v>
      </c>
      <c r="H169" s="215" t="s">
        <v>10</v>
      </c>
      <c r="I169" s="215" t="s">
        <v>19</v>
      </c>
      <c r="J169" s="215" t="s">
        <v>77</v>
      </c>
      <c r="K169" s="215" t="s">
        <v>6</v>
      </c>
      <c r="L169" s="215" t="s">
        <v>14</v>
      </c>
      <c r="O169" s="215" t="s">
        <v>85</v>
      </c>
      <c r="P169" s="215" t="s">
        <v>86</v>
      </c>
      <c r="Q169" s="215" t="s">
        <v>87</v>
      </c>
      <c r="S169" s="220" t="s">
        <v>40</v>
      </c>
      <c r="T169" s="220" t="s">
        <v>41</v>
      </c>
    </row>
    <row r="170" spans="1:20" x14ac:dyDescent="0.15">
      <c r="A170" s="229" t="s">
        <v>44</v>
      </c>
      <c r="B170" s="241">
        <v>563</v>
      </c>
      <c r="C170" s="241">
        <v>344</v>
      </c>
      <c r="D170" s="218">
        <f>C170/B170</f>
        <v>0.61101243339253997</v>
      </c>
      <c r="E170" s="241">
        <v>4026</v>
      </c>
      <c r="F170" s="241">
        <v>29</v>
      </c>
      <c r="G170" s="241">
        <v>12</v>
      </c>
      <c r="H170" s="241">
        <v>94</v>
      </c>
      <c r="I170" s="241">
        <v>351</v>
      </c>
      <c r="J170" s="241">
        <f>I170/H170</f>
        <v>3.7340425531914891</v>
      </c>
      <c r="K170" s="241">
        <v>9</v>
      </c>
      <c r="L170" s="230">
        <f>((E170*0.05)+(F170*4)+(G170*-1)+(I170*0.1)+(K170*6))</f>
        <v>394.40000000000003</v>
      </c>
      <c r="O170" s="218">
        <f>(B170+H170)/(B172+F172+B174+F174+B176+F176+B170+H170)</f>
        <v>0.4080745341614907</v>
      </c>
      <c r="P170" s="219">
        <f>B170/(B170+F172+F174+F176)</f>
        <v>0.50223015165031226</v>
      </c>
      <c r="Q170" s="219">
        <f>H170/(H170+B172+B174+B176)</f>
        <v>0.19222903885480572</v>
      </c>
      <c r="S170" s="219">
        <f>(H170+B172+B174+B176)/(H170+B172+B174+B176+B170)</f>
        <v>0.46482889733840305</v>
      </c>
      <c r="T170" s="219">
        <f>B170/(B170+H170+B172+B174+B176)</f>
        <v>0.53517110266159695</v>
      </c>
    </row>
    <row r="171" spans="1:20" x14ac:dyDescent="0.15">
      <c r="A171" s="240" t="s">
        <v>80</v>
      </c>
      <c r="B171" s="215" t="s">
        <v>10</v>
      </c>
      <c r="C171" s="215" t="s">
        <v>19</v>
      </c>
      <c r="D171" s="215" t="s">
        <v>77</v>
      </c>
      <c r="E171" s="215" t="s">
        <v>6</v>
      </c>
      <c r="F171" s="215" t="s">
        <v>17</v>
      </c>
      <c r="G171" s="215" t="s">
        <v>18</v>
      </c>
      <c r="H171" s="215" t="s">
        <v>19</v>
      </c>
      <c r="I171" s="215" t="s">
        <v>78</v>
      </c>
      <c r="J171" s="215" t="s">
        <v>6</v>
      </c>
      <c r="K171" s="215" t="s">
        <v>14</v>
      </c>
      <c r="L171" s="215" t="s">
        <v>91</v>
      </c>
      <c r="O171" s="220" t="s">
        <v>85</v>
      </c>
      <c r="P171" s="220" t="s">
        <v>87</v>
      </c>
      <c r="Q171" s="220" t="s">
        <v>88</v>
      </c>
    </row>
    <row r="172" spans="1:20" x14ac:dyDescent="0.15">
      <c r="A172" s="229" t="s">
        <v>44</v>
      </c>
      <c r="B172" s="241">
        <v>373</v>
      </c>
      <c r="C172" s="241">
        <v>1541</v>
      </c>
      <c r="D172" s="244">
        <f>C172/B172</f>
        <v>4.1313672922252014</v>
      </c>
      <c r="E172" s="241">
        <v>12</v>
      </c>
      <c r="F172" s="241">
        <v>78</v>
      </c>
      <c r="G172" s="241">
        <v>56</v>
      </c>
      <c r="H172" s="241">
        <v>425</v>
      </c>
      <c r="I172" s="244">
        <f>H172/G172</f>
        <v>7.5892857142857144</v>
      </c>
      <c r="J172" s="241">
        <v>8</v>
      </c>
      <c r="K172" s="230">
        <f>(C172*0.1)+(E172*6)+(H172*0.1)+(J172*6)</f>
        <v>316.60000000000002</v>
      </c>
      <c r="L172" s="230">
        <f>(C172*0.1)+(E172*6)+(G172*1)+(H172*0.1)+(J172*6)</f>
        <v>372.6</v>
      </c>
      <c r="O172" s="218">
        <f>(B172+F172)/(B172+F172+B174+F174+B176+F176+B170+H170)</f>
        <v>0.28012422360248446</v>
      </c>
      <c r="P172" s="219">
        <f>B172/(H170+B172+B174+B176)</f>
        <v>0.76278118609406953</v>
      </c>
      <c r="Q172" s="219">
        <f>F172/(F172+F174+F176)</f>
        <v>0.13978494623655913</v>
      </c>
    </row>
    <row r="173" spans="1:20" x14ac:dyDescent="0.15">
      <c r="A173" s="240" t="s">
        <v>81</v>
      </c>
      <c r="B173" s="215" t="s">
        <v>10</v>
      </c>
      <c r="C173" s="215" t="s">
        <v>19</v>
      </c>
      <c r="D173" s="215" t="s">
        <v>77</v>
      </c>
      <c r="E173" s="215" t="s">
        <v>6</v>
      </c>
      <c r="F173" s="215" t="s">
        <v>17</v>
      </c>
      <c r="G173" s="215" t="s">
        <v>18</v>
      </c>
      <c r="H173" s="215" t="s">
        <v>19</v>
      </c>
      <c r="I173" s="215" t="s">
        <v>78</v>
      </c>
      <c r="J173" s="215" t="s">
        <v>6</v>
      </c>
      <c r="K173" s="215" t="s">
        <v>14</v>
      </c>
      <c r="L173" s="215" t="s">
        <v>91</v>
      </c>
      <c r="O173" s="220" t="s">
        <v>85</v>
      </c>
      <c r="P173" s="220" t="s">
        <v>87</v>
      </c>
      <c r="Q173" s="220" t="s">
        <v>88</v>
      </c>
    </row>
    <row r="174" spans="1:20" x14ac:dyDescent="0.15">
      <c r="A174" s="229" t="s">
        <v>44</v>
      </c>
      <c r="B174" s="241">
        <v>22</v>
      </c>
      <c r="C174" s="241">
        <v>64</v>
      </c>
      <c r="D174" s="244">
        <f>C174/B174</f>
        <v>2.9090909090909092</v>
      </c>
      <c r="E174" s="241">
        <v>1</v>
      </c>
      <c r="F174" s="241">
        <v>365</v>
      </c>
      <c r="G174" s="241">
        <v>215</v>
      </c>
      <c r="H174" s="241">
        <v>2810</v>
      </c>
      <c r="I174" s="244">
        <f>H174/G174</f>
        <v>13.069767441860465</v>
      </c>
      <c r="J174" s="241">
        <v>15</v>
      </c>
      <c r="K174" s="230">
        <f>(C174*0.1)+(E174*6)+(H174*0.1)+(J174*6)</f>
        <v>383.4</v>
      </c>
      <c r="L174" s="230">
        <f>(C174*0.1)+(E174*6)+(G174*1)+(H174*0.1)+(J174*6)</f>
        <v>598.4</v>
      </c>
      <c r="O174" s="218">
        <f>(B174+F174)/(B172+F172+B174+F174+B176+F176+B170+H170)</f>
        <v>0.24037267080745342</v>
      </c>
      <c r="P174" s="219">
        <f>B174/(B172+H170+B174+B176)</f>
        <v>4.4989775051124746E-2</v>
      </c>
      <c r="Q174" s="219">
        <f>F174/(F174+F172+F176)</f>
        <v>0.65412186379928317</v>
      </c>
    </row>
    <row r="175" spans="1:20" x14ac:dyDescent="0.15">
      <c r="A175" s="240" t="s">
        <v>82</v>
      </c>
      <c r="B175" s="215" t="s">
        <v>10</v>
      </c>
      <c r="C175" s="215" t="s">
        <v>19</v>
      </c>
      <c r="D175" s="215" t="s">
        <v>77</v>
      </c>
      <c r="E175" s="215" t="s">
        <v>6</v>
      </c>
      <c r="F175" s="215" t="s">
        <v>17</v>
      </c>
      <c r="G175" s="215" t="s">
        <v>18</v>
      </c>
      <c r="H175" s="215" t="s">
        <v>19</v>
      </c>
      <c r="I175" s="215" t="s">
        <v>78</v>
      </c>
      <c r="J175" s="215" t="s">
        <v>6</v>
      </c>
      <c r="K175" s="215" t="s">
        <v>14</v>
      </c>
      <c r="L175" s="215" t="s">
        <v>91</v>
      </c>
      <c r="O175" s="220" t="s">
        <v>85</v>
      </c>
      <c r="P175" s="220" t="s">
        <v>87</v>
      </c>
      <c r="Q175" s="220" t="s">
        <v>88</v>
      </c>
    </row>
    <row r="176" spans="1:20" x14ac:dyDescent="0.15">
      <c r="A176" s="229" t="s">
        <v>44</v>
      </c>
      <c r="B176" s="241">
        <v>0</v>
      </c>
      <c r="C176" s="241">
        <v>0</v>
      </c>
      <c r="D176" s="241" t="e">
        <f>C176/B176</f>
        <v>#DIV/0!</v>
      </c>
      <c r="E176" s="241">
        <v>0</v>
      </c>
      <c r="F176" s="241">
        <v>115</v>
      </c>
      <c r="G176" s="241">
        <v>73</v>
      </c>
      <c r="H176" s="241">
        <v>791</v>
      </c>
      <c r="I176" s="244">
        <f>H176/G176</f>
        <v>10.835616438356164</v>
      </c>
      <c r="J176" s="241">
        <v>6</v>
      </c>
      <c r="K176" s="230">
        <f>(C176*0.1)+(E176*6)+(H176*0.1)+(J176*6)</f>
        <v>115.10000000000001</v>
      </c>
      <c r="L176" s="230">
        <f>(C176*0.1)+(E176*6)+(G176*1)+(H176*0.1)+(J176*6)</f>
        <v>188.10000000000002</v>
      </c>
      <c r="O176" s="218">
        <f>(B176+F176)/(B172+F172+B174+F174+B176+F176+B170+H170)</f>
        <v>7.1428571428571425E-2</v>
      </c>
      <c r="P176" s="221">
        <f>B176/(B176+B174+B172+H170)</f>
        <v>0</v>
      </c>
      <c r="Q176" s="219">
        <f>F176/(F176+F174+F172)</f>
        <v>0.20609318996415771</v>
      </c>
    </row>
  </sheetData>
  <mergeCells count="136">
    <mergeCell ref="A141:W141"/>
    <mergeCell ref="H143:J143"/>
    <mergeCell ref="M143:O143"/>
    <mergeCell ref="H144:J144"/>
    <mergeCell ref="H145:J145"/>
    <mergeCell ref="H146:J146"/>
    <mergeCell ref="J127:M127"/>
    <mergeCell ref="R127:U127"/>
    <mergeCell ref="J128:M128"/>
    <mergeCell ref="R128:U128"/>
    <mergeCell ref="J129:M129"/>
    <mergeCell ref="R129:U129"/>
    <mergeCell ref="J124:M124"/>
    <mergeCell ref="R124:U124"/>
    <mergeCell ref="J125:M125"/>
    <mergeCell ref="R125:U125"/>
    <mergeCell ref="J126:M126"/>
    <mergeCell ref="R126:U126"/>
    <mergeCell ref="J121:M121"/>
    <mergeCell ref="R121:U121"/>
    <mergeCell ref="J122:M122"/>
    <mergeCell ref="R122:U122"/>
    <mergeCell ref="J123:M123"/>
    <mergeCell ref="R123:U123"/>
    <mergeCell ref="A111:G111"/>
    <mergeCell ref="J111:N111"/>
    <mergeCell ref="R111:T111"/>
    <mergeCell ref="V111:W111"/>
    <mergeCell ref="A120:G120"/>
    <mergeCell ref="J120:N120"/>
    <mergeCell ref="R120:V120"/>
    <mergeCell ref="A90:G90"/>
    <mergeCell ref="H90:M90"/>
    <mergeCell ref="R90:T90"/>
    <mergeCell ref="V90:W90"/>
    <mergeCell ref="A100:G100"/>
    <mergeCell ref="J100:N100"/>
    <mergeCell ref="R100:T100"/>
    <mergeCell ref="V100:W100"/>
    <mergeCell ref="H76:J76"/>
    <mergeCell ref="H77:J77"/>
    <mergeCell ref="A80:W80"/>
    <mergeCell ref="C82:I82"/>
    <mergeCell ref="L82:P82"/>
    <mergeCell ref="R82:T82"/>
    <mergeCell ref="V82:W82"/>
    <mergeCell ref="J59:M59"/>
    <mergeCell ref="R59:U59"/>
    <mergeCell ref="AL59:AO59"/>
    <mergeCell ref="AT59:AW59"/>
    <mergeCell ref="A73:W73"/>
    <mergeCell ref="H75:J75"/>
    <mergeCell ref="M75:O75"/>
    <mergeCell ref="J57:M57"/>
    <mergeCell ref="R57:U57"/>
    <mergeCell ref="AL57:AO57"/>
    <mergeCell ref="AT57:AW57"/>
    <mergeCell ref="J58:M58"/>
    <mergeCell ref="R58:U58"/>
    <mergeCell ref="AL58:AO58"/>
    <mergeCell ref="AT58:AW58"/>
    <mergeCell ref="J55:M55"/>
    <mergeCell ref="R55:U55"/>
    <mergeCell ref="AL55:AO55"/>
    <mergeCell ref="AT55:AW55"/>
    <mergeCell ref="J56:M56"/>
    <mergeCell ref="R56:U56"/>
    <mergeCell ref="AL56:AO56"/>
    <mergeCell ref="AT56:AW56"/>
    <mergeCell ref="J53:M53"/>
    <mergeCell ref="R53:U53"/>
    <mergeCell ref="AL53:AO53"/>
    <mergeCell ref="AT53:AW53"/>
    <mergeCell ref="J54:M54"/>
    <mergeCell ref="R54:U54"/>
    <mergeCell ref="AL54:AO54"/>
    <mergeCell ref="AT54:AW54"/>
    <mergeCell ref="J51:M51"/>
    <mergeCell ref="R51:U51"/>
    <mergeCell ref="AL51:AO51"/>
    <mergeCell ref="AT51:AW51"/>
    <mergeCell ref="J52:M52"/>
    <mergeCell ref="R52:U52"/>
    <mergeCell ref="AL52:AO52"/>
    <mergeCell ref="AT52:AW52"/>
    <mergeCell ref="A50:G50"/>
    <mergeCell ref="J50:N50"/>
    <mergeCell ref="R50:V50"/>
    <mergeCell ref="AC50:AI50"/>
    <mergeCell ref="AL50:AP50"/>
    <mergeCell ref="AT50:AX50"/>
    <mergeCell ref="AV30:AX30"/>
    <mergeCell ref="AZ30:BA30"/>
    <mergeCell ref="A41:G41"/>
    <mergeCell ref="L41:P41"/>
    <mergeCell ref="T41:V41"/>
    <mergeCell ref="X41:Y41"/>
    <mergeCell ref="AE41:AK41"/>
    <mergeCell ref="AN41:AR41"/>
    <mergeCell ref="AV41:AX41"/>
    <mergeCell ref="AZ41:BA41"/>
    <mergeCell ref="A30:G30"/>
    <mergeCell ref="L30:P30"/>
    <mergeCell ref="T30:V30"/>
    <mergeCell ref="X30:Y30"/>
    <mergeCell ref="AE30:AK30"/>
    <mergeCell ref="AN30:AR30"/>
    <mergeCell ref="AV12:AX12"/>
    <mergeCell ref="AZ12:BA12"/>
    <mergeCell ref="A20:G20"/>
    <mergeCell ref="H20:M20"/>
    <mergeCell ref="T20:V20"/>
    <mergeCell ref="X20:Y20"/>
    <mergeCell ref="AE20:AK20"/>
    <mergeCell ref="AL20:AQ20"/>
    <mergeCell ref="AV20:AX20"/>
    <mergeCell ref="AZ20:BA20"/>
    <mergeCell ref="C12:I12"/>
    <mergeCell ref="N12:R12"/>
    <mergeCell ref="T12:V12"/>
    <mergeCell ref="X12:Y12"/>
    <mergeCell ref="AG12:AM12"/>
    <mergeCell ref="AP12:AT12"/>
    <mergeCell ref="H6:J6"/>
    <mergeCell ref="AJ6:AL6"/>
    <mergeCell ref="H7:J7"/>
    <mergeCell ref="AJ7:AL7"/>
    <mergeCell ref="A10:W10"/>
    <mergeCell ref="AC10:AY10"/>
    <mergeCell ref="A1:W1"/>
    <mergeCell ref="A3:W3"/>
    <mergeCell ref="AC3:AY3"/>
    <mergeCell ref="H5:J5"/>
    <mergeCell ref="M5:O5"/>
    <mergeCell ref="AJ5:AL5"/>
    <mergeCell ref="AO5:AQ5"/>
  </mergeCells>
  <hyperlinks>
    <hyperlink ref="H6" location="ARI!A90" display="RSP Projections: Year 2" xr:uid="{A42C6E1D-AEEC-447B-9A68-E81EA66B263C}"/>
    <hyperlink ref="H6:J6" location="ARI!A110" display="RSP Projections: Year 2" xr:uid="{F6AF61F5-4FFC-40C1-9F54-BF12D4AAE4C6}"/>
    <hyperlink ref="M5:O5" location="ARI!AX11" display="Adjustable Projections: Year 1" xr:uid="{DD1E62C4-8D1B-48E1-88D5-EA2801ED4AE9}"/>
    <hyperlink ref="AJ5" location="ARI!C9" display="RSP Projections: Year 1" xr:uid="{696384EA-7813-4234-8C33-18F4A2800F27}"/>
    <hyperlink ref="AJ6" location="ARI!A90" display="RSP Projections: Year 2" xr:uid="{721F6EC9-C892-407A-9323-B5BC01D1673A}"/>
    <hyperlink ref="AJ6:AL6" location="ARI!A110" display="RSP Projections: Year 2" xr:uid="{7D03CB4E-2530-46C3-BA61-CABAF939434C}"/>
    <hyperlink ref="AO5:AQ5" location="ARI!AX11" display="Adjustable Projections: Year 1" xr:uid="{8083F70C-22F2-4677-90BA-7DF37FD0D1BF}"/>
    <hyperlink ref="H5" location="ARI!C9" display="RSP Projections: Year 1" xr:uid="{99CCA23B-5A7E-4C30-A99A-399A01EC3144}"/>
    <hyperlink ref="H76" location="ARI!A90" display="RSP Projections: Year 2" xr:uid="{07D9B31C-0EAD-48D2-952C-B4AED4AEE698}"/>
    <hyperlink ref="H76:J76" location="ARI!A110" display="RSP Projections: Year 2" xr:uid="{0677E620-B6F7-4A67-B31A-77C55434D39B}"/>
    <hyperlink ref="M75:O75" location="ARI!AX11" display="Adjustable Projections: Year 1" xr:uid="{546052FC-D727-4D0E-B091-E36C45C96D3A}"/>
    <hyperlink ref="H75" location="ARI!C9" display="RSP Projections: Year 1" xr:uid="{71D6D72A-FBFA-4788-9176-3F0718E9263F}"/>
    <hyperlink ref="M143:O143" location="ARI!AX11" display="Adjustable Projections: Year 1" xr:uid="{FBFBFCA8-D253-4F23-ACF0-75633781653F}"/>
    <hyperlink ref="H144:J144" location="ARI!A110" display="RSP Projections: Year 2" xr:uid="{A647A698-E440-4F00-AAB4-340A3281B97A}"/>
    <hyperlink ref="H144" location="ARI!A90" display="RSP Projections: Year 2" xr:uid="{75E905AE-FFDB-4B9E-AD47-7561D397B714}"/>
    <hyperlink ref="H143" location="ARI!C9" display="RSP Projections: Year 1" xr:uid="{AD3B0F5A-417A-431E-8513-9ACB1471EEFF}"/>
    <hyperlink ref="M6" location="ARI!A170" display="Past Run/Pass Performances" xr:uid="{C2F13CC0-F2D3-49A9-BDBE-4E919F8CEE6B}"/>
    <hyperlink ref="M76" location="ARI!A170" display="Past Run/Pass Performances" xr:uid="{2A1D43E5-5E08-4C6A-BB7A-CE17CCCFE187}"/>
  </hyperlinks>
  <pageMargins left="0" right="0" top="0" bottom="0" header="0" footer="0"/>
  <pageSetup scale="54" orientation="landscape" horizontalDpi="1200" verticalDpi="1200"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7A2D2-5606-4E21-87C3-7B252F8B374E}">
  <dimension ref="A1:BB176"/>
  <sheetViews>
    <sheetView topLeftCell="A40" zoomScale="200" zoomScaleNormal="200" workbookViewId="0">
      <selection activeCell="O61" sqref="O61"/>
    </sheetView>
  </sheetViews>
  <sheetFormatPr defaultColWidth="6.42578125" defaultRowHeight="8.25" x14ac:dyDescent="0.15"/>
  <cols>
    <col min="1" max="1" width="12.28515625" style="257" customWidth="1"/>
    <col min="2" max="2" width="3.5703125" style="266" customWidth="1"/>
    <col min="3" max="14" width="3.5703125" style="257" customWidth="1"/>
    <col min="15" max="15" width="4.7109375" style="257" customWidth="1"/>
    <col min="16" max="16" width="4.140625" style="257" customWidth="1"/>
    <col min="17" max="17" width="3.5703125" style="257" customWidth="1"/>
    <col min="18" max="18" width="7.5703125" style="257" customWidth="1"/>
    <col min="19" max="16384" width="6.42578125" style="257"/>
  </cols>
  <sheetData>
    <row r="1" spans="1:53" x14ac:dyDescent="0.15">
      <c r="A1" s="531" t="s">
        <v>110</v>
      </c>
      <c r="B1" s="531"/>
      <c r="C1" s="531"/>
      <c r="D1" s="531"/>
      <c r="E1" s="531"/>
      <c r="F1" s="531"/>
      <c r="G1" s="531"/>
      <c r="H1" s="531"/>
      <c r="I1" s="531"/>
      <c r="J1" s="531"/>
      <c r="K1" s="531"/>
      <c r="L1" s="531"/>
      <c r="M1" s="531"/>
      <c r="N1" s="531"/>
      <c r="O1" s="531"/>
      <c r="P1" s="531"/>
      <c r="Q1" s="531"/>
      <c r="R1" s="531"/>
      <c r="S1" s="531"/>
      <c r="T1" s="531"/>
      <c r="U1" s="531"/>
      <c r="V1" s="531"/>
      <c r="W1" s="531"/>
    </row>
    <row r="2" spans="1:53" x14ac:dyDescent="0.15">
      <c r="C2" s="258"/>
      <c r="D2" s="258"/>
      <c r="E2" s="258"/>
      <c r="F2" s="258"/>
      <c r="G2" s="258"/>
      <c r="H2" s="258"/>
      <c r="I2" s="258"/>
      <c r="J2" s="258"/>
      <c r="K2" s="258"/>
      <c r="L2" s="258"/>
      <c r="M2" s="258"/>
      <c r="N2" s="258"/>
    </row>
    <row r="3" spans="1:53" x14ac:dyDescent="0.15">
      <c r="A3" s="531" t="s">
        <v>55</v>
      </c>
      <c r="B3" s="531"/>
      <c r="C3" s="531"/>
      <c r="D3" s="531"/>
      <c r="E3" s="531"/>
      <c r="F3" s="531"/>
      <c r="G3" s="531"/>
      <c r="H3" s="531"/>
      <c r="I3" s="531"/>
      <c r="J3" s="531"/>
      <c r="K3" s="531"/>
      <c r="L3" s="531"/>
      <c r="M3" s="531"/>
      <c r="N3" s="531"/>
      <c r="O3" s="531"/>
      <c r="P3" s="531"/>
      <c r="Q3" s="531"/>
      <c r="R3" s="531"/>
      <c r="S3" s="531"/>
      <c r="T3" s="531"/>
      <c r="U3" s="531"/>
      <c r="V3" s="531"/>
      <c r="W3" s="531"/>
      <c r="AC3" s="531" t="s">
        <v>55</v>
      </c>
      <c r="AD3" s="531"/>
      <c r="AE3" s="531"/>
      <c r="AF3" s="531"/>
      <c r="AG3" s="531"/>
      <c r="AH3" s="531"/>
      <c r="AI3" s="531"/>
      <c r="AJ3" s="531"/>
      <c r="AK3" s="531"/>
      <c r="AL3" s="531"/>
      <c r="AM3" s="531"/>
      <c r="AN3" s="531"/>
      <c r="AO3" s="531"/>
      <c r="AP3" s="531"/>
      <c r="AQ3" s="531"/>
      <c r="AR3" s="531"/>
      <c r="AS3" s="531"/>
      <c r="AT3" s="531"/>
      <c r="AU3" s="531"/>
      <c r="AV3" s="531"/>
      <c r="AW3" s="531"/>
      <c r="AX3" s="531"/>
      <c r="AY3" s="531"/>
    </row>
    <row r="4" spans="1:53" x14ac:dyDescent="0.15">
      <c r="A4" s="258"/>
      <c r="B4" s="258"/>
      <c r="C4" s="258"/>
      <c r="D4" s="258"/>
      <c r="E4" s="258"/>
      <c r="F4" s="258"/>
      <c r="G4" s="258"/>
      <c r="H4" s="258"/>
      <c r="I4" s="258"/>
      <c r="J4" s="258"/>
      <c r="K4" s="258"/>
      <c r="L4" s="258"/>
      <c r="M4" s="258"/>
      <c r="N4" s="258"/>
      <c r="O4" s="258"/>
      <c r="P4" s="258"/>
      <c r="Q4" s="258"/>
      <c r="R4" s="258"/>
      <c r="S4" s="258"/>
      <c r="T4" s="258"/>
      <c r="U4" s="258"/>
      <c r="V4" s="258"/>
      <c r="W4" s="258"/>
      <c r="X4" s="258"/>
      <c r="Y4" s="258"/>
      <c r="Z4" s="258"/>
      <c r="AA4" s="258"/>
      <c r="AC4" s="258"/>
      <c r="AD4" s="258"/>
      <c r="AE4" s="258"/>
      <c r="AF4" s="258"/>
      <c r="AG4" s="258"/>
      <c r="AH4" s="258"/>
      <c r="AI4" s="258"/>
      <c r="AJ4" s="258"/>
      <c r="AK4" s="258"/>
      <c r="AL4" s="258"/>
      <c r="AM4" s="258"/>
      <c r="AN4" s="258"/>
      <c r="AO4" s="258"/>
      <c r="AP4" s="258"/>
      <c r="AQ4" s="258"/>
      <c r="AR4" s="258"/>
      <c r="AS4" s="258"/>
      <c r="AT4" s="258"/>
      <c r="AU4" s="258"/>
      <c r="AV4" s="258"/>
      <c r="AW4" s="258"/>
      <c r="AX4" s="258"/>
      <c r="AY4" s="258"/>
    </row>
    <row r="5" spans="1:53" x14ac:dyDescent="0.15">
      <c r="H5" s="529" t="s">
        <v>36</v>
      </c>
      <c r="I5" s="530"/>
      <c r="J5" s="530"/>
      <c r="M5" s="529" t="s">
        <v>37</v>
      </c>
      <c r="N5" s="529"/>
      <c r="O5" s="529"/>
      <c r="S5" s="259" t="s">
        <v>94</v>
      </c>
      <c r="AJ5" s="529" t="s">
        <v>36</v>
      </c>
      <c r="AK5" s="530"/>
      <c r="AL5" s="530"/>
      <c r="AO5" s="529" t="s">
        <v>37</v>
      </c>
      <c r="AP5" s="529"/>
      <c r="AQ5" s="529"/>
    </row>
    <row r="6" spans="1:53" x14ac:dyDescent="0.15">
      <c r="H6" s="529" t="s">
        <v>38</v>
      </c>
      <c r="I6" s="529"/>
      <c r="J6" s="529"/>
      <c r="M6" s="260" t="s">
        <v>75</v>
      </c>
      <c r="S6" s="261" t="s">
        <v>40</v>
      </c>
      <c r="T6" s="261" t="s">
        <v>41</v>
      </c>
      <c r="AJ6" s="529" t="s">
        <v>38</v>
      </c>
      <c r="AK6" s="529"/>
      <c r="AL6" s="529"/>
    </row>
    <row r="7" spans="1:53" x14ac:dyDescent="0.15">
      <c r="H7" s="529"/>
      <c r="I7" s="530"/>
      <c r="J7" s="530"/>
      <c r="S7" s="262">
        <f>(N17+D27+L38+L47)/(N17+D27+L38+D17)</f>
        <v>0.45436893203883494</v>
      </c>
      <c r="T7" s="262">
        <f>D17/(D17+N17+D27+L38+L47)</f>
        <v>0.54563106796116501</v>
      </c>
      <c r="AJ7" s="529"/>
      <c r="AK7" s="530"/>
      <c r="AL7" s="530"/>
    </row>
    <row r="8" spans="1:53" x14ac:dyDescent="0.15">
      <c r="S8" s="257" t="s">
        <v>420</v>
      </c>
    </row>
    <row r="10" spans="1:53" x14ac:dyDescent="0.15">
      <c r="A10" s="531" t="s">
        <v>36</v>
      </c>
      <c r="B10" s="531"/>
      <c r="C10" s="531"/>
      <c r="D10" s="531"/>
      <c r="E10" s="531"/>
      <c r="F10" s="531"/>
      <c r="G10" s="531"/>
      <c r="H10" s="531"/>
      <c r="I10" s="531"/>
      <c r="J10" s="531"/>
      <c r="K10" s="531"/>
      <c r="L10" s="531"/>
      <c r="M10" s="531"/>
      <c r="N10" s="531"/>
      <c r="O10" s="531"/>
      <c r="P10" s="531"/>
      <c r="Q10" s="531"/>
      <c r="R10" s="531"/>
      <c r="S10" s="531"/>
      <c r="T10" s="531"/>
      <c r="U10" s="531"/>
      <c r="V10" s="531"/>
      <c r="W10" s="531"/>
      <c r="AC10" s="531" t="s">
        <v>37</v>
      </c>
      <c r="AD10" s="531"/>
      <c r="AE10" s="531"/>
      <c r="AF10" s="531"/>
      <c r="AG10" s="531"/>
      <c r="AH10" s="531"/>
      <c r="AI10" s="531"/>
      <c r="AJ10" s="531"/>
      <c r="AK10" s="531"/>
      <c r="AL10" s="531"/>
      <c r="AM10" s="531"/>
      <c r="AN10" s="531"/>
      <c r="AO10" s="531"/>
      <c r="AP10" s="531"/>
      <c r="AQ10" s="531"/>
      <c r="AR10" s="531"/>
      <c r="AS10" s="531"/>
      <c r="AT10" s="531"/>
      <c r="AU10" s="531"/>
      <c r="AV10" s="531"/>
      <c r="AW10" s="531"/>
      <c r="AX10" s="531"/>
      <c r="AY10" s="531"/>
    </row>
    <row r="12" spans="1:53" x14ac:dyDescent="0.15">
      <c r="C12" s="531" t="s">
        <v>48</v>
      </c>
      <c r="D12" s="531"/>
      <c r="E12" s="531"/>
      <c r="F12" s="531"/>
      <c r="G12" s="531"/>
      <c r="H12" s="531"/>
      <c r="I12" s="531"/>
      <c r="J12" s="258"/>
      <c r="K12" s="258"/>
      <c r="N12" s="531" t="s">
        <v>49</v>
      </c>
      <c r="O12" s="532"/>
      <c r="P12" s="532"/>
      <c r="Q12" s="532"/>
      <c r="R12" s="532"/>
      <c r="T12" s="531" t="s">
        <v>50</v>
      </c>
      <c r="U12" s="531"/>
      <c r="V12" s="531"/>
      <c r="X12" s="531"/>
      <c r="Y12" s="531"/>
      <c r="AG12" s="531" t="s">
        <v>48</v>
      </c>
      <c r="AH12" s="531"/>
      <c r="AI12" s="531"/>
      <c r="AJ12" s="531"/>
      <c r="AK12" s="531"/>
      <c r="AL12" s="531"/>
      <c r="AM12" s="531"/>
      <c r="AP12" s="531" t="s">
        <v>49</v>
      </c>
      <c r="AQ12" s="532"/>
      <c r="AR12" s="532"/>
      <c r="AS12" s="532"/>
      <c r="AT12" s="532"/>
      <c r="AV12" s="531" t="s">
        <v>50</v>
      </c>
      <c r="AW12" s="531"/>
      <c r="AX12" s="531"/>
      <c r="AZ12" s="531" t="s">
        <v>51</v>
      </c>
      <c r="BA12" s="531"/>
    </row>
    <row r="13" spans="1:53" x14ac:dyDescent="0.15">
      <c r="A13" s="263" t="s">
        <v>0</v>
      </c>
      <c r="B13" s="263" t="s">
        <v>1517</v>
      </c>
      <c r="C13" s="263" t="s">
        <v>66</v>
      </c>
      <c r="D13" s="263" t="s">
        <v>1</v>
      </c>
      <c r="E13" s="263" t="s">
        <v>2</v>
      </c>
      <c r="F13" s="263" t="s">
        <v>3</v>
      </c>
      <c r="G13" s="263" t="s">
        <v>4</v>
      </c>
      <c r="H13" s="263" t="s">
        <v>5</v>
      </c>
      <c r="I13" s="263" t="s">
        <v>6</v>
      </c>
      <c r="J13" s="263" t="s">
        <v>7</v>
      </c>
      <c r="K13" s="263" t="s">
        <v>8</v>
      </c>
      <c r="L13" s="263" t="s">
        <v>9</v>
      </c>
      <c r="N13" s="263" t="s">
        <v>10</v>
      </c>
      <c r="O13" s="263" t="s">
        <v>11</v>
      </c>
      <c r="P13" s="263" t="s">
        <v>12</v>
      </c>
      <c r="Q13" s="263" t="s">
        <v>6</v>
      </c>
      <c r="R13" s="263" t="s">
        <v>13</v>
      </c>
      <c r="S13" s="263"/>
      <c r="T13" s="263" t="s">
        <v>47</v>
      </c>
      <c r="U13" s="263" t="s">
        <v>45</v>
      </c>
      <c r="V13" s="263" t="s">
        <v>46</v>
      </c>
      <c r="W13" s="263"/>
      <c r="X13" s="263" t="s">
        <v>14</v>
      </c>
      <c r="Y13" s="263" t="s">
        <v>63</v>
      </c>
      <c r="Z13" s="263"/>
      <c r="AA13" s="263"/>
      <c r="AD13" s="263" t="s">
        <v>0</v>
      </c>
      <c r="AE13" s="263" t="s">
        <v>66</v>
      </c>
      <c r="AF13" s="263" t="s">
        <v>1</v>
      </c>
      <c r="AG13" s="263" t="s">
        <v>2</v>
      </c>
      <c r="AH13" s="263" t="s">
        <v>3</v>
      </c>
      <c r="AI13" s="263" t="s">
        <v>4</v>
      </c>
      <c r="AJ13" s="263" t="s">
        <v>5</v>
      </c>
      <c r="AK13" s="263" t="s">
        <v>6</v>
      </c>
      <c r="AL13" s="263" t="s">
        <v>7</v>
      </c>
      <c r="AM13" s="263" t="s">
        <v>8</v>
      </c>
      <c r="AN13" s="263" t="s">
        <v>9</v>
      </c>
      <c r="AP13" s="263" t="s">
        <v>10</v>
      </c>
      <c r="AQ13" s="263" t="s">
        <v>11</v>
      </c>
      <c r="AR13" s="263" t="s">
        <v>12</v>
      </c>
      <c r="AS13" s="263" t="s">
        <v>6</v>
      </c>
      <c r="AT13" s="263" t="s">
        <v>13</v>
      </c>
      <c r="AU13" s="263"/>
      <c r="AV13" s="263" t="s">
        <v>47</v>
      </c>
      <c r="AW13" s="263" t="s">
        <v>45</v>
      </c>
      <c r="AX13" s="263" t="s">
        <v>46</v>
      </c>
      <c r="AY13" s="263"/>
      <c r="AZ13" s="263" t="s">
        <v>14</v>
      </c>
      <c r="BA13" s="263" t="s">
        <v>63</v>
      </c>
    </row>
    <row r="14" spans="1:53" x14ac:dyDescent="0.15">
      <c r="A14" s="256" t="s">
        <v>511</v>
      </c>
      <c r="B14" s="264">
        <v>31</v>
      </c>
      <c r="C14" s="264">
        <v>16</v>
      </c>
      <c r="D14" s="264">
        <v>537</v>
      </c>
      <c r="E14" s="264">
        <v>357</v>
      </c>
      <c r="F14" s="262">
        <f>E14/D14</f>
        <v>0.66480446927374304</v>
      </c>
      <c r="G14" s="264">
        <v>4012</v>
      </c>
      <c r="H14" s="265">
        <f>G14/D14</f>
        <v>7.4711359404096838</v>
      </c>
      <c r="I14" s="264">
        <v>28</v>
      </c>
      <c r="J14" s="262">
        <f>I14/D14</f>
        <v>5.2141527001862198E-2</v>
      </c>
      <c r="K14" s="264">
        <v>10</v>
      </c>
      <c r="L14" s="262">
        <f>K14/D14</f>
        <v>1.86219739292365E-2</v>
      </c>
      <c r="N14" s="264">
        <v>51</v>
      </c>
      <c r="O14" s="264">
        <v>230</v>
      </c>
      <c r="P14" s="264">
        <f>O14/N14</f>
        <v>4.5098039215686274</v>
      </c>
      <c r="Q14" s="264">
        <v>2</v>
      </c>
      <c r="R14" s="262">
        <f>Q14/N14</f>
        <v>3.9215686274509803E-2</v>
      </c>
      <c r="S14" s="266"/>
      <c r="T14" s="262">
        <f>(D14+N14)/($D$17+$N$17)</f>
        <v>0.9468599033816425</v>
      </c>
      <c r="U14" s="262">
        <f>D14/($D$17)</f>
        <v>0.95551601423487542</v>
      </c>
      <c r="V14" s="262">
        <f>N14/($N$17)</f>
        <v>0.86440677966101698</v>
      </c>
      <c r="W14" s="267"/>
      <c r="X14" s="264">
        <f>($G14*('Scoring Format'!$B$2))+($I14*('Scoring Format'!$B$5))+($K14*('Scoring Format'!$B$8))+($O14*('Scoring Format'!$B$3))+($Q14*('Scoring Format'!$B$6))</f>
        <v>337.6</v>
      </c>
      <c r="Y14" s="268">
        <f>(($G14*('Scoring Format'!$B$2))+($I14*('Scoring Format'!$B$5))+($K14*('Scoring Format'!$B$8))+($O14*('Scoring Format'!$B$3))+($Q14*('Scoring Format'!$B$6)))*0.4</f>
        <v>135.04000000000002</v>
      </c>
      <c r="Z14" s="266"/>
      <c r="AA14" s="266"/>
      <c r="AD14" s="256" t="s">
        <v>15</v>
      </c>
      <c r="AE14" s="256"/>
      <c r="AF14" s="264">
        <v>583</v>
      </c>
      <c r="AG14" s="264">
        <v>378</v>
      </c>
      <c r="AH14" s="262">
        <f>AG14/AF14</f>
        <v>0.64837049742710118</v>
      </c>
      <c r="AI14" s="264">
        <v>4072</v>
      </c>
      <c r="AJ14" s="265">
        <f>AI14/AF14</f>
        <v>6.9845626072041167</v>
      </c>
      <c r="AK14" s="264">
        <v>27</v>
      </c>
      <c r="AL14" s="262">
        <f>AK14/AF14</f>
        <v>4.6312178387650088E-2</v>
      </c>
      <c r="AM14" s="264">
        <v>11</v>
      </c>
      <c r="AN14" s="262">
        <f>AM14/AF14</f>
        <v>1.8867924528301886E-2</v>
      </c>
      <c r="AP14" s="264">
        <v>100</v>
      </c>
      <c r="AQ14" s="264">
        <v>590</v>
      </c>
      <c r="AR14" s="264">
        <f>AQ14/AP14</f>
        <v>5.9</v>
      </c>
      <c r="AS14" s="264">
        <v>5</v>
      </c>
      <c r="AT14" s="262">
        <f>AS14/AP14</f>
        <v>0.05</v>
      </c>
      <c r="AU14" s="266"/>
      <c r="AV14" s="262">
        <f>(AF14+AP14)/(AF17+AP17)</f>
        <v>1</v>
      </c>
      <c r="AW14" s="262">
        <f>AF14/(AP14+AF14)</f>
        <v>0.85358711566617862</v>
      </c>
      <c r="AX14" s="262">
        <f>AP14/(AF14+AP14)</f>
        <v>0.14641288433382138</v>
      </c>
      <c r="AY14" s="267"/>
      <c r="AZ14" s="264">
        <f>((AI14*0.05)+(AK14*4)+(AM14*-1)+(AQ14*0.1)+(AS14*6))*0.55</f>
        <v>214.28000000000003</v>
      </c>
      <c r="BA14" s="268">
        <f>((AI14*0.05)+(AK14*4)+(AM14*-1)+(AQ14*0.1)+(AS14*6))*0.4</f>
        <v>155.84000000000003</v>
      </c>
    </row>
    <row r="15" spans="1:53" x14ac:dyDescent="0.15">
      <c r="A15" s="256" t="s">
        <v>2489</v>
      </c>
      <c r="B15" s="264">
        <v>27</v>
      </c>
      <c r="C15" s="264">
        <v>1</v>
      </c>
      <c r="D15" s="264">
        <v>25</v>
      </c>
      <c r="E15" s="264">
        <v>14</v>
      </c>
      <c r="F15" s="262">
        <f>E15/D15</f>
        <v>0.56000000000000005</v>
      </c>
      <c r="G15" s="264">
        <v>155</v>
      </c>
      <c r="H15" s="265">
        <f>G15/D15</f>
        <v>6.2</v>
      </c>
      <c r="I15" s="264">
        <v>1</v>
      </c>
      <c r="J15" s="262">
        <f>I15/D15</f>
        <v>0.04</v>
      </c>
      <c r="K15" s="264">
        <v>1</v>
      </c>
      <c r="L15" s="262">
        <f t="shared" ref="L15:L16" si="0">K15/D15</f>
        <v>0.04</v>
      </c>
      <c r="N15" s="264">
        <v>8</v>
      </c>
      <c r="O15" s="264">
        <v>65</v>
      </c>
      <c r="P15" s="264">
        <f>O15/N15</f>
        <v>8.125</v>
      </c>
      <c r="Q15" s="264">
        <v>1</v>
      </c>
      <c r="R15" s="262">
        <f t="shared" ref="R15:R16" si="1">Q15/N15</f>
        <v>0.125</v>
      </c>
      <c r="S15" s="266"/>
      <c r="T15" s="262">
        <f>(D15+N15)/($D$17+$N$17)</f>
        <v>5.3140096618357488E-2</v>
      </c>
      <c r="U15" s="262">
        <f>D15/($D$17)</f>
        <v>4.4483985765124558E-2</v>
      </c>
      <c r="V15" s="262">
        <f>N15/($N$17)</f>
        <v>0.13559322033898305</v>
      </c>
      <c r="W15" s="267"/>
      <c r="X15" s="264">
        <f>($G15*('Scoring Format'!$B$2))+($I15*('Scoring Format'!$B$5))+($K15*('Scoring Format'!$B$8))+($O15*('Scoring Format'!$B$3))+($Q15*('Scoring Format'!$B$6))</f>
        <v>23.25</v>
      </c>
      <c r="Y15" s="268">
        <f>(($G15*('Scoring Format'!$B$2))+($I15*('Scoring Format'!$B$5))+($K15*('Scoring Format'!$B$8))+($O15*('Scoring Format'!$B$3))+($Q15*('Scoring Format'!$B$6)))*0.4</f>
        <v>9.3000000000000007</v>
      </c>
      <c r="Z15" s="266"/>
      <c r="AA15" s="266"/>
      <c r="AD15" s="256" t="s">
        <v>67</v>
      </c>
      <c r="AE15" s="256"/>
      <c r="AF15" s="264">
        <v>0</v>
      </c>
      <c r="AG15" s="264">
        <v>0</v>
      </c>
      <c r="AH15" s="262">
        <v>0</v>
      </c>
      <c r="AI15" s="264">
        <v>0</v>
      </c>
      <c r="AJ15" s="265"/>
      <c r="AK15" s="264">
        <v>0</v>
      </c>
      <c r="AL15" s="262" t="e">
        <f>AK15/AF15</f>
        <v>#DIV/0!</v>
      </c>
      <c r="AM15" s="264">
        <v>0</v>
      </c>
      <c r="AN15" s="262" t="e">
        <f t="shared" ref="AN15:AN16" si="2">AM15/AF15</f>
        <v>#DIV/0!</v>
      </c>
      <c r="AP15" s="264">
        <v>0</v>
      </c>
      <c r="AQ15" s="264">
        <v>0</v>
      </c>
      <c r="AR15" s="264"/>
      <c r="AS15" s="264">
        <v>0</v>
      </c>
      <c r="AT15" s="262" t="e">
        <f t="shared" ref="AT15:AT16" si="3">AS15/AP15</f>
        <v>#DIV/0!</v>
      </c>
      <c r="AU15" s="266"/>
      <c r="AV15" s="262" t="e">
        <f>(AF15+AP15)/(AD18+AN18)</f>
        <v>#DIV/0!</v>
      </c>
      <c r="AW15" s="262" t="e">
        <f>AF15/(AP15+AF15)</f>
        <v>#DIV/0!</v>
      </c>
      <c r="AX15" s="262" t="e">
        <f>AP15/(AF15+AP15)</f>
        <v>#DIV/0!</v>
      </c>
      <c r="AY15" s="267"/>
      <c r="AZ15" s="264"/>
      <c r="BA15" s="268"/>
    </row>
    <row r="16" spans="1:53" x14ac:dyDescent="0.15">
      <c r="A16" s="256" t="s">
        <v>2490</v>
      </c>
      <c r="B16" s="264">
        <v>24</v>
      </c>
      <c r="C16" s="264"/>
      <c r="D16" s="264"/>
      <c r="E16" s="264"/>
      <c r="F16" s="262" t="e">
        <f>E16/D16</f>
        <v>#DIV/0!</v>
      </c>
      <c r="G16" s="264"/>
      <c r="H16" s="265" t="e">
        <f>G16/D16</f>
        <v>#DIV/0!</v>
      </c>
      <c r="I16" s="264"/>
      <c r="J16" s="262" t="e">
        <f>I16/D16</f>
        <v>#DIV/0!</v>
      </c>
      <c r="K16" s="264"/>
      <c r="L16" s="262" t="e">
        <f t="shared" si="0"/>
        <v>#DIV/0!</v>
      </c>
      <c r="N16" s="264"/>
      <c r="O16" s="264"/>
      <c r="P16" s="264" t="e">
        <f>O16/N16</f>
        <v>#DIV/0!</v>
      </c>
      <c r="Q16" s="264"/>
      <c r="R16" s="262" t="e">
        <f t="shared" si="1"/>
        <v>#DIV/0!</v>
      </c>
      <c r="S16" s="266"/>
      <c r="T16" s="262">
        <f>(D16+N16)/($D$17+$N$17)</f>
        <v>0</v>
      </c>
      <c r="U16" s="262">
        <f>D16/($D$17)</f>
        <v>0</v>
      </c>
      <c r="V16" s="262">
        <f>N16/($N$17)</f>
        <v>0</v>
      </c>
      <c r="W16" s="267"/>
      <c r="X16" s="264">
        <f>($G16*('Scoring Format'!$B$2))+($I16*('Scoring Format'!$B$5))+($K16*('Scoring Format'!$B$8))+($O16*('Scoring Format'!$B$3))+($Q16*('Scoring Format'!$B$6))</f>
        <v>0</v>
      </c>
      <c r="Y16" s="268">
        <f>(($G16*('Scoring Format'!$B$2))+($I16*('Scoring Format'!$B$5))+($K16*('Scoring Format'!$B$8))+($O16*('Scoring Format'!$B$3))+($Q16*('Scoring Format'!$B$6)))*0.4</f>
        <v>0</v>
      </c>
      <c r="Z16" s="266"/>
      <c r="AA16" s="266"/>
      <c r="AD16" s="256" t="s">
        <v>68</v>
      </c>
      <c r="AE16" s="256"/>
      <c r="AF16" s="264"/>
      <c r="AG16" s="264"/>
      <c r="AH16" s="262" t="e">
        <f>AG16/AF16</f>
        <v>#DIV/0!</v>
      </c>
      <c r="AI16" s="264"/>
      <c r="AJ16" s="265" t="e">
        <f>AI16/AF16</f>
        <v>#DIV/0!</v>
      </c>
      <c r="AK16" s="264"/>
      <c r="AL16" s="262" t="e">
        <f>AK16/AF16</f>
        <v>#DIV/0!</v>
      </c>
      <c r="AM16" s="264"/>
      <c r="AN16" s="262" t="e">
        <f t="shared" si="2"/>
        <v>#DIV/0!</v>
      </c>
      <c r="AP16" s="264"/>
      <c r="AQ16" s="264"/>
      <c r="AR16" s="264" t="e">
        <f>AQ16/AP16</f>
        <v>#DIV/0!</v>
      </c>
      <c r="AS16" s="264"/>
      <c r="AT16" s="262" t="e">
        <f t="shared" si="3"/>
        <v>#DIV/0!</v>
      </c>
      <c r="AU16" s="266"/>
      <c r="AV16" s="262" t="e">
        <f>(AF16+AP16)/(AF20+AP20)</f>
        <v>#DIV/0!</v>
      </c>
      <c r="AW16" s="262" t="e">
        <f>AF16/(AP16+AF16)</f>
        <v>#DIV/0!</v>
      </c>
      <c r="AX16" s="262" t="e">
        <f>AP16/(AF16+AP16)</f>
        <v>#DIV/0!</v>
      </c>
      <c r="AY16" s="267"/>
      <c r="AZ16" s="264">
        <f>((AI16*0.05)+(AK16*4)+(AM16*-1)+(AQ16*0.1)+(AS16*6))*0.55</f>
        <v>0</v>
      </c>
      <c r="BA16" s="268">
        <f>((AI16*0.05)+(AK16*4)+(AM16*-1)+(AQ16*0.1)+(AS16*6))*0.4</f>
        <v>0</v>
      </c>
    </row>
    <row r="17" spans="1:54" x14ac:dyDescent="0.15">
      <c r="A17" s="263" t="s">
        <v>44</v>
      </c>
      <c r="B17" s="263"/>
      <c r="C17" s="263"/>
      <c r="D17" s="263">
        <f>SUM(D14:D16)</f>
        <v>562</v>
      </c>
      <c r="E17" s="263">
        <f>SUM(E14:E16)</f>
        <v>371</v>
      </c>
      <c r="F17" s="263"/>
      <c r="G17" s="263">
        <f t="shared" ref="G17:K17" si="4">SUM(G14:G16)</f>
        <v>4167</v>
      </c>
      <c r="H17" s="263"/>
      <c r="I17" s="263">
        <f t="shared" si="4"/>
        <v>29</v>
      </c>
      <c r="J17" s="263"/>
      <c r="K17" s="263">
        <f t="shared" si="4"/>
        <v>11</v>
      </c>
      <c r="L17" s="263"/>
      <c r="M17" s="259"/>
      <c r="N17" s="263">
        <f>SUM(N14:N16)</f>
        <v>59</v>
      </c>
      <c r="O17" s="263">
        <f>SUM(O14:O16)</f>
        <v>295</v>
      </c>
      <c r="P17" s="263"/>
      <c r="Q17" s="263">
        <f>SUM(Q14:Q16)</f>
        <v>3</v>
      </c>
      <c r="R17" s="263"/>
      <c r="S17" s="263"/>
      <c r="T17" s="270">
        <f>T14+T15+T16</f>
        <v>1</v>
      </c>
      <c r="U17" s="271">
        <f>D17/(D17+N17)</f>
        <v>0.90499194847020936</v>
      </c>
      <c r="V17" s="271">
        <f>N17/(N17+D17)</f>
        <v>9.5008051529790666E-2</v>
      </c>
      <c r="W17" s="267"/>
      <c r="X17" s="266"/>
      <c r="Y17" s="266"/>
      <c r="Z17" s="266"/>
      <c r="AA17" s="266"/>
      <c r="AD17" s="263" t="s">
        <v>44</v>
      </c>
      <c r="AE17" s="263"/>
      <c r="AF17" s="263">
        <f>SUM(AF14:AF16)</f>
        <v>583</v>
      </c>
      <c r="AG17" s="263">
        <f>SUM(AG14:AG16)</f>
        <v>378</v>
      </c>
      <c r="AH17" s="263"/>
      <c r="AI17" s="263">
        <f t="shared" ref="AI17" si="5">SUM(AI14:AI16)</f>
        <v>4072</v>
      </c>
      <c r="AJ17" s="263"/>
      <c r="AK17" s="263">
        <f t="shared" ref="AK17" si="6">SUM(AK14:AK16)</f>
        <v>27</v>
      </c>
      <c r="AL17" s="263"/>
      <c r="AM17" s="263">
        <f t="shared" ref="AM17" si="7">SUM(AM14:AM16)</f>
        <v>11</v>
      </c>
      <c r="AN17" s="263"/>
      <c r="AO17" s="259"/>
      <c r="AP17" s="263">
        <f>SUM(AP14:AP16)</f>
        <v>100</v>
      </c>
      <c r="AQ17" s="263">
        <f>SUM(AQ14:AQ16)</f>
        <v>590</v>
      </c>
      <c r="AR17" s="263"/>
      <c r="AS17" s="263">
        <f>SUM(AS14:AS16)</f>
        <v>5</v>
      </c>
      <c r="AT17" s="263"/>
      <c r="AU17" s="263"/>
      <c r="AV17" s="270" t="e">
        <f>AV14+AV15+AV16</f>
        <v>#DIV/0!</v>
      </c>
      <c r="AW17" s="271">
        <f>AF17/(AF17+AP17)</f>
        <v>0.85358711566617862</v>
      </c>
      <c r="AX17" s="271">
        <f>AP17/(AP17+AF17)</f>
        <v>0.14641288433382138</v>
      </c>
      <c r="AY17" s="267"/>
      <c r="AZ17" s="266"/>
      <c r="BA17" s="266"/>
    </row>
    <row r="18" spans="1:54" x14ac:dyDescent="0.15">
      <c r="C18" s="266"/>
      <c r="D18" s="272"/>
      <c r="E18" s="266"/>
      <c r="F18" s="273"/>
      <c r="G18" s="266"/>
      <c r="H18" s="274"/>
      <c r="I18" s="266"/>
      <c r="J18" s="274"/>
      <c r="K18" s="266"/>
      <c r="L18" s="266"/>
      <c r="M18" s="266"/>
      <c r="N18" s="266"/>
      <c r="O18" s="266"/>
      <c r="P18" s="266"/>
      <c r="Q18" s="266"/>
      <c r="R18" s="266"/>
      <c r="AD18" s="266"/>
      <c r="AE18" s="266"/>
      <c r="AF18" s="272"/>
      <c r="AG18" s="266"/>
      <c r="AH18" s="273"/>
      <c r="AI18" s="266"/>
      <c r="AJ18" s="274"/>
      <c r="AK18" s="266"/>
      <c r="AL18" s="274"/>
      <c r="AM18" s="266"/>
      <c r="AN18" s="266"/>
      <c r="AO18" s="266"/>
      <c r="AP18" s="266"/>
      <c r="AQ18" s="266"/>
      <c r="AR18" s="266"/>
      <c r="AS18" s="266"/>
      <c r="AT18" s="266"/>
    </row>
    <row r="19" spans="1:54" x14ac:dyDescent="0.15">
      <c r="C19" s="266"/>
      <c r="D19" s="272"/>
      <c r="E19" s="266"/>
      <c r="F19" s="273"/>
      <c r="G19" s="266"/>
      <c r="H19" s="274"/>
      <c r="I19" s="266"/>
      <c r="J19" s="274"/>
      <c r="K19" s="266"/>
      <c r="L19" s="266"/>
      <c r="M19" s="266"/>
      <c r="N19" s="266"/>
      <c r="O19" s="266"/>
      <c r="P19" s="266"/>
      <c r="Q19" s="266"/>
      <c r="R19" s="266"/>
      <c r="AD19" s="266"/>
      <c r="AE19" s="266"/>
      <c r="AF19" s="272"/>
      <c r="AG19" s="266"/>
      <c r="AH19" s="273"/>
      <c r="AI19" s="266"/>
      <c r="AJ19" s="274"/>
      <c r="AK19" s="266"/>
      <c r="AL19" s="274"/>
      <c r="AM19" s="266"/>
      <c r="AN19" s="266"/>
      <c r="AO19" s="266"/>
      <c r="AP19" s="266"/>
      <c r="AQ19" s="266"/>
      <c r="AR19" s="266"/>
      <c r="AS19" s="266"/>
      <c r="AT19" s="266"/>
    </row>
    <row r="20" spans="1:54" x14ac:dyDescent="0.15">
      <c r="A20" s="531" t="s">
        <v>49</v>
      </c>
      <c r="B20" s="531"/>
      <c r="C20" s="531"/>
      <c r="D20" s="531"/>
      <c r="E20" s="531"/>
      <c r="F20" s="531"/>
      <c r="G20" s="531"/>
      <c r="H20" s="531" t="s">
        <v>52</v>
      </c>
      <c r="I20" s="532"/>
      <c r="J20" s="532"/>
      <c r="K20" s="532"/>
      <c r="L20" s="532"/>
      <c r="M20" s="532"/>
      <c r="N20" s="266"/>
      <c r="O20" s="266"/>
      <c r="P20" s="266"/>
      <c r="Q20" s="266"/>
      <c r="T20" s="531" t="s">
        <v>50</v>
      </c>
      <c r="U20" s="531"/>
      <c r="V20" s="531"/>
      <c r="X20" s="531"/>
      <c r="Y20" s="531"/>
      <c r="Z20" s="258"/>
      <c r="AA20" s="258"/>
      <c r="AB20" s="258"/>
      <c r="AC20" s="258"/>
      <c r="AE20" s="531" t="s">
        <v>49</v>
      </c>
      <c r="AF20" s="531"/>
      <c r="AG20" s="531"/>
      <c r="AH20" s="531"/>
      <c r="AI20" s="531"/>
      <c r="AJ20" s="531"/>
      <c r="AK20" s="531"/>
      <c r="AL20" s="531" t="s">
        <v>52</v>
      </c>
      <c r="AM20" s="532"/>
      <c r="AN20" s="532"/>
      <c r="AO20" s="532"/>
      <c r="AP20" s="532"/>
      <c r="AQ20" s="532"/>
      <c r="AR20" s="266"/>
      <c r="AS20" s="266"/>
      <c r="AV20" s="531" t="s">
        <v>50</v>
      </c>
      <c r="AW20" s="531"/>
      <c r="AX20" s="531"/>
      <c r="AZ20" s="531" t="s">
        <v>51</v>
      </c>
      <c r="BA20" s="531"/>
      <c r="BB20" s="258"/>
    </row>
    <row r="21" spans="1:54" x14ac:dyDescent="0.15">
      <c r="A21" s="263" t="s">
        <v>16</v>
      </c>
      <c r="B21" s="263" t="s">
        <v>1517</v>
      </c>
      <c r="C21" s="263" t="s">
        <v>66</v>
      </c>
      <c r="D21" s="263" t="s">
        <v>1</v>
      </c>
      <c r="E21" s="263" t="s">
        <v>4</v>
      </c>
      <c r="F21" s="263" t="s">
        <v>5</v>
      </c>
      <c r="G21" s="263" t="s">
        <v>6</v>
      </c>
      <c r="H21" s="263" t="s">
        <v>7</v>
      </c>
      <c r="J21" s="263" t="s">
        <v>34</v>
      </c>
      <c r="K21" s="263" t="s">
        <v>17</v>
      </c>
      <c r="L21" s="263" t="s">
        <v>18</v>
      </c>
      <c r="M21" s="263" t="s">
        <v>19</v>
      </c>
      <c r="N21" s="263" t="s">
        <v>20</v>
      </c>
      <c r="O21" s="263" t="s">
        <v>6</v>
      </c>
      <c r="P21" s="263" t="s">
        <v>53</v>
      </c>
      <c r="S21" s="263" t="s">
        <v>16</v>
      </c>
      <c r="T21" s="263" t="s">
        <v>47</v>
      </c>
      <c r="U21" s="263" t="s">
        <v>45</v>
      </c>
      <c r="V21" s="263" t="s">
        <v>46</v>
      </c>
      <c r="X21" s="263" t="s">
        <v>14</v>
      </c>
      <c r="Y21" s="263" t="s">
        <v>21</v>
      </c>
      <c r="Z21" s="263" t="s">
        <v>1002</v>
      </c>
      <c r="AA21" s="263"/>
      <c r="AB21" s="263"/>
      <c r="AC21" s="263"/>
      <c r="AD21" s="263" t="s">
        <v>16</v>
      </c>
      <c r="AE21" s="263" t="s">
        <v>66</v>
      </c>
      <c r="AF21" s="263" t="s">
        <v>1</v>
      </c>
      <c r="AG21" s="263" t="s">
        <v>4</v>
      </c>
      <c r="AH21" s="263" t="s">
        <v>5</v>
      </c>
      <c r="AI21" s="263" t="s">
        <v>6</v>
      </c>
      <c r="AJ21" s="263" t="s">
        <v>7</v>
      </c>
      <c r="AL21" s="263" t="s">
        <v>34</v>
      </c>
      <c r="AM21" s="263" t="s">
        <v>17</v>
      </c>
      <c r="AN21" s="263" t="s">
        <v>18</v>
      </c>
      <c r="AO21" s="263" t="s">
        <v>19</v>
      </c>
      <c r="AP21" s="263" t="s">
        <v>20</v>
      </c>
      <c r="AQ21" s="263" t="s">
        <v>6</v>
      </c>
      <c r="AR21" s="263" t="s">
        <v>53</v>
      </c>
      <c r="AV21" s="263" t="s">
        <v>47</v>
      </c>
      <c r="AW21" s="263" t="s">
        <v>45</v>
      </c>
      <c r="AX21" s="263" t="s">
        <v>46</v>
      </c>
      <c r="AZ21" s="263" t="s">
        <v>14</v>
      </c>
      <c r="BA21" s="263" t="s">
        <v>21</v>
      </c>
    </row>
    <row r="22" spans="1:54" x14ac:dyDescent="0.15">
      <c r="A22" s="256" t="s">
        <v>1843</v>
      </c>
      <c r="B22" s="264">
        <v>23</v>
      </c>
      <c r="C22" s="275">
        <v>17</v>
      </c>
      <c r="D22" s="264">
        <v>24</v>
      </c>
      <c r="E22" s="264">
        <v>94</v>
      </c>
      <c r="F22" s="264">
        <f>E22/D22</f>
        <v>3.9166666666666665</v>
      </c>
      <c r="G22" s="264">
        <v>0</v>
      </c>
      <c r="H22" s="262">
        <f>G22/D22</f>
        <v>0</v>
      </c>
      <c r="J22" s="262">
        <f>L22/K22</f>
        <v>0.6</v>
      </c>
      <c r="K22" s="264">
        <v>5</v>
      </c>
      <c r="L22" s="264">
        <v>3</v>
      </c>
      <c r="M22" s="264">
        <v>27</v>
      </c>
      <c r="N22" s="264">
        <f>M22/L22</f>
        <v>9</v>
      </c>
      <c r="O22" s="264">
        <v>1</v>
      </c>
      <c r="P22" s="262">
        <f>O22/L22</f>
        <v>0.33333333333333331</v>
      </c>
      <c r="S22" s="256" t="s">
        <v>1844</v>
      </c>
      <c r="T22" s="262">
        <f>(D22+K22)/($D$27+$K$27+$N$17+$E$17+$L$38+$L$47)</f>
        <v>3.1798245614035089E-2</v>
      </c>
      <c r="U22" s="262">
        <f>K22/($K$27+$F$38+$F$47)</f>
        <v>1.2853470437017995E-2</v>
      </c>
      <c r="V22" s="262">
        <f>D22/($D$27+$N$17+$L$38+$L$47)</f>
        <v>5.128205128205128E-2</v>
      </c>
      <c r="X22" s="264">
        <f>($E22*('Scoring Format'!$B$3))+($G22*('Scoring Format'!$B$6))+($M22*('Scoring Format'!$B$4))+($O22*('Scoring Format'!$B$7))</f>
        <v>18.100000000000001</v>
      </c>
      <c r="Y22" s="264">
        <f>($E22*('Scoring Format'!$B$3))+($G22*('Scoring Format'!$B$6))+(L22*1)+($M22*('Scoring Format'!$B$4))+($O22*('Scoring Format'!$B$7))</f>
        <v>21.1</v>
      </c>
      <c r="Z22" s="264">
        <f>($E22*('Scoring Format'!$B$3))+($G22*('Scoring Format'!$B$6))+(L22*0.5)+($M22*('Scoring Format'!$B$4))+($O22*('Scoring Format'!$B$7))</f>
        <v>19.600000000000001</v>
      </c>
      <c r="AA22" s="266"/>
      <c r="AB22" s="266"/>
      <c r="AC22" s="266"/>
      <c r="AD22" s="256" t="s">
        <v>69</v>
      </c>
      <c r="AE22" s="256"/>
      <c r="AF22" s="264">
        <v>200</v>
      </c>
      <c r="AG22" s="264">
        <v>1040</v>
      </c>
      <c r="AH22" s="264">
        <f>AG22/AF22</f>
        <v>5.2</v>
      </c>
      <c r="AI22" s="264">
        <v>7</v>
      </c>
      <c r="AJ22" s="262">
        <f>AI22/AF22</f>
        <v>3.5000000000000003E-2</v>
      </c>
      <c r="AL22" s="262">
        <f>AN22/AM22</f>
        <v>0.8</v>
      </c>
      <c r="AM22" s="264">
        <v>70</v>
      </c>
      <c r="AN22" s="264">
        <v>56</v>
      </c>
      <c r="AO22" s="264">
        <v>364</v>
      </c>
      <c r="AP22" s="264">
        <f>AO22/AN22</f>
        <v>6.5</v>
      </c>
      <c r="AQ22" s="264">
        <v>2</v>
      </c>
      <c r="AR22" s="262">
        <f>AQ22/AN22</f>
        <v>3.5714285714285712E-2</v>
      </c>
      <c r="AV22" s="262" t="e">
        <f>(#REF!+AM22)/(#REF!+AM25)</f>
        <v>#REF!</v>
      </c>
      <c r="AW22" s="262" t="e">
        <f>#REF!/(AM22+#REF!)</f>
        <v>#REF!</v>
      </c>
      <c r="AX22" s="262" t="e">
        <f>AM22/(#REF!+AM22)</f>
        <v>#REF!</v>
      </c>
      <c r="AZ22" s="264" t="e">
        <f>(#REF!*0.1)+(AF22*6)+(AL22*0.1)+(AN22*6)</f>
        <v>#REF!</v>
      </c>
      <c r="BA22" s="264" t="e">
        <f>(#REF!*0.1)+(AF22*6)+(AK22*1)+(AL22*0.1)+(AN22*6)</f>
        <v>#REF!</v>
      </c>
    </row>
    <row r="23" spans="1:54" x14ac:dyDescent="0.15">
      <c r="A23" s="256" t="s">
        <v>2491</v>
      </c>
      <c r="B23" s="264">
        <v>25</v>
      </c>
      <c r="C23" s="275">
        <v>15</v>
      </c>
      <c r="D23" s="264">
        <v>225</v>
      </c>
      <c r="E23" s="264">
        <v>1005</v>
      </c>
      <c r="F23" s="264">
        <f>E23/D23</f>
        <v>4.4666666666666668</v>
      </c>
      <c r="G23" s="264">
        <v>8</v>
      </c>
      <c r="H23" s="262">
        <f>G23/D23</f>
        <v>3.5555555555555556E-2</v>
      </c>
      <c r="J23" s="262">
        <f t="shared" ref="J23:J26" si="8">L23/K23</f>
        <v>0.79487179487179482</v>
      </c>
      <c r="K23" s="264">
        <v>39</v>
      </c>
      <c r="L23" s="264">
        <v>31</v>
      </c>
      <c r="M23" s="264">
        <v>238</v>
      </c>
      <c r="N23" s="264">
        <f>M23/L23</f>
        <v>7.67741935483871</v>
      </c>
      <c r="O23" s="264">
        <v>1</v>
      </c>
      <c r="P23" s="262">
        <f t="shared" ref="P23:P26" si="9">O23/L23</f>
        <v>3.2258064516129031E-2</v>
      </c>
      <c r="S23" s="256" t="s">
        <v>2495</v>
      </c>
      <c r="T23" s="262">
        <f>(D23+K23)/($D$27+$K$27+$N$17+$E$17+$L$38+$L$47)</f>
        <v>0.28947368421052633</v>
      </c>
      <c r="U23" s="262">
        <f>K23/($K$27+$F$38+$F$47)</f>
        <v>0.10025706940874037</v>
      </c>
      <c r="V23" s="262">
        <f>D23/($D$27+$N$17+$L$38+$L$47)</f>
        <v>0.48076923076923078</v>
      </c>
      <c r="X23" s="264">
        <f>($E23*('Scoring Format'!$B$3))+($G23*('Scoring Format'!$B$6))+($M23*('Scoring Format'!$B$4))+($O23*('Scoring Format'!$B$7))</f>
        <v>178.3</v>
      </c>
      <c r="Y23" s="264">
        <f>($E23*('Scoring Format'!$B$3))+($G23*('Scoring Format'!$B$6))+(L23*1)+($M23*('Scoring Format'!$B$4))+($O23*('Scoring Format'!$B$7))</f>
        <v>209.3</v>
      </c>
      <c r="Z23" s="264">
        <f>($E23*('Scoring Format'!$B$3))+($G23*('Scoring Format'!$B$6))+(L23*0.5)+($M23*('Scoring Format'!$B$4))+($O23*('Scoring Format'!$B$7))</f>
        <v>193.8</v>
      </c>
      <c r="AA23" s="266"/>
      <c r="AB23" s="266"/>
      <c r="AC23" s="266"/>
      <c r="AD23" s="256" t="s">
        <v>22</v>
      </c>
      <c r="AE23" s="256"/>
      <c r="AF23" s="264">
        <v>96</v>
      </c>
      <c r="AG23" s="264">
        <v>445</v>
      </c>
      <c r="AH23" s="264">
        <f>AG23/AF23</f>
        <v>4.635416666666667</v>
      </c>
      <c r="AI23" s="264">
        <v>6</v>
      </c>
      <c r="AJ23" s="262">
        <f>AI23/AF23</f>
        <v>6.25E-2</v>
      </c>
      <c r="AL23" s="262">
        <f t="shared" ref="AL23:AL26" si="10">AN23/AM23</f>
        <v>0.58333333333333337</v>
      </c>
      <c r="AM23" s="264">
        <v>24</v>
      </c>
      <c r="AN23" s="264">
        <v>14</v>
      </c>
      <c r="AO23" s="264">
        <v>110</v>
      </c>
      <c r="AP23" s="264">
        <f>AO23/AN23</f>
        <v>7.8571428571428568</v>
      </c>
      <c r="AQ23" s="264">
        <v>2</v>
      </c>
      <c r="AR23" s="262">
        <f t="shared" ref="AR23:AR26" si="11">AQ23/AN23</f>
        <v>0.14285714285714285</v>
      </c>
      <c r="AV23" s="262" t="e">
        <f>(#REF!+AM23)/(#REF!+AM26)</f>
        <v>#REF!</v>
      </c>
      <c r="AW23" s="262" t="e">
        <f>#REF!/(AM23+#REF!)</f>
        <v>#REF!</v>
      </c>
      <c r="AX23" s="262" t="e">
        <f>AM23/(#REF!+AM23)</f>
        <v>#REF!</v>
      </c>
      <c r="AZ23" s="264" t="e">
        <f>(#REF!*0.1)+(AF23*6)+(AL23*0.1)+(AN23*6)</f>
        <v>#REF!</v>
      </c>
      <c r="BA23" s="264" t="e">
        <f>(#REF!*0.1)+(AF23*6)+(AK23*1)+(AL23*0.1)+(AN23*6)</f>
        <v>#REF!</v>
      </c>
    </row>
    <row r="24" spans="1:54" x14ac:dyDescent="0.15">
      <c r="A24" s="256" t="s">
        <v>2492</v>
      </c>
      <c r="B24" s="264">
        <v>22</v>
      </c>
      <c r="C24" s="275">
        <v>17</v>
      </c>
      <c r="D24" s="264">
        <v>77</v>
      </c>
      <c r="E24" s="264">
        <v>335</v>
      </c>
      <c r="F24" s="264">
        <f>E24/D24</f>
        <v>4.3506493506493502</v>
      </c>
      <c r="G24" s="264">
        <v>2</v>
      </c>
      <c r="H24" s="262">
        <f>G24/D24</f>
        <v>2.5974025974025976E-2</v>
      </c>
      <c r="J24" s="262">
        <f t="shared" si="8"/>
        <v>0.7</v>
      </c>
      <c r="K24" s="264">
        <v>10</v>
      </c>
      <c r="L24" s="264">
        <v>7</v>
      </c>
      <c r="M24" s="264">
        <v>36</v>
      </c>
      <c r="N24" s="264">
        <f>M24/L24</f>
        <v>5.1428571428571432</v>
      </c>
      <c r="O24" s="264">
        <v>0</v>
      </c>
      <c r="P24" s="262">
        <f t="shared" si="9"/>
        <v>0</v>
      </c>
      <c r="S24" s="256" t="s">
        <v>2496</v>
      </c>
      <c r="T24" s="262">
        <f>(D24+K24)/($D$27+$K$27+$N$17+$E$17+$L$38+$L$47)</f>
        <v>9.5394736842105268E-2</v>
      </c>
      <c r="U24" s="262">
        <f>K24/($K$27+$F$38+$F$47)</f>
        <v>2.570694087403599E-2</v>
      </c>
      <c r="V24" s="262">
        <f>D24/($D$27+$N$17+$L$38+$L$47)</f>
        <v>0.16452991452991453</v>
      </c>
      <c r="X24" s="264">
        <f>($E24*('Scoring Format'!$B$3))+($G24*('Scoring Format'!$B$6))+($M24*('Scoring Format'!$B$4))+($O24*('Scoring Format'!$B$7))</f>
        <v>49.1</v>
      </c>
      <c r="Y24" s="264">
        <f>($E24*('Scoring Format'!$B$3))+($G24*('Scoring Format'!$B$6))+(L24*1)+($M24*('Scoring Format'!$B$4))+($O24*('Scoring Format'!$B$7))</f>
        <v>56.1</v>
      </c>
      <c r="Z24" s="264">
        <f>($E24*('Scoring Format'!$B$3))+($G24*('Scoring Format'!$B$6))+(L24*0.5)+($M24*('Scoring Format'!$B$4))+($O24*('Scoring Format'!$B$7))</f>
        <v>52.6</v>
      </c>
      <c r="AA24" s="266"/>
      <c r="AB24" s="266"/>
      <c r="AC24" s="266"/>
      <c r="AD24" s="256" t="s">
        <v>23</v>
      </c>
      <c r="AE24" s="256"/>
      <c r="AF24" s="264">
        <v>8</v>
      </c>
      <c r="AG24" s="264">
        <v>28</v>
      </c>
      <c r="AH24" s="264">
        <f>AG24/AF24</f>
        <v>3.5</v>
      </c>
      <c r="AI24" s="264">
        <v>0</v>
      </c>
      <c r="AJ24" s="262">
        <f>AI24/AF24</f>
        <v>0</v>
      </c>
      <c r="AL24" s="262">
        <f t="shared" si="10"/>
        <v>0.5</v>
      </c>
      <c r="AM24" s="264">
        <v>4</v>
      </c>
      <c r="AN24" s="264">
        <v>2</v>
      </c>
      <c r="AO24" s="264">
        <v>17</v>
      </c>
      <c r="AP24" s="264">
        <f>AO24/AN24</f>
        <v>8.5</v>
      </c>
      <c r="AQ24" s="264">
        <v>0</v>
      </c>
      <c r="AR24" s="262">
        <f t="shared" si="11"/>
        <v>0</v>
      </c>
      <c r="AV24" s="262" t="e">
        <f>(#REF!+AM24)/(#REF!+AM30)</f>
        <v>#REF!</v>
      </c>
      <c r="AW24" s="262" t="e">
        <f>#REF!/(AM24+#REF!)</f>
        <v>#REF!</v>
      </c>
      <c r="AX24" s="262" t="e">
        <f>AM24/(#REF!+AM24)</f>
        <v>#REF!</v>
      </c>
      <c r="AZ24" s="264" t="e">
        <f>(#REF!*0.1)+(AF24*6)+(AL24*0.1)+(AN24*6)</f>
        <v>#REF!</v>
      </c>
      <c r="BA24" s="264" t="e">
        <f>(#REF!*0.1)+(AF24*6)+(AK24*1)+(AL24*0.1)+(AN24*6)</f>
        <v>#REF!</v>
      </c>
    </row>
    <row r="25" spans="1:54" x14ac:dyDescent="0.15">
      <c r="A25" s="256" t="s">
        <v>2493</v>
      </c>
      <c r="B25" s="264">
        <v>27</v>
      </c>
      <c r="C25" s="275">
        <v>17</v>
      </c>
      <c r="D25" s="264">
        <v>55</v>
      </c>
      <c r="E25" s="264">
        <v>250</v>
      </c>
      <c r="F25" s="264">
        <f>E25/D25</f>
        <v>4.5454545454545459</v>
      </c>
      <c r="G25" s="264">
        <v>1</v>
      </c>
      <c r="H25" s="262">
        <f>G25/D25</f>
        <v>1.8181818181818181E-2</v>
      </c>
      <c r="J25" s="262">
        <f t="shared" si="8"/>
        <v>0.73684210526315785</v>
      </c>
      <c r="K25" s="264">
        <v>19</v>
      </c>
      <c r="L25" s="264">
        <v>14</v>
      </c>
      <c r="M25" s="264">
        <v>114</v>
      </c>
      <c r="N25" s="264">
        <f>M25/L25</f>
        <v>8.1428571428571423</v>
      </c>
      <c r="O25" s="264">
        <v>1</v>
      </c>
      <c r="P25" s="262">
        <f t="shared" si="9"/>
        <v>7.1428571428571425E-2</v>
      </c>
      <c r="S25" s="256" t="s">
        <v>2497</v>
      </c>
      <c r="T25" s="262">
        <f>(D25+K25)/($D$27+$K$27+$N$17+$E$17+$L$38+$L$47)</f>
        <v>8.1140350877192985E-2</v>
      </c>
      <c r="U25" s="262">
        <f>K25/($K$27+$F$38+$F$47)</f>
        <v>4.8843187660668377E-2</v>
      </c>
      <c r="V25" s="262">
        <f>D25/($D$27+$N$17+$L$38+$L$47)</f>
        <v>0.11752136752136752</v>
      </c>
      <c r="X25" s="264">
        <f>($E25*('Scoring Format'!$B$3))+($G25*('Scoring Format'!$B$6))+($M25*('Scoring Format'!$B$4))+($O25*('Scoring Format'!$B$7))</f>
        <v>48.4</v>
      </c>
      <c r="Y25" s="264">
        <f>($E25*('Scoring Format'!$B$3))+($G25*('Scoring Format'!$B$6))+(L25*1)+($M25*('Scoring Format'!$B$4))+($O25*('Scoring Format'!$B$7))</f>
        <v>62.4</v>
      </c>
      <c r="Z25" s="264">
        <f>($E25*('Scoring Format'!$B$3))+($G25*('Scoring Format'!$B$6))+(L25*0.5)+($M25*('Scoring Format'!$B$4))+($O25*('Scoring Format'!$B$7))</f>
        <v>55.4</v>
      </c>
      <c r="AA25" s="266"/>
      <c r="AB25" s="266"/>
      <c r="AC25" s="266"/>
      <c r="AD25" s="256" t="s">
        <v>24</v>
      </c>
      <c r="AE25" s="256"/>
      <c r="AF25" s="264"/>
      <c r="AG25" s="264"/>
      <c r="AH25" s="264" t="e">
        <f>AG25/AF25</f>
        <v>#DIV/0!</v>
      </c>
      <c r="AI25" s="264">
        <v>0</v>
      </c>
      <c r="AJ25" s="262" t="e">
        <f>AI25/AF25</f>
        <v>#DIV/0!</v>
      </c>
      <c r="AL25" s="262" t="e">
        <f t="shared" si="10"/>
        <v>#DIV/0!</v>
      </c>
      <c r="AM25" s="264"/>
      <c r="AN25" s="264"/>
      <c r="AO25" s="264"/>
      <c r="AP25" s="264" t="e">
        <f>AO25/AN25</f>
        <v>#DIV/0!</v>
      </c>
      <c r="AQ25" s="264">
        <v>0</v>
      </c>
      <c r="AR25" s="262" t="e">
        <f t="shared" si="11"/>
        <v>#DIV/0!</v>
      </c>
      <c r="AV25" s="262" t="e">
        <f>(#REF!+AM25)/(#REF!+AM31)</f>
        <v>#REF!</v>
      </c>
      <c r="AW25" s="262" t="e">
        <f>#REF!/(AM25+#REF!)</f>
        <v>#REF!</v>
      </c>
      <c r="AX25" s="262" t="e">
        <f>AM25/(#REF!+AM25)</f>
        <v>#REF!</v>
      </c>
      <c r="AZ25" s="264" t="e">
        <f>(#REF!*0.1)+(AF25*6)+(AL25*0.1)+(AN25*6)</f>
        <v>#REF!</v>
      </c>
      <c r="BA25" s="264" t="e">
        <f>(#REF!*0.1)+(AF25*6)+(AK25*1)+(AL25*0.1)+(AN25*6)</f>
        <v>#REF!</v>
      </c>
    </row>
    <row r="26" spans="1:54" x14ac:dyDescent="0.15">
      <c r="A26" s="256" t="s">
        <v>2494</v>
      </c>
      <c r="B26" s="264">
        <v>23</v>
      </c>
      <c r="C26" s="275"/>
      <c r="D26" s="264"/>
      <c r="E26" s="264"/>
      <c r="F26" s="264" t="e">
        <f>E26/D26</f>
        <v>#DIV/0!</v>
      </c>
      <c r="G26" s="264">
        <v>0</v>
      </c>
      <c r="H26" s="262" t="e">
        <f>G26/D26</f>
        <v>#DIV/0!</v>
      </c>
      <c r="J26" s="262" t="e">
        <f t="shared" si="8"/>
        <v>#DIV/0!</v>
      </c>
      <c r="K26" s="264"/>
      <c r="L26" s="264"/>
      <c r="M26" s="264"/>
      <c r="N26" s="264" t="e">
        <f>M26/L26</f>
        <v>#DIV/0!</v>
      </c>
      <c r="O26" s="264"/>
      <c r="P26" s="262" t="e">
        <f t="shared" si="9"/>
        <v>#DIV/0!</v>
      </c>
      <c r="S26" s="256" t="s">
        <v>2498</v>
      </c>
      <c r="T26" s="262">
        <f>(D26+K26)/($D$27+$K$27+$N$17+$E$17+$L$38+$L$47)</f>
        <v>0</v>
      </c>
      <c r="U26" s="262">
        <f>K26/($K$27+$F$38+$F$47)</f>
        <v>0</v>
      </c>
      <c r="V26" s="262">
        <f>D26/($D$27+$N$17+$L$38+$L$47)</f>
        <v>0</v>
      </c>
      <c r="X26" s="264">
        <f>($E26*('Scoring Format'!$B$3))+($G26*('Scoring Format'!$B$6))+($M26*('Scoring Format'!$B$4))+($O26*('Scoring Format'!$B$7))</f>
        <v>0</v>
      </c>
      <c r="Y26" s="264">
        <f>($E26*('Scoring Format'!$B$3))+($G26*('Scoring Format'!$B$6))+(L26*1)+($M26*('Scoring Format'!$B$4))+($O26*('Scoring Format'!$B$7))</f>
        <v>0</v>
      </c>
      <c r="Z26" s="264">
        <f>($E26*('Scoring Format'!$B$3))+($G26*('Scoring Format'!$B$6))+(L26*0.5)+($M26*('Scoring Format'!$B$4))+($O26*('Scoring Format'!$B$7))</f>
        <v>0</v>
      </c>
      <c r="AA26" s="266"/>
      <c r="AB26" s="266"/>
      <c r="AC26" s="266"/>
      <c r="AD26" s="256" t="s">
        <v>70</v>
      </c>
      <c r="AE26" s="256"/>
      <c r="AF26" s="264"/>
      <c r="AG26" s="264"/>
      <c r="AH26" s="264" t="e">
        <f>AG26/AF26</f>
        <v>#DIV/0!</v>
      </c>
      <c r="AI26" s="264"/>
      <c r="AJ26" s="262" t="e">
        <f>AI26/AF26</f>
        <v>#DIV/0!</v>
      </c>
      <c r="AL26" s="262" t="e">
        <f t="shared" si="10"/>
        <v>#DIV/0!</v>
      </c>
      <c r="AM26" s="264"/>
      <c r="AN26" s="264"/>
      <c r="AO26" s="264"/>
      <c r="AP26" s="264"/>
      <c r="AQ26" s="264">
        <f>(AG26*0.1)+(AI26*6)+(AN26*0.1)+(AP26*6)</f>
        <v>0</v>
      </c>
      <c r="AR26" s="262" t="e">
        <f t="shared" si="11"/>
        <v>#DIV/0!</v>
      </c>
      <c r="AV26" s="262" t="e">
        <f>(#REF!+AM26)/(#REF!+AM32)</f>
        <v>#REF!</v>
      </c>
      <c r="AW26" s="262" t="e">
        <f>#REF!/(AM26+#REF!)</f>
        <v>#REF!</v>
      </c>
      <c r="AX26" s="262" t="e">
        <f>AM26/(#REF!+AM26)</f>
        <v>#REF!</v>
      </c>
      <c r="AZ26" s="264" t="e">
        <f>(#REF!*0.1)+(AF26*6)+(AJ26*1)+(AK26*0.1)+(AM26*6)</f>
        <v>#REF!</v>
      </c>
      <c r="BA26" s="264" t="e">
        <f>(#REF!*0.1)+(AF26*6)+(AK26*1)+(AL26*0.1)+(AN26*6)</f>
        <v>#REF!</v>
      </c>
    </row>
    <row r="27" spans="1:54" x14ac:dyDescent="0.15">
      <c r="A27" s="263" t="s">
        <v>44</v>
      </c>
      <c r="B27" s="263"/>
      <c r="C27" s="263"/>
      <c r="D27" s="263">
        <f>SUM(D22:D26)</f>
        <v>381</v>
      </c>
      <c r="E27" s="263">
        <f t="shared" ref="E27:G27" si="12">SUM(E22:E26)</f>
        <v>1684</v>
      </c>
      <c r="F27" s="263"/>
      <c r="G27" s="263">
        <f t="shared" si="12"/>
        <v>11</v>
      </c>
      <c r="H27" s="263"/>
      <c r="I27" s="263"/>
      <c r="J27" s="263"/>
      <c r="K27" s="263">
        <f>SUM(K22:K26)</f>
        <v>73</v>
      </c>
      <c r="L27" s="263">
        <f t="shared" ref="L27:O27" si="13">SUM(L22:L26)</f>
        <v>55</v>
      </c>
      <c r="M27" s="263">
        <f t="shared" si="13"/>
        <v>415</v>
      </c>
      <c r="N27" s="263"/>
      <c r="O27" s="263">
        <f t="shared" si="13"/>
        <v>3</v>
      </c>
      <c r="P27" s="263"/>
      <c r="AD27" s="263" t="s">
        <v>44</v>
      </c>
      <c r="AE27" s="263"/>
      <c r="AF27" s="263">
        <f>SUM(AF22:AF26)</f>
        <v>304</v>
      </c>
      <c r="AG27" s="263">
        <f t="shared" ref="AG27" si="14">SUM(AG22:AG26)</f>
        <v>1513</v>
      </c>
      <c r="AH27" s="263"/>
      <c r="AI27" s="263">
        <f t="shared" ref="AI27" si="15">SUM(AI22:AI26)</f>
        <v>13</v>
      </c>
      <c r="AJ27" s="263"/>
      <c r="AK27" s="263"/>
      <c r="AL27" s="263"/>
      <c r="AM27" s="263">
        <f>SUM(AM22:AM26)</f>
        <v>98</v>
      </c>
      <c r="AN27" s="263">
        <f t="shared" ref="AN27:AO27" si="16">SUM(AN22:AN26)</f>
        <v>72</v>
      </c>
      <c r="AO27" s="263">
        <f t="shared" si="16"/>
        <v>491</v>
      </c>
      <c r="AP27" s="263"/>
      <c r="AQ27" s="263">
        <f t="shared" ref="AQ27" si="17">SUM(AQ22:AQ26)</f>
        <v>4</v>
      </c>
      <c r="AR27" s="263"/>
    </row>
    <row r="28" spans="1:54" x14ac:dyDescent="0.15">
      <c r="A28" s="263"/>
      <c r="C28" s="266"/>
      <c r="D28" s="266">
        <v>359</v>
      </c>
      <c r="E28" s="266">
        <v>1313</v>
      </c>
      <c r="F28" s="266"/>
      <c r="G28" s="266">
        <v>9</v>
      </c>
      <c r="H28" s="263"/>
      <c r="I28" s="266"/>
      <c r="J28" s="266"/>
      <c r="K28" s="266"/>
      <c r="L28" s="266"/>
      <c r="M28" s="266"/>
      <c r="N28" s="266"/>
      <c r="AC28" s="263"/>
      <c r="AD28" s="266"/>
      <c r="AE28" s="266"/>
      <c r="AF28" s="266"/>
      <c r="AG28" s="266"/>
      <c r="AH28" s="266"/>
      <c r="AI28" s="266"/>
      <c r="AJ28" s="263"/>
      <c r="AK28" s="266"/>
      <c r="AL28" s="266"/>
      <c r="AM28" s="266"/>
      <c r="AN28" s="266"/>
      <c r="AO28" s="266"/>
      <c r="AP28" s="266"/>
    </row>
    <row r="29" spans="1:54" x14ac:dyDescent="0.15">
      <c r="C29" s="266"/>
      <c r="D29" s="266"/>
      <c r="E29" s="266"/>
      <c r="F29" s="266"/>
      <c r="G29" s="266"/>
      <c r="H29" s="266"/>
      <c r="I29" s="266"/>
      <c r="J29" s="266"/>
      <c r="K29" s="266"/>
      <c r="L29" s="266"/>
      <c r="M29" s="266"/>
      <c r="AD29" s="266"/>
      <c r="AE29" s="266"/>
      <c r="AF29" s="266"/>
      <c r="AG29" s="266"/>
      <c r="AH29" s="266"/>
      <c r="AI29" s="266"/>
      <c r="AJ29" s="266"/>
      <c r="AK29" s="266"/>
      <c r="AL29" s="266"/>
      <c r="AM29" s="266"/>
      <c r="AN29" s="266"/>
      <c r="AO29" s="266"/>
    </row>
    <row r="30" spans="1:54" x14ac:dyDescent="0.15">
      <c r="A30" s="531" t="s">
        <v>52</v>
      </c>
      <c r="B30" s="531"/>
      <c r="C30" s="531"/>
      <c r="D30" s="531"/>
      <c r="E30" s="531"/>
      <c r="F30" s="531"/>
      <c r="G30" s="531"/>
      <c r="H30" s="258"/>
      <c r="I30" s="258"/>
      <c r="J30" s="266"/>
      <c r="K30" s="266"/>
      <c r="L30" s="531" t="s">
        <v>49</v>
      </c>
      <c r="M30" s="531"/>
      <c r="N30" s="531"/>
      <c r="O30" s="531"/>
      <c r="P30" s="531"/>
      <c r="T30" s="531" t="s">
        <v>50</v>
      </c>
      <c r="U30" s="531"/>
      <c r="V30" s="531"/>
      <c r="X30" s="531"/>
      <c r="Y30" s="530"/>
      <c r="AE30" s="531" t="s">
        <v>52</v>
      </c>
      <c r="AF30" s="531"/>
      <c r="AG30" s="531"/>
      <c r="AH30" s="531"/>
      <c r="AI30" s="531"/>
      <c r="AJ30" s="531"/>
      <c r="AK30" s="531"/>
      <c r="AL30" s="266"/>
      <c r="AM30" s="266"/>
      <c r="AN30" s="531" t="s">
        <v>49</v>
      </c>
      <c r="AO30" s="531"/>
      <c r="AP30" s="531"/>
      <c r="AQ30" s="531"/>
      <c r="AR30" s="531"/>
      <c r="AV30" s="531" t="s">
        <v>50</v>
      </c>
      <c r="AW30" s="531"/>
      <c r="AX30" s="531"/>
      <c r="AZ30" s="531" t="s">
        <v>51</v>
      </c>
      <c r="BA30" s="530"/>
    </row>
    <row r="31" spans="1:54" x14ac:dyDescent="0.15">
      <c r="A31" s="263" t="s">
        <v>25</v>
      </c>
      <c r="B31" s="263" t="s">
        <v>1517</v>
      </c>
      <c r="C31" s="263" t="s">
        <v>66</v>
      </c>
      <c r="D31" s="263" t="s">
        <v>34</v>
      </c>
      <c r="E31" s="263" t="s">
        <v>17</v>
      </c>
      <c r="F31" s="263" t="s">
        <v>18</v>
      </c>
      <c r="G31" s="263" t="s">
        <v>19</v>
      </c>
      <c r="H31" s="263" t="s">
        <v>20</v>
      </c>
      <c r="I31" s="263" t="s">
        <v>6</v>
      </c>
      <c r="J31" s="263" t="s">
        <v>53</v>
      </c>
      <c r="L31" s="263" t="s">
        <v>10</v>
      </c>
      <c r="M31" s="263" t="s">
        <v>11</v>
      </c>
      <c r="N31" s="263" t="s">
        <v>12</v>
      </c>
      <c r="O31" s="263" t="s">
        <v>26</v>
      </c>
      <c r="P31" s="263" t="s">
        <v>7</v>
      </c>
      <c r="S31" s="263" t="s">
        <v>25</v>
      </c>
      <c r="T31" s="263" t="s">
        <v>47</v>
      </c>
      <c r="U31" s="263" t="s">
        <v>45</v>
      </c>
      <c r="V31" s="263" t="s">
        <v>46</v>
      </c>
      <c r="X31" s="263" t="s">
        <v>14</v>
      </c>
      <c r="Y31" s="263" t="s">
        <v>21</v>
      </c>
      <c r="Z31" s="263" t="s">
        <v>1003</v>
      </c>
      <c r="AA31" s="263"/>
      <c r="AD31" s="263" t="s">
        <v>25</v>
      </c>
      <c r="AE31" s="263" t="s">
        <v>66</v>
      </c>
      <c r="AF31" s="263" t="s">
        <v>34</v>
      </c>
      <c r="AG31" s="263" t="s">
        <v>17</v>
      </c>
      <c r="AH31" s="263" t="s">
        <v>18</v>
      </c>
      <c r="AI31" s="263" t="s">
        <v>19</v>
      </c>
      <c r="AJ31" s="263" t="s">
        <v>20</v>
      </c>
      <c r="AK31" s="263" t="s">
        <v>6</v>
      </c>
      <c r="AL31" s="263" t="s">
        <v>53</v>
      </c>
      <c r="AN31" s="263" t="s">
        <v>10</v>
      </c>
      <c r="AO31" s="263" t="s">
        <v>11</v>
      </c>
      <c r="AP31" s="263" t="s">
        <v>12</v>
      </c>
      <c r="AQ31" s="263" t="s">
        <v>26</v>
      </c>
      <c r="AR31" s="263" t="s">
        <v>7</v>
      </c>
      <c r="AV31" s="263" t="s">
        <v>47</v>
      </c>
      <c r="AW31" s="263" t="s">
        <v>45</v>
      </c>
      <c r="AX31" s="263" t="s">
        <v>46</v>
      </c>
      <c r="AZ31" s="263" t="s">
        <v>14</v>
      </c>
      <c r="BA31" s="263" t="s">
        <v>21</v>
      </c>
    </row>
    <row r="32" spans="1:54" x14ac:dyDescent="0.15">
      <c r="A32" s="256" t="s">
        <v>1573</v>
      </c>
      <c r="B32" s="264">
        <v>23</v>
      </c>
      <c r="C32" s="264">
        <v>16</v>
      </c>
      <c r="D32" s="262">
        <f>F32/E32</f>
        <v>0.59090909090909094</v>
      </c>
      <c r="E32" s="264">
        <v>88</v>
      </c>
      <c r="F32" s="264">
        <v>52</v>
      </c>
      <c r="G32" s="264">
        <v>660</v>
      </c>
      <c r="H32" s="264">
        <f t="shared" ref="H32:H37" si="18">G32/F32</f>
        <v>12.692307692307692</v>
      </c>
      <c r="I32" s="264">
        <v>5</v>
      </c>
      <c r="J32" s="262">
        <f>I32/F32</f>
        <v>9.6153846153846159E-2</v>
      </c>
      <c r="L32" s="264">
        <v>16</v>
      </c>
      <c r="M32" s="264">
        <v>99</v>
      </c>
      <c r="N32" s="276">
        <f t="shared" ref="N32:N37" si="19">M32/L32</f>
        <v>6.1875</v>
      </c>
      <c r="O32" s="264">
        <v>1</v>
      </c>
      <c r="P32" s="262">
        <f>O32/L32</f>
        <v>6.25E-2</v>
      </c>
      <c r="S32" s="256" t="s">
        <v>1574</v>
      </c>
      <c r="T32" s="277">
        <f t="shared" ref="T32:T37" si="20">(E32+L32)/($D$27+$L$27+$N$17+$E$47+$L$47)</f>
        <v>0.16224648985959439</v>
      </c>
      <c r="U32" s="277">
        <f t="shared" ref="U32:U37" si="21">E32/($E$17)</f>
        <v>0.23719676549865229</v>
      </c>
      <c r="V32" s="277">
        <f t="shared" ref="V32:V37" si="22">L32/($N$17+$D$27+$L$38+$L$47)</f>
        <v>3.4188034188034191E-2</v>
      </c>
      <c r="X32" s="264">
        <f>($G32*('Scoring Format'!$B$4))+($I32*'Scoring Format'!$B$7)+($M32*('Scoring Format'!$B$3))+($O32*('Scoring Format'!$B$6))</f>
        <v>111.9</v>
      </c>
      <c r="Y32" s="264">
        <f>(F32*1)+(($G32*('Scoring Format'!$B$4))+($I32*'Scoring Format'!$B$7)+($M32*('Scoring Format'!$B$3))+($O32*('Scoring Format'!$B$6)))</f>
        <v>163.9</v>
      </c>
      <c r="Z32" s="264">
        <f>(F32*0.5)+(($G32*('Scoring Format'!$B$4))+($I32*'Scoring Format'!$B$7)+($M32*('Scoring Format'!$B$3))+($O32*('Scoring Format'!$B$6)))</f>
        <v>137.9</v>
      </c>
      <c r="AA32" s="266"/>
      <c r="AD32" s="256" t="s">
        <v>71</v>
      </c>
      <c r="AE32" s="256"/>
      <c r="AF32" s="262">
        <f>AH32/AG32</f>
        <v>0.60747663551401865</v>
      </c>
      <c r="AG32" s="264">
        <v>107</v>
      </c>
      <c r="AH32" s="264">
        <v>65</v>
      </c>
      <c r="AI32" s="264">
        <v>710</v>
      </c>
      <c r="AJ32" s="264">
        <f t="shared" ref="AJ32:AJ36" si="23">AI32/AH32</f>
        <v>10.923076923076923</v>
      </c>
      <c r="AK32" s="264">
        <v>6</v>
      </c>
      <c r="AL32" s="262">
        <f>AK32/AH32</f>
        <v>9.2307692307692313E-2</v>
      </c>
      <c r="AN32" s="264">
        <v>0</v>
      </c>
      <c r="AO32" s="264">
        <v>0</v>
      </c>
      <c r="AP32" s="276" t="e">
        <f t="shared" ref="AP32:AP37" si="24">AO32/AN32</f>
        <v>#DIV/0!</v>
      </c>
      <c r="AQ32" s="264">
        <v>0</v>
      </c>
      <c r="AR32" s="262" t="e">
        <f>AQ32/AN32</f>
        <v>#DIV/0!</v>
      </c>
      <c r="AV32" s="277" t="e">
        <f>(#REF!+AK32)/(#REF!+AK35)</f>
        <v>#REF!</v>
      </c>
      <c r="AW32" s="277" t="e">
        <f>#REF!/(AK32+#REF!)</f>
        <v>#REF!</v>
      </c>
      <c r="AX32" s="277" t="e">
        <f>AK32/(#REF!+AK32)</f>
        <v>#REF!</v>
      </c>
      <c r="AZ32" s="264">
        <f>(AI32*0.1)+(AK32*6)+(AO32*0.1)+(AQ32*6)</f>
        <v>107</v>
      </c>
      <c r="BA32" s="264">
        <f>(AH32*1)+(AI32*0.1)+(AK32*6)+(AO32*0.1)+(AQ32*6)</f>
        <v>172</v>
      </c>
    </row>
    <row r="33" spans="1:53" x14ac:dyDescent="0.15">
      <c r="A33" s="256" t="s">
        <v>2500</v>
      </c>
      <c r="B33" s="264">
        <v>25</v>
      </c>
      <c r="C33" s="264">
        <v>16</v>
      </c>
      <c r="D33" s="262">
        <f t="shared" ref="D33:D37" si="25">F33/E33</f>
        <v>0.5</v>
      </c>
      <c r="E33" s="264">
        <v>64</v>
      </c>
      <c r="F33" s="264">
        <v>32</v>
      </c>
      <c r="G33" s="264">
        <v>540</v>
      </c>
      <c r="H33" s="264">
        <f t="shared" si="18"/>
        <v>16.875</v>
      </c>
      <c r="I33" s="264">
        <v>5</v>
      </c>
      <c r="J33" s="262">
        <f t="shared" ref="J33:J37" si="26">I33/F33</f>
        <v>0.15625</v>
      </c>
      <c r="L33" s="264">
        <v>0</v>
      </c>
      <c r="M33" s="264">
        <v>0</v>
      </c>
      <c r="N33" s="276" t="e">
        <f t="shared" si="19"/>
        <v>#DIV/0!</v>
      </c>
      <c r="O33" s="264">
        <v>0</v>
      </c>
      <c r="P33" s="262" t="e">
        <f t="shared" ref="P33:P37" si="27">O33/L33</f>
        <v>#DIV/0!</v>
      </c>
      <c r="S33" s="256" t="s">
        <v>2219</v>
      </c>
      <c r="T33" s="277">
        <f t="shared" si="20"/>
        <v>9.9843993759750393E-2</v>
      </c>
      <c r="U33" s="277">
        <f t="shared" si="21"/>
        <v>0.1725067385444744</v>
      </c>
      <c r="V33" s="277">
        <f t="shared" si="22"/>
        <v>0</v>
      </c>
      <c r="X33" s="264">
        <f>($G33*('Scoring Format'!$B$4))+($I33*'Scoring Format'!$B$7)+($M33*('Scoring Format'!$B$3))+($O33*('Scoring Format'!$B$6))</f>
        <v>84</v>
      </c>
      <c r="Y33" s="264">
        <f>(F33*1)+(($G33*('Scoring Format'!$B$4))+($I33*'Scoring Format'!$B$7)+($M33*('Scoring Format'!$B$3))+($O33*('Scoring Format'!$B$6)))</f>
        <v>116</v>
      </c>
      <c r="Z33" s="264">
        <f>(F33*0.5)+(($G33*('Scoring Format'!$B$4))+($I33*'Scoring Format'!$B$7)+($M33*('Scoring Format'!$B$3))+($O33*('Scoring Format'!$B$6)))</f>
        <v>100</v>
      </c>
      <c r="AA33" s="266"/>
      <c r="AD33" s="256" t="s">
        <v>27</v>
      </c>
      <c r="AE33" s="256"/>
      <c r="AF33" s="262">
        <f t="shared" ref="AF33:AF37" si="28">AH33/AG33</f>
        <v>0.6333333333333333</v>
      </c>
      <c r="AG33" s="264">
        <v>120</v>
      </c>
      <c r="AH33" s="264">
        <v>76</v>
      </c>
      <c r="AI33" s="264">
        <v>892</v>
      </c>
      <c r="AJ33" s="264">
        <f t="shared" si="23"/>
        <v>11.736842105263158</v>
      </c>
      <c r="AK33" s="264">
        <v>5</v>
      </c>
      <c r="AL33" s="262">
        <f t="shared" ref="AL33:AL37" si="29">AK33/AH33</f>
        <v>6.5789473684210523E-2</v>
      </c>
      <c r="AN33" s="264">
        <v>12</v>
      </c>
      <c r="AO33" s="264">
        <v>108</v>
      </c>
      <c r="AP33" s="276">
        <f t="shared" si="24"/>
        <v>9</v>
      </c>
      <c r="AQ33" s="264">
        <v>0</v>
      </c>
      <c r="AR33" s="262">
        <f t="shared" ref="AR33:AR37" si="30">AQ33/AN33</f>
        <v>0</v>
      </c>
      <c r="AV33" s="277" t="e">
        <f>(#REF!+AK33)/(#REF!+AK36)</f>
        <v>#REF!</v>
      </c>
      <c r="AW33" s="277" t="e">
        <f>#REF!/(AK33+#REF!)</f>
        <v>#REF!</v>
      </c>
      <c r="AX33" s="277" t="e">
        <f>AK33/(#REF!+AK33)</f>
        <v>#REF!</v>
      </c>
      <c r="AZ33" s="264">
        <f>(AI33*0.1)+(AK33*6)+(AO33*0.1)+(AQ33*6)</f>
        <v>130</v>
      </c>
      <c r="BA33" s="264">
        <f>(AH33*1)+(AI33*0.1)+(AK33*6)+(AO33*0.1)+(AQ33*6)</f>
        <v>206</v>
      </c>
    </row>
    <row r="34" spans="1:53" x14ac:dyDescent="0.15">
      <c r="A34" s="256" t="s">
        <v>1846</v>
      </c>
      <c r="B34" s="264">
        <v>23</v>
      </c>
      <c r="C34" s="264">
        <v>14</v>
      </c>
      <c r="D34" s="262">
        <f t="shared" si="25"/>
        <v>0.54545454545454541</v>
      </c>
      <c r="E34" s="264">
        <v>11</v>
      </c>
      <c r="F34" s="264">
        <v>6</v>
      </c>
      <c r="G34" s="264">
        <v>77</v>
      </c>
      <c r="H34" s="264">
        <f t="shared" si="18"/>
        <v>12.833333333333334</v>
      </c>
      <c r="I34" s="264">
        <v>1</v>
      </c>
      <c r="J34" s="262">
        <f t="shared" si="26"/>
        <v>0.16666666666666666</v>
      </c>
      <c r="L34" s="264">
        <v>1</v>
      </c>
      <c r="M34" s="264">
        <v>10</v>
      </c>
      <c r="N34" s="276">
        <f t="shared" si="19"/>
        <v>10</v>
      </c>
      <c r="O34" s="264">
        <v>0</v>
      </c>
      <c r="P34" s="262">
        <f t="shared" si="27"/>
        <v>0</v>
      </c>
      <c r="S34" s="256" t="s">
        <v>1847</v>
      </c>
      <c r="T34" s="277">
        <f t="shared" si="20"/>
        <v>1.8720748829953199E-2</v>
      </c>
      <c r="U34" s="277">
        <f t="shared" si="21"/>
        <v>2.9649595687331536E-2</v>
      </c>
      <c r="V34" s="277">
        <f t="shared" si="22"/>
        <v>2.136752136752137E-3</v>
      </c>
      <c r="X34" s="264">
        <f>($G34*('Scoring Format'!$B$4))+($I34*'Scoring Format'!$B$7)+($M34*('Scoring Format'!$B$3))+($O34*('Scoring Format'!$B$6))</f>
        <v>14.7</v>
      </c>
      <c r="Y34" s="264">
        <f>(F34*1)+(($G34*('Scoring Format'!$B$4))+($I34*'Scoring Format'!$B$7)+($M34*('Scoring Format'!$B$3))+($O34*('Scoring Format'!$B$6)))</f>
        <v>20.7</v>
      </c>
      <c r="Z34" s="264">
        <f>(F34*0.5)+(($G34*('Scoring Format'!$B$4))+($I34*'Scoring Format'!$B$7)+($M34*('Scoring Format'!$B$3))+($O34*('Scoring Format'!$B$6)))</f>
        <v>17.7</v>
      </c>
      <c r="AA34" s="266"/>
      <c r="AD34" s="256" t="s">
        <v>28</v>
      </c>
      <c r="AE34" s="256"/>
      <c r="AF34" s="262">
        <f t="shared" si="28"/>
        <v>0.55000000000000004</v>
      </c>
      <c r="AG34" s="264">
        <v>40</v>
      </c>
      <c r="AH34" s="264">
        <v>22</v>
      </c>
      <c r="AI34" s="264">
        <v>325</v>
      </c>
      <c r="AJ34" s="264">
        <f t="shared" si="23"/>
        <v>14.772727272727273</v>
      </c>
      <c r="AK34" s="264">
        <v>2</v>
      </c>
      <c r="AL34" s="262">
        <f t="shared" si="29"/>
        <v>9.0909090909090912E-2</v>
      </c>
      <c r="AN34" s="264">
        <v>5</v>
      </c>
      <c r="AO34" s="264">
        <v>20</v>
      </c>
      <c r="AP34" s="276">
        <f t="shared" si="24"/>
        <v>4</v>
      </c>
      <c r="AQ34" s="264">
        <v>0</v>
      </c>
      <c r="AR34" s="262">
        <f t="shared" si="30"/>
        <v>0</v>
      </c>
      <c r="AV34" s="277" t="e">
        <f>(#REF!+AK34)/(#REF!+AK37)</f>
        <v>#REF!</v>
      </c>
      <c r="AW34" s="277" t="e">
        <f>#REF!/(AK34+#REF!)</f>
        <v>#REF!</v>
      </c>
      <c r="AX34" s="277" t="e">
        <f>AK34/(#REF!+AK34)</f>
        <v>#REF!</v>
      </c>
      <c r="AZ34" s="264">
        <f>(AI34*0.1)+(AK34*6)+(AO34*0.1)+(AQ34*6)</f>
        <v>46.5</v>
      </c>
      <c r="BA34" s="264">
        <f>(AH34*1)+(AI34*0.1)+(AK34*6)+(AO34*0.1)+(AQ34*6)</f>
        <v>68.5</v>
      </c>
    </row>
    <row r="35" spans="1:53" x14ac:dyDescent="0.15">
      <c r="A35" s="256" t="s">
        <v>2501</v>
      </c>
      <c r="B35" s="264">
        <v>23</v>
      </c>
      <c r="C35" s="264">
        <v>14</v>
      </c>
      <c r="D35" s="262">
        <f t="shared" si="25"/>
        <v>0.5</v>
      </c>
      <c r="E35" s="264">
        <v>24</v>
      </c>
      <c r="F35" s="264">
        <v>12</v>
      </c>
      <c r="G35" s="264">
        <v>108</v>
      </c>
      <c r="H35" s="264">
        <f t="shared" si="18"/>
        <v>9</v>
      </c>
      <c r="I35" s="264">
        <v>1</v>
      </c>
      <c r="J35" s="262">
        <f t="shared" si="26"/>
        <v>8.3333333333333329E-2</v>
      </c>
      <c r="L35" s="264">
        <v>1</v>
      </c>
      <c r="M35" s="264">
        <v>8</v>
      </c>
      <c r="N35" s="276">
        <f t="shared" si="19"/>
        <v>8</v>
      </c>
      <c r="O35" s="264">
        <v>0</v>
      </c>
      <c r="P35" s="262">
        <f t="shared" si="27"/>
        <v>0</v>
      </c>
      <c r="S35" s="256" t="s">
        <v>2502</v>
      </c>
      <c r="T35" s="277">
        <f t="shared" si="20"/>
        <v>3.9001560062402497E-2</v>
      </c>
      <c r="U35" s="277">
        <f t="shared" si="21"/>
        <v>6.4690026954177901E-2</v>
      </c>
      <c r="V35" s="277">
        <f t="shared" si="22"/>
        <v>2.136752136752137E-3</v>
      </c>
      <c r="X35" s="264">
        <f>($G35*('Scoring Format'!$B$4))+($I35*'Scoring Format'!$B$7)+($M35*('Scoring Format'!$B$3))+($O35*('Scoring Format'!$B$6))</f>
        <v>17.600000000000001</v>
      </c>
      <c r="Y35" s="264">
        <f>(F35*1)+(($G35*('Scoring Format'!$B$4))+($I35*'Scoring Format'!$B$7)+($M35*('Scoring Format'!$B$3))+($O35*('Scoring Format'!$B$6)))</f>
        <v>29.6</v>
      </c>
      <c r="Z35" s="264">
        <f>(F35*0.5)+(($G35*('Scoring Format'!$B$4))+($I35*'Scoring Format'!$B$7)+($M35*('Scoring Format'!$B$3))+($O35*('Scoring Format'!$B$6)))</f>
        <v>23.6</v>
      </c>
      <c r="AA35" s="266"/>
      <c r="AD35" s="256" t="s">
        <v>29</v>
      </c>
      <c r="AE35" s="256"/>
      <c r="AF35" s="262">
        <f t="shared" si="28"/>
        <v>0.66206896551724137</v>
      </c>
      <c r="AG35" s="264">
        <v>145</v>
      </c>
      <c r="AH35" s="264">
        <v>96</v>
      </c>
      <c r="AI35" s="264">
        <v>1098</v>
      </c>
      <c r="AJ35" s="264">
        <f t="shared" si="23"/>
        <v>11.4375</v>
      </c>
      <c r="AK35" s="264">
        <v>7</v>
      </c>
      <c r="AL35" s="262">
        <f t="shared" si="29"/>
        <v>7.2916666666666671E-2</v>
      </c>
      <c r="AN35" s="264">
        <v>0</v>
      </c>
      <c r="AO35" s="264">
        <v>0</v>
      </c>
      <c r="AP35" s="276" t="e">
        <f t="shared" si="24"/>
        <v>#DIV/0!</v>
      </c>
      <c r="AQ35" s="264">
        <v>0</v>
      </c>
      <c r="AR35" s="262" t="e">
        <f t="shared" si="30"/>
        <v>#DIV/0!</v>
      </c>
      <c r="AV35" s="277" t="e">
        <f>(#REF!+AK35)/(#REF!+AK38)</f>
        <v>#REF!</v>
      </c>
      <c r="AW35" s="277" t="e">
        <f>#REF!/(AK35+#REF!)</f>
        <v>#REF!</v>
      </c>
      <c r="AX35" s="277" t="e">
        <f>AK35/(#REF!+AK35)</f>
        <v>#REF!</v>
      </c>
      <c r="AZ35" s="264">
        <f>(AI35*0.1)+(AK35*6)+(AO35*0.1)+(AQ35*6)</f>
        <v>151.80000000000001</v>
      </c>
      <c r="BA35" s="264">
        <f>(AH35*1)+(AI35*0.1)+(AK35*6)+(AO35*0.1)+(AQ35*6)</f>
        <v>247.8</v>
      </c>
    </row>
    <row r="36" spans="1:53" x14ac:dyDescent="0.15">
      <c r="A36" s="256" t="s">
        <v>1507</v>
      </c>
      <c r="B36" s="264">
        <v>26</v>
      </c>
      <c r="C36" s="264">
        <v>16</v>
      </c>
      <c r="D36" s="262">
        <f t="shared" si="25"/>
        <v>0.74358974358974361</v>
      </c>
      <c r="E36" s="264">
        <v>156</v>
      </c>
      <c r="F36" s="264">
        <v>116</v>
      </c>
      <c r="G36" s="264">
        <v>1334</v>
      </c>
      <c r="H36" s="264">
        <f t="shared" si="18"/>
        <v>11.5</v>
      </c>
      <c r="I36" s="264">
        <v>7</v>
      </c>
      <c r="J36" s="262">
        <f t="shared" si="26"/>
        <v>6.0344827586206899E-2</v>
      </c>
      <c r="L36" s="264">
        <v>10</v>
      </c>
      <c r="M36" s="264">
        <v>45</v>
      </c>
      <c r="N36" s="276">
        <f t="shared" si="19"/>
        <v>4.5</v>
      </c>
      <c r="O36" s="264">
        <v>1</v>
      </c>
      <c r="P36" s="262">
        <f t="shared" si="27"/>
        <v>0.1</v>
      </c>
      <c r="S36" s="256" t="s">
        <v>1575</v>
      </c>
      <c r="T36" s="277">
        <f t="shared" si="20"/>
        <v>0.2589703588143526</v>
      </c>
      <c r="U36" s="277">
        <f t="shared" si="21"/>
        <v>0.42048517520215634</v>
      </c>
      <c r="V36" s="277">
        <f t="shared" si="22"/>
        <v>2.1367521367521368E-2</v>
      </c>
      <c r="X36" s="264">
        <f>($G36*('Scoring Format'!$B$4))+($I36*'Scoring Format'!$B$7)+($M36*('Scoring Format'!$B$3))+($O36*('Scoring Format'!$B$6))</f>
        <v>185.9</v>
      </c>
      <c r="Y36" s="264">
        <f>(F36*1)+(($G36*('Scoring Format'!$B$4))+($I36*'Scoring Format'!$B$7)+($M36*('Scoring Format'!$B$3))+($O36*('Scoring Format'!$B$6)))</f>
        <v>301.89999999999998</v>
      </c>
      <c r="Z36" s="264">
        <f>(F36*0.5)+(($G36*('Scoring Format'!$B$4))+($I36*'Scoring Format'!$B$7)+($M36*('Scoring Format'!$B$3))+($O36*('Scoring Format'!$B$6)))</f>
        <v>243.9</v>
      </c>
      <c r="AA36" s="266"/>
      <c r="AD36" s="256" t="s">
        <v>30</v>
      </c>
      <c r="AE36" s="256"/>
      <c r="AF36" s="262">
        <f t="shared" si="28"/>
        <v>0.6</v>
      </c>
      <c r="AG36" s="264">
        <v>10</v>
      </c>
      <c r="AH36" s="264">
        <v>6</v>
      </c>
      <c r="AI36" s="264">
        <v>100</v>
      </c>
      <c r="AJ36" s="264">
        <f t="shared" si="23"/>
        <v>16.666666666666668</v>
      </c>
      <c r="AK36" s="264">
        <v>0</v>
      </c>
      <c r="AL36" s="262">
        <f t="shared" si="29"/>
        <v>0</v>
      </c>
      <c r="AN36" s="264">
        <v>0</v>
      </c>
      <c r="AO36" s="264">
        <v>0</v>
      </c>
      <c r="AP36" s="276" t="e">
        <f t="shared" si="24"/>
        <v>#DIV/0!</v>
      </c>
      <c r="AQ36" s="264">
        <v>0</v>
      </c>
      <c r="AR36" s="262" t="e">
        <f t="shared" si="30"/>
        <v>#DIV/0!</v>
      </c>
      <c r="AV36" s="277" t="e">
        <f>(#REF!+AK36)/(#REF!+AK41)</f>
        <v>#REF!</v>
      </c>
      <c r="AW36" s="277" t="e">
        <f>#REF!/(AK36+#REF!)</f>
        <v>#REF!</v>
      </c>
      <c r="AX36" s="277" t="e">
        <f>AK36/(#REF!+AK36)</f>
        <v>#REF!</v>
      </c>
      <c r="AZ36" s="264">
        <f>(AI36*0.1)+(AK36*6)+(AO36*0.1)+(AQ36*6)</f>
        <v>10</v>
      </c>
      <c r="BA36" s="264">
        <f>(AH36*1)+(AI36*0.1)+(AK36*6)+(AO36*0.1)+(AQ36*6)</f>
        <v>16</v>
      </c>
    </row>
    <row r="37" spans="1:53" x14ac:dyDescent="0.15">
      <c r="A37" s="256"/>
      <c r="B37" s="264"/>
      <c r="C37" s="264"/>
      <c r="D37" s="262" t="e">
        <f t="shared" si="25"/>
        <v>#DIV/0!</v>
      </c>
      <c r="E37" s="264"/>
      <c r="F37" s="264"/>
      <c r="G37" s="264"/>
      <c r="H37" s="264" t="e">
        <f t="shared" si="18"/>
        <v>#DIV/0!</v>
      </c>
      <c r="I37" s="264"/>
      <c r="J37" s="262" t="e">
        <f t="shared" si="26"/>
        <v>#DIV/0!</v>
      </c>
      <c r="L37" s="264"/>
      <c r="M37" s="264"/>
      <c r="N37" s="276" t="e">
        <f t="shared" si="19"/>
        <v>#DIV/0!</v>
      </c>
      <c r="O37" s="264">
        <v>0</v>
      </c>
      <c r="P37" s="262" t="e">
        <f t="shared" si="27"/>
        <v>#DIV/0!</v>
      </c>
      <c r="S37" s="256"/>
      <c r="T37" s="277">
        <f t="shared" si="20"/>
        <v>0</v>
      </c>
      <c r="U37" s="277">
        <f t="shared" si="21"/>
        <v>0</v>
      </c>
      <c r="V37" s="277">
        <f t="shared" si="22"/>
        <v>0</v>
      </c>
      <c r="X37" s="264">
        <f>($G37*('Scoring Format'!$B$4))+($I37*'Scoring Format'!$B$7)+($M37*('Scoring Format'!$B$3))+($O37*('Scoring Format'!$B$6))</f>
        <v>0</v>
      </c>
      <c r="Y37" s="264">
        <f>(F37*1)+(($G37*('Scoring Format'!$B$4))+($I37*'Scoring Format'!$B$7)+($M37*('Scoring Format'!$B$3))+($O37*('Scoring Format'!$B$6)))</f>
        <v>0</v>
      </c>
      <c r="Z37" s="264">
        <f>(F37*0.5)+(($G37*('Scoring Format'!$B$4))+($I37*'Scoring Format'!$B$7)+($M37*('Scoring Format'!$B$3))+($O37*('Scoring Format'!$B$6)))</f>
        <v>0</v>
      </c>
      <c r="AA37" s="266"/>
      <c r="AD37" s="256" t="s">
        <v>72</v>
      </c>
      <c r="AE37" s="256"/>
      <c r="AF37" s="262" t="e">
        <f t="shared" si="28"/>
        <v>#DIV/0!</v>
      </c>
      <c r="AG37" s="264"/>
      <c r="AH37" s="264"/>
      <c r="AI37" s="264"/>
      <c r="AJ37" s="264"/>
      <c r="AK37" s="264"/>
      <c r="AL37" s="262" t="e">
        <f t="shared" si="29"/>
        <v>#DIV/0!</v>
      </c>
      <c r="AN37" s="264"/>
      <c r="AO37" s="264"/>
      <c r="AP37" s="276" t="e">
        <f t="shared" si="24"/>
        <v>#DIV/0!</v>
      </c>
      <c r="AQ37" s="264"/>
      <c r="AR37" s="262" t="e">
        <f t="shared" si="30"/>
        <v>#DIV/0!</v>
      </c>
      <c r="AV37" s="277" t="e">
        <f>(#REF!+AK37)/(#REF!+AK42)</f>
        <v>#REF!</v>
      </c>
      <c r="AW37" s="277" t="e">
        <f>#REF!/(AK37+#REF!)</f>
        <v>#REF!</v>
      </c>
      <c r="AX37" s="277" t="e">
        <f>AK37/(#REF!+AK37)</f>
        <v>#REF!</v>
      </c>
      <c r="AZ37" s="264"/>
      <c r="BA37" s="264"/>
    </row>
    <row r="38" spans="1:53" x14ac:dyDescent="0.15">
      <c r="A38" s="263" t="s">
        <v>44</v>
      </c>
      <c r="B38" s="263"/>
      <c r="C38" s="263"/>
      <c r="D38" s="259"/>
      <c r="E38" s="263">
        <f>SUM(E32:E37)</f>
        <v>343</v>
      </c>
      <c r="F38" s="263">
        <f t="shared" ref="F38:I38" si="31">SUM(F32:F37)</f>
        <v>218</v>
      </c>
      <c r="G38" s="263">
        <f t="shared" si="31"/>
        <v>2719</v>
      </c>
      <c r="H38" s="263"/>
      <c r="I38" s="263">
        <f t="shared" si="31"/>
        <v>19</v>
      </c>
      <c r="J38" s="263"/>
      <c r="K38" s="263"/>
      <c r="L38" s="263">
        <f>SUM(L32:L37)</f>
        <v>28</v>
      </c>
      <c r="M38" s="263">
        <f t="shared" ref="M38:O38" si="32">SUM(M32:M37)</f>
        <v>162</v>
      </c>
      <c r="N38" s="263"/>
      <c r="O38" s="263">
        <f t="shared" si="32"/>
        <v>2</v>
      </c>
      <c r="P38" s="263"/>
      <c r="AD38" s="263" t="s">
        <v>44</v>
      </c>
      <c r="AE38" s="263"/>
      <c r="AF38" s="259"/>
      <c r="AG38" s="263">
        <f>SUM(AG32:AG37)</f>
        <v>422</v>
      </c>
      <c r="AH38" s="263">
        <f t="shared" ref="AH38:AI38" si="33">SUM(AH32:AH37)</f>
        <v>265</v>
      </c>
      <c r="AI38" s="263">
        <f t="shared" si="33"/>
        <v>3125</v>
      </c>
      <c r="AJ38" s="263"/>
      <c r="AK38" s="263">
        <f t="shared" ref="AK38" si="34">SUM(AK32:AK37)</f>
        <v>20</v>
      </c>
      <c r="AL38" s="263"/>
      <c r="AM38" s="263"/>
      <c r="AN38" s="263">
        <f>SUM(AN32:AN37)</f>
        <v>17</v>
      </c>
      <c r="AO38" s="263">
        <f t="shared" ref="AO38" si="35">SUM(AO32:AO37)</f>
        <v>128</v>
      </c>
      <c r="AP38" s="263"/>
      <c r="AQ38" s="263">
        <f t="shared" ref="AQ38" si="36">SUM(AQ32:AQ37)</f>
        <v>0</v>
      </c>
      <c r="AR38" s="263"/>
    </row>
    <row r="39" spans="1:53" x14ac:dyDescent="0.15">
      <c r="A39" s="263"/>
      <c r="C39" s="266"/>
      <c r="D39" s="266"/>
      <c r="E39" s="266"/>
      <c r="F39" s="266"/>
      <c r="G39" s="266"/>
      <c r="H39" s="266"/>
      <c r="I39" s="266"/>
      <c r="J39" s="266"/>
      <c r="K39" s="266"/>
      <c r="L39" s="266"/>
      <c r="S39" s="257" t="s">
        <v>1658</v>
      </c>
      <c r="AC39" s="263"/>
      <c r="AE39" s="266"/>
      <c r="AF39" s="266"/>
      <c r="AG39" s="266"/>
      <c r="AH39" s="266"/>
      <c r="AI39" s="266"/>
      <c r="AJ39" s="266"/>
      <c r="AK39" s="266"/>
      <c r="AL39" s="266"/>
      <c r="AM39" s="266"/>
      <c r="AN39" s="266"/>
    </row>
    <row r="40" spans="1:53" x14ac:dyDescent="0.15">
      <c r="A40" s="263"/>
      <c r="C40" s="266"/>
      <c r="D40" s="266"/>
      <c r="E40" s="266"/>
      <c r="F40" s="266"/>
      <c r="G40" s="266"/>
      <c r="H40" s="266"/>
      <c r="I40" s="266"/>
      <c r="J40" s="266"/>
      <c r="K40" s="266"/>
      <c r="L40" s="266"/>
      <c r="AC40" s="263"/>
      <c r="AE40" s="266"/>
      <c r="AF40" s="266"/>
      <c r="AG40" s="266"/>
      <c r="AH40" s="266"/>
      <c r="AI40" s="266"/>
      <c r="AJ40" s="266"/>
      <c r="AK40" s="266"/>
      <c r="AL40" s="266"/>
      <c r="AM40" s="266"/>
      <c r="AN40" s="266"/>
    </row>
    <row r="41" spans="1:53" x14ac:dyDescent="0.15">
      <c r="A41" s="531" t="s">
        <v>52</v>
      </c>
      <c r="B41" s="531"/>
      <c r="C41" s="531"/>
      <c r="D41" s="531"/>
      <c r="E41" s="531"/>
      <c r="F41" s="531"/>
      <c r="G41" s="531"/>
      <c r="H41" s="258"/>
      <c r="I41" s="258"/>
      <c r="J41" s="266"/>
      <c r="K41" s="266"/>
      <c r="L41" s="531" t="s">
        <v>49</v>
      </c>
      <c r="M41" s="531"/>
      <c r="N41" s="531"/>
      <c r="O41" s="531"/>
      <c r="P41" s="531"/>
      <c r="T41" s="531" t="s">
        <v>50</v>
      </c>
      <c r="U41" s="531"/>
      <c r="V41" s="531"/>
      <c r="X41" s="531"/>
      <c r="Y41" s="530"/>
      <c r="AE41" s="531" t="s">
        <v>52</v>
      </c>
      <c r="AF41" s="531"/>
      <c r="AG41" s="531"/>
      <c r="AH41" s="531"/>
      <c r="AI41" s="531"/>
      <c r="AJ41" s="531"/>
      <c r="AK41" s="531"/>
      <c r="AL41" s="266"/>
      <c r="AM41" s="266"/>
      <c r="AN41" s="531" t="s">
        <v>49</v>
      </c>
      <c r="AO41" s="531"/>
      <c r="AP41" s="531"/>
      <c r="AQ41" s="531"/>
      <c r="AR41" s="531"/>
      <c r="AV41" s="531" t="s">
        <v>50</v>
      </c>
      <c r="AW41" s="531"/>
      <c r="AX41" s="531"/>
      <c r="AZ41" s="531" t="s">
        <v>51</v>
      </c>
      <c r="BA41" s="530"/>
    </row>
    <row r="42" spans="1:53" x14ac:dyDescent="0.15">
      <c r="A42" s="263" t="s">
        <v>31</v>
      </c>
      <c r="B42" s="263" t="s">
        <v>1517</v>
      </c>
      <c r="C42" s="263" t="s">
        <v>66</v>
      </c>
      <c r="D42" s="263" t="s">
        <v>34</v>
      </c>
      <c r="E42" s="263" t="s">
        <v>17</v>
      </c>
      <c r="F42" s="263" t="s">
        <v>18</v>
      </c>
      <c r="G42" s="263" t="s">
        <v>19</v>
      </c>
      <c r="H42" s="263" t="s">
        <v>20</v>
      </c>
      <c r="I42" s="263" t="s">
        <v>6</v>
      </c>
      <c r="J42" s="263" t="s">
        <v>53</v>
      </c>
      <c r="L42" s="263" t="s">
        <v>10</v>
      </c>
      <c r="M42" s="263" t="s">
        <v>11</v>
      </c>
      <c r="N42" s="263" t="s">
        <v>12</v>
      </c>
      <c r="O42" s="263" t="s">
        <v>54</v>
      </c>
      <c r="P42" s="263" t="s">
        <v>7</v>
      </c>
      <c r="S42" s="263" t="s">
        <v>31</v>
      </c>
      <c r="T42" s="263" t="s">
        <v>47</v>
      </c>
      <c r="U42" s="263" t="s">
        <v>45</v>
      </c>
      <c r="V42" s="263" t="s">
        <v>46</v>
      </c>
      <c r="X42" s="263" t="s">
        <v>14</v>
      </c>
      <c r="Y42" s="263" t="s">
        <v>21</v>
      </c>
      <c r="Z42" s="263" t="s">
        <v>1004</v>
      </c>
      <c r="AA42" s="263"/>
      <c r="AD42" s="263" t="s">
        <v>31</v>
      </c>
      <c r="AE42" s="263" t="s">
        <v>66</v>
      </c>
      <c r="AF42" s="263" t="s">
        <v>34</v>
      </c>
      <c r="AG42" s="263" t="s">
        <v>17</v>
      </c>
      <c r="AH42" s="263" t="s">
        <v>18</v>
      </c>
      <c r="AI42" s="263" t="s">
        <v>19</v>
      </c>
      <c r="AJ42" s="263" t="s">
        <v>20</v>
      </c>
      <c r="AK42" s="263" t="s">
        <v>6</v>
      </c>
      <c r="AL42" s="263" t="s">
        <v>53</v>
      </c>
      <c r="AN42" s="263" t="s">
        <v>10</v>
      </c>
      <c r="AO42" s="263" t="s">
        <v>11</v>
      </c>
      <c r="AP42" s="263" t="s">
        <v>12</v>
      </c>
      <c r="AQ42" s="263" t="s">
        <v>54</v>
      </c>
      <c r="AR42" s="263" t="s">
        <v>7</v>
      </c>
      <c r="AV42" s="263" t="s">
        <v>47</v>
      </c>
      <c r="AW42" s="263" t="s">
        <v>45</v>
      </c>
      <c r="AX42" s="263" t="s">
        <v>46</v>
      </c>
      <c r="AZ42" s="263" t="s">
        <v>14</v>
      </c>
      <c r="BA42" s="263" t="s">
        <v>21</v>
      </c>
    </row>
    <row r="43" spans="1:53" x14ac:dyDescent="0.15">
      <c r="A43" s="256" t="s">
        <v>513</v>
      </c>
      <c r="B43" s="264">
        <v>36</v>
      </c>
      <c r="C43" s="264">
        <v>17</v>
      </c>
      <c r="D43" s="262">
        <f>F43/E43</f>
        <v>0.7</v>
      </c>
      <c r="E43" s="264">
        <v>110</v>
      </c>
      <c r="F43" s="264">
        <v>77</v>
      </c>
      <c r="G43" s="264">
        <v>855</v>
      </c>
      <c r="H43" s="264">
        <f>G43/F43</f>
        <v>11.103896103896103</v>
      </c>
      <c r="I43" s="264">
        <v>6</v>
      </c>
      <c r="J43" s="262">
        <f>I43/F43</f>
        <v>7.792207792207792E-2</v>
      </c>
      <c r="L43" s="264">
        <v>0</v>
      </c>
      <c r="M43" s="264">
        <v>0</v>
      </c>
      <c r="N43" s="264">
        <v>0</v>
      </c>
      <c r="O43" s="264">
        <v>0</v>
      </c>
      <c r="P43" s="262" t="e">
        <f>O43/L43</f>
        <v>#DIV/0!</v>
      </c>
      <c r="S43" s="256" t="s">
        <v>158</v>
      </c>
      <c r="T43" s="277">
        <f>(E43+L43)/($E$47+$L$47+$E$38+$L$38+$K$27+$D$27+$N$17)</f>
        <v>0.10679611650485436</v>
      </c>
      <c r="U43" s="277">
        <f>E43/($E$47+$E$38+$K$27)</f>
        <v>0.19572953736654805</v>
      </c>
      <c r="V43" s="277">
        <f>L43/($L$47+$L$38+$D$27+$N$17)</f>
        <v>0</v>
      </c>
      <c r="X43" s="264">
        <f>($G43*('Scoring Format'!$B$4))+($I43*'Scoring Format'!$B$7)+($M43*('Scoring Format'!$B$3))+($O43*('Scoring Format'!$B$6))</f>
        <v>121.5</v>
      </c>
      <c r="Y43" s="264">
        <f>(F43*1)+(($G43*('Scoring Format'!$B$4))+($I43*'Scoring Format'!$B$7)+($M43*('Scoring Format'!$B$3))+($O43*('Scoring Format'!$B$6)))</f>
        <v>198.5</v>
      </c>
      <c r="Z43" s="264">
        <f>(F43*0.5)+(($G43*('Scoring Format'!$B$4))+($I43*'Scoring Format'!$B$7)+($M43*('Scoring Format'!$B$3))+($O43*('Scoring Format'!$B$6)))</f>
        <v>160</v>
      </c>
      <c r="AA43" s="266"/>
      <c r="AD43" s="256" t="s">
        <v>32</v>
      </c>
      <c r="AE43" s="256"/>
      <c r="AF43" s="262">
        <f>AH43/AG43</f>
        <v>0.5625</v>
      </c>
      <c r="AG43" s="264">
        <v>16</v>
      </c>
      <c r="AH43" s="264">
        <v>9</v>
      </c>
      <c r="AI43" s="264">
        <v>108</v>
      </c>
      <c r="AJ43" s="264">
        <f>AI43/AH43</f>
        <v>12</v>
      </c>
      <c r="AK43" s="264">
        <v>1</v>
      </c>
      <c r="AL43" s="262">
        <f>AK43/AH43</f>
        <v>0.1111111111111111</v>
      </c>
      <c r="AN43" s="264">
        <v>0</v>
      </c>
      <c r="AO43" s="264">
        <v>0</v>
      </c>
      <c r="AP43" s="264">
        <v>0</v>
      </c>
      <c r="AQ43" s="264">
        <v>0</v>
      </c>
      <c r="AR43" s="262" t="e">
        <f>AQ43/AN43</f>
        <v>#DIV/0!</v>
      </c>
      <c r="AV43" s="277" t="e">
        <f>(#REF!+AK43)/(#REF!+AK46)</f>
        <v>#REF!</v>
      </c>
      <c r="AW43" s="277" t="e">
        <f>#REF!/(AK43+#REF!)</f>
        <v>#REF!</v>
      </c>
      <c r="AX43" s="277" t="e">
        <f>AK43/(#REF!+AK43)</f>
        <v>#REF!</v>
      </c>
      <c r="AZ43" s="264">
        <f>(AI43*0.1)+(AK43*6)+(AO43*0.1)+(AQ43*6)</f>
        <v>16.8</v>
      </c>
      <c r="BA43" s="264">
        <f>(AH43*1)+(AI43*0.1)+(AK43*6)+(AO43*0.1)+(AQ43*6)</f>
        <v>25.8</v>
      </c>
    </row>
    <row r="44" spans="1:53" x14ac:dyDescent="0.15">
      <c r="A44" s="256" t="s">
        <v>514</v>
      </c>
      <c r="B44" s="264">
        <v>26</v>
      </c>
      <c r="C44" s="264">
        <v>17</v>
      </c>
      <c r="D44" s="262">
        <f t="shared" ref="D44:D46" si="37">F44/E44</f>
        <v>0.5714285714285714</v>
      </c>
      <c r="E44" s="264">
        <v>35</v>
      </c>
      <c r="F44" s="264">
        <v>20</v>
      </c>
      <c r="G44" s="264">
        <v>170</v>
      </c>
      <c r="H44" s="264">
        <f>G44/F44</f>
        <v>8.5</v>
      </c>
      <c r="I44" s="264">
        <v>1</v>
      </c>
      <c r="J44" s="262">
        <f t="shared" ref="J44:J46" si="38">I44/F44</f>
        <v>0.05</v>
      </c>
      <c r="L44" s="264">
        <v>0</v>
      </c>
      <c r="M44" s="264">
        <v>0</v>
      </c>
      <c r="N44" s="264">
        <v>0</v>
      </c>
      <c r="O44" s="264">
        <v>0</v>
      </c>
      <c r="P44" s="262" t="e">
        <f t="shared" ref="P44:P46" si="39">O44/L44</f>
        <v>#DIV/0!</v>
      </c>
      <c r="S44" s="256" t="s">
        <v>159</v>
      </c>
      <c r="T44" s="277">
        <f>(E44+L44)/($E$47+$L$47+$E$38+$L$38+$K$27+$D$27+$N$17)</f>
        <v>3.3980582524271843E-2</v>
      </c>
      <c r="U44" s="277">
        <f>E44/($E$47+$E$38+$K$27)</f>
        <v>6.2277580071174378E-2</v>
      </c>
      <c r="V44" s="277">
        <f>L44/($L$47+$L$38+$D$27+$N$17)</f>
        <v>0</v>
      </c>
      <c r="X44" s="264">
        <f>($G44*('Scoring Format'!$B$4))+($I44*'Scoring Format'!$B$7)+($M44*('Scoring Format'!$B$3))+($O44*('Scoring Format'!$B$6))</f>
        <v>23</v>
      </c>
      <c r="Y44" s="264">
        <f>(F44*1)+(($G44*('Scoring Format'!$B$4))+($I44*'Scoring Format'!$B$7)+($M44*('Scoring Format'!$B$3))+($O44*('Scoring Format'!$B$6)))</f>
        <v>43</v>
      </c>
      <c r="Z44" s="264">
        <f>(F44*0.5)+(($G44*('Scoring Format'!$B$4))+($I44*'Scoring Format'!$B$7)+($M44*('Scoring Format'!$B$3))+($O44*('Scoring Format'!$B$6)))</f>
        <v>33</v>
      </c>
      <c r="AA44" s="266"/>
      <c r="AD44" s="256" t="s">
        <v>73</v>
      </c>
      <c r="AE44" s="256"/>
      <c r="AF44" s="262">
        <f t="shared" ref="AF44:AF46" si="40">AH44/AG44</f>
        <v>0.74285714285714288</v>
      </c>
      <c r="AG44" s="264">
        <v>35</v>
      </c>
      <c r="AH44" s="264">
        <v>26</v>
      </c>
      <c r="AI44" s="264">
        <v>283</v>
      </c>
      <c r="AJ44" s="264">
        <f>AI44/AH44</f>
        <v>10.884615384615385</v>
      </c>
      <c r="AK44" s="264">
        <v>2</v>
      </c>
      <c r="AL44" s="262">
        <f t="shared" ref="AL44:AL46" si="41">AK44/AH44</f>
        <v>7.6923076923076927E-2</v>
      </c>
      <c r="AN44" s="264">
        <v>0</v>
      </c>
      <c r="AO44" s="264">
        <v>0</v>
      </c>
      <c r="AP44" s="264">
        <v>0</v>
      </c>
      <c r="AQ44" s="264">
        <v>0</v>
      </c>
      <c r="AR44" s="262" t="e">
        <f t="shared" ref="AR44:AR46" si="42">AQ44/AN44</f>
        <v>#DIV/0!</v>
      </c>
      <c r="AV44" s="277" t="e">
        <f>(#REF!+AK44)/(#REF!+AK47)</f>
        <v>#REF!</v>
      </c>
      <c r="AW44" s="277" t="e">
        <f>#REF!/(AK44+#REF!)</f>
        <v>#REF!</v>
      </c>
      <c r="AX44" s="277" t="e">
        <f>AK44/(#REF!+AK44)</f>
        <v>#REF!</v>
      </c>
      <c r="AZ44" s="264">
        <f>(AI44*0.1)+(AK44*6)+(AO44*0.1)+(AQ44*6)</f>
        <v>40.299999999999997</v>
      </c>
      <c r="BA44" s="264">
        <f>(AH44*1)+(AI44*0.1)+(AK44*6)+(AO44*0.1)+(AQ44*6)</f>
        <v>66.3</v>
      </c>
    </row>
    <row r="45" spans="1:53" x14ac:dyDescent="0.15">
      <c r="A45" s="256" t="s">
        <v>1571</v>
      </c>
      <c r="B45" s="264">
        <v>25</v>
      </c>
      <c r="C45" s="264">
        <v>17</v>
      </c>
      <c r="D45" s="262">
        <f t="shared" si="37"/>
        <v>1</v>
      </c>
      <c r="E45" s="264">
        <v>1</v>
      </c>
      <c r="F45" s="264">
        <v>1</v>
      </c>
      <c r="G45" s="264">
        <v>8</v>
      </c>
      <c r="H45" s="264">
        <f>G45/F45</f>
        <v>8</v>
      </c>
      <c r="I45" s="264">
        <v>0</v>
      </c>
      <c r="J45" s="262">
        <f t="shared" si="38"/>
        <v>0</v>
      </c>
      <c r="L45" s="264">
        <v>0</v>
      </c>
      <c r="M45" s="264">
        <v>0</v>
      </c>
      <c r="N45" s="264">
        <v>0</v>
      </c>
      <c r="O45" s="264">
        <v>0</v>
      </c>
      <c r="P45" s="262" t="e">
        <f t="shared" si="39"/>
        <v>#DIV/0!</v>
      </c>
      <c r="S45" s="256" t="s">
        <v>1572</v>
      </c>
      <c r="T45" s="277">
        <f>(E45+L45)/($E$47+$L$47+$E$38+$L$38+$K$27+$D$27+$N$17)</f>
        <v>9.7087378640776695E-4</v>
      </c>
      <c r="U45" s="277">
        <f>E45/($E$47+$E$38+$K$27)</f>
        <v>1.7793594306049821E-3</v>
      </c>
      <c r="V45" s="277">
        <f>L45/($L$47+$L$38+$D$27+$N$17)</f>
        <v>0</v>
      </c>
      <c r="X45" s="264">
        <f>($G45*('Scoring Format'!$B$4))+($I45*'Scoring Format'!$B$7)+($M45*('Scoring Format'!$B$3))+($O45*('Scoring Format'!$B$6))</f>
        <v>0.8</v>
      </c>
      <c r="Y45" s="264">
        <f>(F45*1)+(($G45*('Scoring Format'!$B$4))+($I45*'Scoring Format'!$B$7)+($M45*('Scoring Format'!$B$3))+($O45*('Scoring Format'!$B$6)))</f>
        <v>1.8</v>
      </c>
      <c r="Z45" s="264">
        <f>(F45*0.5)+(($G45*('Scoring Format'!$B$4))+($I45*'Scoring Format'!$B$7)+($M45*('Scoring Format'!$B$3))+($O45*('Scoring Format'!$B$6)))</f>
        <v>1.3</v>
      </c>
      <c r="AA45" s="266"/>
      <c r="AD45" s="256" t="s">
        <v>74</v>
      </c>
      <c r="AE45" s="256"/>
      <c r="AF45" s="262">
        <f t="shared" si="40"/>
        <v>0.5</v>
      </c>
      <c r="AG45" s="264">
        <v>12</v>
      </c>
      <c r="AH45" s="264">
        <v>6</v>
      </c>
      <c r="AI45" s="264">
        <v>65</v>
      </c>
      <c r="AJ45" s="264">
        <f>AI45/AH45</f>
        <v>10.833333333333334</v>
      </c>
      <c r="AK45" s="264">
        <v>0</v>
      </c>
      <c r="AL45" s="262">
        <f t="shared" si="41"/>
        <v>0</v>
      </c>
      <c r="AN45" s="264">
        <v>0</v>
      </c>
      <c r="AO45" s="264">
        <v>0</v>
      </c>
      <c r="AP45" s="264">
        <v>0</v>
      </c>
      <c r="AQ45" s="264">
        <v>0</v>
      </c>
      <c r="AR45" s="262" t="e">
        <f t="shared" si="42"/>
        <v>#DIV/0!</v>
      </c>
      <c r="AV45" s="277" t="e">
        <f>(#REF!+AK45)/(#REF!+AI49)</f>
        <v>#REF!</v>
      </c>
      <c r="AW45" s="277" t="e">
        <f>#REF!/(AK45+#REF!)</f>
        <v>#REF!</v>
      </c>
      <c r="AX45" s="277" t="e">
        <f>AK45/(#REF!+AK45)</f>
        <v>#REF!</v>
      </c>
      <c r="AZ45" s="264">
        <f>(AI45*0.1)+(AK45*6)+(AO45*0.1)+(AQ45*6)</f>
        <v>6.5</v>
      </c>
      <c r="BA45" s="264">
        <f>(AH45*1)+(AI45*0.1)+(AK45*6)+(AO45*0.1)+(AQ45*6)</f>
        <v>12.5</v>
      </c>
    </row>
    <row r="46" spans="1:53" x14ac:dyDescent="0.15">
      <c r="A46" s="256" t="s">
        <v>2507</v>
      </c>
      <c r="B46" s="264">
        <v>23</v>
      </c>
      <c r="C46" s="264">
        <v>17</v>
      </c>
      <c r="D46" s="262" t="e">
        <f t="shared" si="37"/>
        <v>#DIV/0!</v>
      </c>
      <c r="E46" s="264"/>
      <c r="F46" s="264"/>
      <c r="G46" s="264"/>
      <c r="H46" s="264" t="e">
        <f>G46/F46</f>
        <v>#DIV/0!</v>
      </c>
      <c r="I46" s="264">
        <v>0</v>
      </c>
      <c r="J46" s="262" t="e">
        <f t="shared" si="38"/>
        <v>#DIV/0!</v>
      </c>
      <c r="L46" s="264">
        <v>0</v>
      </c>
      <c r="M46" s="264">
        <v>0</v>
      </c>
      <c r="N46" s="264">
        <v>0</v>
      </c>
      <c r="O46" s="264">
        <v>0</v>
      </c>
      <c r="P46" s="262" t="e">
        <f t="shared" si="39"/>
        <v>#DIV/0!</v>
      </c>
      <c r="S46" s="256" t="s">
        <v>2226</v>
      </c>
      <c r="T46" s="277">
        <f>(E46+L46)/($E$47+$L$47+$E$38+$L$38+$K$27+$D$27+$N$17)</f>
        <v>0</v>
      </c>
      <c r="U46" s="277">
        <f>E46/($E$47+$E$38+$K$27)</f>
        <v>0</v>
      </c>
      <c r="V46" s="277">
        <f>L46/($L$47+$L$38+$D$27+$N$17)</f>
        <v>0</v>
      </c>
      <c r="X46" s="264">
        <f>($G46*('Scoring Format'!$B$4))+($I46*'Scoring Format'!$B$7)+($M46*('Scoring Format'!$B$3))+($O46*('Scoring Format'!$B$6))</f>
        <v>0</v>
      </c>
      <c r="Y46" s="264">
        <f>(F46*1)+(($G46*('Scoring Format'!$B$4))+($I46*'Scoring Format'!$B$7)+($M46*('Scoring Format'!$B$3))+($O46*('Scoring Format'!$B$6)))</f>
        <v>0</v>
      </c>
      <c r="Z46" s="264">
        <f>(F46*0.5)+(($G46*('Scoring Format'!$B$4))+($I46*'Scoring Format'!$B$7)+($M46*('Scoring Format'!$B$3))+($O46*('Scoring Format'!$B$6)))</f>
        <v>0</v>
      </c>
      <c r="AA46" s="266"/>
      <c r="AD46" s="256"/>
      <c r="AE46" s="256"/>
      <c r="AF46" s="262" t="e">
        <f t="shared" si="40"/>
        <v>#DIV/0!</v>
      </c>
      <c r="AG46" s="264"/>
      <c r="AH46" s="264"/>
      <c r="AI46" s="264"/>
      <c r="AJ46" s="264" t="e">
        <f>AI46/AH46</f>
        <v>#DIV/0!</v>
      </c>
      <c r="AK46" s="264"/>
      <c r="AL46" s="262" t="e">
        <f t="shared" si="41"/>
        <v>#DIV/0!</v>
      </c>
      <c r="AN46" s="264"/>
      <c r="AO46" s="264"/>
      <c r="AP46" s="264"/>
      <c r="AQ46" s="264">
        <v>0</v>
      </c>
      <c r="AR46" s="262" t="e">
        <f t="shared" si="42"/>
        <v>#DIV/0!</v>
      </c>
      <c r="AV46" s="277" t="e">
        <f>(#REF!+AK46)/(#REF!+AI50)</f>
        <v>#REF!</v>
      </c>
      <c r="AW46" s="277" t="e">
        <f>#REF!/(AK46+#REF!)</f>
        <v>#REF!</v>
      </c>
      <c r="AX46" s="277" t="e">
        <f>AK46/(#REF!+AK46)</f>
        <v>#REF!</v>
      </c>
      <c r="AZ46" s="264">
        <f>(AI46*0.1)+(AK46*6)+(AO46*0.1)+(AQ46*6)</f>
        <v>0</v>
      </c>
      <c r="BA46" s="264">
        <f>(AH46*1)+(AI46*0.1)+(AK46*6)+(AO46*0.1)+(AQ46*6)</f>
        <v>0</v>
      </c>
    </row>
    <row r="47" spans="1:53" x14ac:dyDescent="0.15">
      <c r="A47" s="263" t="s">
        <v>44</v>
      </c>
      <c r="B47" s="263"/>
      <c r="C47" s="263"/>
      <c r="D47" s="259"/>
      <c r="E47" s="263">
        <f>SUM(E43:E46)</f>
        <v>146</v>
      </c>
      <c r="F47" s="263">
        <f t="shared" ref="F47:I47" si="43">SUM(F43:F46)</f>
        <v>98</v>
      </c>
      <c r="G47" s="263">
        <f t="shared" si="43"/>
        <v>1033</v>
      </c>
      <c r="H47" s="263"/>
      <c r="I47" s="263">
        <f t="shared" si="43"/>
        <v>7</v>
      </c>
      <c r="J47" s="263"/>
      <c r="K47" s="263"/>
      <c r="L47" s="263">
        <f>SUM(L43:L46)</f>
        <v>0</v>
      </c>
      <c r="M47" s="263">
        <f t="shared" ref="M47:O47" si="44">SUM(M43:M46)</f>
        <v>0</v>
      </c>
      <c r="N47" s="263"/>
      <c r="O47" s="263">
        <f t="shared" si="44"/>
        <v>0</v>
      </c>
      <c r="P47" s="259"/>
      <c r="R47" s="267"/>
      <c r="T47" s="267"/>
      <c r="V47" s="266"/>
      <c r="W47" s="266"/>
      <c r="AD47" s="263" t="s">
        <v>44</v>
      </c>
      <c r="AE47" s="263"/>
      <c r="AF47" s="259"/>
      <c r="AG47" s="263">
        <f>SUM(AG43:AG46)</f>
        <v>63</v>
      </c>
      <c r="AH47" s="263">
        <f t="shared" ref="AH47:AI47" si="45">SUM(AH43:AH46)</f>
        <v>41</v>
      </c>
      <c r="AI47" s="263">
        <f t="shared" si="45"/>
        <v>456</v>
      </c>
      <c r="AJ47" s="263"/>
      <c r="AK47" s="263">
        <f t="shared" ref="AK47" si="46">SUM(AK43:AK46)</f>
        <v>3</v>
      </c>
      <c r="AL47" s="263"/>
      <c r="AM47" s="263"/>
      <c r="AN47" s="263">
        <f>SUM(AN43:AN46)</f>
        <v>0</v>
      </c>
      <c r="AO47" s="263">
        <f t="shared" ref="AO47" si="47">SUM(AO43:AO46)</f>
        <v>0</v>
      </c>
      <c r="AP47" s="263"/>
      <c r="AQ47" s="263">
        <f t="shared" ref="AQ47" si="48">SUM(AQ43:AQ46)</f>
        <v>0</v>
      </c>
      <c r="AR47" s="259"/>
      <c r="AT47" s="267"/>
      <c r="AU47" s="267"/>
      <c r="AV47" s="267"/>
      <c r="AX47" s="266"/>
      <c r="AY47" s="266"/>
    </row>
    <row r="48" spans="1:53" x14ac:dyDescent="0.15">
      <c r="H48" s="272"/>
      <c r="I48" s="266"/>
      <c r="J48" s="266"/>
      <c r="P48" s="267"/>
      <c r="Q48" s="267"/>
      <c r="R48" s="267"/>
      <c r="T48" s="266"/>
      <c r="U48" s="266"/>
      <c r="AJ48" s="272"/>
      <c r="AK48" s="266"/>
      <c r="AL48" s="266"/>
      <c r="AR48" s="267"/>
      <c r="AS48" s="267"/>
      <c r="AT48" s="267"/>
      <c r="AV48" s="266"/>
      <c r="AW48" s="266"/>
    </row>
    <row r="49" spans="1:50" x14ac:dyDescent="0.15">
      <c r="H49" s="272"/>
      <c r="I49" s="266"/>
      <c r="J49" s="266"/>
      <c r="P49" s="267"/>
      <c r="Q49" s="267"/>
      <c r="R49" s="267"/>
      <c r="T49" s="266"/>
      <c r="U49" s="266"/>
      <c r="AJ49" s="272"/>
      <c r="AK49" s="266"/>
      <c r="AL49" s="266"/>
      <c r="AR49" s="267"/>
      <c r="AS49" s="267"/>
      <c r="AT49" s="267"/>
      <c r="AV49" s="266"/>
      <c r="AW49" s="266"/>
    </row>
    <row r="50" spans="1:50" x14ac:dyDescent="0.15">
      <c r="A50" s="531" t="s">
        <v>57</v>
      </c>
      <c r="B50" s="531"/>
      <c r="C50" s="531"/>
      <c r="D50" s="531"/>
      <c r="E50" s="531"/>
      <c r="F50" s="531"/>
      <c r="G50" s="531"/>
      <c r="H50" s="272"/>
      <c r="I50" s="266"/>
      <c r="J50" s="531" t="s">
        <v>58</v>
      </c>
      <c r="K50" s="532"/>
      <c r="L50" s="532"/>
      <c r="M50" s="532"/>
      <c r="N50" s="532"/>
      <c r="P50" s="278"/>
      <c r="Q50" s="267"/>
      <c r="R50" s="531" t="s">
        <v>62</v>
      </c>
      <c r="S50" s="532"/>
      <c r="T50" s="532"/>
      <c r="U50" s="532"/>
      <c r="V50" s="532"/>
      <c r="AC50" s="531" t="s">
        <v>57</v>
      </c>
      <c r="AD50" s="531"/>
      <c r="AE50" s="531"/>
      <c r="AF50" s="531"/>
      <c r="AG50" s="531"/>
      <c r="AH50" s="531"/>
      <c r="AI50" s="531"/>
      <c r="AJ50" s="272"/>
      <c r="AK50" s="266"/>
      <c r="AL50" s="531" t="s">
        <v>58</v>
      </c>
      <c r="AM50" s="532"/>
      <c r="AN50" s="532"/>
      <c r="AO50" s="532"/>
      <c r="AP50" s="532"/>
      <c r="AR50" s="278"/>
      <c r="AS50" s="267"/>
      <c r="AT50" s="531" t="s">
        <v>62</v>
      </c>
      <c r="AU50" s="532"/>
      <c r="AV50" s="532"/>
      <c r="AW50" s="532"/>
      <c r="AX50" s="532"/>
    </row>
    <row r="51" spans="1:50" x14ac:dyDescent="0.15">
      <c r="A51" s="259"/>
      <c r="B51" s="263" t="s">
        <v>17</v>
      </c>
      <c r="C51" s="263" t="s">
        <v>42</v>
      </c>
      <c r="D51" s="263" t="s">
        <v>19</v>
      </c>
      <c r="E51" s="263" t="s">
        <v>6</v>
      </c>
      <c r="H51" s="266"/>
      <c r="I51" s="266"/>
      <c r="J51" s="533" t="s">
        <v>59</v>
      </c>
      <c r="K51" s="530"/>
      <c r="L51" s="530"/>
      <c r="M51" s="530"/>
      <c r="N51" s="259" t="s">
        <v>60</v>
      </c>
      <c r="R51" s="533" t="s">
        <v>59</v>
      </c>
      <c r="S51" s="530"/>
      <c r="T51" s="530"/>
      <c r="U51" s="530"/>
      <c r="V51" s="259" t="s">
        <v>60</v>
      </c>
      <c r="AC51" s="259"/>
      <c r="AD51" s="263" t="s">
        <v>17</v>
      </c>
      <c r="AE51" s="263" t="s">
        <v>42</v>
      </c>
      <c r="AF51" s="263" t="s">
        <v>19</v>
      </c>
      <c r="AG51" s="263" t="s">
        <v>6</v>
      </c>
      <c r="AJ51" s="266"/>
      <c r="AK51" s="266"/>
      <c r="AL51" s="533" t="s">
        <v>59</v>
      </c>
      <c r="AM51" s="530"/>
      <c r="AN51" s="530"/>
      <c r="AO51" s="530"/>
      <c r="AP51" s="259" t="s">
        <v>60</v>
      </c>
      <c r="AT51" s="533" t="s">
        <v>59</v>
      </c>
      <c r="AU51" s="530"/>
      <c r="AV51" s="530"/>
      <c r="AW51" s="530"/>
      <c r="AX51" s="259" t="s">
        <v>60</v>
      </c>
    </row>
    <row r="52" spans="1:50" x14ac:dyDescent="0.15">
      <c r="A52" s="269" t="s">
        <v>33</v>
      </c>
      <c r="B52" s="264">
        <f>SUM(K22:K26,E32:E37,E43:E46)</f>
        <v>562</v>
      </c>
      <c r="C52" s="264">
        <f>SUM(F43:F46,F32:F37,L22:L26)</f>
        <v>371</v>
      </c>
      <c r="D52" s="264">
        <f>SUM(G43:G46,G32:G37,M22:M26)</f>
        <v>4167</v>
      </c>
      <c r="E52" s="264">
        <f>SUM(O22:O26,I32:I37,I43:I46)</f>
        <v>29</v>
      </c>
      <c r="H52" s="266"/>
      <c r="I52" s="266"/>
      <c r="J52" s="534" t="s">
        <v>633</v>
      </c>
      <c r="K52" s="534"/>
      <c r="L52" s="534"/>
      <c r="M52" s="534"/>
      <c r="N52" s="256" t="s">
        <v>0</v>
      </c>
      <c r="R52" s="534" t="s">
        <v>4020</v>
      </c>
      <c r="S52" s="534"/>
      <c r="T52" s="534"/>
      <c r="U52" s="534"/>
      <c r="V52" s="256" t="s">
        <v>286</v>
      </c>
      <c r="AC52" s="269" t="s">
        <v>33</v>
      </c>
      <c r="AD52" s="264">
        <f>SUM(AM22:AM26,AG32:AG37,AG43:AG46)</f>
        <v>583</v>
      </c>
      <c r="AE52" s="264">
        <f>SUM(AH43:AH46,AH32:AH37,AM22:AM26)</f>
        <v>404</v>
      </c>
      <c r="AF52" s="264">
        <f>SUM(AI43:AI46,AI32:AI37,AN22:AN26)</f>
        <v>3653</v>
      </c>
      <c r="AG52" s="264">
        <f>SUM(AQ22:AQ26,AK32:AK37,AK43:AK46)</f>
        <v>27</v>
      </c>
      <c r="AJ52" s="266"/>
      <c r="AK52" s="266"/>
      <c r="AL52" s="535"/>
      <c r="AM52" s="534"/>
      <c r="AN52" s="534"/>
      <c r="AO52" s="534"/>
      <c r="AP52" s="256"/>
      <c r="AT52" s="535"/>
      <c r="AU52" s="534"/>
      <c r="AV52" s="534"/>
      <c r="AW52" s="534"/>
      <c r="AX52" s="256"/>
    </row>
    <row r="53" spans="1:50" x14ac:dyDescent="0.15">
      <c r="A53" s="269" t="s">
        <v>43</v>
      </c>
      <c r="B53" s="264">
        <f>SUM(D17)</f>
        <v>562</v>
      </c>
      <c r="C53" s="264">
        <f>SUM(E17)</f>
        <v>371</v>
      </c>
      <c r="D53" s="264">
        <f>SUM(G17)</f>
        <v>4167</v>
      </c>
      <c r="E53" s="264">
        <f>SUM(I17)</f>
        <v>29</v>
      </c>
      <c r="F53" s="263"/>
      <c r="J53" s="534" t="s">
        <v>2499</v>
      </c>
      <c r="K53" s="534"/>
      <c r="L53" s="534"/>
      <c r="M53" s="534"/>
      <c r="N53" s="256" t="s">
        <v>16</v>
      </c>
      <c r="R53" s="534"/>
      <c r="S53" s="534"/>
      <c r="T53" s="534"/>
      <c r="U53" s="534"/>
      <c r="V53" s="256"/>
      <c r="AC53" s="269" t="s">
        <v>43</v>
      </c>
      <c r="AD53" s="264">
        <f>SUM(AF17)</f>
        <v>583</v>
      </c>
      <c r="AE53" s="264">
        <f>SUM(AG17)</f>
        <v>378</v>
      </c>
      <c r="AF53" s="264">
        <f>SUM(AI17)</f>
        <v>4072</v>
      </c>
      <c r="AG53" s="264">
        <f>SUM(AK17)</f>
        <v>27</v>
      </c>
      <c r="AH53" s="263"/>
      <c r="AL53" s="535"/>
      <c r="AM53" s="534"/>
      <c r="AN53" s="534"/>
      <c r="AO53" s="534"/>
      <c r="AP53" s="256"/>
      <c r="AT53" s="535"/>
      <c r="AU53" s="534"/>
      <c r="AV53" s="534"/>
      <c r="AW53" s="534"/>
      <c r="AX53" s="256"/>
    </row>
    <row r="54" spans="1:50" x14ac:dyDescent="0.15">
      <c r="A54" s="269" t="s">
        <v>65</v>
      </c>
      <c r="B54" s="264"/>
      <c r="F54" s="263"/>
      <c r="J54" s="534" t="s">
        <v>2503</v>
      </c>
      <c r="K54" s="534"/>
      <c r="L54" s="534"/>
      <c r="M54" s="534"/>
      <c r="N54" s="256" t="s">
        <v>285</v>
      </c>
      <c r="R54" s="534"/>
      <c r="S54" s="534"/>
      <c r="T54" s="534"/>
      <c r="U54" s="534"/>
      <c r="V54" s="256"/>
      <c r="AC54" s="269" t="s">
        <v>65</v>
      </c>
      <c r="AD54" s="256"/>
      <c r="AH54" s="263"/>
      <c r="AL54" s="535"/>
      <c r="AM54" s="534"/>
      <c r="AN54" s="534"/>
      <c r="AO54" s="534"/>
      <c r="AP54" s="256"/>
      <c r="AT54" s="535"/>
      <c r="AU54" s="534"/>
      <c r="AV54" s="534"/>
      <c r="AW54" s="534"/>
      <c r="AX54" s="256"/>
    </row>
    <row r="55" spans="1:50" x14ac:dyDescent="0.15">
      <c r="J55" s="534" t="s">
        <v>1848</v>
      </c>
      <c r="K55" s="534"/>
      <c r="L55" s="534"/>
      <c r="M55" s="534"/>
      <c r="N55" s="256" t="s">
        <v>285</v>
      </c>
      <c r="R55" s="534"/>
      <c r="S55" s="534"/>
      <c r="T55" s="534"/>
      <c r="U55" s="534"/>
      <c r="V55" s="256"/>
      <c r="AL55" s="535"/>
      <c r="AM55" s="534"/>
      <c r="AN55" s="534"/>
      <c r="AO55" s="534"/>
      <c r="AP55" s="256"/>
      <c r="AT55" s="535"/>
      <c r="AU55" s="534"/>
      <c r="AV55" s="534"/>
      <c r="AW55" s="534"/>
      <c r="AX55" s="256"/>
    </row>
    <row r="56" spans="1:50" x14ac:dyDescent="0.15">
      <c r="A56" s="259"/>
      <c r="B56" s="263" t="s">
        <v>1</v>
      </c>
      <c r="C56" s="263" t="s">
        <v>4</v>
      </c>
      <c r="D56" s="263" t="s">
        <v>6</v>
      </c>
      <c r="J56" s="534" t="s">
        <v>2504</v>
      </c>
      <c r="K56" s="534"/>
      <c r="L56" s="534"/>
      <c r="M56" s="534"/>
      <c r="N56" s="256" t="s">
        <v>285</v>
      </c>
      <c r="R56" s="535"/>
      <c r="S56" s="534"/>
      <c r="T56" s="534"/>
      <c r="U56" s="534"/>
      <c r="V56" s="256"/>
      <c r="AC56" s="259"/>
      <c r="AD56" s="263" t="s">
        <v>1</v>
      </c>
      <c r="AE56" s="263" t="s">
        <v>4</v>
      </c>
      <c r="AF56" s="263" t="s">
        <v>6</v>
      </c>
      <c r="AL56" s="535"/>
      <c r="AM56" s="534"/>
      <c r="AN56" s="534"/>
      <c r="AO56" s="534"/>
      <c r="AP56" s="256"/>
      <c r="AT56" s="535"/>
      <c r="AU56" s="534"/>
      <c r="AV56" s="534"/>
      <c r="AW56" s="534"/>
      <c r="AX56" s="256"/>
    </row>
    <row r="57" spans="1:50" x14ac:dyDescent="0.15">
      <c r="A57" s="269" t="s">
        <v>56</v>
      </c>
      <c r="B57" s="264">
        <f>SUM(N14:N16,D22:D26,L32:L37,L43:L46)</f>
        <v>468</v>
      </c>
      <c r="C57" s="264">
        <f>SUM(O14:O16,E22:E26,M32:M37,M43:M46)</f>
        <v>2141</v>
      </c>
      <c r="D57" s="264">
        <f>SUM(Q14:Q16,G22:G26,O32:O37,O43:O46)</f>
        <v>16</v>
      </c>
      <c r="J57" s="534" t="s">
        <v>2505</v>
      </c>
      <c r="K57" s="534"/>
      <c r="L57" s="534"/>
      <c r="M57" s="534"/>
      <c r="N57" s="256" t="s">
        <v>285</v>
      </c>
      <c r="R57" s="535"/>
      <c r="S57" s="534"/>
      <c r="T57" s="534"/>
      <c r="U57" s="534"/>
      <c r="V57" s="256"/>
      <c r="AC57" s="269" t="s">
        <v>56</v>
      </c>
      <c r="AD57" s="264">
        <f>SUM(AP14:AP16,AF22:AF26,AN32:AN37,AN43:AN46)</f>
        <v>421</v>
      </c>
      <c r="AE57" s="264">
        <f>SUM(AQ14:AQ16,AG22:AG26,AO32:AO37,AO43:AO46)</f>
        <v>2231</v>
      </c>
      <c r="AF57" s="264">
        <f>SUM(AS14:AS16,AI22:AI26,AQ32:AQ37,AQ43:AQ46)</f>
        <v>18</v>
      </c>
      <c r="AL57" s="535"/>
      <c r="AM57" s="534"/>
      <c r="AN57" s="534"/>
      <c r="AO57" s="534"/>
      <c r="AP57" s="256"/>
      <c r="AT57" s="535"/>
      <c r="AU57" s="534"/>
      <c r="AV57" s="534"/>
      <c r="AW57" s="534"/>
      <c r="AX57" s="256"/>
    </row>
    <row r="58" spans="1:50" x14ac:dyDescent="0.15">
      <c r="A58" s="269" t="s">
        <v>65</v>
      </c>
      <c r="B58" s="264"/>
      <c r="J58" s="534" t="s">
        <v>2506</v>
      </c>
      <c r="K58" s="534"/>
      <c r="L58" s="534"/>
      <c r="M58" s="534"/>
      <c r="N58" s="256" t="s">
        <v>285</v>
      </c>
      <c r="R58" s="535"/>
      <c r="S58" s="534"/>
      <c r="T58" s="534"/>
      <c r="U58" s="534"/>
      <c r="V58" s="256"/>
      <c r="AC58" s="269" t="s">
        <v>65</v>
      </c>
      <c r="AD58" s="256"/>
      <c r="AL58" s="535"/>
      <c r="AM58" s="534"/>
      <c r="AN58" s="534"/>
      <c r="AO58" s="534"/>
      <c r="AP58" s="256"/>
      <c r="AT58" s="535"/>
      <c r="AU58" s="534"/>
      <c r="AV58" s="534"/>
      <c r="AW58" s="534"/>
      <c r="AX58" s="256"/>
    </row>
    <row r="59" spans="1:50" x14ac:dyDescent="0.15">
      <c r="J59" s="534" t="s">
        <v>2508</v>
      </c>
      <c r="K59" s="534"/>
      <c r="L59" s="534"/>
      <c r="M59" s="534"/>
      <c r="N59" s="256" t="s">
        <v>286</v>
      </c>
      <c r="R59" s="535"/>
      <c r="S59" s="534"/>
      <c r="T59" s="534"/>
      <c r="U59" s="534"/>
      <c r="V59" s="256"/>
      <c r="AL59" s="535"/>
      <c r="AM59" s="534"/>
      <c r="AN59" s="534"/>
      <c r="AO59" s="534"/>
      <c r="AP59" s="256"/>
      <c r="AT59" s="535"/>
      <c r="AU59" s="534"/>
      <c r="AV59" s="534"/>
      <c r="AW59" s="534"/>
      <c r="AX59" s="256"/>
    </row>
    <row r="60" spans="1:50" x14ac:dyDescent="0.15">
      <c r="B60" s="263" t="s">
        <v>40</v>
      </c>
      <c r="C60" s="263" t="s">
        <v>41</v>
      </c>
      <c r="J60" s="257" t="s">
        <v>4004</v>
      </c>
      <c r="N60" s="257" t="s">
        <v>286</v>
      </c>
      <c r="AD60" s="263" t="s">
        <v>40</v>
      </c>
      <c r="AE60" s="263" t="s">
        <v>41</v>
      </c>
    </row>
    <row r="61" spans="1:50" x14ac:dyDescent="0.15">
      <c r="A61" s="269" t="s">
        <v>39</v>
      </c>
      <c r="B61" s="262">
        <f>B57/(B53+B57)</f>
        <v>0.45436893203883494</v>
      </c>
      <c r="C61" s="262">
        <f>B53/(B53+B57)</f>
        <v>0.54563106796116501</v>
      </c>
      <c r="J61" s="257" t="s">
        <v>4043</v>
      </c>
      <c r="N61" s="257" t="s">
        <v>285</v>
      </c>
      <c r="AC61" s="269" t="s">
        <v>39</v>
      </c>
      <c r="AD61" s="262">
        <f>AD57/(AD53+AD57)</f>
        <v>0.41932270916334663</v>
      </c>
      <c r="AE61" s="262">
        <f>AD53/(AD53+AD57)</f>
        <v>0.58067729083665343</v>
      </c>
      <c r="AL61" s="257" t="s">
        <v>61</v>
      </c>
    </row>
    <row r="62" spans="1:50" x14ac:dyDescent="0.15">
      <c r="A62" s="269" t="s">
        <v>64</v>
      </c>
      <c r="B62" s="264"/>
      <c r="C62" s="256"/>
      <c r="AC62" s="269" t="s">
        <v>64</v>
      </c>
      <c r="AD62" s="256"/>
      <c r="AE62" s="256"/>
    </row>
    <row r="65" spans="1:23" x14ac:dyDescent="0.15">
      <c r="J65" s="257" t="s">
        <v>61</v>
      </c>
    </row>
    <row r="73" spans="1:23" x14ac:dyDescent="0.15">
      <c r="A73" s="531" t="s">
        <v>55</v>
      </c>
      <c r="B73" s="531"/>
      <c r="C73" s="531"/>
      <c r="D73" s="531"/>
      <c r="E73" s="531"/>
      <c r="F73" s="531"/>
      <c r="G73" s="531"/>
      <c r="H73" s="531"/>
      <c r="I73" s="531"/>
      <c r="J73" s="531"/>
      <c r="K73" s="531"/>
      <c r="L73" s="531"/>
      <c r="M73" s="531"/>
      <c r="N73" s="531"/>
      <c r="O73" s="531"/>
      <c r="P73" s="531"/>
      <c r="Q73" s="531"/>
      <c r="R73" s="531"/>
      <c r="S73" s="531"/>
      <c r="T73" s="531"/>
      <c r="U73" s="531"/>
      <c r="V73" s="531"/>
      <c r="W73" s="531"/>
    </row>
    <row r="74" spans="1:23" x14ac:dyDescent="0.15">
      <c r="A74" s="258"/>
      <c r="B74" s="258"/>
      <c r="C74" s="258"/>
      <c r="D74" s="258"/>
      <c r="E74" s="258"/>
      <c r="F74" s="258"/>
      <c r="G74" s="258"/>
      <c r="H74" s="258"/>
      <c r="I74" s="258"/>
      <c r="J74" s="258"/>
      <c r="K74" s="258"/>
      <c r="L74" s="258"/>
      <c r="M74" s="258"/>
      <c r="N74" s="258"/>
      <c r="O74" s="258"/>
      <c r="P74" s="258"/>
      <c r="Q74" s="258"/>
      <c r="R74" s="258"/>
      <c r="S74" s="258"/>
      <c r="T74" s="258"/>
      <c r="U74" s="258"/>
      <c r="V74" s="258"/>
      <c r="W74" s="258"/>
    </row>
    <row r="75" spans="1:23" x14ac:dyDescent="0.15">
      <c r="H75" s="529" t="s">
        <v>36</v>
      </c>
      <c r="I75" s="529"/>
      <c r="J75" s="529"/>
      <c r="M75" s="529" t="s">
        <v>37</v>
      </c>
      <c r="N75" s="529"/>
      <c r="O75" s="529"/>
      <c r="S75" s="259" t="s">
        <v>94</v>
      </c>
    </row>
    <row r="76" spans="1:23" x14ac:dyDescent="0.15">
      <c r="H76" s="529" t="s">
        <v>38</v>
      </c>
      <c r="I76" s="529"/>
      <c r="J76" s="529"/>
      <c r="M76" s="260" t="s">
        <v>75</v>
      </c>
      <c r="S76" s="261" t="s">
        <v>40</v>
      </c>
      <c r="T76" s="261" t="s">
        <v>41</v>
      </c>
    </row>
    <row r="77" spans="1:23" x14ac:dyDescent="0.15">
      <c r="H77" s="529"/>
      <c r="I77" s="529"/>
      <c r="J77" s="529"/>
      <c r="S77" s="262">
        <f>(M87+C97+K108+K117)/(M87+C97+K108+C87)</f>
        <v>0.40601503759398494</v>
      </c>
      <c r="T77" s="262">
        <f>C87/(C87+M87+C97+K108+K117)</f>
        <v>0.59398496240601506</v>
      </c>
    </row>
    <row r="80" spans="1:23" x14ac:dyDescent="0.15">
      <c r="A80" s="531" t="s">
        <v>38</v>
      </c>
      <c r="B80" s="531"/>
      <c r="C80" s="531"/>
      <c r="D80" s="531"/>
      <c r="E80" s="531"/>
      <c r="F80" s="531"/>
      <c r="G80" s="531"/>
      <c r="H80" s="531"/>
      <c r="I80" s="531"/>
      <c r="J80" s="531"/>
      <c r="K80" s="531"/>
      <c r="L80" s="531"/>
      <c r="M80" s="531"/>
      <c r="N80" s="531"/>
      <c r="O80" s="531"/>
      <c r="P80" s="531"/>
      <c r="Q80" s="531"/>
      <c r="R80" s="531"/>
      <c r="S80" s="531"/>
      <c r="T80" s="531"/>
      <c r="U80" s="531"/>
      <c r="V80" s="531"/>
      <c r="W80" s="531"/>
    </row>
    <row r="82" spans="1:27" x14ac:dyDescent="0.15">
      <c r="C82" s="531" t="s">
        <v>48</v>
      </c>
      <c r="D82" s="531"/>
      <c r="E82" s="531"/>
      <c r="F82" s="531"/>
      <c r="G82" s="531"/>
      <c r="H82" s="531"/>
      <c r="I82" s="531"/>
      <c r="L82" s="531" t="s">
        <v>49</v>
      </c>
      <c r="M82" s="532"/>
      <c r="N82" s="532"/>
      <c r="O82" s="532"/>
      <c r="P82" s="532"/>
      <c r="R82" s="531" t="s">
        <v>50</v>
      </c>
      <c r="S82" s="531"/>
      <c r="T82" s="531"/>
      <c r="V82" s="531" t="s">
        <v>51</v>
      </c>
      <c r="W82" s="531"/>
    </row>
    <row r="83" spans="1:27" x14ac:dyDescent="0.15">
      <c r="A83" s="263" t="s">
        <v>0</v>
      </c>
      <c r="B83" s="263" t="s">
        <v>66</v>
      </c>
      <c r="C83" s="263" t="s">
        <v>1</v>
      </c>
      <c r="D83" s="263" t="s">
        <v>2</v>
      </c>
      <c r="E83" s="263" t="s">
        <v>3</v>
      </c>
      <c r="F83" s="263" t="s">
        <v>4</v>
      </c>
      <c r="G83" s="263" t="s">
        <v>5</v>
      </c>
      <c r="H83" s="263" t="s">
        <v>6</v>
      </c>
      <c r="I83" s="263" t="s">
        <v>7</v>
      </c>
      <c r="J83" s="263" t="s">
        <v>8</v>
      </c>
      <c r="K83" s="263" t="s">
        <v>9</v>
      </c>
      <c r="M83" s="263" t="s">
        <v>10</v>
      </c>
      <c r="N83" s="263" t="s">
        <v>11</v>
      </c>
      <c r="O83" s="263" t="s">
        <v>12</v>
      </c>
      <c r="P83" s="263" t="s">
        <v>6</v>
      </c>
      <c r="Q83" s="263" t="s">
        <v>13</v>
      </c>
      <c r="R83" s="263"/>
      <c r="S83" s="263" t="s">
        <v>47</v>
      </c>
      <c r="T83" s="263" t="s">
        <v>45</v>
      </c>
      <c r="U83" s="263" t="s">
        <v>46</v>
      </c>
      <c r="V83" s="263"/>
      <c r="W83" s="263" t="s">
        <v>14</v>
      </c>
      <c r="X83" s="263" t="s">
        <v>63</v>
      </c>
      <c r="Y83" s="263"/>
      <c r="Z83" s="263"/>
    </row>
    <row r="84" spans="1:27" x14ac:dyDescent="0.15">
      <c r="A84" s="256" t="s">
        <v>511</v>
      </c>
      <c r="B84" s="264">
        <v>17</v>
      </c>
      <c r="C84" s="264">
        <v>632</v>
      </c>
      <c r="D84" s="264">
        <v>452</v>
      </c>
      <c r="E84" s="262">
        <f>D84/C84</f>
        <v>0.71518987341772156</v>
      </c>
      <c r="F84" s="264">
        <v>5126</v>
      </c>
      <c r="G84" s="265">
        <f>F84/C84</f>
        <v>8.1107594936708853</v>
      </c>
      <c r="H84" s="264">
        <v>45</v>
      </c>
      <c r="I84" s="262">
        <f>H84/C84</f>
        <v>7.1202531645569625E-2</v>
      </c>
      <c r="J84" s="264">
        <v>13</v>
      </c>
      <c r="K84" s="262">
        <f>J84/C84</f>
        <v>2.0569620253164556E-2</v>
      </c>
      <c r="M84" s="264">
        <v>68</v>
      </c>
      <c r="N84" s="264">
        <v>370</v>
      </c>
      <c r="O84" s="264">
        <f>N84/M84</f>
        <v>5.4411764705882355</v>
      </c>
      <c r="P84" s="264">
        <v>3</v>
      </c>
      <c r="Q84" s="262">
        <f>P84/M84</f>
        <v>4.4117647058823532E-2</v>
      </c>
      <c r="R84" s="266"/>
      <c r="S84" s="262">
        <f>(C84+M84)/($D$17+$N$17)</f>
        <v>1.1272141706924315</v>
      </c>
      <c r="T84" s="262">
        <f>C84/($D$17)</f>
        <v>1.1245551601423487</v>
      </c>
      <c r="U84" s="262">
        <f>M84/($N$17)</f>
        <v>1.152542372881356</v>
      </c>
      <c r="V84" s="267"/>
      <c r="W84" s="264">
        <f>(F84*0.05)+(H84*4)+(J84*-1)+(N84*0.1)+(P84*6)</f>
        <v>478.3</v>
      </c>
      <c r="X84" s="268">
        <f>((F84*0.05)+(H84*4)+(J84*-1)+(N84*0.1)+(P84*6))*0.4</f>
        <v>191.32000000000002</v>
      </c>
      <c r="Y84" s="266"/>
      <c r="Z84" s="266"/>
    </row>
    <row r="85" spans="1:27" x14ac:dyDescent="0.15">
      <c r="A85" s="256"/>
      <c r="B85" s="264"/>
      <c r="C85" s="264"/>
      <c r="D85" s="264"/>
      <c r="E85" s="262" t="e">
        <f>D85/C85</f>
        <v>#DIV/0!</v>
      </c>
      <c r="F85" s="264"/>
      <c r="G85" s="265" t="e">
        <f>F85/C85</f>
        <v>#DIV/0!</v>
      </c>
      <c r="H85" s="264"/>
      <c r="I85" s="262" t="e">
        <f>H85/C85</f>
        <v>#DIV/0!</v>
      </c>
      <c r="J85" s="264"/>
      <c r="K85" s="262" t="e">
        <f t="shared" ref="K85:K86" si="49">J85/C85</f>
        <v>#DIV/0!</v>
      </c>
      <c r="M85" s="264"/>
      <c r="N85" s="264"/>
      <c r="O85" s="264" t="e">
        <f>N85/M85</f>
        <v>#DIV/0!</v>
      </c>
      <c r="P85" s="264"/>
      <c r="Q85" s="262" t="e">
        <f t="shared" ref="Q85:Q86" si="50">P85/M85</f>
        <v>#DIV/0!</v>
      </c>
      <c r="R85" s="266"/>
      <c r="S85" s="262">
        <f>(C85+M85)/($D$17+$N$17)</f>
        <v>0</v>
      </c>
      <c r="T85" s="262">
        <f>C85/($D$17)</f>
        <v>0</v>
      </c>
      <c r="U85" s="262">
        <f>M85/($N$17)</f>
        <v>0</v>
      </c>
      <c r="V85" s="267"/>
      <c r="W85" s="264">
        <f t="shared" ref="W85:W86" si="51">(F85*0.05)+(H85*4)+(J85*-1)+(N85*0.1)+(P85*6)</f>
        <v>0</v>
      </c>
      <c r="X85" s="268">
        <f t="shared" ref="X85:X86" si="52">((F85*0.05)+(H85*4)+(J85*-1)+(N85*0.1)+(P85*6))*0.4</f>
        <v>0</v>
      </c>
      <c r="Y85" s="266"/>
      <c r="Z85" s="266"/>
    </row>
    <row r="86" spans="1:27" x14ac:dyDescent="0.15">
      <c r="A86" s="256"/>
      <c r="B86" s="264"/>
      <c r="C86" s="264"/>
      <c r="D86" s="264"/>
      <c r="E86" s="262" t="e">
        <f>D86/C86</f>
        <v>#DIV/0!</v>
      </c>
      <c r="F86" s="264"/>
      <c r="G86" s="265" t="e">
        <f>F86/C86</f>
        <v>#DIV/0!</v>
      </c>
      <c r="H86" s="264"/>
      <c r="I86" s="262" t="e">
        <f>H86/C86</f>
        <v>#DIV/0!</v>
      </c>
      <c r="J86" s="264"/>
      <c r="K86" s="262" t="e">
        <f t="shared" si="49"/>
        <v>#DIV/0!</v>
      </c>
      <c r="M86" s="264"/>
      <c r="N86" s="264"/>
      <c r="O86" s="264" t="e">
        <f>N86/M86</f>
        <v>#DIV/0!</v>
      </c>
      <c r="P86" s="264"/>
      <c r="Q86" s="262" t="e">
        <f t="shared" si="50"/>
        <v>#DIV/0!</v>
      </c>
      <c r="R86" s="266"/>
      <c r="S86" s="262">
        <f>(C86+M86)/($D$17+$N$17)</f>
        <v>0</v>
      </c>
      <c r="T86" s="262">
        <f>C86/($D$17)</f>
        <v>0</v>
      </c>
      <c r="U86" s="262">
        <f>M86/($N$17)</f>
        <v>0</v>
      </c>
      <c r="V86" s="267"/>
      <c r="W86" s="264">
        <f t="shared" si="51"/>
        <v>0</v>
      </c>
      <c r="X86" s="268">
        <f t="shared" si="52"/>
        <v>0</v>
      </c>
      <c r="Y86" s="266"/>
      <c r="Z86" s="266"/>
    </row>
    <row r="87" spans="1:27" x14ac:dyDescent="0.15">
      <c r="A87" s="263" t="s">
        <v>44</v>
      </c>
      <c r="B87" s="263"/>
      <c r="C87" s="263">
        <f>SUM(C84:C86)</f>
        <v>632</v>
      </c>
      <c r="D87" s="263">
        <f>SUM(D84:D86)</f>
        <v>452</v>
      </c>
      <c r="E87" s="263"/>
      <c r="F87" s="263">
        <f t="shared" ref="F87" si="53">SUM(F84:F86)</f>
        <v>5126</v>
      </c>
      <c r="G87" s="263"/>
      <c r="H87" s="263">
        <f t="shared" ref="H87" si="54">SUM(H84:H86)</f>
        <v>45</v>
      </c>
      <c r="I87" s="263"/>
      <c r="J87" s="263">
        <f t="shared" ref="J87" si="55">SUM(J84:J86)</f>
        <v>13</v>
      </c>
      <c r="K87" s="263"/>
      <c r="L87" s="259"/>
      <c r="M87" s="263">
        <f>SUM(M84:M86)</f>
        <v>68</v>
      </c>
      <c r="N87" s="263">
        <f>SUM(N84:N86)</f>
        <v>370</v>
      </c>
      <c r="O87" s="263"/>
      <c r="P87" s="263">
        <f>SUM(P84:P86)</f>
        <v>3</v>
      </c>
      <c r="Q87" s="263"/>
      <c r="R87" s="263"/>
      <c r="S87" s="270">
        <f>S84+S85+S86</f>
        <v>1.1272141706924315</v>
      </c>
      <c r="T87" s="271">
        <f>C87/(C87+M87)</f>
        <v>0.9028571428571428</v>
      </c>
      <c r="U87" s="271">
        <f>M87/(M87+C87)</f>
        <v>9.7142857142857142E-2</v>
      </c>
      <c r="V87" s="267"/>
      <c r="W87" s="266"/>
      <c r="X87" s="266"/>
      <c r="Y87" s="266"/>
      <c r="Z87" s="266"/>
    </row>
    <row r="88" spans="1:27" x14ac:dyDescent="0.15">
      <c r="C88" s="266"/>
      <c r="D88" s="272"/>
      <c r="E88" s="266"/>
      <c r="F88" s="273"/>
      <c r="G88" s="266"/>
      <c r="H88" s="274"/>
      <c r="I88" s="266"/>
      <c r="J88" s="274"/>
      <c r="K88" s="266"/>
      <c r="L88" s="266"/>
      <c r="M88" s="266"/>
      <c r="N88" s="266"/>
      <c r="O88" s="266"/>
      <c r="P88" s="266"/>
      <c r="Q88" s="266"/>
      <c r="R88" s="266"/>
    </row>
    <row r="89" spans="1:27" x14ac:dyDescent="0.15">
      <c r="C89" s="266"/>
      <c r="D89" s="272"/>
      <c r="E89" s="266"/>
      <c r="F89" s="273"/>
      <c r="G89" s="266"/>
      <c r="H89" s="274"/>
      <c r="I89" s="266"/>
      <c r="J89" s="274"/>
      <c r="K89" s="266"/>
      <c r="L89" s="266"/>
      <c r="M89" s="266"/>
      <c r="N89" s="266"/>
      <c r="O89" s="266"/>
      <c r="P89" s="266"/>
      <c r="Q89" s="266"/>
      <c r="R89" s="266"/>
    </row>
    <row r="90" spans="1:27" x14ac:dyDescent="0.15">
      <c r="A90" s="531" t="s">
        <v>49</v>
      </c>
      <c r="B90" s="531"/>
      <c r="C90" s="531"/>
      <c r="D90" s="531"/>
      <c r="E90" s="531"/>
      <c r="F90" s="531"/>
      <c r="G90" s="531"/>
      <c r="H90" s="531" t="s">
        <v>52</v>
      </c>
      <c r="I90" s="532"/>
      <c r="J90" s="532"/>
      <c r="K90" s="532"/>
      <c r="L90" s="532"/>
      <c r="M90" s="532"/>
      <c r="N90" s="266"/>
      <c r="O90" s="266"/>
      <c r="R90" s="531" t="s">
        <v>50</v>
      </c>
      <c r="S90" s="531"/>
      <c r="T90" s="531"/>
      <c r="V90" s="531" t="s">
        <v>51</v>
      </c>
      <c r="W90" s="531"/>
      <c r="X90" s="258"/>
      <c r="Y90" s="258"/>
      <c r="Z90" s="258"/>
      <c r="AA90" s="258"/>
    </row>
    <row r="91" spans="1:27" x14ac:dyDescent="0.15">
      <c r="A91" s="263" t="s">
        <v>16</v>
      </c>
      <c r="B91" s="263" t="s">
        <v>66</v>
      </c>
      <c r="C91" s="263" t="s">
        <v>1</v>
      </c>
      <c r="D91" s="263" t="s">
        <v>4</v>
      </c>
      <c r="E91" s="263" t="s">
        <v>5</v>
      </c>
      <c r="F91" s="263" t="s">
        <v>6</v>
      </c>
      <c r="G91" s="263" t="s">
        <v>7</v>
      </c>
      <c r="I91" s="263" t="s">
        <v>34</v>
      </c>
      <c r="J91" s="263" t="s">
        <v>17</v>
      </c>
      <c r="K91" s="263" t="s">
        <v>18</v>
      </c>
      <c r="L91" s="263" t="s">
        <v>19</v>
      </c>
      <c r="M91" s="263" t="s">
        <v>20</v>
      </c>
      <c r="N91" s="263" t="s">
        <v>6</v>
      </c>
      <c r="O91" s="263" t="s">
        <v>53</v>
      </c>
      <c r="R91" s="263" t="s">
        <v>16</v>
      </c>
      <c r="S91" s="263" t="s">
        <v>47</v>
      </c>
      <c r="T91" s="263" t="s">
        <v>45</v>
      </c>
      <c r="U91" s="263" t="s">
        <v>46</v>
      </c>
      <c r="W91" s="263" t="s">
        <v>14</v>
      </c>
      <c r="X91" s="263" t="s">
        <v>21</v>
      </c>
      <c r="Y91" s="263" t="s">
        <v>1002</v>
      </c>
      <c r="Z91" s="263"/>
      <c r="AA91" s="263"/>
    </row>
    <row r="92" spans="1:27" x14ac:dyDescent="0.15">
      <c r="A92" s="256" t="s">
        <v>1490</v>
      </c>
      <c r="B92" s="275">
        <v>8</v>
      </c>
      <c r="C92" s="264">
        <v>85</v>
      </c>
      <c r="D92" s="264">
        <v>370</v>
      </c>
      <c r="E92" s="264">
        <f>D92/C92</f>
        <v>4.3529411764705879</v>
      </c>
      <c r="F92" s="264">
        <v>3</v>
      </c>
      <c r="G92" s="262">
        <f>F92/C92</f>
        <v>3.5294117647058823E-2</v>
      </c>
      <c r="I92" s="262">
        <f>K92/J92</f>
        <v>0.78947368421052633</v>
      </c>
      <c r="J92" s="264">
        <v>19</v>
      </c>
      <c r="K92" s="264">
        <v>15</v>
      </c>
      <c r="L92" s="264">
        <v>112</v>
      </c>
      <c r="M92" s="264">
        <f>L92/K92</f>
        <v>7.4666666666666668</v>
      </c>
      <c r="N92" s="264">
        <v>3</v>
      </c>
      <c r="O92" s="262">
        <f>N92/K92</f>
        <v>0.2</v>
      </c>
      <c r="R92" s="256"/>
      <c r="S92" s="262">
        <f>(C92+J92)/($D$27+$K$27+$N$17+$E$17+$L$38+$L$47)</f>
        <v>0.11403508771929824</v>
      </c>
      <c r="T92" s="262">
        <f>J92/($K$27+$F$38+$F$47)</f>
        <v>4.8843187660668377E-2</v>
      </c>
      <c r="U92" s="262">
        <f>C92/($D$27+$N$17+$L$38+$L$47)</f>
        <v>0.18162393162393162</v>
      </c>
      <c r="W92" s="264">
        <f>(D92*0.1)+(F92*6)+(L92*0.1)+(N92*6)</f>
        <v>84.2</v>
      </c>
      <c r="X92" s="264">
        <f>(D92*0.1)+(F92*6)+(K92*1)+(L92*0.1)+(N92*6)</f>
        <v>99.2</v>
      </c>
      <c r="Y92" s="264">
        <f>(D92*0.1)+(F92*6)+(K92*0.5)+(L92*0.1)+(N92*6)</f>
        <v>91.7</v>
      </c>
      <c r="Z92" s="266"/>
      <c r="AA92" s="266"/>
    </row>
    <row r="93" spans="1:27" x14ac:dyDescent="0.15">
      <c r="A93" s="269" t="s">
        <v>615</v>
      </c>
      <c r="B93" s="275">
        <v>17</v>
      </c>
      <c r="C93" s="264">
        <v>200</v>
      </c>
      <c r="D93" s="264">
        <v>988</v>
      </c>
      <c r="E93" s="264">
        <f>D93/C93</f>
        <v>4.9400000000000004</v>
      </c>
      <c r="F93" s="264">
        <v>7</v>
      </c>
      <c r="G93" s="262">
        <f>F93/C93</f>
        <v>3.5000000000000003E-2</v>
      </c>
      <c r="I93" s="262">
        <f t="shared" ref="I93:I96" si="56">K93/J93</f>
        <v>0.7857142857142857</v>
      </c>
      <c r="J93" s="264">
        <v>28</v>
      </c>
      <c r="K93" s="264">
        <v>22</v>
      </c>
      <c r="L93" s="264">
        <v>162</v>
      </c>
      <c r="M93" s="264">
        <f>L93/K93</f>
        <v>7.3636363636363633</v>
      </c>
      <c r="N93" s="264">
        <v>1</v>
      </c>
      <c r="O93" s="262">
        <f t="shared" ref="O93:O96" si="57">N93/K93</f>
        <v>4.5454545454545456E-2</v>
      </c>
      <c r="R93" s="256" t="s">
        <v>616</v>
      </c>
      <c r="S93" s="262">
        <f>(C93+J93)/($D$27+$K$27+$N$17+$E$17+$L$38+$L$47)</f>
        <v>0.25</v>
      </c>
      <c r="T93" s="262">
        <f>J93/($K$27+$F$38+$F$47)</f>
        <v>7.1979434447300775E-2</v>
      </c>
      <c r="U93" s="262">
        <f>C93/($D$27+$N$17+$L$38+$L$47)</f>
        <v>0.42735042735042733</v>
      </c>
      <c r="W93" s="264">
        <f t="shared" ref="W93:W96" si="58">(D93*0.1)+(F93*6)+(L93*0.1)+(N93*6)</f>
        <v>163</v>
      </c>
      <c r="X93" s="264">
        <f t="shared" ref="X93:X96" si="59">(D93*0.1)+(F93*6)+(K93*1)+(L93*0.1)+(N93*6)</f>
        <v>185</v>
      </c>
      <c r="Y93" s="264">
        <f t="shared" ref="Y93:Y96" si="60">(D93*0.1)+(F93*6)+(K93*0.5)+(L93*0.1)+(N93*6)</f>
        <v>174</v>
      </c>
      <c r="Z93" s="266"/>
      <c r="AA93" s="266"/>
    </row>
    <row r="94" spans="1:27" x14ac:dyDescent="0.15">
      <c r="A94" s="269"/>
      <c r="B94" s="275"/>
      <c r="C94" s="264"/>
      <c r="D94" s="264"/>
      <c r="E94" s="264" t="e">
        <f>D94/C94</f>
        <v>#DIV/0!</v>
      </c>
      <c r="F94" s="264">
        <v>0</v>
      </c>
      <c r="G94" s="262" t="e">
        <f>F94/C94</f>
        <v>#DIV/0!</v>
      </c>
      <c r="I94" s="262" t="e">
        <f t="shared" si="56"/>
        <v>#DIV/0!</v>
      </c>
      <c r="J94" s="264"/>
      <c r="K94" s="264"/>
      <c r="L94" s="264"/>
      <c r="M94" s="264" t="e">
        <f>L94/K94</f>
        <v>#DIV/0!</v>
      </c>
      <c r="N94" s="264">
        <v>0</v>
      </c>
      <c r="O94" s="262" t="e">
        <f t="shared" si="57"/>
        <v>#DIV/0!</v>
      </c>
      <c r="R94" s="256"/>
      <c r="S94" s="262">
        <f>(C94+J94)/($D$27+$K$27+$N$17+$E$17+$L$38+$L$47)</f>
        <v>0</v>
      </c>
      <c r="T94" s="262">
        <f>J94/($K$27+$F$38+$F$47)</f>
        <v>0</v>
      </c>
      <c r="U94" s="262">
        <f>C94/($D$27+$N$17+$L$38+$L$47)</f>
        <v>0</v>
      </c>
      <c r="W94" s="264">
        <f t="shared" si="58"/>
        <v>0</v>
      </c>
      <c r="X94" s="264">
        <f t="shared" si="59"/>
        <v>0</v>
      </c>
      <c r="Y94" s="264">
        <f t="shared" si="60"/>
        <v>0</v>
      </c>
      <c r="Z94" s="266"/>
      <c r="AA94" s="266"/>
    </row>
    <row r="95" spans="1:27" x14ac:dyDescent="0.15">
      <c r="A95" s="256"/>
      <c r="B95" s="275"/>
      <c r="C95" s="264"/>
      <c r="D95" s="264"/>
      <c r="E95" s="264" t="e">
        <f>D95/C95</f>
        <v>#DIV/0!</v>
      </c>
      <c r="F95" s="264"/>
      <c r="G95" s="262" t="e">
        <f>F95/C95</f>
        <v>#DIV/0!</v>
      </c>
      <c r="I95" s="262" t="e">
        <f t="shared" si="56"/>
        <v>#DIV/0!</v>
      </c>
      <c r="J95" s="264"/>
      <c r="K95" s="264"/>
      <c r="L95" s="264"/>
      <c r="M95" s="264" t="e">
        <f>L95/K95</f>
        <v>#DIV/0!</v>
      </c>
      <c r="N95" s="264"/>
      <c r="O95" s="262" t="e">
        <f t="shared" si="57"/>
        <v>#DIV/0!</v>
      </c>
      <c r="R95" s="256"/>
      <c r="S95" s="262">
        <f>(C95+J95)/($D$27+$K$27+$N$17+$E$17+$L$38+$L$47)</f>
        <v>0</v>
      </c>
      <c r="T95" s="262">
        <f>J95/($K$27+$F$38+$F$47)</f>
        <v>0</v>
      </c>
      <c r="U95" s="262">
        <f>C95/($D$27+$N$17+$L$38+$L$47)</f>
        <v>0</v>
      </c>
      <c r="W95" s="264">
        <f t="shared" si="58"/>
        <v>0</v>
      </c>
      <c r="X95" s="264">
        <f t="shared" si="59"/>
        <v>0</v>
      </c>
      <c r="Y95" s="264">
        <f t="shared" si="60"/>
        <v>0</v>
      </c>
      <c r="Z95" s="266"/>
      <c r="AA95" s="266"/>
    </row>
    <row r="96" spans="1:27" x14ac:dyDescent="0.15">
      <c r="A96" s="256" t="s">
        <v>988</v>
      </c>
      <c r="B96" s="275">
        <v>17</v>
      </c>
      <c r="C96" s="264">
        <v>60</v>
      </c>
      <c r="D96" s="264">
        <v>240</v>
      </c>
      <c r="E96" s="264">
        <f>D96/C96</f>
        <v>4</v>
      </c>
      <c r="F96" s="264">
        <v>1</v>
      </c>
      <c r="G96" s="262">
        <f>F96/C96</f>
        <v>1.6666666666666666E-2</v>
      </c>
      <c r="I96" s="262">
        <f t="shared" si="56"/>
        <v>0.83606557377049184</v>
      </c>
      <c r="J96" s="264">
        <v>61</v>
      </c>
      <c r="K96" s="264">
        <v>51</v>
      </c>
      <c r="L96" s="264">
        <v>452</v>
      </c>
      <c r="M96" s="264">
        <f>L96/K96</f>
        <v>8.8627450980392162</v>
      </c>
      <c r="N96" s="264">
        <v>7</v>
      </c>
      <c r="O96" s="262">
        <f t="shared" si="57"/>
        <v>0.13725490196078433</v>
      </c>
      <c r="R96" s="256" t="s">
        <v>157</v>
      </c>
      <c r="S96" s="262">
        <f>(C96+J96)/($D$27+$K$27+$N$17+$E$17+$L$38+$L$47)</f>
        <v>0.13267543859649122</v>
      </c>
      <c r="T96" s="262">
        <f>J96/($K$27+$F$38+$F$47)</f>
        <v>0.15681233933161953</v>
      </c>
      <c r="U96" s="262">
        <f>C96/($D$27+$N$17+$L$38+$L$47)</f>
        <v>0.12820512820512819</v>
      </c>
      <c r="W96" s="264">
        <f t="shared" si="58"/>
        <v>117.2</v>
      </c>
      <c r="X96" s="264">
        <f t="shared" si="59"/>
        <v>168.2</v>
      </c>
      <c r="Y96" s="264">
        <f t="shared" si="60"/>
        <v>142.69999999999999</v>
      </c>
      <c r="Z96" s="266"/>
      <c r="AA96" s="266"/>
    </row>
    <row r="97" spans="1:26" x14ac:dyDescent="0.15">
      <c r="A97" s="263" t="s">
        <v>44</v>
      </c>
      <c r="B97" s="263"/>
      <c r="C97" s="263">
        <f>SUM(C92:C96)</f>
        <v>345</v>
      </c>
      <c r="D97" s="263">
        <f t="shared" ref="D97" si="61">SUM(D92:D96)</f>
        <v>1598</v>
      </c>
      <c r="E97" s="263"/>
      <c r="F97" s="263">
        <f t="shared" ref="F97" si="62">SUM(F92:F96)</f>
        <v>11</v>
      </c>
      <c r="G97" s="263"/>
      <c r="H97" s="263"/>
      <c r="I97" s="263"/>
      <c r="J97" s="263">
        <f>SUM(J92:J96)</f>
        <v>108</v>
      </c>
      <c r="K97" s="263">
        <f t="shared" ref="K97:L97" si="63">SUM(K92:K96)</f>
        <v>88</v>
      </c>
      <c r="L97" s="263">
        <f t="shared" si="63"/>
        <v>726</v>
      </c>
      <c r="M97" s="263"/>
      <c r="N97" s="263">
        <f t="shared" ref="N97" si="64">SUM(N92:N96)</f>
        <v>11</v>
      </c>
      <c r="O97" s="263"/>
    </row>
    <row r="98" spans="1:26" x14ac:dyDescent="0.15">
      <c r="A98" s="263"/>
      <c r="C98" s="266"/>
      <c r="D98" s="266"/>
      <c r="E98" s="266"/>
      <c r="F98" s="266"/>
      <c r="G98" s="266"/>
      <c r="H98" s="263"/>
      <c r="I98" s="266"/>
      <c r="J98" s="266"/>
      <c r="K98" s="266"/>
      <c r="L98" s="266"/>
      <c r="M98" s="266"/>
      <c r="N98" s="266"/>
    </row>
    <row r="99" spans="1:26" x14ac:dyDescent="0.15">
      <c r="C99" s="266"/>
      <c r="D99" s="266"/>
      <c r="E99" s="266"/>
      <c r="F99" s="266"/>
      <c r="G99" s="266"/>
      <c r="H99" s="266"/>
      <c r="I99" s="266"/>
      <c r="J99" s="266"/>
      <c r="K99" s="266"/>
      <c r="L99" s="266"/>
      <c r="M99" s="266"/>
    </row>
    <row r="100" spans="1:26" x14ac:dyDescent="0.15">
      <c r="A100" s="531" t="s">
        <v>52</v>
      </c>
      <c r="B100" s="531"/>
      <c r="C100" s="531"/>
      <c r="D100" s="531"/>
      <c r="E100" s="531"/>
      <c r="F100" s="531"/>
      <c r="G100" s="531"/>
      <c r="H100" s="266"/>
      <c r="I100" s="266"/>
      <c r="J100" s="531" t="s">
        <v>49</v>
      </c>
      <c r="K100" s="531"/>
      <c r="L100" s="531"/>
      <c r="M100" s="531"/>
      <c r="N100" s="531"/>
      <c r="R100" s="531" t="s">
        <v>50</v>
      </c>
      <c r="S100" s="531"/>
      <c r="T100" s="531"/>
      <c r="V100" s="531" t="s">
        <v>51</v>
      </c>
      <c r="W100" s="530"/>
    </row>
    <row r="101" spans="1:26" x14ac:dyDescent="0.15">
      <c r="A101" s="263" t="s">
        <v>25</v>
      </c>
      <c r="B101" s="263" t="s">
        <v>66</v>
      </c>
      <c r="C101" s="263" t="s">
        <v>34</v>
      </c>
      <c r="D101" s="263" t="s">
        <v>17</v>
      </c>
      <c r="E101" s="263" t="s">
        <v>18</v>
      </c>
      <c r="F101" s="263" t="s">
        <v>19</v>
      </c>
      <c r="G101" s="263" t="s">
        <v>20</v>
      </c>
      <c r="H101" s="263" t="s">
        <v>6</v>
      </c>
      <c r="I101" s="263" t="s">
        <v>53</v>
      </c>
      <c r="K101" s="263" t="s">
        <v>10</v>
      </c>
      <c r="L101" s="263" t="s">
        <v>11</v>
      </c>
      <c r="M101" s="263" t="s">
        <v>12</v>
      </c>
      <c r="N101" s="263" t="s">
        <v>26</v>
      </c>
      <c r="O101" s="263" t="s">
        <v>7</v>
      </c>
      <c r="R101" s="263" t="s">
        <v>25</v>
      </c>
      <c r="S101" s="263" t="s">
        <v>47</v>
      </c>
      <c r="T101" s="263" t="s">
        <v>45</v>
      </c>
      <c r="U101" s="263" t="s">
        <v>46</v>
      </c>
      <c r="W101" s="263" t="s">
        <v>14</v>
      </c>
      <c r="X101" s="263" t="s">
        <v>21</v>
      </c>
      <c r="Y101" s="263" t="s">
        <v>1003</v>
      </c>
      <c r="Z101" s="263"/>
    </row>
    <row r="102" spans="1:26" x14ac:dyDescent="0.15">
      <c r="A102" s="269" t="s">
        <v>583</v>
      </c>
      <c r="B102" s="264">
        <v>15</v>
      </c>
      <c r="C102" s="262">
        <f>E102/D102</f>
        <v>0.51923076923076927</v>
      </c>
      <c r="D102" s="264">
        <v>52</v>
      </c>
      <c r="E102" s="264">
        <v>27</v>
      </c>
      <c r="F102" s="264">
        <v>425</v>
      </c>
      <c r="G102" s="264">
        <f t="shared" ref="G102:G107" si="65">F102/E102</f>
        <v>15.74074074074074</v>
      </c>
      <c r="H102" s="264">
        <v>2</v>
      </c>
      <c r="I102" s="262">
        <f>H102/E102</f>
        <v>7.407407407407407E-2</v>
      </c>
      <c r="K102" s="264">
        <v>2</v>
      </c>
      <c r="L102" s="264">
        <v>4</v>
      </c>
      <c r="M102" s="276">
        <f t="shared" ref="M102:M107" si="66">L102/K102</f>
        <v>2</v>
      </c>
      <c r="N102" s="264">
        <v>0</v>
      </c>
      <c r="O102" s="262">
        <f>N102/K102</f>
        <v>0</v>
      </c>
      <c r="R102" s="256" t="s">
        <v>378</v>
      </c>
      <c r="S102" s="277">
        <f t="shared" ref="S102:S107" si="67">(D102+K102)/($D$27+$L$27+$N$17+$E$47+$L$47)</f>
        <v>8.4243369734789394E-2</v>
      </c>
      <c r="T102" s="277">
        <f t="shared" ref="T102:T107" si="68">D102/($E$17)</f>
        <v>0.14016172506738545</v>
      </c>
      <c r="U102" s="277">
        <f t="shared" ref="U102:U107" si="69">K102/($N$17+$D$27+$L$38+$L$47)</f>
        <v>4.2735042735042739E-3</v>
      </c>
      <c r="W102" s="264">
        <f>(F102*0.1)+(H102*6)+(L102*0.1)+(N102*6)</f>
        <v>54.9</v>
      </c>
      <c r="X102" s="264">
        <f>(E102*1)+(F102*0.1)+(H102*6)+(L102*0.1)+(N102*6)</f>
        <v>81.900000000000006</v>
      </c>
      <c r="Y102" s="264">
        <f>(E102*0.5)+(F102*0.1)+(H102*6)+(L102*0.1)+(N102*6)</f>
        <v>68.400000000000006</v>
      </c>
      <c r="Z102" s="266"/>
    </row>
    <row r="103" spans="1:26" x14ac:dyDescent="0.15">
      <c r="A103" s="269" t="s">
        <v>512</v>
      </c>
      <c r="B103" s="264">
        <v>17</v>
      </c>
      <c r="C103" s="262">
        <f t="shared" ref="C103:C107" si="70">E103/D103</f>
        <v>0.7303370786516854</v>
      </c>
      <c r="D103" s="264">
        <v>89</v>
      </c>
      <c r="E103" s="264">
        <v>65</v>
      </c>
      <c r="F103" s="264">
        <v>759</v>
      </c>
      <c r="G103" s="264">
        <f t="shared" si="65"/>
        <v>11.676923076923076</v>
      </c>
      <c r="H103" s="264">
        <v>5</v>
      </c>
      <c r="I103" s="262">
        <f t="shared" ref="I103:I107" si="71">H103/E103</f>
        <v>7.6923076923076927E-2</v>
      </c>
      <c r="K103" s="264">
        <v>8</v>
      </c>
      <c r="L103" s="264">
        <v>61</v>
      </c>
      <c r="M103" s="276">
        <f t="shared" si="66"/>
        <v>7.625</v>
      </c>
      <c r="N103" s="264">
        <v>1</v>
      </c>
      <c r="O103" s="262">
        <f t="shared" ref="O103:O107" si="72">N103/K103</f>
        <v>0.125</v>
      </c>
      <c r="R103" s="256" t="s">
        <v>379</v>
      </c>
      <c r="S103" s="277">
        <f t="shared" si="67"/>
        <v>0.15132605304212168</v>
      </c>
      <c r="T103" s="277">
        <f t="shared" si="68"/>
        <v>0.23989218328840969</v>
      </c>
      <c r="U103" s="277">
        <f t="shared" si="69"/>
        <v>1.7094017094017096E-2</v>
      </c>
      <c r="W103" s="264">
        <f t="shared" ref="W103:W107" si="73">(F103*0.1)+(H103*6)+(L103*0.1)+(N103*6)</f>
        <v>118</v>
      </c>
      <c r="X103" s="264">
        <f t="shared" ref="X103:X107" si="74">(E103*1)+(F103*0.1)+(H103*6)+(L103*0.1)+(N103*6)</f>
        <v>183</v>
      </c>
      <c r="Y103" s="264">
        <f t="shared" ref="Y103:Y107" si="75">(E103*0.5)+(F103*0.1)+(H103*6)+(L103*0.1)+(N103*6)</f>
        <v>150.5</v>
      </c>
      <c r="Z103" s="266"/>
    </row>
    <row r="104" spans="1:26" x14ac:dyDescent="0.15">
      <c r="A104" s="269" t="s">
        <v>675</v>
      </c>
      <c r="B104" s="264">
        <v>14</v>
      </c>
      <c r="C104" s="262">
        <f t="shared" si="70"/>
        <v>0.72826086956521741</v>
      </c>
      <c r="D104" s="264">
        <v>92</v>
      </c>
      <c r="E104" s="264">
        <v>67</v>
      </c>
      <c r="F104" s="264">
        <v>826</v>
      </c>
      <c r="G104" s="264">
        <f t="shared" si="65"/>
        <v>12.328358208955224</v>
      </c>
      <c r="H104" s="264">
        <v>6</v>
      </c>
      <c r="I104" s="262">
        <f t="shared" si="71"/>
        <v>8.9552238805970144E-2</v>
      </c>
      <c r="K104" s="264">
        <v>6</v>
      </c>
      <c r="L104" s="264">
        <v>68</v>
      </c>
      <c r="M104" s="276">
        <f t="shared" si="66"/>
        <v>11.333333333333334</v>
      </c>
      <c r="N104" s="264">
        <v>2</v>
      </c>
      <c r="O104" s="262">
        <f t="shared" si="72"/>
        <v>0.33333333333333331</v>
      </c>
      <c r="R104" s="256" t="s">
        <v>676</v>
      </c>
      <c r="S104" s="277">
        <f t="shared" si="67"/>
        <v>0.15288611544461778</v>
      </c>
      <c r="T104" s="277">
        <f t="shared" si="68"/>
        <v>0.24797843665768193</v>
      </c>
      <c r="U104" s="277">
        <f t="shared" si="69"/>
        <v>1.282051282051282E-2</v>
      </c>
      <c r="W104" s="264">
        <f t="shared" si="73"/>
        <v>137.4</v>
      </c>
      <c r="X104" s="264">
        <f t="shared" si="74"/>
        <v>204.40000000000003</v>
      </c>
      <c r="Y104" s="264">
        <f t="shared" si="75"/>
        <v>170.90000000000003</v>
      </c>
      <c r="Z104" s="266"/>
    </row>
    <row r="105" spans="1:26" x14ac:dyDescent="0.15">
      <c r="A105" s="269" t="s">
        <v>1483</v>
      </c>
      <c r="B105" s="264">
        <v>17</v>
      </c>
      <c r="C105" s="262">
        <f t="shared" si="70"/>
        <v>0.7142857142857143</v>
      </c>
      <c r="D105" s="264">
        <v>56</v>
      </c>
      <c r="E105" s="264">
        <v>40</v>
      </c>
      <c r="F105" s="264">
        <v>450</v>
      </c>
      <c r="G105" s="264">
        <f t="shared" si="65"/>
        <v>11.25</v>
      </c>
      <c r="H105" s="264">
        <v>4</v>
      </c>
      <c r="I105" s="262">
        <f t="shared" si="71"/>
        <v>0.1</v>
      </c>
      <c r="K105" s="264">
        <v>3</v>
      </c>
      <c r="L105" s="264">
        <v>24</v>
      </c>
      <c r="M105" s="276">
        <f t="shared" si="66"/>
        <v>8</v>
      </c>
      <c r="N105" s="264">
        <v>1</v>
      </c>
      <c r="O105" s="262">
        <f t="shared" si="72"/>
        <v>0.33333333333333331</v>
      </c>
      <c r="R105" s="256" t="s">
        <v>785</v>
      </c>
      <c r="S105" s="277">
        <f t="shared" si="67"/>
        <v>9.2043681747269887E-2</v>
      </c>
      <c r="T105" s="277">
        <f t="shared" si="68"/>
        <v>0.15094339622641509</v>
      </c>
      <c r="U105" s="277">
        <f t="shared" si="69"/>
        <v>6.41025641025641E-3</v>
      </c>
      <c r="W105" s="264">
        <f t="shared" si="73"/>
        <v>77.400000000000006</v>
      </c>
      <c r="X105" s="264">
        <f t="shared" si="74"/>
        <v>117.4</v>
      </c>
      <c r="Y105" s="264">
        <f t="shared" si="75"/>
        <v>97.4</v>
      </c>
      <c r="Z105" s="266"/>
    </row>
    <row r="106" spans="1:26" x14ac:dyDescent="0.15">
      <c r="A106" s="269" t="s">
        <v>1318</v>
      </c>
      <c r="B106" s="264">
        <v>17</v>
      </c>
      <c r="C106" s="262">
        <f t="shared" si="70"/>
        <v>0.70588235294117652</v>
      </c>
      <c r="D106" s="264">
        <v>34</v>
      </c>
      <c r="E106" s="264">
        <v>24</v>
      </c>
      <c r="F106" s="264">
        <v>301</v>
      </c>
      <c r="G106" s="264">
        <f t="shared" si="65"/>
        <v>12.541666666666666</v>
      </c>
      <c r="H106" s="264">
        <v>3</v>
      </c>
      <c r="I106" s="262">
        <f t="shared" si="71"/>
        <v>0.125</v>
      </c>
      <c r="K106" s="264">
        <v>0</v>
      </c>
      <c r="L106" s="264">
        <v>0</v>
      </c>
      <c r="M106" s="276" t="e">
        <f t="shared" si="66"/>
        <v>#DIV/0!</v>
      </c>
      <c r="N106" s="264">
        <v>0</v>
      </c>
      <c r="O106" s="262" t="e">
        <f t="shared" si="72"/>
        <v>#DIV/0!</v>
      </c>
      <c r="R106" s="256" t="s">
        <v>380</v>
      </c>
      <c r="S106" s="277">
        <f t="shared" si="67"/>
        <v>5.3042121684867397E-2</v>
      </c>
      <c r="T106" s="277">
        <f t="shared" si="68"/>
        <v>9.1644204851752023E-2</v>
      </c>
      <c r="U106" s="277">
        <f t="shared" si="69"/>
        <v>0</v>
      </c>
      <c r="W106" s="264">
        <f t="shared" si="73"/>
        <v>48.1</v>
      </c>
      <c r="X106" s="264">
        <f t="shared" si="74"/>
        <v>72.099999999999994</v>
      </c>
      <c r="Y106" s="264">
        <f t="shared" si="75"/>
        <v>60.1</v>
      </c>
      <c r="Z106" s="266"/>
    </row>
    <row r="107" spans="1:26" x14ac:dyDescent="0.15">
      <c r="A107" s="269" t="s">
        <v>909</v>
      </c>
      <c r="B107" s="264">
        <v>15</v>
      </c>
      <c r="C107" s="262">
        <f t="shared" si="70"/>
        <v>0.6</v>
      </c>
      <c r="D107" s="264">
        <v>30</v>
      </c>
      <c r="E107" s="264">
        <v>18</v>
      </c>
      <c r="F107" s="264">
        <v>200</v>
      </c>
      <c r="G107" s="264">
        <f t="shared" si="65"/>
        <v>11.111111111111111</v>
      </c>
      <c r="H107" s="264">
        <v>0</v>
      </c>
      <c r="I107" s="262">
        <f t="shared" si="71"/>
        <v>0</v>
      </c>
      <c r="K107" s="264">
        <v>0</v>
      </c>
      <c r="L107" s="264">
        <v>0</v>
      </c>
      <c r="M107" s="276" t="e">
        <f t="shared" si="66"/>
        <v>#DIV/0!</v>
      </c>
      <c r="N107" s="264">
        <v>0</v>
      </c>
      <c r="O107" s="262" t="e">
        <f t="shared" si="72"/>
        <v>#DIV/0!</v>
      </c>
      <c r="R107" s="256" t="s">
        <v>910</v>
      </c>
      <c r="S107" s="277">
        <f t="shared" si="67"/>
        <v>4.6801872074882997E-2</v>
      </c>
      <c r="T107" s="277">
        <f t="shared" si="68"/>
        <v>8.0862533692722366E-2</v>
      </c>
      <c r="U107" s="277">
        <f t="shared" si="69"/>
        <v>0</v>
      </c>
      <c r="W107" s="264">
        <f t="shared" si="73"/>
        <v>20</v>
      </c>
      <c r="X107" s="264">
        <f t="shared" si="74"/>
        <v>38</v>
      </c>
      <c r="Y107" s="264">
        <f t="shared" si="75"/>
        <v>29</v>
      </c>
      <c r="Z107" s="266"/>
    </row>
    <row r="108" spans="1:26" x14ac:dyDescent="0.15">
      <c r="A108" s="263" t="s">
        <v>44</v>
      </c>
      <c r="B108" s="263"/>
      <c r="C108" s="259"/>
      <c r="D108" s="263">
        <f>SUM(D102:D107)</f>
        <v>353</v>
      </c>
      <c r="E108" s="263">
        <f t="shared" ref="E108:F108" si="76">SUM(E102:E107)</f>
        <v>241</v>
      </c>
      <c r="F108" s="263">
        <f t="shared" si="76"/>
        <v>2961</v>
      </c>
      <c r="G108" s="263"/>
      <c r="H108" s="263">
        <f t="shared" ref="H108" si="77">SUM(H102:H107)</f>
        <v>20</v>
      </c>
      <c r="I108" s="263"/>
      <c r="J108" s="263"/>
      <c r="K108" s="263">
        <f>SUM(K102:K107)</f>
        <v>19</v>
      </c>
      <c r="L108" s="263">
        <f t="shared" ref="L108" si="78">SUM(L102:L107)</f>
        <v>157</v>
      </c>
      <c r="M108" s="263"/>
      <c r="N108" s="263">
        <f t="shared" ref="N108" si="79">SUM(N102:N107)</f>
        <v>4</v>
      </c>
      <c r="O108" s="263"/>
    </row>
    <row r="109" spans="1:26" x14ac:dyDescent="0.15">
      <c r="A109" s="263"/>
      <c r="C109" s="266"/>
      <c r="D109" s="266"/>
      <c r="E109" s="266"/>
      <c r="F109" s="266"/>
      <c r="G109" s="266"/>
      <c r="H109" s="266"/>
      <c r="I109" s="266"/>
      <c r="J109" s="266"/>
      <c r="K109" s="266"/>
      <c r="L109" s="266"/>
    </row>
    <row r="110" spans="1:26" x14ac:dyDescent="0.15">
      <c r="A110" s="263"/>
      <c r="C110" s="266"/>
      <c r="D110" s="266"/>
      <c r="E110" s="266"/>
      <c r="F110" s="266"/>
      <c r="G110" s="266"/>
      <c r="H110" s="266"/>
      <c r="I110" s="266"/>
      <c r="J110" s="266"/>
      <c r="K110" s="266"/>
      <c r="L110" s="266"/>
    </row>
    <row r="111" spans="1:26" x14ac:dyDescent="0.15">
      <c r="A111" s="531" t="s">
        <v>52</v>
      </c>
      <c r="B111" s="531"/>
      <c r="C111" s="531"/>
      <c r="D111" s="531"/>
      <c r="E111" s="531"/>
      <c r="F111" s="531"/>
      <c r="G111" s="531"/>
      <c r="H111" s="266"/>
      <c r="I111" s="266"/>
      <c r="J111" s="531" t="s">
        <v>49</v>
      </c>
      <c r="K111" s="531"/>
      <c r="L111" s="531"/>
      <c r="M111" s="531"/>
      <c r="N111" s="531"/>
      <c r="R111" s="531" t="s">
        <v>50</v>
      </c>
      <c r="S111" s="531"/>
      <c r="T111" s="531"/>
      <c r="V111" s="531" t="s">
        <v>51</v>
      </c>
      <c r="W111" s="530"/>
    </row>
    <row r="112" spans="1:26" x14ac:dyDescent="0.15">
      <c r="A112" s="263" t="s">
        <v>31</v>
      </c>
      <c r="B112" s="263" t="s">
        <v>66</v>
      </c>
      <c r="C112" s="263" t="s">
        <v>34</v>
      </c>
      <c r="D112" s="263" t="s">
        <v>17</v>
      </c>
      <c r="E112" s="263" t="s">
        <v>18</v>
      </c>
      <c r="F112" s="263" t="s">
        <v>19</v>
      </c>
      <c r="G112" s="263" t="s">
        <v>20</v>
      </c>
      <c r="H112" s="263" t="s">
        <v>6</v>
      </c>
      <c r="I112" s="263" t="s">
        <v>53</v>
      </c>
      <c r="K112" s="263" t="s">
        <v>10</v>
      </c>
      <c r="L112" s="263" t="s">
        <v>11</v>
      </c>
      <c r="M112" s="263" t="s">
        <v>12</v>
      </c>
      <c r="N112" s="263" t="s">
        <v>54</v>
      </c>
      <c r="O112" s="263" t="s">
        <v>7</v>
      </c>
      <c r="R112" s="263" t="s">
        <v>31</v>
      </c>
      <c r="S112" s="263" t="s">
        <v>47</v>
      </c>
      <c r="T112" s="263" t="s">
        <v>45</v>
      </c>
      <c r="U112" s="263" t="s">
        <v>46</v>
      </c>
      <c r="W112" s="263" t="s">
        <v>14</v>
      </c>
      <c r="X112" s="263" t="s">
        <v>21</v>
      </c>
      <c r="Y112" s="263" t="s">
        <v>1004</v>
      </c>
      <c r="Z112" s="263"/>
    </row>
    <row r="113" spans="1:26" x14ac:dyDescent="0.15">
      <c r="A113" s="256" t="s">
        <v>513</v>
      </c>
      <c r="B113" s="264">
        <v>17</v>
      </c>
      <c r="C113" s="262">
        <f>E113/D113</f>
        <v>0.70138888888888884</v>
      </c>
      <c r="D113" s="264">
        <v>144</v>
      </c>
      <c r="E113" s="264">
        <v>101</v>
      </c>
      <c r="F113" s="264">
        <v>1232</v>
      </c>
      <c r="G113" s="264">
        <f>F113/E113</f>
        <v>12.198019801980198</v>
      </c>
      <c r="H113" s="264">
        <v>11</v>
      </c>
      <c r="I113" s="262">
        <f>H113/E113</f>
        <v>0.10891089108910891</v>
      </c>
      <c r="K113" s="264">
        <v>0</v>
      </c>
      <c r="L113" s="264">
        <v>0</v>
      </c>
      <c r="M113" s="264">
        <v>0</v>
      </c>
      <c r="N113" s="264">
        <v>0</v>
      </c>
      <c r="O113" s="262" t="e">
        <f>N113/K113</f>
        <v>#DIV/0!</v>
      </c>
      <c r="R113" s="256" t="s">
        <v>158</v>
      </c>
      <c r="S113" s="277">
        <f>(D113+K113)/($E$47+$L$47+$E$38+$L$38+$K$27+$D$27+$N$17)</f>
        <v>0.13980582524271845</v>
      </c>
      <c r="T113" s="277">
        <f>D113/($E$47+$E$38+$K$27)</f>
        <v>0.25622775800711745</v>
      </c>
      <c r="U113" s="277">
        <f>K113/($L$47+$L$38+$D$27+$N$17)</f>
        <v>0</v>
      </c>
      <c r="W113" s="264">
        <f>(F113*0.1)+(H113*6)+(L113*0.1)+(N113*6)</f>
        <v>189.2</v>
      </c>
      <c r="X113" s="264">
        <f>(E113*1)+(F113*0.1)+(H113*6)+(L113*0.1)+(N113*6)</f>
        <v>290.2</v>
      </c>
      <c r="Y113" s="264">
        <f>(E113*0.5)+(F113*0.1)+(H113*6)+(L113*0.1)+(N113*6)</f>
        <v>239.7</v>
      </c>
      <c r="Z113" s="266"/>
    </row>
    <row r="114" spans="1:26" x14ac:dyDescent="0.15">
      <c r="A114" s="269" t="s">
        <v>514</v>
      </c>
      <c r="B114" s="264">
        <v>17</v>
      </c>
      <c r="C114" s="262">
        <f t="shared" ref="C114:C116" si="80">E114/D114</f>
        <v>0.8</v>
      </c>
      <c r="D114" s="264">
        <v>15</v>
      </c>
      <c r="E114" s="264">
        <v>12</v>
      </c>
      <c r="F114" s="264">
        <v>124</v>
      </c>
      <c r="G114" s="264">
        <f>F114/E114</f>
        <v>10.333333333333334</v>
      </c>
      <c r="H114" s="264">
        <v>1</v>
      </c>
      <c r="I114" s="262">
        <f t="shared" ref="I114:I116" si="81">H114/E114</f>
        <v>8.3333333333333329E-2</v>
      </c>
      <c r="K114" s="264">
        <v>0</v>
      </c>
      <c r="L114" s="264">
        <v>0</v>
      </c>
      <c r="M114" s="264">
        <v>0</v>
      </c>
      <c r="N114" s="264">
        <v>0</v>
      </c>
      <c r="O114" s="262" t="e">
        <f t="shared" ref="O114:O116" si="82">N114/K114</f>
        <v>#DIV/0!</v>
      </c>
      <c r="R114" s="256" t="s">
        <v>159</v>
      </c>
      <c r="S114" s="277">
        <f>(D114+K114)/($E$47+$L$47+$E$38+$L$38+$K$27+$D$27+$N$17)</f>
        <v>1.4563106796116505E-2</v>
      </c>
      <c r="T114" s="277">
        <f>D114/($E$47+$E$38+$K$27)</f>
        <v>2.6690391459074734E-2</v>
      </c>
      <c r="U114" s="277">
        <f>K114/($L$47+$L$38+$D$27+$N$17)</f>
        <v>0</v>
      </c>
      <c r="W114" s="264">
        <f t="shared" ref="W114:W116" si="83">(F114*0.1)+(H114*6)+(L114*0.1)+(N114*6)</f>
        <v>18.399999999999999</v>
      </c>
      <c r="X114" s="264">
        <f t="shared" ref="X114:X116" si="84">(E114*1)+(F114*0.1)+(H114*6)+(L114*0.1)+(N114*6)</f>
        <v>30.4</v>
      </c>
      <c r="Y114" s="264">
        <f t="shared" ref="Y114:Y116" si="85">(E114*0.5)+(F114*0.1)+(H114*6)+(L114*0.1)+(N114*6)</f>
        <v>24.4</v>
      </c>
      <c r="Z114" s="266"/>
    </row>
    <row r="115" spans="1:26" x14ac:dyDescent="0.15">
      <c r="A115" s="256" t="s">
        <v>1482</v>
      </c>
      <c r="B115" s="264">
        <v>2</v>
      </c>
      <c r="C115" s="262">
        <f t="shared" si="80"/>
        <v>1</v>
      </c>
      <c r="D115" s="264">
        <v>2</v>
      </c>
      <c r="E115" s="264">
        <v>2</v>
      </c>
      <c r="F115" s="264">
        <v>5</v>
      </c>
      <c r="G115" s="264">
        <f>F115/E115</f>
        <v>2.5</v>
      </c>
      <c r="H115" s="264">
        <v>0</v>
      </c>
      <c r="I115" s="262">
        <f t="shared" si="81"/>
        <v>0</v>
      </c>
      <c r="K115" s="264">
        <v>0</v>
      </c>
      <c r="L115" s="264">
        <v>0</v>
      </c>
      <c r="M115" s="264">
        <v>0</v>
      </c>
      <c r="N115" s="264">
        <v>0</v>
      </c>
      <c r="O115" s="262" t="e">
        <f t="shared" si="82"/>
        <v>#DIV/0!</v>
      </c>
      <c r="R115" s="256"/>
      <c r="S115" s="277">
        <f>(D115+K115)/($E$47+$L$47+$E$38+$L$38+$K$27+$D$27+$N$17)</f>
        <v>1.9417475728155339E-3</v>
      </c>
      <c r="T115" s="277">
        <f>D115/($E$47+$E$38+$K$27)</f>
        <v>3.5587188612099642E-3</v>
      </c>
      <c r="U115" s="277">
        <f>K115/($L$47+$L$38+$D$27+$N$17)</f>
        <v>0</v>
      </c>
      <c r="W115" s="264">
        <f t="shared" si="83"/>
        <v>0.5</v>
      </c>
      <c r="X115" s="264">
        <f t="shared" si="84"/>
        <v>2.5</v>
      </c>
      <c r="Y115" s="264">
        <f t="shared" si="85"/>
        <v>1.5</v>
      </c>
      <c r="Z115" s="266"/>
    </row>
    <row r="116" spans="1:26" x14ac:dyDescent="0.15">
      <c r="A116" s="256" t="s">
        <v>1484</v>
      </c>
      <c r="B116" s="264">
        <v>8</v>
      </c>
      <c r="C116" s="262">
        <f t="shared" si="80"/>
        <v>0.8</v>
      </c>
      <c r="D116" s="264">
        <v>10</v>
      </c>
      <c r="E116" s="264">
        <v>8</v>
      </c>
      <c r="F116" s="264">
        <v>78</v>
      </c>
      <c r="G116" s="264">
        <f>F116/E116</f>
        <v>9.75</v>
      </c>
      <c r="H116" s="264">
        <v>2</v>
      </c>
      <c r="I116" s="262">
        <f t="shared" si="81"/>
        <v>0.25</v>
      </c>
      <c r="K116" s="264">
        <v>0</v>
      </c>
      <c r="L116" s="264">
        <v>0</v>
      </c>
      <c r="M116" s="264">
        <v>0</v>
      </c>
      <c r="N116" s="264">
        <v>0</v>
      </c>
      <c r="O116" s="262" t="e">
        <f t="shared" si="82"/>
        <v>#DIV/0!</v>
      </c>
      <c r="R116" s="256"/>
      <c r="S116" s="277">
        <f>(D116+K116)/($E$47+$L$47+$E$38+$L$38+$K$27+$D$27+$N$17)</f>
        <v>9.7087378640776691E-3</v>
      </c>
      <c r="T116" s="277">
        <f>D116/($E$47+$E$38+$K$27)</f>
        <v>1.7793594306049824E-2</v>
      </c>
      <c r="U116" s="277">
        <f>K116/($L$47+$L$38+$D$27+$N$17)</f>
        <v>0</v>
      </c>
      <c r="W116" s="264">
        <f t="shared" si="83"/>
        <v>19.8</v>
      </c>
      <c r="X116" s="264">
        <f t="shared" si="84"/>
        <v>27.8</v>
      </c>
      <c r="Y116" s="264">
        <f t="shared" si="85"/>
        <v>23.8</v>
      </c>
      <c r="Z116" s="266"/>
    </row>
    <row r="117" spans="1:26" x14ac:dyDescent="0.15">
      <c r="A117" s="263" t="s">
        <v>44</v>
      </c>
      <c r="B117" s="263"/>
      <c r="C117" s="259"/>
      <c r="D117" s="263">
        <f>SUM(D113:D116)</f>
        <v>171</v>
      </c>
      <c r="E117" s="263">
        <f t="shared" ref="E117:F117" si="86">SUM(E113:E116)</f>
        <v>123</v>
      </c>
      <c r="F117" s="263">
        <f t="shared" si="86"/>
        <v>1439</v>
      </c>
      <c r="G117" s="263"/>
      <c r="H117" s="263">
        <f t="shared" ref="H117" si="87">SUM(H113:H116)</f>
        <v>14</v>
      </c>
      <c r="I117" s="263"/>
      <c r="J117" s="263"/>
      <c r="K117" s="263">
        <f>SUM(K113:K116)</f>
        <v>0</v>
      </c>
      <c r="L117" s="263">
        <f t="shared" ref="L117" si="88">SUM(L113:L116)</f>
        <v>0</v>
      </c>
      <c r="M117" s="263"/>
      <c r="N117" s="263">
        <f t="shared" ref="N117" si="89">SUM(N113:N116)</f>
        <v>0</v>
      </c>
      <c r="O117" s="259"/>
      <c r="Q117" s="267"/>
      <c r="S117" s="267"/>
      <c r="U117" s="266"/>
      <c r="V117" s="266"/>
    </row>
    <row r="118" spans="1:26" x14ac:dyDescent="0.15">
      <c r="H118" s="272"/>
      <c r="I118" s="266"/>
      <c r="J118" s="266"/>
      <c r="P118" s="267"/>
      <c r="Q118" s="267"/>
      <c r="R118" s="267"/>
      <c r="T118" s="266"/>
      <c r="U118" s="266"/>
    </row>
    <row r="119" spans="1:26" x14ac:dyDescent="0.15">
      <c r="H119" s="272"/>
      <c r="I119" s="266"/>
      <c r="J119" s="266"/>
      <c r="P119" s="267"/>
      <c r="Q119" s="267"/>
      <c r="R119" s="267"/>
      <c r="T119" s="266"/>
      <c r="U119" s="266"/>
    </row>
    <row r="120" spans="1:26" x14ac:dyDescent="0.15">
      <c r="A120" s="531" t="s">
        <v>57</v>
      </c>
      <c r="B120" s="531"/>
      <c r="C120" s="531"/>
      <c r="D120" s="531"/>
      <c r="E120" s="531"/>
      <c r="F120" s="531"/>
      <c r="G120" s="531"/>
      <c r="H120" s="272"/>
      <c r="I120" s="266"/>
      <c r="J120" s="531" t="s">
        <v>58</v>
      </c>
      <c r="K120" s="532"/>
      <c r="L120" s="532"/>
      <c r="M120" s="532"/>
      <c r="N120" s="532"/>
      <c r="P120" s="278"/>
      <c r="Q120" s="267"/>
      <c r="R120" s="531" t="s">
        <v>62</v>
      </c>
      <c r="S120" s="532"/>
      <c r="T120" s="532"/>
      <c r="U120" s="532"/>
      <c r="V120" s="532"/>
    </row>
    <row r="121" spans="1:26" x14ac:dyDescent="0.15">
      <c r="A121" s="259"/>
      <c r="B121" s="263" t="s">
        <v>17</v>
      </c>
      <c r="C121" s="263" t="s">
        <v>42</v>
      </c>
      <c r="D121" s="263" t="s">
        <v>19</v>
      </c>
      <c r="E121" s="263" t="s">
        <v>6</v>
      </c>
      <c r="H121" s="266"/>
      <c r="I121" s="266"/>
      <c r="J121" s="533" t="s">
        <v>59</v>
      </c>
      <c r="K121" s="530"/>
      <c r="L121" s="530"/>
      <c r="M121" s="530"/>
      <c r="N121" s="259" t="s">
        <v>60</v>
      </c>
      <c r="R121" s="533" t="s">
        <v>59</v>
      </c>
      <c r="S121" s="530"/>
      <c r="T121" s="530"/>
      <c r="U121" s="530"/>
      <c r="V121" s="259" t="s">
        <v>60</v>
      </c>
    </row>
    <row r="122" spans="1:26" x14ac:dyDescent="0.15">
      <c r="A122" s="269" t="s">
        <v>33</v>
      </c>
      <c r="B122" s="264">
        <f>SUM(J92:J96,D102:D107,D113:D116)</f>
        <v>632</v>
      </c>
      <c r="C122" s="264">
        <f>SUM(E113:E116,E102:E107,K92:K96)</f>
        <v>452</v>
      </c>
      <c r="D122" s="264">
        <f>SUM(F113:F116,F102:F107,L92:L96)</f>
        <v>5126</v>
      </c>
      <c r="E122" s="264">
        <f>SUM(N92:N96,H102:H107,H113:H116)</f>
        <v>45</v>
      </c>
      <c r="H122" s="266"/>
      <c r="I122" s="266"/>
      <c r="J122" s="534" t="s">
        <v>632</v>
      </c>
      <c r="K122" s="534"/>
      <c r="L122" s="534"/>
      <c r="M122" s="534"/>
      <c r="N122" s="256" t="s">
        <v>285</v>
      </c>
      <c r="R122" s="534" t="s">
        <v>1366</v>
      </c>
      <c r="S122" s="534"/>
      <c r="T122" s="534"/>
      <c r="U122" s="534"/>
      <c r="V122" s="256" t="s">
        <v>286</v>
      </c>
    </row>
    <row r="123" spans="1:26" x14ac:dyDescent="0.15">
      <c r="A123" s="269" t="s">
        <v>43</v>
      </c>
      <c r="B123" s="264">
        <f>SUM(C87)</f>
        <v>632</v>
      </c>
      <c r="C123" s="264">
        <f>SUM(D87)</f>
        <v>452</v>
      </c>
      <c r="D123" s="264">
        <f>SUM(F87)</f>
        <v>5126</v>
      </c>
      <c r="E123" s="264">
        <f>SUM(H87)</f>
        <v>45</v>
      </c>
      <c r="F123" s="263"/>
      <c r="J123" s="534" t="s">
        <v>1344</v>
      </c>
      <c r="K123" s="534"/>
      <c r="L123" s="534"/>
      <c r="M123" s="534"/>
      <c r="N123" s="256" t="s">
        <v>786</v>
      </c>
      <c r="R123" s="534"/>
      <c r="S123" s="534"/>
      <c r="T123" s="534"/>
      <c r="U123" s="534"/>
      <c r="V123" s="256"/>
    </row>
    <row r="124" spans="1:26" x14ac:dyDescent="0.15">
      <c r="A124" s="269" t="s">
        <v>65</v>
      </c>
      <c r="B124" s="264"/>
      <c r="F124" s="263"/>
      <c r="J124" s="534" t="s">
        <v>1436</v>
      </c>
      <c r="K124" s="534"/>
      <c r="L124" s="534"/>
      <c r="M124" s="534"/>
      <c r="N124" s="256" t="s">
        <v>786</v>
      </c>
      <c r="R124" s="534"/>
      <c r="S124" s="534"/>
      <c r="T124" s="534"/>
      <c r="U124" s="534"/>
      <c r="V124" s="256"/>
    </row>
    <row r="125" spans="1:26" x14ac:dyDescent="0.15">
      <c r="J125" s="534" t="s">
        <v>1452</v>
      </c>
      <c r="K125" s="534"/>
      <c r="L125" s="534"/>
      <c r="M125" s="534"/>
      <c r="N125" s="256" t="s">
        <v>285</v>
      </c>
      <c r="R125" s="534"/>
      <c r="S125" s="534"/>
      <c r="T125" s="534"/>
      <c r="U125" s="534"/>
      <c r="V125" s="256"/>
    </row>
    <row r="126" spans="1:26" x14ac:dyDescent="0.15">
      <c r="A126" s="259"/>
      <c r="B126" s="263" t="s">
        <v>1</v>
      </c>
      <c r="C126" s="263" t="s">
        <v>4</v>
      </c>
      <c r="D126" s="263" t="s">
        <v>6</v>
      </c>
      <c r="J126" s="534" t="s">
        <v>633</v>
      </c>
      <c r="K126" s="534"/>
      <c r="L126" s="534"/>
      <c r="M126" s="534"/>
      <c r="N126" s="256" t="s">
        <v>0</v>
      </c>
      <c r="R126" s="535"/>
      <c r="S126" s="534"/>
      <c r="T126" s="534"/>
      <c r="U126" s="534"/>
      <c r="V126" s="256"/>
    </row>
    <row r="127" spans="1:26" x14ac:dyDescent="0.15">
      <c r="A127" s="269" t="s">
        <v>56</v>
      </c>
      <c r="B127" s="264">
        <f>SUM(M84:M86,C92:C96,K102:K107,K113:K116)</f>
        <v>432</v>
      </c>
      <c r="C127" s="264">
        <f>SUM(N84:N86,D92:D96,L102:L107,L113:L116)</f>
        <v>2125</v>
      </c>
      <c r="D127" s="264">
        <f>SUM(P84:P86,F92:F96,N102:N107,N113:N116)</f>
        <v>18</v>
      </c>
      <c r="J127" s="534" t="s">
        <v>1474</v>
      </c>
      <c r="K127" s="534"/>
      <c r="L127" s="534"/>
      <c r="M127" s="534"/>
      <c r="N127" s="256" t="s">
        <v>286</v>
      </c>
      <c r="R127" s="535"/>
      <c r="S127" s="534"/>
      <c r="T127" s="534"/>
      <c r="U127" s="534"/>
      <c r="V127" s="256"/>
    </row>
    <row r="128" spans="1:26" x14ac:dyDescent="0.15">
      <c r="A128" s="269" t="s">
        <v>65</v>
      </c>
      <c r="B128" s="264"/>
      <c r="J128" s="534"/>
      <c r="K128" s="534"/>
      <c r="L128" s="534"/>
      <c r="M128" s="534"/>
      <c r="N128" s="256"/>
      <c r="R128" s="535"/>
      <c r="S128" s="534"/>
      <c r="T128" s="534"/>
      <c r="U128" s="534"/>
      <c r="V128" s="256"/>
    </row>
    <row r="129" spans="1:23" x14ac:dyDescent="0.15">
      <c r="J129" s="534" t="s">
        <v>715</v>
      </c>
      <c r="K129" s="534"/>
      <c r="L129" s="534"/>
      <c r="M129" s="534"/>
      <c r="N129" s="256" t="s">
        <v>286</v>
      </c>
      <c r="R129" s="535"/>
      <c r="S129" s="534"/>
      <c r="T129" s="534"/>
      <c r="U129" s="534"/>
      <c r="V129" s="256"/>
    </row>
    <row r="130" spans="1:23" x14ac:dyDescent="0.15">
      <c r="B130" s="263" t="s">
        <v>40</v>
      </c>
      <c r="C130" s="263" t="s">
        <v>41</v>
      </c>
    </row>
    <row r="131" spans="1:23" x14ac:dyDescent="0.15">
      <c r="A131" s="269" t="s">
        <v>39</v>
      </c>
      <c r="B131" s="262">
        <f>B127/(B123+B127)</f>
        <v>0.40601503759398494</v>
      </c>
      <c r="C131" s="262">
        <f>B123/(B123+B127)</f>
        <v>0.59398496240601506</v>
      </c>
    </row>
    <row r="132" spans="1:23" x14ac:dyDescent="0.15">
      <c r="A132" s="269" t="s">
        <v>64</v>
      </c>
      <c r="B132" s="264"/>
      <c r="C132" s="256"/>
    </row>
    <row r="141" spans="1:23" x14ac:dyDescent="0.15">
      <c r="A141" s="531" t="s">
        <v>93</v>
      </c>
      <c r="B141" s="531"/>
      <c r="C141" s="531"/>
      <c r="D141" s="531"/>
      <c r="E141" s="531"/>
      <c r="F141" s="531"/>
      <c r="G141" s="531"/>
      <c r="H141" s="531"/>
      <c r="I141" s="531"/>
      <c r="J141" s="531"/>
      <c r="K141" s="531"/>
      <c r="L141" s="531"/>
      <c r="M141" s="531"/>
      <c r="N141" s="531"/>
      <c r="O141" s="531"/>
      <c r="P141" s="531"/>
      <c r="Q141" s="531"/>
      <c r="R141" s="531"/>
      <c r="S141" s="531"/>
      <c r="T141" s="531"/>
      <c r="U141" s="531"/>
      <c r="V141" s="531"/>
      <c r="W141" s="531"/>
    </row>
    <row r="142" spans="1:23" x14ac:dyDescent="0.15">
      <c r="A142" s="258"/>
      <c r="B142" s="258"/>
      <c r="C142" s="258"/>
      <c r="D142" s="258"/>
      <c r="E142" s="258"/>
      <c r="F142" s="258"/>
      <c r="G142" s="258"/>
      <c r="H142" s="258"/>
      <c r="I142" s="258"/>
      <c r="J142" s="258"/>
      <c r="K142" s="258"/>
      <c r="L142" s="258"/>
      <c r="M142" s="258"/>
      <c r="N142" s="258"/>
      <c r="O142" s="258"/>
      <c r="P142" s="258"/>
      <c r="Q142" s="258"/>
      <c r="R142" s="258"/>
      <c r="S142" s="258"/>
      <c r="T142" s="258"/>
      <c r="U142" s="258"/>
      <c r="V142" s="258"/>
      <c r="W142" s="258"/>
    </row>
    <row r="143" spans="1:23" x14ac:dyDescent="0.15">
      <c r="H143" s="529" t="s">
        <v>36</v>
      </c>
      <c r="I143" s="530"/>
      <c r="J143" s="530"/>
      <c r="M143" s="529" t="s">
        <v>37</v>
      </c>
      <c r="N143" s="529"/>
      <c r="O143" s="529"/>
    </row>
    <row r="144" spans="1:23" x14ac:dyDescent="0.15">
      <c r="H144" s="529" t="s">
        <v>38</v>
      </c>
      <c r="I144" s="529"/>
      <c r="J144" s="529"/>
    </row>
    <row r="145" spans="1:20" x14ac:dyDescent="0.15">
      <c r="H145" s="529"/>
      <c r="I145" s="530"/>
      <c r="J145" s="530"/>
    </row>
    <row r="146" spans="1:20" x14ac:dyDescent="0.15">
      <c r="H146" s="529"/>
      <c r="I146" s="530"/>
      <c r="J146" s="530"/>
    </row>
    <row r="147" spans="1:20" x14ac:dyDescent="0.15">
      <c r="D147" s="259" t="s">
        <v>83</v>
      </c>
      <c r="P147" s="259" t="s">
        <v>84</v>
      </c>
    </row>
    <row r="148" spans="1:20" x14ac:dyDescent="0.15">
      <c r="A148" s="263" t="s">
        <v>90</v>
      </c>
      <c r="P148" s="259" t="s">
        <v>90</v>
      </c>
      <c r="S148" s="263" t="s">
        <v>92</v>
      </c>
    </row>
    <row r="149" spans="1:20" x14ac:dyDescent="0.15">
      <c r="A149" s="269" t="s">
        <v>79</v>
      </c>
      <c r="B149" s="279" t="s">
        <v>89</v>
      </c>
      <c r="C149" s="279" t="s">
        <v>2</v>
      </c>
      <c r="D149" s="279" t="s">
        <v>3</v>
      </c>
      <c r="E149" s="279" t="s">
        <v>19</v>
      </c>
      <c r="F149" s="279" t="s">
        <v>6</v>
      </c>
      <c r="G149" s="279" t="s">
        <v>76</v>
      </c>
      <c r="H149" s="279" t="s">
        <v>10</v>
      </c>
      <c r="I149" s="279" t="s">
        <v>19</v>
      </c>
      <c r="J149" s="279" t="s">
        <v>77</v>
      </c>
      <c r="K149" s="279" t="s">
        <v>6</v>
      </c>
      <c r="L149" s="279" t="s">
        <v>14</v>
      </c>
      <c r="O149" s="279" t="s">
        <v>85</v>
      </c>
      <c r="P149" s="279" t="s">
        <v>86</v>
      </c>
      <c r="Q149" s="279" t="s">
        <v>87</v>
      </c>
      <c r="S149" s="261" t="s">
        <v>40</v>
      </c>
      <c r="T149" s="261" t="s">
        <v>41</v>
      </c>
    </row>
    <row r="150" spans="1:20" x14ac:dyDescent="0.15">
      <c r="A150" s="256" t="s">
        <v>44</v>
      </c>
      <c r="B150" s="275">
        <f>AVERAGE(B160,B170)</f>
        <v>592</v>
      </c>
      <c r="C150" s="275">
        <f>AVERAGE(C160,C170)</f>
        <v>383.5</v>
      </c>
      <c r="D150" s="280">
        <f>C150/B150</f>
        <v>0.64780405405405406</v>
      </c>
      <c r="E150" s="275">
        <f>AVERAGE(E160,E170)</f>
        <v>3996.5</v>
      </c>
      <c r="F150" s="275">
        <f t="shared" ref="F150:I150" si="90">AVERAGE(F160,F170)</f>
        <v>24.5</v>
      </c>
      <c r="G150" s="275">
        <f t="shared" si="90"/>
        <v>11.5</v>
      </c>
      <c r="H150" s="275">
        <f t="shared" si="90"/>
        <v>69</v>
      </c>
      <c r="I150" s="275">
        <f t="shared" si="90"/>
        <v>379</v>
      </c>
      <c r="J150" s="281">
        <f>I150/H150</f>
        <v>5.4927536231884062</v>
      </c>
      <c r="K150" s="275">
        <f>AVERAGE(K160,K170)</f>
        <v>3.5</v>
      </c>
      <c r="L150" s="264">
        <f>((E150*0.05)+(F150*4)+(G150*-1)+(I150*0.1)+(K150*6))</f>
        <v>345.22500000000002</v>
      </c>
      <c r="O150" s="280">
        <f>(B150+H150)/(B152+F152+B154+F154+B156+F156+B150+H150)</f>
        <v>0.41611583254642742</v>
      </c>
      <c r="P150" s="262">
        <f>B150/(B150+F152+F154+F156)</f>
        <v>0.51455888744024336</v>
      </c>
      <c r="Q150" s="262">
        <f>H150/(H150+B152+B154+B156)</f>
        <v>0.15753424657534246</v>
      </c>
      <c r="S150" s="262">
        <f>(H150+B152+B154+B156)/(H150+B152+B154+B156+B150)</f>
        <v>0.42524271844660194</v>
      </c>
      <c r="T150" s="262">
        <f>B150/(B150+H150+B152+B154+B156)</f>
        <v>0.574757281553398</v>
      </c>
    </row>
    <row r="151" spans="1:20" x14ac:dyDescent="0.15">
      <c r="A151" s="269" t="s">
        <v>80</v>
      </c>
      <c r="B151" s="279" t="s">
        <v>10</v>
      </c>
      <c r="C151" s="279" t="s">
        <v>19</v>
      </c>
      <c r="D151" s="279" t="s">
        <v>77</v>
      </c>
      <c r="E151" s="279" t="s">
        <v>6</v>
      </c>
      <c r="F151" s="279" t="s">
        <v>17</v>
      </c>
      <c r="G151" s="279" t="s">
        <v>18</v>
      </c>
      <c r="H151" s="279" t="s">
        <v>19</v>
      </c>
      <c r="I151" s="279" t="s">
        <v>78</v>
      </c>
      <c r="J151" s="279" t="s">
        <v>6</v>
      </c>
      <c r="K151" s="279" t="s">
        <v>14</v>
      </c>
      <c r="L151" s="275" t="s">
        <v>91</v>
      </c>
      <c r="O151" s="261" t="s">
        <v>85</v>
      </c>
      <c r="P151" s="261" t="s">
        <v>87</v>
      </c>
      <c r="Q151" s="261" t="s">
        <v>88</v>
      </c>
    </row>
    <row r="152" spans="1:20" x14ac:dyDescent="0.15">
      <c r="A152" s="256" t="s">
        <v>44</v>
      </c>
      <c r="B152" s="275">
        <f>AVERAGE(B162,B172)</f>
        <v>347.5</v>
      </c>
      <c r="C152" s="275">
        <f>AVERAGE(C162,C172)</f>
        <v>1280</v>
      </c>
      <c r="D152" s="281">
        <f>C152/B152</f>
        <v>3.6834532374100721</v>
      </c>
      <c r="E152" s="275">
        <f>AVERAGE(E162,E172)</f>
        <v>9</v>
      </c>
      <c r="F152" s="275">
        <f t="shared" ref="F152:H152" si="91">AVERAGE(F162,F172)</f>
        <v>91.5</v>
      </c>
      <c r="G152" s="275">
        <f t="shared" si="91"/>
        <v>67</v>
      </c>
      <c r="H152" s="275">
        <f t="shared" si="91"/>
        <v>514</v>
      </c>
      <c r="I152" s="281">
        <f>H152/G152</f>
        <v>7.6716417910447765</v>
      </c>
      <c r="J152" s="275">
        <f>AVERAGE(J162,J172)</f>
        <v>2</v>
      </c>
      <c r="K152" s="264">
        <f>(C152*0.1)+(E152*6)+(H152*0.1)+(J152*6)</f>
        <v>245.4</v>
      </c>
      <c r="L152" s="264">
        <f>(C152*0.1)+(E152*6)+(G152*1)+(H152*0.1)+(J152*6)</f>
        <v>312.39999999999998</v>
      </c>
      <c r="O152" s="280">
        <f>(B152+F152)/(B152+F152+B154+F154+B156+F156+B150+H150)</f>
        <v>0.27636134718287692</v>
      </c>
      <c r="P152" s="262">
        <f>B152/(H150+B152+B154+B156)</f>
        <v>0.79337899543378998</v>
      </c>
      <c r="Q152" s="262">
        <f>F152/(F152+F154+F156)</f>
        <v>0.16383169203222919</v>
      </c>
    </row>
    <row r="153" spans="1:20" x14ac:dyDescent="0.15">
      <c r="A153" s="269" t="s">
        <v>81</v>
      </c>
      <c r="B153" s="279" t="s">
        <v>10</v>
      </c>
      <c r="C153" s="279" t="s">
        <v>19</v>
      </c>
      <c r="D153" s="279" t="s">
        <v>77</v>
      </c>
      <c r="E153" s="279" t="s">
        <v>6</v>
      </c>
      <c r="F153" s="279" t="s">
        <v>17</v>
      </c>
      <c r="G153" s="279" t="s">
        <v>18</v>
      </c>
      <c r="H153" s="279" t="s">
        <v>19</v>
      </c>
      <c r="I153" s="279" t="s">
        <v>78</v>
      </c>
      <c r="J153" s="279" t="s">
        <v>6</v>
      </c>
      <c r="K153" s="279" t="s">
        <v>14</v>
      </c>
      <c r="L153" s="275" t="s">
        <v>91</v>
      </c>
      <c r="O153" s="261" t="s">
        <v>85</v>
      </c>
      <c r="P153" s="261" t="s">
        <v>87</v>
      </c>
      <c r="Q153" s="261" t="s">
        <v>88</v>
      </c>
    </row>
    <row r="154" spans="1:20" x14ac:dyDescent="0.15">
      <c r="A154" s="256" t="s">
        <v>44</v>
      </c>
      <c r="B154" s="275">
        <f>AVERAGE(B164,B174)</f>
        <v>21.5</v>
      </c>
      <c r="C154" s="275">
        <f>AVERAGE(C164,C174)</f>
        <v>142.5</v>
      </c>
      <c r="D154" s="275">
        <f>C154/B154</f>
        <v>6.6279069767441863</v>
      </c>
      <c r="E154" s="275">
        <f>AVERAGE(E164,E174)</f>
        <v>2.5</v>
      </c>
      <c r="F154" s="275">
        <f t="shared" ref="F154:H154" si="92">AVERAGE(F164,F174)</f>
        <v>297.5</v>
      </c>
      <c r="G154" s="275">
        <f t="shared" si="92"/>
        <v>193</v>
      </c>
      <c r="H154" s="275">
        <f t="shared" si="92"/>
        <v>2305</v>
      </c>
      <c r="I154" s="281">
        <f>H154/G154</f>
        <v>11.94300518134715</v>
      </c>
      <c r="J154" s="275">
        <f>AVERAGE(J164,J174)</f>
        <v>15.5</v>
      </c>
      <c r="K154" s="264">
        <f>(C154*0.1)+(E154*6)+(H154*0.1)+(J154*6)</f>
        <v>352.75</v>
      </c>
      <c r="L154" s="264">
        <f>(C154*0.1)+(E154*6)+(G154*1)+(H154*0.1)+(J154*6)</f>
        <v>545.75</v>
      </c>
      <c r="O154" s="280">
        <f>(B154+F154)/(B152+F152+B154+F154+B156+F156+B150+H150)</f>
        <v>0.20081838212149827</v>
      </c>
      <c r="P154" s="262">
        <f>B154/(B152+H150+B154+B156)</f>
        <v>4.9086757990867577E-2</v>
      </c>
      <c r="Q154" s="262">
        <f>F154/(F154+F152+F156)</f>
        <v>0.53267681289167412</v>
      </c>
    </row>
    <row r="155" spans="1:20" x14ac:dyDescent="0.15">
      <c r="A155" s="269" t="s">
        <v>82</v>
      </c>
      <c r="B155" s="279" t="s">
        <v>10</v>
      </c>
      <c r="C155" s="279" t="s">
        <v>19</v>
      </c>
      <c r="D155" s="279" t="s">
        <v>77</v>
      </c>
      <c r="E155" s="279" t="s">
        <v>6</v>
      </c>
      <c r="F155" s="279" t="s">
        <v>17</v>
      </c>
      <c r="G155" s="279" t="s">
        <v>18</v>
      </c>
      <c r="H155" s="279" t="s">
        <v>19</v>
      </c>
      <c r="I155" s="279" t="s">
        <v>78</v>
      </c>
      <c r="J155" s="279" t="s">
        <v>6</v>
      </c>
      <c r="K155" s="279" t="s">
        <v>14</v>
      </c>
      <c r="L155" s="275" t="s">
        <v>91</v>
      </c>
      <c r="O155" s="261" t="s">
        <v>85</v>
      </c>
      <c r="P155" s="261" t="s">
        <v>87</v>
      </c>
      <c r="Q155" s="261" t="s">
        <v>88</v>
      </c>
    </row>
    <row r="156" spans="1:20" x14ac:dyDescent="0.15">
      <c r="A156" s="256" t="s">
        <v>44</v>
      </c>
      <c r="B156" s="275">
        <f>AVERAGE(B166,B176)</f>
        <v>0</v>
      </c>
      <c r="C156" s="275">
        <f>AVERAGE(C166,C176)</f>
        <v>0</v>
      </c>
      <c r="D156" s="275" t="e">
        <f>C156/B156</f>
        <v>#DIV/0!</v>
      </c>
      <c r="E156" s="275">
        <f>AVERAGE(E166,E176)</f>
        <v>0</v>
      </c>
      <c r="F156" s="275">
        <f>AVERAGE(F166,F176)</f>
        <v>169.5</v>
      </c>
      <c r="G156" s="275">
        <f t="shared" ref="G156:H156" si="93">AVERAGE(G166,G176)</f>
        <v>121.5</v>
      </c>
      <c r="H156" s="275">
        <f t="shared" si="93"/>
        <v>1178.5</v>
      </c>
      <c r="I156" s="281">
        <f>H156/G156</f>
        <v>9.6995884773662553</v>
      </c>
      <c r="J156" s="275">
        <f>AVERAGE(J166,J176)</f>
        <v>6.5</v>
      </c>
      <c r="K156" s="264">
        <f>(C156*0.1)+(E156*6)+(H156*0.1)+(J156*6)</f>
        <v>156.85000000000002</v>
      </c>
      <c r="L156" s="264">
        <f>(C156*0.1)+(E156*6)+(G156*1)+(H156*0.1)+(J156*6)</f>
        <v>278.35000000000002</v>
      </c>
      <c r="O156" s="280">
        <f>(B156+F156)/(B152+F152+B154+F154+B156+F156+B150+H150)</f>
        <v>0.10670443814919736</v>
      </c>
      <c r="P156" s="277">
        <f>B156/(B156+B154+B152+H150)</f>
        <v>0</v>
      </c>
      <c r="Q156" s="262">
        <f>F156/(F156+F154+F152)</f>
        <v>0.30349149507609668</v>
      </c>
    </row>
    <row r="157" spans="1:20" x14ac:dyDescent="0.15">
      <c r="B157" s="282"/>
      <c r="C157" s="282"/>
      <c r="D157" s="282"/>
      <c r="E157" s="282"/>
      <c r="F157" s="282"/>
      <c r="G157" s="282"/>
      <c r="H157" s="282"/>
      <c r="I157" s="282"/>
      <c r="J157" s="282"/>
      <c r="K157" s="282"/>
      <c r="L157" s="283"/>
      <c r="P157" s="259"/>
    </row>
    <row r="158" spans="1:20" x14ac:dyDescent="0.15">
      <c r="A158" s="263">
        <v>2024</v>
      </c>
      <c r="P158" s="259">
        <v>2024</v>
      </c>
      <c r="S158" s="263" t="s">
        <v>92</v>
      </c>
    </row>
    <row r="159" spans="1:20" x14ac:dyDescent="0.15">
      <c r="A159" s="269" t="s">
        <v>79</v>
      </c>
      <c r="B159" s="279" t="s">
        <v>89</v>
      </c>
      <c r="C159" s="279" t="s">
        <v>2</v>
      </c>
      <c r="D159" s="279" t="s">
        <v>3</v>
      </c>
      <c r="E159" s="279" t="s">
        <v>19</v>
      </c>
      <c r="F159" s="279" t="s">
        <v>6</v>
      </c>
      <c r="G159" s="279" t="s">
        <v>76</v>
      </c>
      <c r="H159" s="279" t="s">
        <v>10</v>
      </c>
      <c r="I159" s="279" t="s">
        <v>19</v>
      </c>
      <c r="J159" s="279" t="s">
        <v>77</v>
      </c>
      <c r="K159" s="279" t="s">
        <v>6</v>
      </c>
      <c r="L159" s="279" t="s">
        <v>14</v>
      </c>
      <c r="O159" s="279" t="s">
        <v>85</v>
      </c>
      <c r="P159" s="279" t="s">
        <v>86</v>
      </c>
      <c r="Q159" s="279" t="s">
        <v>87</v>
      </c>
      <c r="S159" s="261" t="s">
        <v>40</v>
      </c>
      <c r="T159" s="261" t="s">
        <v>41</v>
      </c>
    </row>
    <row r="160" spans="1:20" x14ac:dyDescent="0.15">
      <c r="A160" s="256" t="s">
        <v>44</v>
      </c>
      <c r="B160" s="275">
        <v>600</v>
      </c>
      <c r="C160" s="275">
        <v>404</v>
      </c>
      <c r="D160" s="280">
        <f>C160/B160</f>
        <v>0.67333333333333334</v>
      </c>
      <c r="E160" s="275">
        <v>4046</v>
      </c>
      <c r="F160" s="275">
        <v>26</v>
      </c>
      <c r="G160" s="275">
        <v>11</v>
      </c>
      <c r="H160" s="275">
        <v>62</v>
      </c>
      <c r="I160" s="275">
        <v>312</v>
      </c>
      <c r="J160" s="281">
        <f>I160/H160</f>
        <v>5.032258064516129</v>
      </c>
      <c r="K160" s="275">
        <v>2</v>
      </c>
      <c r="L160" s="264">
        <f>((E160*0.05)+(F160*4)+(G160*-1)+(I160*0.1)+(K160*6))</f>
        <v>338.5</v>
      </c>
      <c r="O160" s="280">
        <f>(B160+H160)/(B162+F162+B164+F164+B166+F166+B160+H160)</f>
        <v>0.40965346534653463</v>
      </c>
      <c r="P160" s="262">
        <f>B160/(B160+F162+F164+F166)</f>
        <v>0.51325919589392643</v>
      </c>
      <c r="Q160" s="262">
        <f>H160/(H160+B162+B164+B166)</f>
        <v>0.13870246085011187</v>
      </c>
      <c r="S160" s="262">
        <f>(H160+B162+B164+B166)/(H160+B162+B164+B166+B160)</f>
        <v>0.42693409742120342</v>
      </c>
      <c r="T160" s="262">
        <f>B160/(B160+H160+B162+B164+B166)</f>
        <v>0.57306590257879653</v>
      </c>
    </row>
    <row r="161" spans="1:20" x14ac:dyDescent="0.15">
      <c r="A161" s="269" t="s">
        <v>80</v>
      </c>
      <c r="B161" s="279" t="s">
        <v>10</v>
      </c>
      <c r="C161" s="279" t="s">
        <v>19</v>
      </c>
      <c r="D161" s="279" t="s">
        <v>77</v>
      </c>
      <c r="E161" s="279" t="s">
        <v>6</v>
      </c>
      <c r="F161" s="279" t="s">
        <v>17</v>
      </c>
      <c r="G161" s="279" t="s">
        <v>18</v>
      </c>
      <c r="H161" s="279" t="s">
        <v>19</v>
      </c>
      <c r="I161" s="279" t="s">
        <v>78</v>
      </c>
      <c r="J161" s="279" t="s">
        <v>6</v>
      </c>
      <c r="K161" s="279" t="s">
        <v>14</v>
      </c>
      <c r="L161" s="279" t="s">
        <v>91</v>
      </c>
      <c r="O161" s="261" t="s">
        <v>85</v>
      </c>
      <c r="P161" s="261" t="s">
        <v>87</v>
      </c>
      <c r="Q161" s="261" t="s">
        <v>88</v>
      </c>
    </row>
    <row r="162" spans="1:20" x14ac:dyDescent="0.15">
      <c r="A162" s="256" t="s">
        <v>44</v>
      </c>
      <c r="B162" s="275">
        <v>359</v>
      </c>
      <c r="C162" s="275">
        <v>1313</v>
      </c>
      <c r="D162" s="281">
        <f>C162/B162</f>
        <v>3.6573816155988856</v>
      </c>
      <c r="E162" s="275">
        <v>9</v>
      </c>
      <c r="F162" s="275">
        <v>94</v>
      </c>
      <c r="G162" s="275">
        <v>70</v>
      </c>
      <c r="H162" s="275">
        <v>603</v>
      </c>
      <c r="I162" s="281">
        <f>H162/G162</f>
        <v>8.6142857142857139</v>
      </c>
      <c r="J162" s="275">
        <v>1</v>
      </c>
      <c r="K162" s="264">
        <f>(C162*0.1)+(E162*6)+(H162*0.1)+(J162*6)</f>
        <v>251.60000000000002</v>
      </c>
      <c r="L162" s="264">
        <f>(C162*0.1)+(E162*6)+(G162*1)+(H162*0.1)+(J162*6)</f>
        <v>321.60000000000002</v>
      </c>
      <c r="O162" s="280">
        <f>(B162+F162)/(B162+F162+B164+F164+B166+F166+B160+H160)</f>
        <v>0.28032178217821785</v>
      </c>
      <c r="P162" s="262">
        <f>B162/(H160+B162+B164+B166)</f>
        <v>0.80313199105145416</v>
      </c>
      <c r="Q162" s="262">
        <f>F162/(F162+F164+F166)</f>
        <v>0.16520210896309315</v>
      </c>
    </row>
    <row r="163" spans="1:20" x14ac:dyDescent="0.15">
      <c r="A163" s="269" t="s">
        <v>81</v>
      </c>
      <c r="B163" s="279" t="s">
        <v>10</v>
      </c>
      <c r="C163" s="279" t="s">
        <v>19</v>
      </c>
      <c r="D163" s="279" t="s">
        <v>77</v>
      </c>
      <c r="E163" s="279" t="s">
        <v>6</v>
      </c>
      <c r="F163" s="279" t="s">
        <v>17</v>
      </c>
      <c r="G163" s="279" t="s">
        <v>18</v>
      </c>
      <c r="H163" s="279" t="s">
        <v>19</v>
      </c>
      <c r="I163" s="279" t="s">
        <v>78</v>
      </c>
      <c r="J163" s="279" t="s">
        <v>6</v>
      </c>
      <c r="K163" s="279" t="s">
        <v>14</v>
      </c>
      <c r="L163" s="279" t="s">
        <v>91</v>
      </c>
      <c r="O163" s="261" t="s">
        <v>85</v>
      </c>
      <c r="P163" s="261" t="s">
        <v>87</v>
      </c>
      <c r="Q163" s="261" t="s">
        <v>88</v>
      </c>
    </row>
    <row r="164" spans="1:20" x14ac:dyDescent="0.15">
      <c r="A164" s="256" t="s">
        <v>44</v>
      </c>
      <c r="B164" s="275">
        <v>26</v>
      </c>
      <c r="C164" s="275">
        <v>167</v>
      </c>
      <c r="D164" s="275">
        <f>C164/B164</f>
        <v>6.4230769230769234</v>
      </c>
      <c r="E164" s="275">
        <v>4</v>
      </c>
      <c r="F164" s="275">
        <v>283</v>
      </c>
      <c r="G164" s="275">
        <v>187</v>
      </c>
      <c r="H164" s="275">
        <v>2112</v>
      </c>
      <c r="I164" s="281">
        <f>H164/G164</f>
        <v>11.294117647058824</v>
      </c>
      <c r="J164" s="275">
        <v>16</v>
      </c>
      <c r="K164" s="264">
        <f>(C164*0.1)+(E164*6)+(H164*0.1)+(J164*6)</f>
        <v>347.90000000000003</v>
      </c>
      <c r="L164" s="264">
        <f>(C164*0.1)+(E164*6)+(G164*1)+(H164*0.1)+(J164*6)</f>
        <v>534.9</v>
      </c>
      <c r="O164" s="280">
        <f>(B164+F164)/(B162+F162+B164+F164+B166+F166+B160+H160)</f>
        <v>0.19121287128712872</v>
      </c>
      <c r="P164" s="262">
        <f>B164/(B162+H160+B164+B166)</f>
        <v>5.8165548098434001E-2</v>
      </c>
      <c r="Q164" s="262">
        <f>F164/(F164+F162+F166)</f>
        <v>0.49736379613356768</v>
      </c>
    </row>
    <row r="165" spans="1:20" x14ac:dyDescent="0.15">
      <c r="A165" s="269" t="s">
        <v>82</v>
      </c>
      <c r="B165" s="279" t="s">
        <v>10</v>
      </c>
      <c r="C165" s="279" t="s">
        <v>19</v>
      </c>
      <c r="D165" s="279" t="s">
        <v>77</v>
      </c>
      <c r="E165" s="279" t="s">
        <v>6</v>
      </c>
      <c r="F165" s="279" t="s">
        <v>17</v>
      </c>
      <c r="G165" s="279" t="s">
        <v>18</v>
      </c>
      <c r="H165" s="279" t="s">
        <v>19</v>
      </c>
      <c r="I165" s="279" t="s">
        <v>78</v>
      </c>
      <c r="J165" s="279" t="s">
        <v>6</v>
      </c>
      <c r="K165" s="279" t="s">
        <v>14</v>
      </c>
      <c r="L165" s="279" t="s">
        <v>91</v>
      </c>
      <c r="O165" s="261" t="s">
        <v>85</v>
      </c>
      <c r="P165" s="261" t="s">
        <v>87</v>
      </c>
      <c r="Q165" s="261" t="s">
        <v>88</v>
      </c>
    </row>
    <row r="166" spans="1:20" x14ac:dyDescent="0.15">
      <c r="A166" s="256" t="s">
        <v>44</v>
      </c>
      <c r="B166" s="275">
        <v>0</v>
      </c>
      <c r="C166" s="275">
        <v>0</v>
      </c>
      <c r="D166" s="275" t="e">
        <f>C166/B166</f>
        <v>#DIV/0!</v>
      </c>
      <c r="E166" s="275">
        <v>0</v>
      </c>
      <c r="F166" s="275">
        <v>192</v>
      </c>
      <c r="G166" s="275">
        <v>144</v>
      </c>
      <c r="H166" s="275">
        <v>1323</v>
      </c>
      <c r="I166" s="281">
        <f>H166/G166</f>
        <v>9.1875</v>
      </c>
      <c r="J166" s="275">
        <v>8</v>
      </c>
      <c r="K166" s="264">
        <f>(C166*0.1)+(E166*6)+(H166*0.1)+(J166*6)</f>
        <v>180.3</v>
      </c>
      <c r="L166" s="264">
        <f>(C166*0.1)+(E166*6)+(G166*1)+(H166*0.1)+(J166*6)</f>
        <v>324.3</v>
      </c>
      <c r="O166" s="280">
        <f>(B166+F166)/(B162+F162+B164+F164+B166+F166+B160+H160)</f>
        <v>0.11881188118811881</v>
      </c>
      <c r="P166" s="277">
        <f>B166/(B166+B164+B162+H160)</f>
        <v>0</v>
      </c>
      <c r="Q166" s="262">
        <f>F166/(F166+F164+F162)</f>
        <v>0.3374340949033392</v>
      </c>
    </row>
    <row r="168" spans="1:20" x14ac:dyDescent="0.15">
      <c r="A168" s="263">
        <v>2025</v>
      </c>
      <c r="P168" s="259">
        <v>2025</v>
      </c>
      <c r="S168" s="263" t="s">
        <v>92</v>
      </c>
    </row>
    <row r="169" spans="1:20" x14ac:dyDescent="0.15">
      <c r="A169" s="269" t="s">
        <v>79</v>
      </c>
      <c r="B169" s="279" t="s">
        <v>89</v>
      </c>
      <c r="C169" s="279" t="s">
        <v>2</v>
      </c>
      <c r="D169" s="279" t="s">
        <v>3</v>
      </c>
      <c r="E169" s="279" t="s">
        <v>19</v>
      </c>
      <c r="F169" s="279" t="s">
        <v>6</v>
      </c>
      <c r="G169" s="279" t="s">
        <v>76</v>
      </c>
      <c r="H169" s="279" t="s">
        <v>10</v>
      </c>
      <c r="I169" s="279" t="s">
        <v>19</v>
      </c>
      <c r="J169" s="279" t="s">
        <v>77</v>
      </c>
      <c r="K169" s="279" t="s">
        <v>6</v>
      </c>
      <c r="L169" s="279" t="s">
        <v>14</v>
      </c>
      <c r="O169" s="279" t="s">
        <v>85</v>
      </c>
      <c r="P169" s="279" t="s">
        <v>86</v>
      </c>
      <c r="Q169" s="279" t="s">
        <v>87</v>
      </c>
      <c r="S169" s="261" t="s">
        <v>40</v>
      </c>
      <c r="T169" s="261" t="s">
        <v>41</v>
      </c>
    </row>
    <row r="170" spans="1:20" x14ac:dyDescent="0.15">
      <c r="A170" s="256" t="s">
        <v>44</v>
      </c>
      <c r="B170" s="275">
        <v>584</v>
      </c>
      <c r="C170" s="275">
        <v>363</v>
      </c>
      <c r="D170" s="280">
        <f>C170/B170</f>
        <v>0.62157534246575341</v>
      </c>
      <c r="E170" s="275">
        <v>3947</v>
      </c>
      <c r="F170" s="275">
        <v>23</v>
      </c>
      <c r="G170" s="275">
        <v>12</v>
      </c>
      <c r="H170" s="275">
        <v>76</v>
      </c>
      <c r="I170" s="275">
        <v>446</v>
      </c>
      <c r="J170" s="275">
        <f>I170/H170</f>
        <v>5.8684210526315788</v>
      </c>
      <c r="K170" s="275">
        <v>5</v>
      </c>
      <c r="L170" s="264">
        <f>((E170*0.05)+(F170*4)+(G170*-1)+(I170*0.1)+(K170*6))</f>
        <v>351.95000000000005</v>
      </c>
      <c r="O170" s="280">
        <f>(B170+H170)/(B172+F172+B174+F174+B176+F176+B170+H170)</f>
        <v>0.4228058936579116</v>
      </c>
      <c r="P170" s="262">
        <f>B170/(B170+F172+F174+F176)</f>
        <v>0.51590106007067138</v>
      </c>
      <c r="Q170" s="262">
        <f>H170/(H170+B172+B174+B176)</f>
        <v>0.17715617715617715</v>
      </c>
      <c r="S170" s="262">
        <f>(H170+B172+B174+B176)/(H170+B172+B174+B176+B170)</f>
        <v>0.42349457058242845</v>
      </c>
      <c r="T170" s="262">
        <f>B170/(B170+H170+B172+B174+B176)</f>
        <v>0.57650542941757155</v>
      </c>
    </row>
    <row r="171" spans="1:20" x14ac:dyDescent="0.15">
      <c r="A171" s="269" t="s">
        <v>80</v>
      </c>
      <c r="B171" s="279" t="s">
        <v>10</v>
      </c>
      <c r="C171" s="279" t="s">
        <v>19</v>
      </c>
      <c r="D171" s="279" t="s">
        <v>77</v>
      </c>
      <c r="E171" s="279" t="s">
        <v>6</v>
      </c>
      <c r="F171" s="279" t="s">
        <v>17</v>
      </c>
      <c r="G171" s="279" t="s">
        <v>18</v>
      </c>
      <c r="H171" s="279" t="s">
        <v>19</v>
      </c>
      <c r="I171" s="279" t="s">
        <v>78</v>
      </c>
      <c r="J171" s="279" t="s">
        <v>6</v>
      </c>
      <c r="K171" s="279" t="s">
        <v>14</v>
      </c>
      <c r="L171" s="279" t="s">
        <v>91</v>
      </c>
      <c r="O171" s="261" t="s">
        <v>85</v>
      </c>
      <c r="P171" s="261" t="s">
        <v>87</v>
      </c>
      <c r="Q171" s="261" t="s">
        <v>88</v>
      </c>
    </row>
    <row r="172" spans="1:20" x14ac:dyDescent="0.15">
      <c r="A172" s="256" t="s">
        <v>44</v>
      </c>
      <c r="B172" s="275">
        <v>336</v>
      </c>
      <c r="C172" s="275">
        <v>1247</v>
      </c>
      <c r="D172" s="281">
        <f>C172/B172</f>
        <v>3.7113095238095237</v>
      </c>
      <c r="E172" s="275">
        <v>9</v>
      </c>
      <c r="F172" s="275">
        <v>89</v>
      </c>
      <c r="G172" s="275">
        <v>64</v>
      </c>
      <c r="H172" s="275">
        <v>425</v>
      </c>
      <c r="I172" s="281">
        <f>H172/G172</f>
        <v>6.640625</v>
      </c>
      <c r="J172" s="275">
        <v>3</v>
      </c>
      <c r="K172" s="264">
        <f>(C172*0.1)+(E172*6)+(H172*0.1)+(J172*6)</f>
        <v>239.2</v>
      </c>
      <c r="L172" s="264">
        <f>(C172*0.1)+(E172*6)+(G172*1)+(H172*0.1)+(J172*6)</f>
        <v>303.2</v>
      </c>
      <c r="O172" s="280">
        <f>(B172+F172)/(B172+F172+B174+F174+B176+F176+B170+H170)</f>
        <v>0.27226137091607944</v>
      </c>
      <c r="P172" s="262">
        <f>B172/(H170+B172+B174+B176)</f>
        <v>0.78321678321678323</v>
      </c>
      <c r="Q172" s="262">
        <f>F172/(F172+F174+F176)</f>
        <v>0.16240875912408759</v>
      </c>
    </row>
    <row r="173" spans="1:20" x14ac:dyDescent="0.15">
      <c r="A173" s="269" t="s">
        <v>81</v>
      </c>
      <c r="B173" s="279" t="s">
        <v>10</v>
      </c>
      <c r="C173" s="279" t="s">
        <v>19</v>
      </c>
      <c r="D173" s="279" t="s">
        <v>77</v>
      </c>
      <c r="E173" s="279" t="s">
        <v>6</v>
      </c>
      <c r="F173" s="279" t="s">
        <v>17</v>
      </c>
      <c r="G173" s="279" t="s">
        <v>18</v>
      </c>
      <c r="H173" s="279" t="s">
        <v>19</v>
      </c>
      <c r="I173" s="279" t="s">
        <v>78</v>
      </c>
      <c r="J173" s="279" t="s">
        <v>6</v>
      </c>
      <c r="K173" s="279" t="s">
        <v>14</v>
      </c>
      <c r="L173" s="279" t="s">
        <v>91</v>
      </c>
      <c r="O173" s="261" t="s">
        <v>85</v>
      </c>
      <c r="P173" s="261" t="s">
        <v>87</v>
      </c>
      <c r="Q173" s="261" t="s">
        <v>88</v>
      </c>
    </row>
    <row r="174" spans="1:20" x14ac:dyDescent="0.15">
      <c r="A174" s="256" t="s">
        <v>44</v>
      </c>
      <c r="B174" s="275">
        <v>17</v>
      </c>
      <c r="C174" s="275">
        <v>118</v>
      </c>
      <c r="D174" s="281">
        <f>C174/B174</f>
        <v>6.9411764705882355</v>
      </c>
      <c r="E174" s="275">
        <v>1</v>
      </c>
      <c r="F174" s="275">
        <v>312</v>
      </c>
      <c r="G174" s="275">
        <v>199</v>
      </c>
      <c r="H174" s="275">
        <v>2498</v>
      </c>
      <c r="I174" s="281">
        <f>H174/G174</f>
        <v>12.552763819095478</v>
      </c>
      <c r="J174" s="275">
        <v>15</v>
      </c>
      <c r="K174" s="264">
        <f>(C174*0.1)+(E174*6)+(H174*0.1)+(J174*6)</f>
        <v>357.6</v>
      </c>
      <c r="L174" s="264">
        <f>(C174*0.1)+(E174*6)+(G174*1)+(H174*0.1)+(J174*6)</f>
        <v>556.6</v>
      </c>
      <c r="O174" s="280">
        <f>(B174+F174)/(B172+F172+B174+F174+B176+F176+B170+H170)</f>
        <v>0.21076233183856502</v>
      </c>
      <c r="P174" s="262">
        <f>B174/(B172+H170+B174+B176)</f>
        <v>3.9627039627039624E-2</v>
      </c>
      <c r="Q174" s="262">
        <f>F174/(F174+F172+F176)</f>
        <v>0.56934306569343063</v>
      </c>
    </row>
    <row r="175" spans="1:20" x14ac:dyDescent="0.15">
      <c r="A175" s="269" t="s">
        <v>82</v>
      </c>
      <c r="B175" s="279" t="s">
        <v>10</v>
      </c>
      <c r="C175" s="279" t="s">
        <v>19</v>
      </c>
      <c r="D175" s="279" t="s">
        <v>77</v>
      </c>
      <c r="E175" s="279" t="s">
        <v>6</v>
      </c>
      <c r="F175" s="279" t="s">
        <v>17</v>
      </c>
      <c r="G175" s="279" t="s">
        <v>18</v>
      </c>
      <c r="H175" s="279" t="s">
        <v>19</v>
      </c>
      <c r="I175" s="279" t="s">
        <v>78</v>
      </c>
      <c r="J175" s="279" t="s">
        <v>6</v>
      </c>
      <c r="K175" s="279" t="s">
        <v>14</v>
      </c>
      <c r="L175" s="279" t="s">
        <v>91</v>
      </c>
      <c r="O175" s="261" t="s">
        <v>85</v>
      </c>
      <c r="P175" s="261" t="s">
        <v>87</v>
      </c>
      <c r="Q175" s="261" t="s">
        <v>88</v>
      </c>
    </row>
    <row r="176" spans="1:20" x14ac:dyDescent="0.15">
      <c r="A176" s="256" t="s">
        <v>44</v>
      </c>
      <c r="B176" s="275">
        <v>0</v>
      </c>
      <c r="C176" s="275">
        <v>0</v>
      </c>
      <c r="D176" s="275" t="e">
        <f>C176/B176</f>
        <v>#DIV/0!</v>
      </c>
      <c r="E176" s="275">
        <v>0</v>
      </c>
      <c r="F176" s="275">
        <v>147</v>
      </c>
      <c r="G176" s="275">
        <v>99</v>
      </c>
      <c r="H176" s="275">
        <v>1034</v>
      </c>
      <c r="I176" s="281">
        <f>H176/G176</f>
        <v>10.444444444444445</v>
      </c>
      <c r="J176" s="275">
        <v>5</v>
      </c>
      <c r="K176" s="264">
        <f>(C176*0.1)+(E176*6)+(H176*0.1)+(J176*6)</f>
        <v>133.4</v>
      </c>
      <c r="L176" s="264">
        <f>(C176*0.1)+(E176*6)+(G176*1)+(H176*0.1)+(J176*6)</f>
        <v>232.4</v>
      </c>
      <c r="O176" s="280">
        <f>(B176+F176)/(B172+F172+B174+F174+B176+F176+B170+H170)</f>
        <v>9.417040358744394E-2</v>
      </c>
      <c r="P176" s="277">
        <f>B176/(B176+B174+B172+H170)</f>
        <v>0</v>
      </c>
      <c r="Q176" s="262">
        <f>F176/(F176+F174+F172)</f>
        <v>0.26824817518248173</v>
      </c>
    </row>
  </sheetData>
  <mergeCells count="136">
    <mergeCell ref="A141:W141"/>
    <mergeCell ref="H143:J143"/>
    <mergeCell ref="M143:O143"/>
    <mergeCell ref="H144:J144"/>
    <mergeCell ref="H145:J145"/>
    <mergeCell ref="H146:J146"/>
    <mergeCell ref="J127:M127"/>
    <mergeCell ref="R127:U127"/>
    <mergeCell ref="J128:M128"/>
    <mergeCell ref="R128:U128"/>
    <mergeCell ref="J129:M129"/>
    <mergeCell ref="R129:U129"/>
    <mergeCell ref="J124:M124"/>
    <mergeCell ref="R124:U124"/>
    <mergeCell ref="J125:M125"/>
    <mergeCell ref="R125:U125"/>
    <mergeCell ref="J126:M126"/>
    <mergeCell ref="R126:U126"/>
    <mergeCell ref="J121:M121"/>
    <mergeCell ref="R121:U121"/>
    <mergeCell ref="J122:M122"/>
    <mergeCell ref="R122:U122"/>
    <mergeCell ref="J123:M123"/>
    <mergeCell ref="R123:U123"/>
    <mergeCell ref="A111:G111"/>
    <mergeCell ref="J111:N111"/>
    <mergeCell ref="R111:T111"/>
    <mergeCell ref="V111:W111"/>
    <mergeCell ref="A120:G120"/>
    <mergeCell ref="J120:N120"/>
    <mergeCell ref="R120:V120"/>
    <mergeCell ref="A90:G90"/>
    <mergeCell ref="H90:M90"/>
    <mergeCell ref="R90:T90"/>
    <mergeCell ref="V90:W90"/>
    <mergeCell ref="A100:G100"/>
    <mergeCell ref="J100:N100"/>
    <mergeCell ref="R100:T100"/>
    <mergeCell ref="V100:W100"/>
    <mergeCell ref="H76:J76"/>
    <mergeCell ref="H77:J77"/>
    <mergeCell ref="A80:W80"/>
    <mergeCell ref="C82:I82"/>
    <mergeCell ref="L82:P82"/>
    <mergeCell ref="R82:T82"/>
    <mergeCell ref="V82:W82"/>
    <mergeCell ref="J59:M59"/>
    <mergeCell ref="R59:U59"/>
    <mergeCell ref="AL59:AO59"/>
    <mergeCell ref="AT59:AW59"/>
    <mergeCell ref="A73:W73"/>
    <mergeCell ref="H75:J75"/>
    <mergeCell ref="M75:O75"/>
    <mergeCell ref="J57:M57"/>
    <mergeCell ref="R57:U57"/>
    <mergeCell ref="AL57:AO57"/>
    <mergeCell ref="AT57:AW57"/>
    <mergeCell ref="J58:M58"/>
    <mergeCell ref="R58:U58"/>
    <mergeCell ref="AL58:AO58"/>
    <mergeCell ref="AT58:AW58"/>
    <mergeCell ref="J55:M55"/>
    <mergeCell ref="R55:U55"/>
    <mergeCell ref="AL55:AO55"/>
    <mergeCell ref="AT55:AW55"/>
    <mergeCell ref="J56:M56"/>
    <mergeCell ref="R56:U56"/>
    <mergeCell ref="AL56:AO56"/>
    <mergeCell ref="AT56:AW56"/>
    <mergeCell ref="J53:M53"/>
    <mergeCell ref="R53:U53"/>
    <mergeCell ref="AL53:AO53"/>
    <mergeCell ref="AT53:AW53"/>
    <mergeCell ref="J54:M54"/>
    <mergeCell ref="R54:U54"/>
    <mergeCell ref="AL54:AO54"/>
    <mergeCell ref="AT54:AW54"/>
    <mergeCell ref="J51:M51"/>
    <mergeCell ref="R51:U51"/>
    <mergeCell ref="AL51:AO51"/>
    <mergeCell ref="AT51:AW51"/>
    <mergeCell ref="J52:M52"/>
    <mergeCell ref="R52:U52"/>
    <mergeCell ref="AL52:AO52"/>
    <mergeCell ref="AT52:AW52"/>
    <mergeCell ref="A50:G50"/>
    <mergeCell ref="J50:N50"/>
    <mergeCell ref="R50:V50"/>
    <mergeCell ref="AC50:AI50"/>
    <mergeCell ref="AL50:AP50"/>
    <mergeCell ref="AT50:AX50"/>
    <mergeCell ref="AV30:AX30"/>
    <mergeCell ref="AZ30:BA30"/>
    <mergeCell ref="A41:G41"/>
    <mergeCell ref="L41:P41"/>
    <mergeCell ref="T41:V41"/>
    <mergeCell ref="X41:Y41"/>
    <mergeCell ref="AE41:AK41"/>
    <mergeCell ref="AN41:AR41"/>
    <mergeCell ref="AV41:AX41"/>
    <mergeCell ref="AZ41:BA41"/>
    <mergeCell ref="A30:G30"/>
    <mergeCell ref="L30:P30"/>
    <mergeCell ref="T30:V30"/>
    <mergeCell ref="X30:Y30"/>
    <mergeCell ref="AE30:AK30"/>
    <mergeCell ref="AN30:AR30"/>
    <mergeCell ref="AV12:AX12"/>
    <mergeCell ref="AZ12:BA12"/>
    <mergeCell ref="A20:G20"/>
    <mergeCell ref="H20:M20"/>
    <mergeCell ref="T20:V20"/>
    <mergeCell ref="X20:Y20"/>
    <mergeCell ref="AE20:AK20"/>
    <mergeCell ref="AL20:AQ20"/>
    <mergeCell ref="AV20:AX20"/>
    <mergeCell ref="AZ20:BA20"/>
    <mergeCell ref="C12:I12"/>
    <mergeCell ref="N12:R12"/>
    <mergeCell ref="T12:V12"/>
    <mergeCell ref="X12:Y12"/>
    <mergeCell ref="AG12:AM12"/>
    <mergeCell ref="AP12:AT12"/>
    <mergeCell ref="H6:J6"/>
    <mergeCell ref="AJ6:AL6"/>
    <mergeCell ref="H7:J7"/>
    <mergeCell ref="AJ7:AL7"/>
    <mergeCell ref="A10:W10"/>
    <mergeCell ref="AC10:AY10"/>
    <mergeCell ref="A1:W1"/>
    <mergeCell ref="A3:W3"/>
    <mergeCell ref="AC3:AY3"/>
    <mergeCell ref="H5:J5"/>
    <mergeCell ref="M5:O5"/>
    <mergeCell ref="AJ5:AL5"/>
    <mergeCell ref="AO5:AQ5"/>
  </mergeCells>
  <hyperlinks>
    <hyperlink ref="H6" location="ARI!A90" display="RSP Projections: Year 2" xr:uid="{E2AC73CD-2FAB-4496-8A68-7C8D244FA68C}"/>
    <hyperlink ref="H6:J6" location="ARI!A110" display="RSP Projections: Year 2" xr:uid="{69D417F5-068A-4F37-9957-DC0D96AB79C3}"/>
    <hyperlink ref="M5:O5" location="ARI!AX11" display="Adjustable Projections: Year 1" xr:uid="{DEDD1F07-C9C3-4128-957B-8DE2F63B5063}"/>
    <hyperlink ref="AJ5" location="ARI!C9" display="RSP Projections: Year 1" xr:uid="{AA16BABA-BC3E-4235-812A-05ABC4C67F40}"/>
    <hyperlink ref="AJ6" location="ARI!A90" display="RSP Projections: Year 2" xr:uid="{9A9A2099-DA93-444B-ACEF-FF1B116409AA}"/>
    <hyperlink ref="AJ6:AL6" location="ARI!A110" display="RSP Projections: Year 2" xr:uid="{1004C12A-BEC7-4EF1-8E6F-89953E8E0510}"/>
    <hyperlink ref="AO5:AQ5" location="ARI!AX11" display="Adjustable Projections: Year 1" xr:uid="{80300E23-C0B4-4F79-A371-E2D024C50238}"/>
    <hyperlink ref="H5" location="ARI!C9" display="RSP Projections: Year 1" xr:uid="{767F381D-6F5D-4CAB-86EE-C3CF3D92FAE2}"/>
    <hyperlink ref="H76" location="ARI!A90" display="RSP Projections: Year 2" xr:uid="{548E4ACB-4505-42DC-8359-931982513315}"/>
    <hyperlink ref="H76:J76" location="ARI!A110" display="RSP Projections: Year 2" xr:uid="{7EC74338-AD40-4F48-8399-9336F94D87B9}"/>
    <hyperlink ref="M75:O75" location="ARI!AX11" display="Adjustable Projections: Year 1" xr:uid="{33EAE3C6-2C20-4474-BE40-4094BEF73FFB}"/>
    <hyperlink ref="H75" location="ARI!C9" display="RSP Projections: Year 1" xr:uid="{4C11E399-662B-42FA-9EE1-012AC7342F84}"/>
    <hyperlink ref="M143:O143" location="ARI!AX11" display="Adjustable Projections: Year 1" xr:uid="{7A233531-3867-42E5-B745-A344BB2CB71B}"/>
    <hyperlink ref="H144:J144" location="ARI!A110" display="RSP Projections: Year 2" xr:uid="{51FAD81A-2CC6-41DB-9548-2D05C048A8AB}"/>
    <hyperlink ref="H144" location="ARI!A90" display="RSP Projections: Year 2" xr:uid="{FE6C2719-4853-4722-9719-AD327C1997B7}"/>
    <hyperlink ref="H143" location="ARI!C9" display="RSP Projections: Year 1" xr:uid="{6B223ED1-BE03-40F9-A2A9-08377E01C25A}"/>
    <hyperlink ref="M6" location="ARI!A170" display="Past Run/Pass Performances" xr:uid="{EF106129-8F6A-465D-9251-03510B17D5E4}"/>
    <hyperlink ref="M76" location="ARI!A170" display="Past Run/Pass Performances" xr:uid="{6788A66B-83A4-4698-BD81-DBA1EC0BFB28}"/>
  </hyperlinks>
  <pageMargins left="0" right="0" top="0" bottom="0" header="0" footer="0"/>
  <pageSetup scale="54" orientation="landscape" horizontalDpi="1200" verticalDpi="1200"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E0879-DCF7-4029-84EC-5B2CFC20495B}">
  <dimension ref="A1:BB176"/>
  <sheetViews>
    <sheetView topLeftCell="A19" zoomScale="200" zoomScaleNormal="200" workbookViewId="0">
      <selection activeCell="F33" sqref="F33"/>
    </sheetView>
  </sheetViews>
  <sheetFormatPr defaultRowHeight="8.25" x14ac:dyDescent="0.15"/>
  <cols>
    <col min="1" max="1" width="12.28515625" style="189" customWidth="1"/>
    <col min="2" max="2" width="3.140625" style="373" customWidth="1"/>
    <col min="3" max="14" width="3.140625" style="189" customWidth="1"/>
    <col min="15" max="15" width="5.7109375" style="189" customWidth="1"/>
    <col min="16" max="16" width="5" style="189" customWidth="1"/>
    <col min="17" max="17" width="4.42578125" style="189" customWidth="1"/>
    <col min="18" max="18" width="11.85546875" style="189" customWidth="1"/>
    <col min="19" max="19" width="6.28515625" style="189" customWidth="1"/>
    <col min="20" max="20" width="6" style="189" customWidth="1"/>
    <col min="21" max="21" width="5" style="189" customWidth="1"/>
    <col min="22" max="22" width="5.140625" style="189" customWidth="1"/>
    <col min="23" max="23" width="5.7109375" style="189" customWidth="1"/>
    <col min="24" max="24" width="5.85546875" style="189" customWidth="1"/>
    <col min="25" max="25" width="5.140625" style="189" customWidth="1"/>
    <col min="26" max="26" width="3.7109375" style="189" customWidth="1"/>
    <col min="27" max="28" width="9.140625" style="189"/>
    <col min="29" max="29" width="22" style="189" bestFit="1" customWidth="1"/>
    <col min="30" max="30" width="7.42578125" style="189" bestFit="1" customWidth="1"/>
    <col min="31" max="16384" width="9.140625" style="189"/>
  </cols>
  <sheetData>
    <row r="1" spans="1:53" x14ac:dyDescent="0.15">
      <c r="A1" s="580" t="s">
        <v>113</v>
      </c>
      <c r="B1" s="580"/>
      <c r="C1" s="580"/>
      <c r="D1" s="580"/>
      <c r="E1" s="580"/>
      <c r="F1" s="580"/>
      <c r="G1" s="580"/>
      <c r="H1" s="580"/>
      <c r="I1" s="580"/>
      <c r="J1" s="580"/>
      <c r="K1" s="580"/>
      <c r="L1" s="580"/>
      <c r="M1" s="580"/>
      <c r="N1" s="580"/>
      <c r="O1" s="580"/>
      <c r="P1" s="580"/>
      <c r="Q1" s="580"/>
      <c r="R1" s="580"/>
      <c r="S1" s="580"/>
      <c r="T1" s="580"/>
      <c r="U1" s="580"/>
      <c r="V1" s="580"/>
      <c r="W1" s="580"/>
    </row>
    <row r="2" spans="1:53" x14ac:dyDescent="0.15">
      <c r="C2" s="369"/>
      <c r="D2" s="369"/>
      <c r="E2" s="369"/>
      <c r="F2" s="369"/>
      <c r="G2" s="369"/>
      <c r="H2" s="369"/>
      <c r="I2" s="369"/>
      <c r="J2" s="369"/>
      <c r="K2" s="369"/>
      <c r="L2" s="369"/>
      <c r="M2" s="369"/>
      <c r="N2" s="369"/>
    </row>
    <row r="3" spans="1:53" x14ac:dyDescent="0.15">
      <c r="A3" s="580" t="s">
        <v>55</v>
      </c>
      <c r="B3" s="580"/>
      <c r="C3" s="580"/>
      <c r="D3" s="580"/>
      <c r="E3" s="580"/>
      <c r="F3" s="580"/>
      <c r="G3" s="580"/>
      <c r="H3" s="580"/>
      <c r="I3" s="580"/>
      <c r="J3" s="580"/>
      <c r="K3" s="580"/>
      <c r="L3" s="580"/>
      <c r="M3" s="580"/>
      <c r="N3" s="580"/>
      <c r="O3" s="580"/>
      <c r="P3" s="580"/>
      <c r="Q3" s="580"/>
      <c r="R3" s="580"/>
      <c r="S3" s="580"/>
      <c r="T3" s="580"/>
      <c r="U3" s="580"/>
      <c r="V3" s="580"/>
      <c r="W3" s="580"/>
      <c r="AC3" s="580" t="s">
        <v>55</v>
      </c>
      <c r="AD3" s="580"/>
      <c r="AE3" s="580"/>
      <c r="AF3" s="580"/>
      <c r="AG3" s="580"/>
      <c r="AH3" s="580"/>
      <c r="AI3" s="580"/>
      <c r="AJ3" s="580"/>
      <c r="AK3" s="580"/>
      <c r="AL3" s="580"/>
      <c r="AM3" s="580"/>
      <c r="AN3" s="580"/>
      <c r="AO3" s="580"/>
      <c r="AP3" s="580"/>
      <c r="AQ3" s="580"/>
      <c r="AR3" s="580"/>
      <c r="AS3" s="580"/>
      <c r="AT3" s="580"/>
      <c r="AU3" s="580"/>
      <c r="AV3" s="580"/>
      <c r="AW3" s="580"/>
      <c r="AX3" s="580"/>
      <c r="AY3" s="580"/>
    </row>
    <row r="4" spans="1:53" x14ac:dyDescent="0.15">
      <c r="A4" s="369"/>
      <c r="B4" s="369"/>
      <c r="C4" s="369"/>
      <c r="D4" s="369"/>
      <c r="E4" s="369"/>
      <c r="F4" s="369"/>
      <c r="G4" s="369"/>
      <c r="H4" s="369"/>
      <c r="I4" s="369"/>
      <c r="J4" s="369"/>
      <c r="K4" s="369"/>
      <c r="L4" s="369"/>
      <c r="M4" s="369"/>
      <c r="N4" s="369"/>
      <c r="O4" s="369"/>
      <c r="P4" s="369"/>
      <c r="Q4" s="369"/>
      <c r="R4" s="369"/>
      <c r="S4" s="369"/>
      <c r="T4" s="369"/>
      <c r="U4" s="369"/>
      <c r="V4" s="369"/>
      <c r="W4" s="369"/>
      <c r="X4" s="369"/>
      <c r="Y4" s="369"/>
      <c r="Z4" s="369"/>
      <c r="AA4" s="369"/>
      <c r="AC4" s="369"/>
      <c r="AD4" s="369"/>
      <c r="AE4" s="369"/>
      <c r="AF4" s="369"/>
      <c r="AG4" s="369"/>
      <c r="AH4" s="369"/>
      <c r="AI4" s="369"/>
      <c r="AJ4" s="369"/>
      <c r="AK4" s="369"/>
      <c r="AL4" s="369"/>
      <c r="AM4" s="369"/>
      <c r="AN4" s="369"/>
      <c r="AO4" s="369"/>
      <c r="AP4" s="369"/>
      <c r="AQ4" s="369"/>
      <c r="AR4" s="369"/>
      <c r="AS4" s="369"/>
      <c r="AT4" s="369"/>
      <c r="AU4" s="369"/>
      <c r="AV4" s="369"/>
      <c r="AW4" s="369"/>
      <c r="AX4" s="369"/>
      <c r="AY4" s="369"/>
    </row>
    <row r="5" spans="1:53" x14ac:dyDescent="0.15">
      <c r="H5" s="578" t="s">
        <v>36</v>
      </c>
      <c r="I5" s="579"/>
      <c r="J5" s="579"/>
      <c r="M5" s="578" t="s">
        <v>37</v>
      </c>
      <c r="N5" s="578"/>
      <c r="O5" s="578"/>
      <c r="S5" s="190" t="s">
        <v>94</v>
      </c>
      <c r="AJ5" s="578" t="s">
        <v>36</v>
      </c>
      <c r="AK5" s="579"/>
      <c r="AL5" s="579"/>
      <c r="AO5" s="578" t="s">
        <v>37</v>
      </c>
      <c r="AP5" s="578"/>
      <c r="AQ5" s="578"/>
    </row>
    <row r="6" spans="1:53" x14ac:dyDescent="0.15">
      <c r="H6" s="578" t="s">
        <v>38</v>
      </c>
      <c r="I6" s="578"/>
      <c r="J6" s="578"/>
      <c r="M6" s="370" t="s">
        <v>75</v>
      </c>
      <c r="S6" s="185" t="s">
        <v>40</v>
      </c>
      <c r="T6" s="185" t="s">
        <v>41</v>
      </c>
      <c r="AJ6" s="578" t="s">
        <v>38</v>
      </c>
      <c r="AK6" s="578"/>
      <c r="AL6" s="578"/>
    </row>
    <row r="7" spans="1:53" x14ac:dyDescent="0.15">
      <c r="H7" s="578"/>
      <c r="I7" s="579"/>
      <c r="J7" s="579"/>
      <c r="S7" s="184">
        <f>(N17+D27+L38+L47)/(N17+D27+L38+D17)</f>
        <v>0.46918918918918917</v>
      </c>
      <c r="T7" s="184">
        <f>D17/(D17+N17+D27+L38+L47)</f>
        <v>0.53081081081081083</v>
      </c>
      <c r="AJ7" s="578"/>
      <c r="AK7" s="579"/>
      <c r="AL7" s="579"/>
    </row>
    <row r="10" spans="1:53" x14ac:dyDescent="0.15">
      <c r="A10" s="580" t="s">
        <v>36</v>
      </c>
      <c r="B10" s="580"/>
      <c r="C10" s="580"/>
      <c r="D10" s="580"/>
      <c r="E10" s="580"/>
      <c r="F10" s="580"/>
      <c r="G10" s="580"/>
      <c r="H10" s="580"/>
      <c r="I10" s="580"/>
      <c r="J10" s="580"/>
      <c r="K10" s="580"/>
      <c r="L10" s="580"/>
      <c r="M10" s="580"/>
      <c r="N10" s="580"/>
      <c r="O10" s="580"/>
      <c r="P10" s="580"/>
      <c r="Q10" s="580"/>
      <c r="R10" s="580"/>
      <c r="S10" s="580"/>
      <c r="T10" s="580"/>
      <c r="U10" s="580"/>
      <c r="V10" s="580"/>
      <c r="W10" s="580"/>
      <c r="AC10" s="580" t="s">
        <v>37</v>
      </c>
      <c r="AD10" s="580"/>
      <c r="AE10" s="580"/>
      <c r="AF10" s="580"/>
      <c r="AG10" s="580"/>
      <c r="AH10" s="580"/>
      <c r="AI10" s="580"/>
      <c r="AJ10" s="580"/>
      <c r="AK10" s="580"/>
      <c r="AL10" s="580"/>
      <c r="AM10" s="580"/>
      <c r="AN10" s="580"/>
      <c r="AO10" s="580"/>
      <c r="AP10" s="580"/>
      <c r="AQ10" s="580"/>
      <c r="AR10" s="580"/>
      <c r="AS10" s="580"/>
      <c r="AT10" s="580"/>
      <c r="AU10" s="580"/>
      <c r="AV10" s="580"/>
      <c r="AW10" s="580"/>
      <c r="AX10" s="580"/>
      <c r="AY10" s="580"/>
    </row>
    <row r="12" spans="1:53" x14ac:dyDescent="0.15">
      <c r="C12" s="580" t="s">
        <v>48</v>
      </c>
      <c r="D12" s="580"/>
      <c r="E12" s="580"/>
      <c r="F12" s="580"/>
      <c r="G12" s="580"/>
      <c r="H12" s="580"/>
      <c r="I12" s="580"/>
      <c r="L12" s="580" t="s">
        <v>49</v>
      </c>
      <c r="M12" s="581"/>
      <c r="N12" s="581"/>
      <c r="O12" s="581"/>
      <c r="P12" s="581"/>
      <c r="R12" s="580" t="s">
        <v>50</v>
      </c>
      <c r="S12" s="580"/>
      <c r="T12" s="580"/>
      <c r="V12" s="580" t="s">
        <v>51</v>
      </c>
      <c r="W12" s="580"/>
      <c r="AE12" s="580" t="s">
        <v>48</v>
      </c>
      <c r="AF12" s="580"/>
      <c r="AG12" s="580"/>
      <c r="AH12" s="580"/>
      <c r="AI12" s="580"/>
      <c r="AJ12" s="580"/>
      <c r="AK12" s="580"/>
      <c r="AN12" s="580" t="s">
        <v>49</v>
      </c>
      <c r="AO12" s="581"/>
      <c r="AP12" s="581"/>
      <c r="AQ12" s="581"/>
      <c r="AR12" s="581"/>
      <c r="AT12" s="580" t="s">
        <v>50</v>
      </c>
      <c r="AU12" s="580"/>
      <c r="AV12" s="580"/>
      <c r="AX12" s="580" t="s">
        <v>51</v>
      </c>
      <c r="AY12" s="580"/>
    </row>
    <row r="13" spans="1:53" x14ac:dyDescent="0.15">
      <c r="A13" s="371" t="s">
        <v>0</v>
      </c>
      <c r="B13" s="371" t="s">
        <v>1517</v>
      </c>
      <c r="C13" s="371" t="s">
        <v>66</v>
      </c>
      <c r="D13" s="371" t="s">
        <v>1</v>
      </c>
      <c r="E13" s="371" t="s">
        <v>2</v>
      </c>
      <c r="F13" s="371" t="s">
        <v>3</v>
      </c>
      <c r="G13" s="371" t="s">
        <v>4</v>
      </c>
      <c r="H13" s="371" t="s">
        <v>5</v>
      </c>
      <c r="I13" s="371" t="s">
        <v>6</v>
      </c>
      <c r="J13" s="371" t="s">
        <v>7</v>
      </c>
      <c r="K13" s="371" t="s">
        <v>8</v>
      </c>
      <c r="L13" s="371" t="s">
        <v>9</v>
      </c>
      <c r="N13" s="371" t="s">
        <v>10</v>
      </c>
      <c r="O13" s="371" t="s">
        <v>11</v>
      </c>
      <c r="P13" s="371" t="s">
        <v>12</v>
      </c>
      <c r="Q13" s="371" t="s">
        <v>6</v>
      </c>
      <c r="R13" s="371" t="s">
        <v>13</v>
      </c>
      <c r="S13" s="371"/>
      <c r="T13" s="371" t="s">
        <v>47</v>
      </c>
      <c r="U13" s="371" t="s">
        <v>45</v>
      </c>
      <c r="V13" s="371" t="s">
        <v>46</v>
      </c>
      <c r="W13" s="371"/>
      <c r="X13" s="371" t="s">
        <v>14</v>
      </c>
      <c r="Y13" s="371" t="s">
        <v>63</v>
      </c>
      <c r="Z13" s="371"/>
      <c r="AA13" s="371"/>
      <c r="AD13" s="371" t="s">
        <v>0</v>
      </c>
      <c r="AE13" s="371" t="s">
        <v>66</v>
      </c>
      <c r="AF13" s="371" t="s">
        <v>1</v>
      </c>
      <c r="AG13" s="371" t="s">
        <v>2</v>
      </c>
      <c r="AH13" s="371" t="s">
        <v>3</v>
      </c>
      <c r="AI13" s="371" t="s">
        <v>4</v>
      </c>
      <c r="AJ13" s="371" t="s">
        <v>5</v>
      </c>
      <c r="AK13" s="371" t="s">
        <v>6</v>
      </c>
      <c r="AL13" s="371" t="s">
        <v>7</v>
      </c>
      <c r="AM13" s="371" t="s">
        <v>8</v>
      </c>
      <c r="AN13" s="371" t="s">
        <v>9</v>
      </c>
      <c r="AP13" s="371" t="s">
        <v>10</v>
      </c>
      <c r="AQ13" s="371" t="s">
        <v>11</v>
      </c>
      <c r="AR13" s="371" t="s">
        <v>12</v>
      </c>
      <c r="AS13" s="371" t="s">
        <v>6</v>
      </c>
      <c r="AT13" s="371" t="s">
        <v>13</v>
      </c>
      <c r="AU13" s="371"/>
      <c r="AV13" s="371" t="s">
        <v>47</v>
      </c>
      <c r="AW13" s="371" t="s">
        <v>45</v>
      </c>
      <c r="AX13" s="371" t="s">
        <v>46</v>
      </c>
      <c r="AY13" s="371"/>
      <c r="AZ13" s="371" t="s">
        <v>14</v>
      </c>
      <c r="BA13" s="371" t="s">
        <v>63</v>
      </c>
    </row>
    <row r="14" spans="1:53" x14ac:dyDescent="0.15">
      <c r="A14" s="368" t="s">
        <v>2509</v>
      </c>
      <c r="B14" s="178">
        <v>37</v>
      </c>
      <c r="C14" s="178">
        <v>8</v>
      </c>
      <c r="D14" s="178">
        <v>222</v>
      </c>
      <c r="E14" s="178">
        <v>143</v>
      </c>
      <c r="F14" s="184">
        <f>E14/D14</f>
        <v>0.64414414414414412</v>
      </c>
      <c r="G14" s="178">
        <v>1413</v>
      </c>
      <c r="H14" s="372">
        <f>G14/D14</f>
        <v>6.3648648648648649</v>
      </c>
      <c r="I14" s="178">
        <v>14</v>
      </c>
      <c r="J14" s="184">
        <v>0.04</v>
      </c>
      <c r="K14" s="178">
        <v>10</v>
      </c>
      <c r="L14" s="184">
        <f>K14/D14</f>
        <v>4.5045045045045043E-2</v>
      </c>
      <c r="N14" s="178">
        <v>11</v>
      </c>
      <c r="O14" s="178">
        <v>6</v>
      </c>
      <c r="P14" s="178">
        <f>O14/N14</f>
        <v>0.54545454545454541</v>
      </c>
      <c r="Q14" s="178">
        <v>0</v>
      </c>
      <c r="R14" s="184">
        <f>Q14/N14</f>
        <v>0</v>
      </c>
      <c r="S14" s="373"/>
      <c r="T14" s="184">
        <f>(D14+N14)/($D$17+$N$17)</f>
        <v>0.43389199255121041</v>
      </c>
      <c r="U14" s="184">
        <f>D14/($D$17)</f>
        <v>0.45213849287169044</v>
      </c>
      <c r="V14" s="184">
        <f>N14/($N$17)</f>
        <v>0.2391304347826087</v>
      </c>
      <c r="W14" s="374"/>
      <c r="X14" s="178">
        <f>($G14*('Scoring Format'!$B$2))+($I14*('Scoring Format'!$B$5))+($K14*('Scoring Format'!$B$8))+($O14*('Scoring Format'!$B$3))+($Q14*('Scoring Format'!$B$6))</f>
        <v>117.25</v>
      </c>
      <c r="Y14" s="375">
        <f>(($G14*('Scoring Format'!$B$2))+($I14*('Scoring Format'!$B$5))+($K14*('Scoring Format'!$B$8))+($O14*('Scoring Format'!$B$3))+($Q14*('Scoring Format'!$B$6)))*0.4</f>
        <v>46.900000000000006</v>
      </c>
      <c r="Z14" s="373"/>
      <c r="AA14" s="373"/>
      <c r="AD14" s="368" t="s">
        <v>15</v>
      </c>
      <c r="AE14" s="368"/>
      <c r="AF14" s="178">
        <v>583</v>
      </c>
      <c r="AG14" s="178">
        <v>378</v>
      </c>
      <c r="AH14" s="184">
        <f>AG14/AF14</f>
        <v>0.64837049742710118</v>
      </c>
      <c r="AI14" s="178">
        <v>4072</v>
      </c>
      <c r="AJ14" s="372">
        <f>AI14/AF14</f>
        <v>6.9845626072041167</v>
      </c>
      <c r="AK14" s="178">
        <v>27</v>
      </c>
      <c r="AL14" s="184">
        <f>AK14/AF14</f>
        <v>4.6312178387650088E-2</v>
      </c>
      <c r="AM14" s="178">
        <v>11</v>
      </c>
      <c r="AN14" s="184">
        <f>AM14/AF14</f>
        <v>1.8867924528301886E-2</v>
      </c>
      <c r="AP14" s="178">
        <v>100</v>
      </c>
      <c r="AQ14" s="178">
        <v>590</v>
      </c>
      <c r="AR14" s="178">
        <f>AQ14/AP14</f>
        <v>5.9</v>
      </c>
      <c r="AS14" s="178">
        <v>5</v>
      </c>
      <c r="AT14" s="184">
        <f>AS14/AP14</f>
        <v>0.05</v>
      </c>
      <c r="AU14" s="373"/>
      <c r="AV14" s="184">
        <f>(AF14+AP14)/(AF17+AP17)</f>
        <v>1</v>
      </c>
      <c r="AW14" s="184">
        <f>AF14/(AP14+AF14)</f>
        <v>0.85358711566617862</v>
      </c>
      <c r="AX14" s="184">
        <f>AP14/(AF14+AP14)</f>
        <v>0.14641288433382138</v>
      </c>
      <c r="AY14" s="374"/>
      <c r="AZ14" s="178">
        <f>((AI14*0.05)+(AK14*4)+(AM14*-1)+(AQ14*0.1)+(AS14*6))*0.55</f>
        <v>214.28000000000003</v>
      </c>
      <c r="BA14" s="375">
        <f>((AI14*0.05)+(AK14*4)+(AM14*-1)+(AQ14*0.1)+(AS14*6))*0.4</f>
        <v>155.84000000000003</v>
      </c>
    </row>
    <row r="15" spans="1:53" x14ac:dyDescent="0.15">
      <c r="A15" s="368" t="s">
        <v>2510</v>
      </c>
      <c r="B15" s="178">
        <v>22</v>
      </c>
      <c r="C15" s="178">
        <v>9</v>
      </c>
      <c r="D15" s="178">
        <v>269</v>
      </c>
      <c r="E15" s="178">
        <v>177</v>
      </c>
      <c r="F15" s="184">
        <f>E15/D15</f>
        <v>0.65799256505576209</v>
      </c>
      <c r="G15" s="178">
        <v>1982</v>
      </c>
      <c r="H15" s="372">
        <f>G15/D15</f>
        <v>7.3680297397769516</v>
      </c>
      <c r="I15" s="178">
        <v>11</v>
      </c>
      <c r="J15" s="184">
        <f>I15/D15</f>
        <v>4.0892193308550186E-2</v>
      </c>
      <c r="K15" s="178">
        <v>7</v>
      </c>
      <c r="L15" s="184">
        <f t="shared" ref="L15:L16" si="0">K15/D15</f>
        <v>2.6022304832713755E-2</v>
      </c>
      <c r="N15" s="178">
        <v>35</v>
      </c>
      <c r="O15" s="178">
        <v>140</v>
      </c>
      <c r="P15" s="178">
        <f>O15/N15</f>
        <v>4</v>
      </c>
      <c r="Q15" s="178">
        <v>2</v>
      </c>
      <c r="R15" s="184">
        <f t="shared" ref="R15:R16" si="1">Q15/N15</f>
        <v>5.7142857142857141E-2</v>
      </c>
      <c r="S15" s="373"/>
      <c r="T15" s="184">
        <f>(D15+N15)/($D$17+$N$17)</f>
        <v>0.56610800744878953</v>
      </c>
      <c r="U15" s="184">
        <f>D15/($D$17)</f>
        <v>0.54786150712830961</v>
      </c>
      <c r="V15" s="184">
        <f>N15/($N$17)</f>
        <v>0.76086956521739135</v>
      </c>
      <c r="W15" s="374"/>
      <c r="X15" s="178">
        <f>($G15*('Scoring Format'!$B$2))+($I15*('Scoring Format'!$B$5))+($K15*('Scoring Format'!$B$8))+($O15*('Scoring Format'!$B$3))+($Q15*('Scoring Format'!$B$6))</f>
        <v>162.10000000000002</v>
      </c>
      <c r="Y15" s="375">
        <f>(($G15*('Scoring Format'!$B$2))+($I15*('Scoring Format'!$B$5))+($K15*('Scoring Format'!$B$8))+($O15*('Scoring Format'!$B$3))+($Q15*('Scoring Format'!$B$6)))*0.4</f>
        <v>64.840000000000018</v>
      </c>
      <c r="Z15" s="373"/>
      <c r="AA15" s="373"/>
      <c r="AD15" s="368" t="s">
        <v>67</v>
      </c>
      <c r="AE15" s="368"/>
      <c r="AF15" s="178">
        <v>0</v>
      </c>
      <c r="AG15" s="178">
        <v>0</v>
      </c>
      <c r="AH15" s="184">
        <v>0</v>
      </c>
      <c r="AI15" s="178">
        <v>0</v>
      </c>
      <c r="AJ15" s="372"/>
      <c r="AK15" s="178">
        <v>0</v>
      </c>
      <c r="AL15" s="184" t="e">
        <f>AK15/AF15</f>
        <v>#DIV/0!</v>
      </c>
      <c r="AM15" s="178">
        <v>0</v>
      </c>
      <c r="AN15" s="184" t="e">
        <f t="shared" ref="AN15:AN16" si="2">AM15/AF15</f>
        <v>#DIV/0!</v>
      </c>
      <c r="AP15" s="178">
        <v>0</v>
      </c>
      <c r="AQ15" s="178">
        <v>0</v>
      </c>
      <c r="AR15" s="178"/>
      <c r="AS15" s="178">
        <v>0</v>
      </c>
      <c r="AT15" s="184" t="e">
        <f t="shared" ref="AT15:AT16" si="3">AS15/AP15</f>
        <v>#DIV/0!</v>
      </c>
      <c r="AU15" s="373"/>
      <c r="AV15" s="184" t="e">
        <f>(AF15+AP15)/(AD18+AN18)</f>
        <v>#DIV/0!</v>
      </c>
      <c r="AW15" s="184" t="e">
        <f>AF15/(AP15+AF15)</f>
        <v>#DIV/0!</v>
      </c>
      <c r="AX15" s="184" t="e">
        <f>AP15/(AF15+AP15)</f>
        <v>#DIV/0!</v>
      </c>
      <c r="AY15" s="374"/>
      <c r="AZ15" s="178"/>
      <c r="BA15" s="375"/>
    </row>
    <row r="16" spans="1:53" x14ac:dyDescent="0.15">
      <c r="A16" s="368" t="s">
        <v>911</v>
      </c>
      <c r="B16" s="178">
        <v>28</v>
      </c>
      <c r="C16" s="178"/>
      <c r="D16" s="178"/>
      <c r="E16" s="178"/>
      <c r="F16" s="184" t="e">
        <f>E16/D16</f>
        <v>#DIV/0!</v>
      </c>
      <c r="G16" s="178"/>
      <c r="H16" s="372" t="e">
        <f>G16/D16</f>
        <v>#DIV/0!</v>
      </c>
      <c r="I16" s="178"/>
      <c r="J16" s="184" t="e">
        <f>I16/D16</f>
        <v>#DIV/0!</v>
      </c>
      <c r="K16" s="178">
        <v>0</v>
      </c>
      <c r="L16" s="184" t="e">
        <f t="shared" si="0"/>
        <v>#DIV/0!</v>
      </c>
      <c r="N16" s="178"/>
      <c r="O16" s="178"/>
      <c r="P16" s="178" t="e">
        <f>O16/N16</f>
        <v>#DIV/0!</v>
      </c>
      <c r="Q16" s="178">
        <v>0</v>
      </c>
      <c r="R16" s="184" t="e">
        <f t="shared" si="1"/>
        <v>#DIV/0!</v>
      </c>
      <c r="S16" s="373"/>
      <c r="T16" s="184">
        <f>(D16+N16)/($D$17+$N$17)</f>
        <v>0</v>
      </c>
      <c r="U16" s="184">
        <f>D16/($D$17)</f>
        <v>0</v>
      </c>
      <c r="V16" s="184">
        <f>N16/($N$17)</f>
        <v>0</v>
      </c>
      <c r="W16" s="374"/>
      <c r="X16" s="178">
        <f>($G16*('Scoring Format'!$B$2))+($I16*('Scoring Format'!$B$5))+($K16*('Scoring Format'!$B$8))+($O16*('Scoring Format'!$B$3))+($Q16*('Scoring Format'!$B$6))</f>
        <v>0</v>
      </c>
      <c r="Y16" s="375">
        <f>(($G16*('Scoring Format'!$B$2))+($I16*('Scoring Format'!$B$5))+($K16*('Scoring Format'!$B$8))+($O16*('Scoring Format'!$B$3))+($Q16*('Scoring Format'!$B$6)))*0.4</f>
        <v>0</v>
      </c>
      <c r="Z16" s="373"/>
      <c r="AA16" s="373"/>
      <c r="AD16" s="368" t="s">
        <v>68</v>
      </c>
      <c r="AE16" s="368"/>
      <c r="AF16" s="178"/>
      <c r="AG16" s="178"/>
      <c r="AH16" s="184" t="e">
        <f>AG16/AF16</f>
        <v>#DIV/0!</v>
      </c>
      <c r="AI16" s="178"/>
      <c r="AJ16" s="372" t="e">
        <f>AI16/AF16</f>
        <v>#DIV/0!</v>
      </c>
      <c r="AK16" s="178"/>
      <c r="AL16" s="184" t="e">
        <f>AK16/AF16</f>
        <v>#DIV/0!</v>
      </c>
      <c r="AM16" s="178"/>
      <c r="AN16" s="184" t="e">
        <f t="shared" si="2"/>
        <v>#DIV/0!</v>
      </c>
      <c r="AP16" s="178"/>
      <c r="AQ16" s="178"/>
      <c r="AR16" s="178" t="e">
        <f>AQ16/AP16</f>
        <v>#DIV/0!</v>
      </c>
      <c r="AS16" s="178"/>
      <c r="AT16" s="184" t="e">
        <f t="shared" si="3"/>
        <v>#DIV/0!</v>
      </c>
      <c r="AU16" s="373"/>
      <c r="AV16" s="184" t="e">
        <f>(AF16+AP16)/(AF20+AP20)</f>
        <v>#DIV/0!</v>
      </c>
      <c r="AW16" s="184" t="e">
        <f>AF16/(AP16+AF16)</f>
        <v>#DIV/0!</v>
      </c>
      <c r="AX16" s="184" t="e">
        <f>AP16/(AF16+AP16)</f>
        <v>#DIV/0!</v>
      </c>
      <c r="AY16" s="374"/>
      <c r="AZ16" s="178">
        <f>((AI16*0.05)+(AK16*4)+(AM16*-1)+(AQ16*0.1)+(AS16*6))*0.55</f>
        <v>0</v>
      </c>
      <c r="BA16" s="375">
        <f>((AI16*0.05)+(AK16*4)+(AM16*-1)+(AQ16*0.1)+(AS16*6))*0.4</f>
        <v>0</v>
      </c>
    </row>
    <row r="17" spans="1:54" x14ac:dyDescent="0.15">
      <c r="A17" s="371" t="s">
        <v>44</v>
      </c>
      <c r="B17" s="371"/>
      <c r="C17" s="371"/>
      <c r="D17" s="371">
        <f>SUM(D14:D16)</f>
        <v>491</v>
      </c>
      <c r="E17" s="371">
        <f>SUM(E14:E16)</f>
        <v>320</v>
      </c>
      <c r="F17" s="371"/>
      <c r="G17" s="371">
        <f t="shared" ref="G17:K17" si="4">SUM(G14:G16)</f>
        <v>3395</v>
      </c>
      <c r="H17" s="371"/>
      <c r="I17" s="371">
        <f t="shared" si="4"/>
        <v>25</v>
      </c>
      <c r="J17" s="371"/>
      <c r="K17" s="371">
        <f t="shared" si="4"/>
        <v>17</v>
      </c>
      <c r="L17" s="371"/>
      <c r="M17" s="190"/>
      <c r="N17" s="371">
        <f>SUM(N14:N16)</f>
        <v>46</v>
      </c>
      <c r="O17" s="371">
        <f>SUM(O14:O16)</f>
        <v>146</v>
      </c>
      <c r="P17" s="371"/>
      <c r="Q17" s="371">
        <f>SUM(Q14:Q16)</f>
        <v>2</v>
      </c>
      <c r="R17" s="371"/>
      <c r="S17" s="371"/>
      <c r="T17" s="376">
        <f>T14+T15+T16</f>
        <v>1</v>
      </c>
      <c r="U17" s="377">
        <f>D17/(D17+N17)</f>
        <v>0.91433891992551208</v>
      </c>
      <c r="V17" s="377">
        <f>N17/(N17+D17)</f>
        <v>8.5661080074487903E-2</v>
      </c>
      <c r="W17" s="374"/>
      <c r="X17" s="373"/>
      <c r="Y17" s="373"/>
      <c r="Z17" s="373"/>
      <c r="AA17" s="373"/>
      <c r="AD17" s="371" t="s">
        <v>44</v>
      </c>
      <c r="AE17" s="371"/>
      <c r="AF17" s="371">
        <f>SUM(AF14:AF16)</f>
        <v>583</v>
      </c>
      <c r="AG17" s="371">
        <f>SUM(AG14:AG16)</f>
        <v>378</v>
      </c>
      <c r="AH17" s="371"/>
      <c r="AI17" s="371">
        <f t="shared" ref="AI17" si="5">SUM(AI14:AI16)</f>
        <v>4072</v>
      </c>
      <c r="AJ17" s="371"/>
      <c r="AK17" s="371">
        <f t="shared" ref="AK17" si="6">SUM(AK14:AK16)</f>
        <v>27</v>
      </c>
      <c r="AL17" s="371"/>
      <c r="AM17" s="371">
        <f t="shared" ref="AM17" si="7">SUM(AM14:AM16)</f>
        <v>11</v>
      </c>
      <c r="AN17" s="371"/>
      <c r="AO17" s="190"/>
      <c r="AP17" s="371">
        <f>SUM(AP14:AP16)</f>
        <v>100</v>
      </c>
      <c r="AQ17" s="371">
        <f>SUM(AQ14:AQ16)</f>
        <v>590</v>
      </c>
      <c r="AR17" s="371"/>
      <c r="AS17" s="371">
        <f>SUM(AS14:AS16)</f>
        <v>5</v>
      </c>
      <c r="AT17" s="371"/>
      <c r="AU17" s="371"/>
      <c r="AV17" s="376" t="e">
        <f>AV14+AV15+AV16</f>
        <v>#DIV/0!</v>
      </c>
      <c r="AW17" s="377">
        <f>AF17/(AF17+AP17)</f>
        <v>0.85358711566617862</v>
      </c>
      <c r="AX17" s="377">
        <f>AP17/(AP17+AF17)</f>
        <v>0.14641288433382138</v>
      </c>
      <c r="AY17" s="374"/>
      <c r="AZ17" s="373"/>
      <c r="BA17" s="373"/>
    </row>
    <row r="18" spans="1:54" x14ac:dyDescent="0.15">
      <c r="C18" s="373"/>
      <c r="D18" s="378"/>
      <c r="E18" s="373"/>
      <c r="F18" s="379"/>
      <c r="G18" s="373"/>
      <c r="H18" s="380"/>
      <c r="I18" s="373"/>
      <c r="J18" s="380"/>
      <c r="K18" s="373"/>
      <c r="L18" s="373"/>
      <c r="M18" s="373"/>
      <c r="N18" s="373"/>
      <c r="O18" s="373"/>
      <c r="P18" s="373"/>
      <c r="Q18" s="373"/>
      <c r="R18" s="373"/>
      <c r="AD18" s="373"/>
      <c r="AE18" s="373"/>
      <c r="AF18" s="378"/>
      <c r="AG18" s="373"/>
      <c r="AH18" s="379"/>
      <c r="AI18" s="373"/>
      <c r="AJ18" s="380"/>
      <c r="AK18" s="373"/>
      <c r="AL18" s="380"/>
      <c r="AM18" s="373"/>
      <c r="AN18" s="373"/>
      <c r="AO18" s="373"/>
      <c r="AP18" s="373"/>
      <c r="AQ18" s="373"/>
      <c r="AR18" s="373"/>
      <c r="AS18" s="373"/>
      <c r="AT18" s="373"/>
    </row>
    <row r="19" spans="1:54" x14ac:dyDescent="0.15">
      <c r="C19" s="373"/>
      <c r="D19" s="378"/>
      <c r="E19" s="373"/>
      <c r="F19" s="379"/>
      <c r="G19" s="373"/>
      <c r="H19" s="380"/>
      <c r="I19" s="373"/>
      <c r="J19" s="380"/>
      <c r="K19" s="373"/>
      <c r="L19" s="373"/>
      <c r="M19" s="373"/>
      <c r="N19" s="373"/>
      <c r="O19" s="373"/>
      <c r="P19" s="373"/>
      <c r="Q19" s="373"/>
      <c r="R19" s="373"/>
      <c r="AD19" s="373"/>
      <c r="AE19" s="373"/>
      <c r="AF19" s="378"/>
      <c r="AG19" s="373"/>
      <c r="AH19" s="379"/>
      <c r="AI19" s="373"/>
      <c r="AJ19" s="380"/>
      <c r="AK19" s="373"/>
      <c r="AL19" s="380"/>
      <c r="AM19" s="373"/>
      <c r="AN19" s="373"/>
      <c r="AO19" s="373"/>
      <c r="AP19" s="373"/>
      <c r="AQ19" s="373"/>
      <c r="AR19" s="373"/>
      <c r="AS19" s="373"/>
      <c r="AT19" s="373"/>
    </row>
    <row r="20" spans="1:54" x14ac:dyDescent="0.15">
      <c r="A20" s="580" t="s">
        <v>49</v>
      </c>
      <c r="B20" s="580"/>
      <c r="C20" s="580"/>
      <c r="D20" s="580"/>
      <c r="E20" s="580"/>
      <c r="F20" s="580"/>
      <c r="G20" s="580"/>
      <c r="H20" s="580" t="s">
        <v>52</v>
      </c>
      <c r="I20" s="581"/>
      <c r="J20" s="581"/>
      <c r="K20" s="581"/>
      <c r="L20" s="581"/>
      <c r="M20" s="581"/>
      <c r="N20" s="373"/>
      <c r="O20" s="373"/>
      <c r="P20" s="373"/>
      <c r="Q20" s="373"/>
      <c r="T20" s="580" t="s">
        <v>50</v>
      </c>
      <c r="U20" s="580"/>
      <c r="V20" s="580"/>
      <c r="X20" s="580"/>
      <c r="Y20" s="580"/>
      <c r="Z20" s="369"/>
      <c r="AA20" s="369"/>
      <c r="AB20" s="369"/>
      <c r="AC20" s="369"/>
      <c r="AE20" s="580" t="s">
        <v>49</v>
      </c>
      <c r="AF20" s="580"/>
      <c r="AG20" s="580"/>
      <c r="AH20" s="580"/>
      <c r="AI20" s="580"/>
      <c r="AJ20" s="580"/>
      <c r="AK20" s="580"/>
      <c r="AL20" s="580" t="s">
        <v>52</v>
      </c>
      <c r="AM20" s="581"/>
      <c r="AN20" s="581"/>
      <c r="AO20" s="581"/>
      <c r="AP20" s="581"/>
      <c r="AQ20" s="581"/>
      <c r="AR20" s="373"/>
      <c r="AS20" s="373"/>
      <c r="AV20" s="580" t="s">
        <v>50</v>
      </c>
      <c r="AW20" s="580"/>
      <c r="AX20" s="580"/>
      <c r="AZ20" s="580" t="s">
        <v>51</v>
      </c>
      <c r="BA20" s="580"/>
      <c r="BB20" s="369"/>
    </row>
    <row r="21" spans="1:54" x14ac:dyDescent="0.15">
      <c r="A21" s="371" t="s">
        <v>16</v>
      </c>
      <c r="B21" s="371" t="s">
        <v>1517</v>
      </c>
      <c r="C21" s="371" t="s">
        <v>66</v>
      </c>
      <c r="D21" s="371" t="s">
        <v>1</v>
      </c>
      <c r="E21" s="371" t="s">
        <v>4</v>
      </c>
      <c r="F21" s="371" t="s">
        <v>5</v>
      </c>
      <c r="G21" s="371" t="s">
        <v>6</v>
      </c>
      <c r="H21" s="371" t="s">
        <v>7</v>
      </c>
      <c r="J21" s="371" t="s">
        <v>34</v>
      </c>
      <c r="K21" s="371" t="s">
        <v>17</v>
      </c>
      <c r="L21" s="371" t="s">
        <v>18</v>
      </c>
      <c r="M21" s="371" t="s">
        <v>19</v>
      </c>
      <c r="N21" s="371" t="s">
        <v>20</v>
      </c>
      <c r="O21" s="371" t="s">
        <v>6</v>
      </c>
      <c r="P21" s="371" t="s">
        <v>53</v>
      </c>
      <c r="S21" s="371" t="s">
        <v>16</v>
      </c>
      <c r="T21" s="371" t="s">
        <v>47</v>
      </c>
      <c r="U21" s="371" t="s">
        <v>45</v>
      </c>
      <c r="V21" s="371" t="s">
        <v>46</v>
      </c>
      <c r="X21" s="371" t="s">
        <v>14</v>
      </c>
      <c r="Y21" s="371" t="s">
        <v>21</v>
      </c>
      <c r="Z21" s="371" t="s">
        <v>1002</v>
      </c>
      <c r="AA21" s="371"/>
      <c r="AB21" s="371"/>
      <c r="AC21" s="371"/>
      <c r="AD21" s="371" t="s">
        <v>16</v>
      </c>
      <c r="AE21" s="371" t="s">
        <v>66</v>
      </c>
      <c r="AF21" s="371" t="s">
        <v>1</v>
      </c>
      <c r="AG21" s="371" t="s">
        <v>4</v>
      </c>
      <c r="AH21" s="371" t="s">
        <v>5</v>
      </c>
      <c r="AI21" s="371" t="s">
        <v>6</v>
      </c>
      <c r="AJ21" s="371" t="s">
        <v>7</v>
      </c>
      <c r="AL21" s="371" t="s">
        <v>34</v>
      </c>
      <c r="AM21" s="371" t="s">
        <v>17</v>
      </c>
      <c r="AN21" s="371" t="s">
        <v>18</v>
      </c>
      <c r="AO21" s="371" t="s">
        <v>19</v>
      </c>
      <c r="AP21" s="371" t="s">
        <v>20</v>
      </c>
      <c r="AQ21" s="371" t="s">
        <v>6</v>
      </c>
      <c r="AR21" s="371" t="s">
        <v>53</v>
      </c>
      <c r="AV21" s="371" t="s">
        <v>47</v>
      </c>
      <c r="AW21" s="371" t="s">
        <v>45</v>
      </c>
      <c r="AX21" s="371" t="s">
        <v>46</v>
      </c>
      <c r="AZ21" s="371" t="s">
        <v>14</v>
      </c>
      <c r="BA21" s="371" t="s">
        <v>21</v>
      </c>
    </row>
    <row r="22" spans="1:54" x14ac:dyDescent="0.15">
      <c r="A22" s="368" t="s">
        <v>2511</v>
      </c>
      <c r="B22" s="178">
        <v>23</v>
      </c>
      <c r="C22" s="381">
        <v>17</v>
      </c>
      <c r="D22" s="178">
        <v>85</v>
      </c>
      <c r="E22" s="178">
        <v>345</v>
      </c>
      <c r="F22" s="178">
        <f>E22/D22</f>
        <v>4.0588235294117645</v>
      </c>
      <c r="G22" s="178">
        <v>4</v>
      </c>
      <c r="H22" s="184">
        <f>G22/D22</f>
        <v>4.7058823529411764E-2</v>
      </c>
      <c r="J22" s="184">
        <f>L22/K22</f>
        <v>0.6</v>
      </c>
      <c r="K22" s="178">
        <v>15</v>
      </c>
      <c r="L22" s="178">
        <v>9</v>
      </c>
      <c r="M22" s="178">
        <v>54</v>
      </c>
      <c r="N22" s="178">
        <f>M22/L22</f>
        <v>6</v>
      </c>
      <c r="O22" s="178">
        <v>0</v>
      </c>
      <c r="P22" s="184">
        <f>O22/L22</f>
        <v>0</v>
      </c>
      <c r="S22" s="368"/>
      <c r="T22" s="184">
        <f>(D22+K22)/($D$27+$K$27+$N$17+$E$17+$L$38+$L$47)</f>
        <v>0.11723329425556858</v>
      </c>
      <c r="U22" s="184">
        <f>K22/($K$27+$F$38+$F$47)</f>
        <v>4.3604651162790699E-2</v>
      </c>
      <c r="V22" s="184">
        <f>D22/($D$27+$N$17+$L$38+$L$47)</f>
        <v>0.19585253456221199</v>
      </c>
      <c r="X22" s="178">
        <f>($E22*('Scoring Format'!$B$3))+($G22*('Scoring Format'!$B$6))+($M22*('Scoring Format'!$B$4))+($O22*('Scoring Format'!$B$7))</f>
        <v>63.9</v>
      </c>
      <c r="Y22" s="178">
        <f>($E22*('Scoring Format'!$B$3))+($G22*('Scoring Format'!$B$6))+(L22*1)+($M22*('Scoring Format'!$B$4))+($O22*('Scoring Format'!$B$7))</f>
        <v>72.900000000000006</v>
      </c>
      <c r="Z22" s="178">
        <f>($E22*('Scoring Format'!$B$3))+($G22*('Scoring Format'!$B$6))+(L22*0.5)+($M22*('Scoring Format'!$B$4))+($O22*('Scoring Format'!$B$7))</f>
        <v>68.400000000000006</v>
      </c>
      <c r="AA22" s="373"/>
      <c r="AB22" s="373"/>
      <c r="AC22" s="373"/>
      <c r="AD22" s="368" t="s">
        <v>69</v>
      </c>
      <c r="AE22" s="368"/>
      <c r="AF22" s="178">
        <v>200</v>
      </c>
      <c r="AG22" s="178">
        <v>1040</v>
      </c>
      <c r="AH22" s="178">
        <f>AG22/AF22</f>
        <v>5.2</v>
      </c>
      <c r="AI22" s="178">
        <v>7</v>
      </c>
      <c r="AJ22" s="184">
        <f>AI22/AF22</f>
        <v>3.5000000000000003E-2</v>
      </c>
      <c r="AL22" s="184">
        <f>AN22/AM22</f>
        <v>0.8</v>
      </c>
      <c r="AM22" s="178">
        <v>70</v>
      </c>
      <c r="AN22" s="178">
        <v>56</v>
      </c>
      <c r="AO22" s="178">
        <v>364</v>
      </c>
      <c r="AP22" s="178">
        <f>AO22/AN22</f>
        <v>6.5</v>
      </c>
      <c r="AQ22" s="178">
        <v>2</v>
      </c>
      <c r="AR22" s="184">
        <f>AQ22/AN22</f>
        <v>3.5714285714285712E-2</v>
      </c>
      <c r="AV22" s="184" t="e">
        <f>(#REF!+AM22)/(#REF!+AM25)</f>
        <v>#REF!</v>
      </c>
      <c r="AW22" s="184" t="e">
        <f>#REF!/(AM22+#REF!)</f>
        <v>#REF!</v>
      </c>
      <c r="AX22" s="184" t="e">
        <f>AM22/(#REF!+AM22)</f>
        <v>#REF!</v>
      </c>
      <c r="AZ22" s="178" t="e">
        <f>(#REF!*0.1)+(AF22*6)+(AL22*0.1)+(AN22*6)</f>
        <v>#REF!</v>
      </c>
      <c r="BA22" s="178" t="e">
        <f>(#REF!*0.1)+(AF22*6)+(AK22*1)+(AL22*0.1)+(AN22*6)</f>
        <v>#REF!</v>
      </c>
    </row>
    <row r="23" spans="1:54" x14ac:dyDescent="0.15">
      <c r="A23" s="368" t="s">
        <v>1576</v>
      </c>
      <c r="B23" s="178">
        <v>27</v>
      </c>
      <c r="C23" s="381">
        <v>17</v>
      </c>
      <c r="D23" s="178">
        <v>5</v>
      </c>
      <c r="E23" s="178">
        <v>17</v>
      </c>
      <c r="F23" s="178">
        <f>E23/D23</f>
        <v>3.4</v>
      </c>
      <c r="G23" s="178">
        <v>0</v>
      </c>
      <c r="H23" s="184">
        <f>G23/D23</f>
        <v>0</v>
      </c>
      <c r="J23" s="184">
        <f t="shared" ref="J23:J26" si="8">L23/K23</f>
        <v>1</v>
      </c>
      <c r="K23" s="178">
        <v>1</v>
      </c>
      <c r="L23" s="178">
        <v>1</v>
      </c>
      <c r="M23" s="178">
        <v>4</v>
      </c>
      <c r="N23" s="178">
        <f>M23/L23</f>
        <v>4</v>
      </c>
      <c r="O23" s="178">
        <v>0</v>
      </c>
      <c r="P23" s="184">
        <f t="shared" ref="P23:P26" si="9">O23/L23</f>
        <v>0</v>
      </c>
      <c r="S23" s="368" t="s">
        <v>1577</v>
      </c>
      <c r="T23" s="184">
        <f>(D23+K23)/($D$27+$K$27+$N$17+$E$17+$L$38+$L$47)</f>
        <v>7.0339976553341153E-3</v>
      </c>
      <c r="U23" s="184">
        <f>K23/($K$27+$F$38+$F$47)</f>
        <v>2.9069767441860465E-3</v>
      </c>
      <c r="V23" s="184">
        <f>D23/($D$27+$N$17+$L$38+$L$47)</f>
        <v>1.1520737327188941E-2</v>
      </c>
      <c r="X23" s="178">
        <f>($E23*('Scoring Format'!$B$3))+($G23*('Scoring Format'!$B$6))+($M23*('Scoring Format'!$B$4))+($O23*('Scoring Format'!$B$7))</f>
        <v>2.1</v>
      </c>
      <c r="Y23" s="178">
        <f>($E23*('Scoring Format'!$B$3))+($G23*('Scoring Format'!$B$6))+(L23*1)+($M23*('Scoring Format'!$B$4))+($O23*('Scoring Format'!$B$7))</f>
        <v>3.1</v>
      </c>
      <c r="Z23" s="178">
        <f>($E23*('Scoring Format'!$B$3))+($G23*('Scoring Format'!$B$6))+(L23*0.5)+($M23*('Scoring Format'!$B$4))+($O23*('Scoring Format'!$B$7))</f>
        <v>2.6</v>
      </c>
      <c r="AA23" s="373"/>
      <c r="AB23" s="373"/>
      <c r="AC23" s="373"/>
      <c r="AD23" s="368" t="s">
        <v>22</v>
      </c>
      <c r="AE23" s="368"/>
      <c r="AF23" s="178">
        <v>96</v>
      </c>
      <c r="AG23" s="178">
        <v>445</v>
      </c>
      <c r="AH23" s="178">
        <f>AG23/AF23</f>
        <v>4.635416666666667</v>
      </c>
      <c r="AI23" s="178">
        <v>6</v>
      </c>
      <c r="AJ23" s="184">
        <f>AI23/AF23</f>
        <v>6.25E-2</v>
      </c>
      <c r="AL23" s="184">
        <f t="shared" ref="AL23:AL26" si="10">AN23/AM23</f>
        <v>0.58333333333333337</v>
      </c>
      <c r="AM23" s="178">
        <v>24</v>
      </c>
      <c r="AN23" s="178">
        <v>14</v>
      </c>
      <c r="AO23" s="178">
        <v>110</v>
      </c>
      <c r="AP23" s="178">
        <f>AO23/AN23</f>
        <v>7.8571428571428568</v>
      </c>
      <c r="AQ23" s="178">
        <v>2</v>
      </c>
      <c r="AR23" s="184">
        <f t="shared" ref="AR23:AR26" si="11">AQ23/AN23</f>
        <v>0.14285714285714285</v>
      </c>
      <c r="AV23" s="184" t="e">
        <f>(#REF!+AM23)/(#REF!+AM26)</f>
        <v>#REF!</v>
      </c>
      <c r="AW23" s="184" t="e">
        <f>#REF!/(AM23+#REF!)</f>
        <v>#REF!</v>
      </c>
      <c r="AX23" s="184" t="e">
        <f>AM23/(#REF!+AM23)</f>
        <v>#REF!</v>
      </c>
      <c r="AZ23" s="178" t="e">
        <f>(#REF!*0.1)+(AF23*6)+(AL23*0.1)+(AN23*6)</f>
        <v>#REF!</v>
      </c>
      <c r="BA23" s="178" t="e">
        <f>(#REF!*0.1)+(AF23*6)+(AK23*1)+(AL23*0.1)+(AN23*6)</f>
        <v>#REF!</v>
      </c>
    </row>
    <row r="24" spans="1:54" x14ac:dyDescent="0.15">
      <c r="A24" s="368" t="s">
        <v>1849</v>
      </c>
      <c r="B24" s="178">
        <v>23</v>
      </c>
      <c r="C24" s="381">
        <v>17</v>
      </c>
      <c r="D24" s="178">
        <v>272</v>
      </c>
      <c r="E24" s="178">
        <v>1175</v>
      </c>
      <c r="F24" s="178">
        <f>E24/D24</f>
        <v>4.319852941176471</v>
      </c>
      <c r="G24" s="178">
        <v>9</v>
      </c>
      <c r="H24" s="184">
        <f>G24/D24</f>
        <v>3.3088235294117647E-2</v>
      </c>
      <c r="J24" s="184">
        <f t="shared" si="8"/>
        <v>0.8</v>
      </c>
      <c r="K24" s="178">
        <v>80</v>
      </c>
      <c r="L24" s="178">
        <v>64</v>
      </c>
      <c r="M24" s="178">
        <v>524</v>
      </c>
      <c r="N24" s="178">
        <f>M24/L24</f>
        <v>8.1875</v>
      </c>
      <c r="O24" s="178">
        <v>5</v>
      </c>
      <c r="P24" s="184">
        <f t="shared" si="9"/>
        <v>7.8125E-2</v>
      </c>
      <c r="S24" s="368" t="s">
        <v>1850</v>
      </c>
      <c r="T24" s="184">
        <f>(D24+K24)/($D$27+$K$27+$N$17+$E$17+$L$38+$L$47)</f>
        <v>0.41266119577960142</v>
      </c>
      <c r="U24" s="184">
        <f>K24/($K$27+$F$38+$F$47)</f>
        <v>0.23255813953488372</v>
      </c>
      <c r="V24" s="184">
        <f>D24/($D$27+$N$17+$L$38+$L$47)</f>
        <v>0.62672811059907829</v>
      </c>
      <c r="X24" s="178">
        <f>($E24*('Scoring Format'!$B$3))+($G24*('Scoring Format'!$B$6))+($M24*('Scoring Format'!$B$4))+($O24*('Scoring Format'!$B$7))</f>
        <v>253.9</v>
      </c>
      <c r="Y24" s="178">
        <f>($E24*('Scoring Format'!$B$3))+($G24*('Scoring Format'!$B$6))+(L24*1)+($M24*('Scoring Format'!$B$4))+($O24*('Scoring Format'!$B$7))</f>
        <v>317.89999999999998</v>
      </c>
      <c r="Z24" s="178">
        <f>($E24*('Scoring Format'!$B$3))+($G24*('Scoring Format'!$B$6))+(L24*0.5)+($M24*('Scoring Format'!$B$4))+($O24*('Scoring Format'!$B$7))</f>
        <v>285.89999999999998</v>
      </c>
      <c r="AA24" s="373"/>
      <c r="AB24" s="373"/>
      <c r="AC24" s="373"/>
      <c r="AD24" s="368" t="s">
        <v>23</v>
      </c>
      <c r="AE24" s="368"/>
      <c r="AF24" s="178">
        <v>8</v>
      </c>
      <c r="AG24" s="178">
        <v>28</v>
      </c>
      <c r="AH24" s="178">
        <f>AG24/AF24</f>
        <v>3.5</v>
      </c>
      <c r="AI24" s="178">
        <v>0</v>
      </c>
      <c r="AJ24" s="184">
        <f>AI24/AF24</f>
        <v>0</v>
      </c>
      <c r="AL24" s="184">
        <f t="shared" si="10"/>
        <v>0.5</v>
      </c>
      <c r="AM24" s="178">
        <v>4</v>
      </c>
      <c r="AN24" s="178">
        <v>2</v>
      </c>
      <c r="AO24" s="178">
        <v>17</v>
      </c>
      <c r="AP24" s="178">
        <f>AO24/AN24</f>
        <v>8.5</v>
      </c>
      <c r="AQ24" s="178">
        <v>0</v>
      </c>
      <c r="AR24" s="184">
        <f t="shared" si="11"/>
        <v>0</v>
      </c>
      <c r="AV24" s="184" t="e">
        <f>(#REF!+AM24)/(#REF!+AM30)</f>
        <v>#REF!</v>
      </c>
      <c r="AW24" s="184" t="e">
        <f>#REF!/(AM24+#REF!)</f>
        <v>#REF!</v>
      </c>
      <c r="AX24" s="184" t="e">
        <f>AM24/(#REF!+AM24)</f>
        <v>#REF!</v>
      </c>
      <c r="AZ24" s="178" t="e">
        <f>(#REF!*0.1)+(AF24*6)+(AL24*0.1)+(AN24*6)</f>
        <v>#REF!</v>
      </c>
      <c r="BA24" s="178" t="e">
        <f>(#REF!*0.1)+(AF24*6)+(AK24*1)+(AL24*0.1)+(AN24*6)</f>
        <v>#REF!</v>
      </c>
    </row>
    <row r="25" spans="1:54" x14ac:dyDescent="0.15">
      <c r="A25" s="368" t="s">
        <v>2512</v>
      </c>
      <c r="B25" s="178">
        <v>23</v>
      </c>
      <c r="C25" s="381">
        <v>17</v>
      </c>
      <c r="D25" s="178">
        <v>15</v>
      </c>
      <c r="E25" s="178">
        <v>63</v>
      </c>
      <c r="F25" s="178">
        <f>E25/D25</f>
        <v>4.2</v>
      </c>
      <c r="G25" s="178">
        <v>0</v>
      </c>
      <c r="H25" s="184">
        <f>G25/D25</f>
        <v>0</v>
      </c>
      <c r="J25" s="184">
        <f t="shared" si="8"/>
        <v>0.33333333333333331</v>
      </c>
      <c r="K25" s="178">
        <v>3</v>
      </c>
      <c r="L25" s="178">
        <v>1</v>
      </c>
      <c r="M25" s="178">
        <v>6</v>
      </c>
      <c r="N25" s="178">
        <f>M25/L25</f>
        <v>6</v>
      </c>
      <c r="O25" s="178">
        <v>0</v>
      </c>
      <c r="P25" s="184">
        <f t="shared" si="9"/>
        <v>0</v>
      </c>
      <c r="S25" s="368"/>
      <c r="T25" s="184">
        <f>(D25+K25)/($D$27+$K$27+$N$17+$E$17+$L$38+$L$47)</f>
        <v>2.1101992966002344E-2</v>
      </c>
      <c r="U25" s="184">
        <f>K25/($K$27+$F$38+$F$47)</f>
        <v>8.7209302325581394E-3</v>
      </c>
      <c r="V25" s="184">
        <f>D25/($D$27+$N$17+$L$38+$L$47)</f>
        <v>3.4562211981566823E-2</v>
      </c>
      <c r="X25" s="178">
        <f>($E25*('Scoring Format'!$B$3))+($G25*('Scoring Format'!$B$6))+($M25*('Scoring Format'!$B$4))+($O25*('Scoring Format'!$B$7))</f>
        <v>6.9</v>
      </c>
      <c r="Y25" s="178">
        <f>($E25*('Scoring Format'!$B$3))+($G25*('Scoring Format'!$B$6))+(L25*1)+($M25*('Scoring Format'!$B$4))+($O25*('Scoring Format'!$B$7))</f>
        <v>7.9</v>
      </c>
      <c r="Z25" s="178">
        <f>($E25*('Scoring Format'!$B$3))+($G25*('Scoring Format'!$B$6))+(L25*0.5)+($M25*('Scoring Format'!$B$4))+($O25*('Scoring Format'!$B$7))</f>
        <v>7.4</v>
      </c>
      <c r="AA25" s="373"/>
      <c r="AB25" s="373"/>
      <c r="AC25" s="373"/>
      <c r="AD25" s="368" t="s">
        <v>24</v>
      </c>
      <c r="AE25" s="368"/>
      <c r="AF25" s="178"/>
      <c r="AG25" s="178"/>
      <c r="AH25" s="178" t="e">
        <f>AG25/AF25</f>
        <v>#DIV/0!</v>
      </c>
      <c r="AI25" s="178">
        <v>0</v>
      </c>
      <c r="AJ25" s="184" t="e">
        <f>AI25/AF25</f>
        <v>#DIV/0!</v>
      </c>
      <c r="AL25" s="184" t="e">
        <f t="shared" si="10"/>
        <v>#DIV/0!</v>
      </c>
      <c r="AM25" s="178"/>
      <c r="AN25" s="178"/>
      <c r="AO25" s="178"/>
      <c r="AP25" s="178" t="e">
        <f>AO25/AN25</f>
        <v>#DIV/0!</v>
      </c>
      <c r="AQ25" s="178">
        <v>0</v>
      </c>
      <c r="AR25" s="184" t="e">
        <f t="shared" si="11"/>
        <v>#DIV/0!</v>
      </c>
      <c r="AV25" s="184" t="e">
        <f>(#REF!+AM25)/(#REF!+AM31)</f>
        <v>#REF!</v>
      </c>
      <c r="AW25" s="184" t="e">
        <f>#REF!/(AM25+#REF!)</f>
        <v>#REF!</v>
      </c>
      <c r="AX25" s="184" t="e">
        <f>AM25/(#REF!+AM25)</f>
        <v>#REF!</v>
      </c>
      <c r="AZ25" s="178" t="e">
        <f>(#REF!*0.1)+(AF25*6)+(AL25*0.1)+(AN25*6)</f>
        <v>#REF!</v>
      </c>
      <c r="BA25" s="178" t="e">
        <f>(#REF!*0.1)+(AF25*6)+(AK25*1)+(AL25*0.1)+(AN25*6)</f>
        <v>#REF!</v>
      </c>
    </row>
    <row r="26" spans="1:54" x14ac:dyDescent="0.15">
      <c r="A26" s="368"/>
      <c r="B26" s="178"/>
      <c r="C26" s="381"/>
      <c r="D26" s="178"/>
      <c r="E26" s="178"/>
      <c r="F26" s="178" t="e">
        <f>E26/D26</f>
        <v>#DIV/0!</v>
      </c>
      <c r="G26" s="178"/>
      <c r="H26" s="184" t="e">
        <f>G26/D26</f>
        <v>#DIV/0!</v>
      </c>
      <c r="J26" s="184" t="e">
        <f t="shared" si="8"/>
        <v>#DIV/0!</v>
      </c>
      <c r="K26" s="178"/>
      <c r="L26" s="178"/>
      <c r="M26" s="178"/>
      <c r="N26" s="178" t="e">
        <f>M26/L26</f>
        <v>#DIV/0!</v>
      </c>
      <c r="O26" s="178"/>
      <c r="P26" s="184" t="e">
        <f t="shared" si="9"/>
        <v>#DIV/0!</v>
      </c>
      <c r="S26" s="368"/>
      <c r="T26" s="184">
        <f>(D26+K26)/($D$27+$K$27+$N$17+$E$17+$L$38+$L$47)</f>
        <v>0</v>
      </c>
      <c r="U26" s="184">
        <f>K26/($K$27+$F$38+$F$47)</f>
        <v>0</v>
      </c>
      <c r="V26" s="184">
        <f>D26/($D$27+$N$17+$L$38+$L$47)</f>
        <v>0</v>
      </c>
      <c r="X26" s="178">
        <f>($E26*('Scoring Format'!$B$3))+($G26*('Scoring Format'!$B$6))+($M26*('Scoring Format'!$B$4))+($O26*('Scoring Format'!$B$7))</f>
        <v>0</v>
      </c>
      <c r="Y26" s="178">
        <f>($E26*('Scoring Format'!$B$3))+($G26*('Scoring Format'!$B$6))+(L26*1)+($M26*('Scoring Format'!$B$4))+($O26*('Scoring Format'!$B$7))</f>
        <v>0</v>
      </c>
      <c r="Z26" s="178">
        <f>($E26*('Scoring Format'!$B$3))+($G26*('Scoring Format'!$B$6))+(L26*0.5)+($M26*('Scoring Format'!$B$4))+($O26*('Scoring Format'!$B$7))</f>
        <v>0</v>
      </c>
      <c r="AA26" s="373"/>
      <c r="AB26" s="373"/>
      <c r="AC26" s="373"/>
      <c r="AD26" s="368" t="s">
        <v>70</v>
      </c>
      <c r="AE26" s="368"/>
      <c r="AF26" s="178"/>
      <c r="AG26" s="178"/>
      <c r="AH26" s="178" t="e">
        <f>AG26/AF26</f>
        <v>#DIV/0!</v>
      </c>
      <c r="AI26" s="178"/>
      <c r="AJ26" s="184" t="e">
        <f>AI26/AF26</f>
        <v>#DIV/0!</v>
      </c>
      <c r="AL26" s="184" t="e">
        <f t="shared" si="10"/>
        <v>#DIV/0!</v>
      </c>
      <c r="AM26" s="178"/>
      <c r="AN26" s="178"/>
      <c r="AO26" s="178"/>
      <c r="AP26" s="178"/>
      <c r="AQ26" s="178">
        <f>(AG26*0.1)+(AI26*6)+(AN26*0.1)+(AP26*6)</f>
        <v>0</v>
      </c>
      <c r="AR26" s="184" t="e">
        <f t="shared" si="11"/>
        <v>#DIV/0!</v>
      </c>
      <c r="AV26" s="184" t="e">
        <f>(#REF!+AM26)/(#REF!+AM32)</f>
        <v>#REF!</v>
      </c>
      <c r="AW26" s="184" t="e">
        <f>#REF!/(AM26+#REF!)</f>
        <v>#REF!</v>
      </c>
      <c r="AX26" s="184" t="e">
        <f>AM26/(#REF!+AM26)</f>
        <v>#REF!</v>
      </c>
      <c r="AZ26" s="178" t="e">
        <f>(#REF!*0.1)+(AF26*6)+(AJ26*1)+(AK26*0.1)+(AM26*6)</f>
        <v>#REF!</v>
      </c>
      <c r="BA26" s="178" t="e">
        <f>(#REF!*0.1)+(AF26*6)+(AK26*1)+(AL26*0.1)+(AN26*6)</f>
        <v>#REF!</v>
      </c>
    </row>
    <row r="27" spans="1:54" x14ac:dyDescent="0.15">
      <c r="A27" s="371" t="s">
        <v>44</v>
      </c>
      <c r="B27" s="371"/>
      <c r="C27" s="371"/>
      <c r="D27" s="371">
        <f>SUM(D22:D26)</f>
        <v>377</v>
      </c>
      <c r="E27" s="371">
        <f t="shared" ref="E27:G27" si="12">SUM(E22:E26)</f>
        <v>1600</v>
      </c>
      <c r="F27" s="371"/>
      <c r="G27" s="371">
        <f t="shared" si="12"/>
        <v>13</v>
      </c>
      <c r="H27" s="371"/>
      <c r="I27" s="371"/>
      <c r="J27" s="371"/>
      <c r="K27" s="371">
        <f>SUM(K22:K26)</f>
        <v>99</v>
      </c>
      <c r="L27" s="371">
        <f t="shared" ref="L27:O27" si="13">SUM(L22:L26)</f>
        <v>75</v>
      </c>
      <c r="M27" s="371">
        <f t="shared" si="13"/>
        <v>588</v>
      </c>
      <c r="N27" s="371"/>
      <c r="O27" s="371">
        <f t="shared" si="13"/>
        <v>5</v>
      </c>
      <c r="P27" s="371"/>
      <c r="AD27" s="371" t="s">
        <v>44</v>
      </c>
      <c r="AE27" s="371"/>
      <c r="AF27" s="371">
        <f>SUM(AF22:AF26)</f>
        <v>304</v>
      </c>
      <c r="AG27" s="371">
        <f t="shared" ref="AG27" si="14">SUM(AG22:AG26)</f>
        <v>1513</v>
      </c>
      <c r="AH27" s="371"/>
      <c r="AI27" s="371">
        <f t="shared" ref="AI27" si="15">SUM(AI22:AI26)</f>
        <v>13</v>
      </c>
      <c r="AJ27" s="371"/>
      <c r="AK27" s="371"/>
      <c r="AL27" s="371"/>
      <c r="AM27" s="371">
        <f>SUM(AM22:AM26)</f>
        <v>98</v>
      </c>
      <c r="AN27" s="371">
        <f t="shared" ref="AN27:AO27" si="16">SUM(AN22:AN26)</f>
        <v>72</v>
      </c>
      <c r="AO27" s="371">
        <f t="shared" si="16"/>
        <v>491</v>
      </c>
      <c r="AP27" s="371"/>
      <c r="AQ27" s="371">
        <f t="shared" ref="AQ27" si="17">SUM(AQ22:AQ26)</f>
        <v>4</v>
      </c>
      <c r="AR27" s="371"/>
    </row>
    <row r="28" spans="1:54" x14ac:dyDescent="0.15">
      <c r="A28" s="371"/>
      <c r="C28" s="373"/>
      <c r="D28" s="373"/>
      <c r="E28" s="373"/>
      <c r="F28" s="373"/>
      <c r="G28" s="373"/>
      <c r="H28" s="371"/>
      <c r="I28" s="373"/>
      <c r="J28" s="373"/>
      <c r="K28" s="373"/>
      <c r="L28" s="373"/>
      <c r="M28" s="373"/>
      <c r="N28" s="373"/>
      <c r="AC28" s="371"/>
      <c r="AD28" s="373"/>
      <c r="AE28" s="373"/>
      <c r="AF28" s="373"/>
      <c r="AG28" s="373"/>
      <c r="AH28" s="373"/>
      <c r="AI28" s="373"/>
      <c r="AJ28" s="371"/>
      <c r="AK28" s="373"/>
      <c r="AL28" s="373"/>
      <c r="AM28" s="373"/>
      <c r="AN28" s="373"/>
      <c r="AO28" s="373"/>
      <c r="AP28" s="373"/>
    </row>
    <row r="29" spans="1:54" x14ac:dyDescent="0.15">
      <c r="C29" s="373"/>
      <c r="D29" s="373"/>
      <c r="E29" s="373"/>
      <c r="F29" s="373"/>
      <c r="G29" s="373"/>
      <c r="H29" s="373"/>
      <c r="I29" s="373"/>
      <c r="J29" s="373"/>
      <c r="K29" s="373"/>
      <c r="L29" s="373"/>
      <c r="M29" s="373"/>
      <c r="AD29" s="373"/>
      <c r="AE29" s="373"/>
      <c r="AF29" s="373"/>
      <c r="AG29" s="373"/>
      <c r="AH29" s="373"/>
      <c r="AI29" s="373"/>
      <c r="AJ29" s="373"/>
      <c r="AK29" s="373"/>
      <c r="AL29" s="373"/>
      <c r="AM29" s="373"/>
      <c r="AN29" s="373"/>
      <c r="AO29" s="373"/>
    </row>
    <row r="30" spans="1:54" x14ac:dyDescent="0.15">
      <c r="A30" s="580" t="s">
        <v>52</v>
      </c>
      <c r="B30" s="580"/>
      <c r="C30" s="580"/>
      <c r="D30" s="580"/>
      <c r="E30" s="580"/>
      <c r="F30" s="580"/>
      <c r="G30" s="580"/>
      <c r="H30" s="369"/>
      <c r="I30" s="369"/>
      <c r="J30" s="373"/>
      <c r="K30" s="373"/>
      <c r="L30" s="580" t="s">
        <v>49</v>
      </c>
      <c r="M30" s="580"/>
      <c r="N30" s="580"/>
      <c r="O30" s="580"/>
      <c r="P30" s="580"/>
      <c r="T30" s="580" t="s">
        <v>50</v>
      </c>
      <c r="U30" s="580"/>
      <c r="V30" s="580"/>
      <c r="X30" s="580"/>
      <c r="Y30" s="579"/>
      <c r="AE30" s="580" t="s">
        <v>52</v>
      </c>
      <c r="AF30" s="580"/>
      <c r="AG30" s="580"/>
      <c r="AH30" s="580"/>
      <c r="AI30" s="580"/>
      <c r="AJ30" s="580"/>
      <c r="AK30" s="580"/>
      <c r="AL30" s="373"/>
      <c r="AM30" s="373"/>
      <c r="AN30" s="580" t="s">
        <v>49</v>
      </c>
      <c r="AO30" s="580"/>
      <c r="AP30" s="580"/>
      <c r="AQ30" s="580"/>
      <c r="AR30" s="580"/>
      <c r="AV30" s="580" t="s">
        <v>50</v>
      </c>
      <c r="AW30" s="580"/>
      <c r="AX30" s="580"/>
      <c r="AZ30" s="580" t="s">
        <v>51</v>
      </c>
      <c r="BA30" s="579"/>
    </row>
    <row r="31" spans="1:54" x14ac:dyDescent="0.15">
      <c r="A31" s="371" t="s">
        <v>25</v>
      </c>
      <c r="B31" s="371" t="s">
        <v>1517</v>
      </c>
      <c r="C31" s="371" t="s">
        <v>66</v>
      </c>
      <c r="D31" s="371" t="s">
        <v>34</v>
      </c>
      <c r="E31" s="371" t="s">
        <v>17</v>
      </c>
      <c r="F31" s="371" t="s">
        <v>18</v>
      </c>
      <c r="G31" s="371" t="s">
        <v>19</v>
      </c>
      <c r="H31" s="371" t="s">
        <v>20</v>
      </c>
      <c r="I31" s="371" t="s">
        <v>6</v>
      </c>
      <c r="J31" s="371" t="s">
        <v>53</v>
      </c>
      <c r="L31" s="371" t="s">
        <v>10</v>
      </c>
      <c r="M31" s="371" t="s">
        <v>11</v>
      </c>
      <c r="N31" s="371" t="s">
        <v>12</v>
      </c>
      <c r="O31" s="371" t="s">
        <v>26</v>
      </c>
      <c r="P31" s="371" t="s">
        <v>7</v>
      </c>
      <c r="S31" s="371" t="s">
        <v>25</v>
      </c>
      <c r="T31" s="371" t="s">
        <v>47</v>
      </c>
      <c r="U31" s="371" t="s">
        <v>45</v>
      </c>
      <c r="V31" s="371" t="s">
        <v>46</v>
      </c>
      <c r="X31" s="371" t="s">
        <v>14</v>
      </c>
      <c r="Y31" s="371" t="s">
        <v>21</v>
      </c>
      <c r="Z31" s="371" t="s">
        <v>1003</v>
      </c>
      <c r="AA31" s="371"/>
      <c r="AD31" s="371" t="s">
        <v>25</v>
      </c>
      <c r="AE31" s="371" t="s">
        <v>66</v>
      </c>
      <c r="AF31" s="371" t="s">
        <v>34</v>
      </c>
      <c r="AG31" s="371" t="s">
        <v>17</v>
      </c>
      <c r="AH31" s="371" t="s">
        <v>18</v>
      </c>
      <c r="AI31" s="371" t="s">
        <v>19</v>
      </c>
      <c r="AJ31" s="371" t="s">
        <v>20</v>
      </c>
      <c r="AK31" s="371" t="s">
        <v>6</v>
      </c>
      <c r="AL31" s="371" t="s">
        <v>53</v>
      </c>
      <c r="AN31" s="371" t="s">
        <v>10</v>
      </c>
      <c r="AO31" s="371" t="s">
        <v>11</v>
      </c>
      <c r="AP31" s="371" t="s">
        <v>12</v>
      </c>
      <c r="AQ31" s="371" t="s">
        <v>26</v>
      </c>
      <c r="AR31" s="371" t="s">
        <v>7</v>
      </c>
      <c r="AV31" s="371" t="s">
        <v>47</v>
      </c>
      <c r="AW31" s="371" t="s">
        <v>45</v>
      </c>
      <c r="AX31" s="371" t="s">
        <v>46</v>
      </c>
      <c r="AZ31" s="371" t="s">
        <v>14</v>
      </c>
      <c r="BA31" s="371" t="s">
        <v>21</v>
      </c>
    </row>
    <row r="32" spans="1:54" x14ac:dyDescent="0.15">
      <c r="A32" s="368" t="s">
        <v>1851</v>
      </c>
      <c r="B32" s="178">
        <v>24</v>
      </c>
      <c r="C32" s="178"/>
      <c r="D32" s="184">
        <f>F32/E32</f>
        <v>0.51851851851851849</v>
      </c>
      <c r="E32" s="178">
        <v>27</v>
      </c>
      <c r="F32" s="178">
        <v>14</v>
      </c>
      <c r="G32" s="178">
        <v>159</v>
      </c>
      <c r="H32" s="178">
        <f t="shared" ref="H32:H37" si="18">G32/F32</f>
        <v>11.357142857142858</v>
      </c>
      <c r="I32" s="178">
        <v>0</v>
      </c>
      <c r="J32" s="184">
        <f>I32/F32</f>
        <v>0</v>
      </c>
      <c r="L32" s="178">
        <v>0</v>
      </c>
      <c r="M32" s="178">
        <v>0</v>
      </c>
      <c r="N32" s="382" t="e">
        <f t="shared" ref="N32:N37" si="19">M32/L32</f>
        <v>#DIV/0!</v>
      </c>
      <c r="O32" s="178">
        <v>0</v>
      </c>
      <c r="P32" s="184" t="e">
        <f>O32/L32</f>
        <v>#DIV/0!</v>
      </c>
      <c r="S32" s="368" t="s">
        <v>1852</v>
      </c>
      <c r="T32" s="186">
        <f t="shared" ref="T32:T37" si="20">(E32+L32)/($D$27+$L$27+$N$17+$E$47+$L$47)</f>
        <v>4.0479760119940027E-2</v>
      </c>
      <c r="U32" s="186">
        <f t="shared" ref="U32:U37" si="21">E32/($E$17)</f>
        <v>8.4375000000000006E-2</v>
      </c>
      <c r="V32" s="186">
        <f t="shared" ref="V32:V37" si="22">L32/($N$17+$D$27+$L$38+$L$47)</f>
        <v>0</v>
      </c>
      <c r="X32" s="178">
        <f>($G32*('Scoring Format'!$B$4))+($I32*'Scoring Format'!$B$7)+($M32*('Scoring Format'!$B$3))+($O32*('Scoring Format'!$B$6))</f>
        <v>15.9</v>
      </c>
      <c r="Y32" s="178">
        <f>(F32*1)+(($G32*('Scoring Format'!$B$4))+($I32*'Scoring Format'!$B$7)+($M32*('Scoring Format'!$B$3))+($O32*('Scoring Format'!$B$6)))</f>
        <v>29.9</v>
      </c>
      <c r="Z32" s="178">
        <f>(F32*0.5)+(($G32*('Scoring Format'!$B$4))+($I32*'Scoring Format'!$B$7)+($M32*('Scoring Format'!$B$3))+($O32*('Scoring Format'!$B$6)))</f>
        <v>22.9</v>
      </c>
      <c r="AA32" s="373"/>
      <c r="AD32" s="368" t="s">
        <v>71</v>
      </c>
      <c r="AE32" s="368"/>
      <c r="AF32" s="184">
        <f>AH32/AG32</f>
        <v>0.60747663551401865</v>
      </c>
      <c r="AG32" s="178">
        <v>107</v>
      </c>
      <c r="AH32" s="178">
        <v>65</v>
      </c>
      <c r="AI32" s="178">
        <v>710</v>
      </c>
      <c r="AJ32" s="178">
        <f t="shared" ref="AJ32:AJ36" si="23">AI32/AH32</f>
        <v>10.923076923076923</v>
      </c>
      <c r="AK32" s="178">
        <v>6</v>
      </c>
      <c r="AL32" s="184">
        <f>AK32/AH32</f>
        <v>9.2307692307692313E-2</v>
      </c>
      <c r="AN32" s="178">
        <v>0</v>
      </c>
      <c r="AO32" s="178">
        <v>0</v>
      </c>
      <c r="AP32" s="382" t="e">
        <f t="shared" ref="AP32:AP37" si="24">AO32/AN32</f>
        <v>#DIV/0!</v>
      </c>
      <c r="AQ32" s="178">
        <v>0</v>
      </c>
      <c r="AR32" s="184" t="e">
        <f>AQ32/AN32</f>
        <v>#DIV/0!</v>
      </c>
      <c r="AV32" s="186" t="e">
        <f>(#REF!+AK32)/(#REF!+AK35)</f>
        <v>#REF!</v>
      </c>
      <c r="AW32" s="186" t="e">
        <f>#REF!/(AK32+#REF!)</f>
        <v>#REF!</v>
      </c>
      <c r="AX32" s="186" t="e">
        <f>AK32/(#REF!+AK32)</f>
        <v>#REF!</v>
      </c>
      <c r="AZ32" s="178">
        <f>(AI32*0.1)+(AK32*6)+(AO32*0.1)+(AQ32*6)</f>
        <v>107</v>
      </c>
      <c r="BA32" s="178">
        <f>(AH32*1)+(AI32*0.1)+(AK32*6)+(AO32*0.1)+(AQ32*6)</f>
        <v>172</v>
      </c>
    </row>
    <row r="33" spans="1:53" x14ac:dyDescent="0.15">
      <c r="A33" s="368" t="s">
        <v>1853</v>
      </c>
      <c r="B33" s="178">
        <v>24</v>
      </c>
      <c r="C33" s="178"/>
      <c r="D33" s="184">
        <f t="shared" ref="D33:D37" si="25">F33/E33</f>
        <v>0.52631578947368418</v>
      </c>
      <c r="E33" s="178">
        <v>19</v>
      </c>
      <c r="F33" s="178">
        <v>10</v>
      </c>
      <c r="G33" s="178">
        <v>65</v>
      </c>
      <c r="H33" s="178">
        <f t="shared" si="18"/>
        <v>6.5</v>
      </c>
      <c r="I33" s="178">
        <v>0</v>
      </c>
      <c r="J33" s="184">
        <f t="shared" ref="J33:J37" si="26">I33/F33</f>
        <v>0</v>
      </c>
      <c r="L33" s="178">
        <v>0</v>
      </c>
      <c r="M33" s="178">
        <v>0</v>
      </c>
      <c r="N33" s="382" t="e">
        <f t="shared" si="19"/>
        <v>#DIV/0!</v>
      </c>
      <c r="O33" s="178">
        <v>0</v>
      </c>
      <c r="P33" s="184" t="e">
        <f t="shared" ref="P33:P37" si="27">O33/L33</f>
        <v>#DIV/0!</v>
      </c>
      <c r="S33" s="368" t="s">
        <v>1854</v>
      </c>
      <c r="T33" s="186">
        <f t="shared" si="20"/>
        <v>2.8485757121439279E-2</v>
      </c>
      <c r="U33" s="186">
        <f t="shared" si="21"/>
        <v>5.9374999999999997E-2</v>
      </c>
      <c r="V33" s="186">
        <f t="shared" si="22"/>
        <v>0</v>
      </c>
      <c r="X33" s="178">
        <f>($G33*('Scoring Format'!$B$4))+($I33*'Scoring Format'!$B$7)+($M33*('Scoring Format'!$B$3))+($O33*('Scoring Format'!$B$6))</f>
        <v>6.5</v>
      </c>
      <c r="Y33" s="178">
        <f>(F33*1)+(($G33*('Scoring Format'!$B$4))+($I33*'Scoring Format'!$B$7)+($M33*('Scoring Format'!$B$3))+($O33*('Scoring Format'!$B$6)))</f>
        <v>16.5</v>
      </c>
      <c r="Z33" s="178">
        <f>(F33*0.5)+(($G33*('Scoring Format'!$B$4))+($I33*'Scoring Format'!$B$7)+($M33*('Scoring Format'!$B$3))+($O33*('Scoring Format'!$B$6)))</f>
        <v>11.5</v>
      </c>
      <c r="AA33" s="373"/>
      <c r="AD33" s="368" t="s">
        <v>27</v>
      </c>
      <c r="AE33" s="368"/>
      <c r="AF33" s="184">
        <f t="shared" ref="AF33:AF37" si="28">AH33/AG33</f>
        <v>0.6333333333333333</v>
      </c>
      <c r="AG33" s="178">
        <v>120</v>
      </c>
      <c r="AH33" s="178">
        <v>76</v>
      </c>
      <c r="AI33" s="178">
        <v>892</v>
      </c>
      <c r="AJ33" s="178">
        <f t="shared" si="23"/>
        <v>11.736842105263158</v>
      </c>
      <c r="AK33" s="178">
        <v>5</v>
      </c>
      <c r="AL33" s="184">
        <f t="shared" ref="AL33:AL37" si="29">AK33/AH33</f>
        <v>6.5789473684210523E-2</v>
      </c>
      <c r="AN33" s="178">
        <v>12</v>
      </c>
      <c r="AO33" s="178">
        <v>108</v>
      </c>
      <c r="AP33" s="382">
        <f t="shared" si="24"/>
        <v>9</v>
      </c>
      <c r="AQ33" s="178">
        <v>0</v>
      </c>
      <c r="AR33" s="184">
        <f t="shared" ref="AR33:AR37" si="30">AQ33/AN33</f>
        <v>0</v>
      </c>
      <c r="AV33" s="186" t="e">
        <f>(#REF!+AK33)/(#REF!+AK36)</f>
        <v>#REF!</v>
      </c>
      <c r="AW33" s="186" t="e">
        <f>#REF!/(AK33+#REF!)</f>
        <v>#REF!</v>
      </c>
      <c r="AX33" s="186" t="e">
        <f>AK33/(#REF!+AK33)</f>
        <v>#REF!</v>
      </c>
      <c r="AZ33" s="178">
        <f>(AI33*0.1)+(AK33*6)+(AO33*0.1)+(AQ33*6)</f>
        <v>130</v>
      </c>
      <c r="BA33" s="178">
        <f>(AH33*1)+(AI33*0.1)+(AK33*6)+(AO33*0.1)+(AQ33*6)</f>
        <v>206</v>
      </c>
    </row>
    <row r="34" spans="1:53" x14ac:dyDescent="0.15">
      <c r="A34" s="368" t="s">
        <v>2513</v>
      </c>
      <c r="B34" s="178">
        <v>27</v>
      </c>
      <c r="C34" s="178"/>
      <c r="D34" s="184">
        <f t="shared" si="25"/>
        <v>0.57534246575342463</v>
      </c>
      <c r="E34" s="178">
        <v>73</v>
      </c>
      <c r="F34" s="178">
        <v>42</v>
      </c>
      <c r="G34" s="178">
        <v>573</v>
      </c>
      <c r="H34" s="178">
        <f t="shared" si="18"/>
        <v>13.642857142857142</v>
      </c>
      <c r="I34" s="178">
        <v>4</v>
      </c>
      <c r="J34" s="184">
        <f t="shared" si="26"/>
        <v>9.5238095238095233E-2</v>
      </c>
      <c r="L34" s="178">
        <v>3</v>
      </c>
      <c r="M34" s="178">
        <v>17</v>
      </c>
      <c r="N34" s="382">
        <f t="shared" si="19"/>
        <v>5.666666666666667</v>
      </c>
      <c r="O34" s="178">
        <v>1</v>
      </c>
      <c r="P34" s="184">
        <f t="shared" si="27"/>
        <v>0.33333333333333331</v>
      </c>
      <c r="S34" s="368" t="s">
        <v>2514</v>
      </c>
      <c r="T34" s="186">
        <f t="shared" si="20"/>
        <v>0.11394302848575712</v>
      </c>
      <c r="U34" s="186">
        <f t="shared" si="21"/>
        <v>0.22812499999999999</v>
      </c>
      <c r="V34" s="186">
        <f t="shared" si="22"/>
        <v>6.9124423963133645E-3</v>
      </c>
      <c r="X34" s="178">
        <f>($G34*('Scoring Format'!$B$4))+($I34*'Scoring Format'!$B$7)+($M34*('Scoring Format'!$B$3))+($O34*('Scoring Format'!$B$6))</f>
        <v>89.000000000000014</v>
      </c>
      <c r="Y34" s="178">
        <f>(F34*1)+(($G34*('Scoring Format'!$B$4))+($I34*'Scoring Format'!$B$7)+($M34*('Scoring Format'!$B$3))+($O34*('Scoring Format'!$B$6)))</f>
        <v>131</v>
      </c>
      <c r="Z34" s="178">
        <f>(F34*0.5)+(($G34*('Scoring Format'!$B$4))+($I34*'Scoring Format'!$B$7)+($M34*('Scoring Format'!$B$3))+($O34*('Scoring Format'!$B$6)))</f>
        <v>110.00000000000001</v>
      </c>
      <c r="AA34" s="373"/>
      <c r="AD34" s="368" t="s">
        <v>28</v>
      </c>
      <c r="AE34" s="368"/>
      <c r="AF34" s="184">
        <f t="shared" si="28"/>
        <v>0.55000000000000004</v>
      </c>
      <c r="AG34" s="178">
        <v>40</v>
      </c>
      <c r="AH34" s="178">
        <v>22</v>
      </c>
      <c r="AI34" s="178">
        <v>325</v>
      </c>
      <c r="AJ34" s="178">
        <f t="shared" si="23"/>
        <v>14.772727272727273</v>
      </c>
      <c r="AK34" s="178">
        <v>2</v>
      </c>
      <c r="AL34" s="184">
        <f t="shared" si="29"/>
        <v>9.0909090909090912E-2</v>
      </c>
      <c r="AN34" s="178">
        <v>5</v>
      </c>
      <c r="AO34" s="178">
        <v>20</v>
      </c>
      <c r="AP34" s="382">
        <f t="shared" si="24"/>
        <v>4</v>
      </c>
      <c r="AQ34" s="178">
        <v>0</v>
      </c>
      <c r="AR34" s="184">
        <f t="shared" si="30"/>
        <v>0</v>
      </c>
      <c r="AV34" s="186" t="e">
        <f>(#REF!+AK34)/(#REF!+AK37)</f>
        <v>#REF!</v>
      </c>
      <c r="AW34" s="186" t="e">
        <f>#REF!/(AK34+#REF!)</f>
        <v>#REF!</v>
      </c>
      <c r="AX34" s="186" t="e">
        <f>AK34/(#REF!+AK34)</f>
        <v>#REF!</v>
      </c>
      <c r="AZ34" s="178">
        <f>(AI34*0.1)+(AK34*6)+(AO34*0.1)+(AQ34*6)</f>
        <v>46.5</v>
      </c>
      <c r="BA34" s="178">
        <f>(AH34*1)+(AI34*0.1)+(AK34*6)+(AO34*0.1)+(AQ34*6)</f>
        <v>68.5</v>
      </c>
    </row>
    <row r="35" spans="1:53" x14ac:dyDescent="0.15">
      <c r="A35" s="368" t="s">
        <v>912</v>
      </c>
      <c r="B35" s="178">
        <v>25</v>
      </c>
      <c r="C35" s="178"/>
      <c r="D35" s="184">
        <f t="shared" si="25"/>
        <v>0.58823529411764708</v>
      </c>
      <c r="E35" s="178">
        <v>85</v>
      </c>
      <c r="F35" s="178">
        <v>50</v>
      </c>
      <c r="G35" s="178">
        <v>620</v>
      </c>
      <c r="H35" s="178">
        <f t="shared" si="18"/>
        <v>12.4</v>
      </c>
      <c r="I35" s="178">
        <v>6</v>
      </c>
      <c r="J35" s="184">
        <f t="shared" si="26"/>
        <v>0.12</v>
      </c>
      <c r="L35" s="178">
        <v>8</v>
      </c>
      <c r="M35" s="178">
        <v>42</v>
      </c>
      <c r="N35" s="382">
        <f t="shared" si="19"/>
        <v>5.25</v>
      </c>
      <c r="O35" s="178">
        <v>0</v>
      </c>
      <c r="P35" s="184">
        <f t="shared" si="27"/>
        <v>0</v>
      </c>
      <c r="S35" s="368" t="s">
        <v>913</v>
      </c>
      <c r="T35" s="186">
        <f t="shared" si="20"/>
        <v>0.13943028485757122</v>
      </c>
      <c r="U35" s="186">
        <f t="shared" si="21"/>
        <v>0.265625</v>
      </c>
      <c r="V35" s="186">
        <f t="shared" si="22"/>
        <v>1.8433179723502304E-2</v>
      </c>
      <c r="X35" s="178">
        <f>($G35*('Scoring Format'!$B$4))+($I35*'Scoring Format'!$B$7)+($M35*('Scoring Format'!$B$3))+($O35*('Scoring Format'!$B$6))</f>
        <v>102.2</v>
      </c>
      <c r="Y35" s="178">
        <f>(F35*1)+(($G35*('Scoring Format'!$B$4))+($I35*'Scoring Format'!$B$7)+($M35*('Scoring Format'!$B$3))+($O35*('Scoring Format'!$B$6)))</f>
        <v>152.19999999999999</v>
      </c>
      <c r="Z35" s="178">
        <f>(F35*0.5)+(($G35*('Scoring Format'!$B$4))+($I35*'Scoring Format'!$B$7)+($M35*('Scoring Format'!$B$3))+($O35*('Scoring Format'!$B$6)))</f>
        <v>127.2</v>
      </c>
      <c r="AA35" s="373"/>
      <c r="AD35" s="368" t="s">
        <v>29</v>
      </c>
      <c r="AE35" s="368"/>
      <c r="AF35" s="184">
        <f t="shared" si="28"/>
        <v>0.66206896551724137</v>
      </c>
      <c r="AG35" s="178">
        <v>145</v>
      </c>
      <c r="AH35" s="178">
        <v>96</v>
      </c>
      <c r="AI35" s="178">
        <v>1098</v>
      </c>
      <c r="AJ35" s="178">
        <f t="shared" si="23"/>
        <v>11.4375</v>
      </c>
      <c r="AK35" s="178">
        <v>7</v>
      </c>
      <c r="AL35" s="184">
        <f t="shared" si="29"/>
        <v>7.2916666666666671E-2</v>
      </c>
      <c r="AN35" s="178">
        <v>0</v>
      </c>
      <c r="AO35" s="178">
        <v>0</v>
      </c>
      <c r="AP35" s="382" t="e">
        <f t="shared" si="24"/>
        <v>#DIV/0!</v>
      </c>
      <c r="AQ35" s="178">
        <v>0</v>
      </c>
      <c r="AR35" s="184" t="e">
        <f t="shared" si="30"/>
        <v>#DIV/0!</v>
      </c>
      <c r="AV35" s="186" t="e">
        <f>(#REF!+AK35)/(#REF!+AK38)</f>
        <v>#REF!</v>
      </c>
      <c r="AW35" s="186" t="e">
        <f>#REF!/(AK35+#REF!)</f>
        <v>#REF!</v>
      </c>
      <c r="AX35" s="186" t="e">
        <f>AK35/(#REF!+AK35)</f>
        <v>#REF!</v>
      </c>
      <c r="AZ35" s="178">
        <f>(AI35*0.1)+(AK35*6)+(AO35*0.1)+(AQ35*6)</f>
        <v>151.80000000000001</v>
      </c>
      <c r="BA35" s="178">
        <f>(AH35*1)+(AI35*0.1)+(AK35*6)+(AO35*0.1)+(AQ35*6)</f>
        <v>247.8</v>
      </c>
    </row>
    <row r="36" spans="1:53" x14ac:dyDescent="0.15">
      <c r="A36" s="368" t="s">
        <v>2515</v>
      </c>
      <c r="B36" s="178">
        <v>23</v>
      </c>
      <c r="C36" s="178"/>
      <c r="D36" s="184">
        <f t="shared" si="25"/>
        <v>0.5</v>
      </c>
      <c r="E36" s="178">
        <v>18</v>
      </c>
      <c r="F36" s="178">
        <v>9</v>
      </c>
      <c r="G36" s="178">
        <v>165</v>
      </c>
      <c r="H36" s="178">
        <f t="shared" si="18"/>
        <v>18.333333333333332</v>
      </c>
      <c r="I36" s="178">
        <v>1</v>
      </c>
      <c r="J36" s="184">
        <f t="shared" si="26"/>
        <v>0.1111111111111111</v>
      </c>
      <c r="L36" s="178"/>
      <c r="M36" s="178"/>
      <c r="N36" s="382" t="e">
        <f t="shared" si="19"/>
        <v>#DIV/0!</v>
      </c>
      <c r="O36" s="178">
        <v>0</v>
      </c>
      <c r="P36" s="184" t="e">
        <f t="shared" si="27"/>
        <v>#DIV/0!</v>
      </c>
      <c r="S36" s="368" t="s">
        <v>2517</v>
      </c>
      <c r="T36" s="186">
        <f t="shared" si="20"/>
        <v>2.6986506746626688E-2</v>
      </c>
      <c r="U36" s="186">
        <f t="shared" si="21"/>
        <v>5.6250000000000001E-2</v>
      </c>
      <c r="V36" s="186">
        <f t="shared" si="22"/>
        <v>0</v>
      </c>
      <c r="X36" s="178">
        <f>($G36*('Scoring Format'!$B$4))+($I36*'Scoring Format'!$B$7)+($M36*('Scoring Format'!$B$3))+($O36*('Scoring Format'!$B$6))</f>
        <v>22.5</v>
      </c>
      <c r="Y36" s="178">
        <f>(F36*1)+(($G36*('Scoring Format'!$B$4))+($I36*'Scoring Format'!$B$7)+($M36*('Scoring Format'!$B$3))+($O36*('Scoring Format'!$B$6)))</f>
        <v>31.5</v>
      </c>
      <c r="Z36" s="178">
        <f>(F36*0.5)+(($G36*('Scoring Format'!$B$4))+($I36*'Scoring Format'!$B$7)+($M36*('Scoring Format'!$B$3))+($O36*('Scoring Format'!$B$6)))</f>
        <v>27</v>
      </c>
      <c r="AA36" s="373"/>
      <c r="AD36" s="368" t="s">
        <v>30</v>
      </c>
      <c r="AE36" s="368"/>
      <c r="AF36" s="184">
        <f t="shared" si="28"/>
        <v>0.6</v>
      </c>
      <c r="AG36" s="178">
        <v>10</v>
      </c>
      <c r="AH36" s="178">
        <v>6</v>
      </c>
      <c r="AI36" s="178">
        <v>100</v>
      </c>
      <c r="AJ36" s="178">
        <f t="shared" si="23"/>
        <v>16.666666666666668</v>
      </c>
      <c r="AK36" s="178">
        <v>0</v>
      </c>
      <c r="AL36" s="184">
        <f t="shared" si="29"/>
        <v>0</v>
      </c>
      <c r="AN36" s="178">
        <v>0</v>
      </c>
      <c r="AO36" s="178">
        <v>0</v>
      </c>
      <c r="AP36" s="382" t="e">
        <f t="shared" si="24"/>
        <v>#DIV/0!</v>
      </c>
      <c r="AQ36" s="178">
        <v>0</v>
      </c>
      <c r="AR36" s="184" t="e">
        <f t="shared" si="30"/>
        <v>#DIV/0!</v>
      </c>
      <c r="AV36" s="186" t="e">
        <f>(#REF!+AK36)/(#REF!+AK41)</f>
        <v>#REF!</v>
      </c>
      <c r="AW36" s="186" t="e">
        <f>#REF!/(AK36+#REF!)</f>
        <v>#REF!</v>
      </c>
      <c r="AX36" s="186" t="e">
        <f>AK36/(#REF!+AK36)</f>
        <v>#REF!</v>
      </c>
      <c r="AZ36" s="178">
        <f>(AI36*0.1)+(AK36*6)+(AO36*0.1)+(AQ36*6)</f>
        <v>10</v>
      </c>
      <c r="BA36" s="178">
        <f>(AH36*1)+(AI36*0.1)+(AK36*6)+(AO36*0.1)+(AQ36*6)</f>
        <v>16</v>
      </c>
    </row>
    <row r="37" spans="1:53" x14ac:dyDescent="0.15">
      <c r="A37" s="368" t="s">
        <v>2516</v>
      </c>
      <c r="B37" s="178">
        <v>27</v>
      </c>
      <c r="C37" s="178"/>
      <c r="D37" s="184">
        <f t="shared" si="25"/>
        <v>1</v>
      </c>
      <c r="E37" s="178">
        <v>1</v>
      </c>
      <c r="F37" s="178">
        <v>1</v>
      </c>
      <c r="G37" s="178">
        <v>19</v>
      </c>
      <c r="H37" s="178">
        <f t="shared" si="18"/>
        <v>19</v>
      </c>
      <c r="I37" s="178">
        <v>0</v>
      </c>
      <c r="J37" s="184">
        <f t="shared" si="26"/>
        <v>0</v>
      </c>
      <c r="L37" s="178"/>
      <c r="M37" s="178"/>
      <c r="N37" s="382" t="e">
        <f t="shared" si="19"/>
        <v>#DIV/0!</v>
      </c>
      <c r="O37" s="178">
        <v>0</v>
      </c>
      <c r="P37" s="184" t="e">
        <f t="shared" si="27"/>
        <v>#DIV/0!</v>
      </c>
      <c r="S37" s="368" t="s">
        <v>2518</v>
      </c>
      <c r="T37" s="186">
        <f t="shared" si="20"/>
        <v>1.4992503748125937E-3</v>
      </c>
      <c r="U37" s="186">
        <f t="shared" si="21"/>
        <v>3.1250000000000002E-3</v>
      </c>
      <c r="V37" s="186">
        <f t="shared" si="22"/>
        <v>0</v>
      </c>
      <c r="X37" s="178">
        <f>($G37*('Scoring Format'!$B$4))+($I37*'Scoring Format'!$B$7)+($M37*('Scoring Format'!$B$3))+($O37*('Scoring Format'!$B$6))</f>
        <v>1.9000000000000001</v>
      </c>
      <c r="Y37" s="178">
        <f>(F37*1)+(($G37*('Scoring Format'!$B$4))+($I37*'Scoring Format'!$B$7)+($M37*('Scoring Format'!$B$3))+($O37*('Scoring Format'!$B$6)))</f>
        <v>2.9000000000000004</v>
      </c>
      <c r="Z37" s="178">
        <f>(F37*0.5)+(($G37*('Scoring Format'!$B$4))+($I37*'Scoring Format'!$B$7)+($M37*('Scoring Format'!$B$3))+($O37*('Scoring Format'!$B$6)))</f>
        <v>2.4000000000000004</v>
      </c>
      <c r="AA37" s="373"/>
      <c r="AD37" s="368" t="s">
        <v>72</v>
      </c>
      <c r="AE37" s="368"/>
      <c r="AF37" s="184" t="e">
        <f t="shared" si="28"/>
        <v>#DIV/0!</v>
      </c>
      <c r="AG37" s="178"/>
      <c r="AH37" s="178"/>
      <c r="AI37" s="178"/>
      <c r="AJ37" s="178"/>
      <c r="AK37" s="178"/>
      <c r="AL37" s="184" t="e">
        <f t="shared" si="29"/>
        <v>#DIV/0!</v>
      </c>
      <c r="AN37" s="178"/>
      <c r="AO37" s="178"/>
      <c r="AP37" s="382" t="e">
        <f t="shared" si="24"/>
        <v>#DIV/0!</v>
      </c>
      <c r="AQ37" s="178"/>
      <c r="AR37" s="184" t="e">
        <f t="shared" si="30"/>
        <v>#DIV/0!</v>
      </c>
      <c r="AV37" s="186" t="e">
        <f>(#REF!+AK37)/(#REF!+AK42)</f>
        <v>#REF!</v>
      </c>
      <c r="AW37" s="186" t="e">
        <f>#REF!/(AK37+#REF!)</f>
        <v>#REF!</v>
      </c>
      <c r="AX37" s="186" t="e">
        <f>AK37/(#REF!+AK37)</f>
        <v>#REF!</v>
      </c>
      <c r="AZ37" s="178"/>
      <c r="BA37" s="178"/>
    </row>
    <row r="38" spans="1:53" x14ac:dyDescent="0.15">
      <c r="A38" s="371" t="s">
        <v>44</v>
      </c>
      <c r="B38" s="371"/>
      <c r="C38" s="371"/>
      <c r="D38" s="190"/>
      <c r="E38" s="371">
        <f>SUM(E32:E37)</f>
        <v>223</v>
      </c>
      <c r="F38" s="371">
        <f t="shared" ref="F38:I38" si="31">SUM(F32:F37)</f>
        <v>126</v>
      </c>
      <c r="G38" s="371">
        <f t="shared" si="31"/>
        <v>1601</v>
      </c>
      <c r="H38" s="371"/>
      <c r="I38" s="371">
        <f t="shared" si="31"/>
        <v>11</v>
      </c>
      <c r="J38" s="371"/>
      <c r="K38" s="371"/>
      <c r="L38" s="371">
        <f>SUM(L32:L37)</f>
        <v>11</v>
      </c>
      <c r="M38" s="371">
        <f t="shared" ref="M38:O38" si="32">SUM(M32:M37)</f>
        <v>59</v>
      </c>
      <c r="N38" s="371"/>
      <c r="O38" s="371">
        <f t="shared" si="32"/>
        <v>1</v>
      </c>
      <c r="P38" s="371"/>
      <c r="AD38" s="371" t="s">
        <v>44</v>
      </c>
      <c r="AE38" s="371"/>
      <c r="AF38" s="190"/>
      <c r="AG38" s="371">
        <f>SUM(AG32:AG37)</f>
        <v>422</v>
      </c>
      <c r="AH38" s="371">
        <f t="shared" ref="AH38:AI38" si="33">SUM(AH32:AH37)</f>
        <v>265</v>
      </c>
      <c r="AI38" s="371">
        <f t="shared" si="33"/>
        <v>3125</v>
      </c>
      <c r="AJ38" s="371"/>
      <c r="AK38" s="371">
        <f t="shared" ref="AK38" si="34">SUM(AK32:AK37)</f>
        <v>20</v>
      </c>
      <c r="AL38" s="371"/>
      <c r="AM38" s="371"/>
      <c r="AN38" s="371">
        <f>SUM(AN32:AN37)</f>
        <v>17</v>
      </c>
      <c r="AO38" s="371">
        <f t="shared" ref="AO38" si="35">SUM(AO32:AO37)</f>
        <v>128</v>
      </c>
      <c r="AP38" s="371"/>
      <c r="AQ38" s="371">
        <f t="shared" ref="AQ38" si="36">SUM(AQ32:AQ37)</f>
        <v>0</v>
      </c>
      <c r="AR38" s="371"/>
    </row>
    <row r="39" spans="1:53" x14ac:dyDescent="0.15">
      <c r="A39" s="371"/>
      <c r="C39" s="373"/>
      <c r="D39" s="373"/>
      <c r="E39" s="373"/>
      <c r="F39" s="373"/>
      <c r="G39" s="373"/>
      <c r="H39" s="373"/>
      <c r="I39" s="373"/>
      <c r="J39" s="373"/>
      <c r="K39" s="373"/>
      <c r="L39" s="373"/>
      <c r="AC39" s="371"/>
      <c r="AE39" s="373"/>
      <c r="AF39" s="373"/>
      <c r="AG39" s="373"/>
      <c r="AH39" s="373"/>
      <c r="AI39" s="373"/>
      <c r="AJ39" s="373"/>
      <c r="AK39" s="373"/>
      <c r="AL39" s="373"/>
      <c r="AM39" s="373"/>
      <c r="AN39" s="373"/>
    </row>
    <row r="40" spans="1:53" x14ac:dyDescent="0.15">
      <c r="A40" s="371"/>
      <c r="C40" s="373"/>
      <c r="D40" s="373"/>
      <c r="E40" s="373"/>
      <c r="F40" s="373"/>
      <c r="G40" s="373"/>
      <c r="H40" s="373"/>
      <c r="I40" s="373"/>
      <c r="J40" s="373"/>
      <c r="K40" s="373"/>
      <c r="L40" s="373"/>
      <c r="AC40" s="371"/>
      <c r="AE40" s="373"/>
      <c r="AF40" s="373"/>
      <c r="AG40" s="373"/>
      <c r="AH40" s="373"/>
      <c r="AI40" s="373"/>
      <c r="AJ40" s="373"/>
      <c r="AK40" s="373"/>
      <c r="AL40" s="373"/>
      <c r="AM40" s="373"/>
      <c r="AN40" s="373"/>
    </row>
    <row r="41" spans="1:53" x14ac:dyDescent="0.15">
      <c r="A41" s="580" t="s">
        <v>52</v>
      </c>
      <c r="B41" s="580"/>
      <c r="C41" s="580"/>
      <c r="D41" s="580"/>
      <c r="E41" s="580"/>
      <c r="F41" s="580"/>
      <c r="G41" s="580"/>
      <c r="H41" s="369"/>
      <c r="I41" s="369"/>
      <c r="J41" s="373"/>
      <c r="K41" s="373"/>
      <c r="L41" s="580" t="s">
        <v>49</v>
      </c>
      <c r="M41" s="580"/>
      <c r="N41" s="580"/>
      <c r="O41" s="580"/>
      <c r="P41" s="580"/>
      <c r="T41" s="580" t="s">
        <v>50</v>
      </c>
      <c r="U41" s="580"/>
      <c r="V41" s="580"/>
      <c r="X41" s="580"/>
      <c r="Y41" s="579"/>
      <c r="AE41" s="580" t="s">
        <v>52</v>
      </c>
      <c r="AF41" s="580"/>
      <c r="AG41" s="580"/>
      <c r="AH41" s="580"/>
      <c r="AI41" s="580"/>
      <c r="AJ41" s="580"/>
      <c r="AK41" s="580"/>
      <c r="AL41" s="373"/>
      <c r="AM41" s="373"/>
      <c r="AN41" s="580" t="s">
        <v>49</v>
      </c>
      <c r="AO41" s="580"/>
      <c r="AP41" s="580"/>
      <c r="AQ41" s="580"/>
      <c r="AR41" s="580"/>
      <c r="AV41" s="580" t="s">
        <v>50</v>
      </c>
      <c r="AW41" s="580"/>
      <c r="AX41" s="580"/>
      <c r="AZ41" s="580" t="s">
        <v>51</v>
      </c>
      <c r="BA41" s="579"/>
    </row>
    <row r="42" spans="1:53" x14ac:dyDescent="0.15">
      <c r="A42" s="371" t="s">
        <v>31</v>
      </c>
      <c r="B42" s="371" t="s">
        <v>1517</v>
      </c>
      <c r="C42" s="371" t="s">
        <v>66</v>
      </c>
      <c r="D42" s="371" t="s">
        <v>34</v>
      </c>
      <c r="E42" s="371" t="s">
        <v>17</v>
      </c>
      <c r="F42" s="371" t="s">
        <v>18</v>
      </c>
      <c r="G42" s="371" t="s">
        <v>19</v>
      </c>
      <c r="H42" s="371" t="s">
        <v>20</v>
      </c>
      <c r="I42" s="371" t="s">
        <v>6</v>
      </c>
      <c r="J42" s="371" t="s">
        <v>53</v>
      </c>
      <c r="L42" s="371" t="s">
        <v>10</v>
      </c>
      <c r="M42" s="371" t="s">
        <v>11</v>
      </c>
      <c r="N42" s="371" t="s">
        <v>12</v>
      </c>
      <c r="O42" s="371" t="s">
        <v>54</v>
      </c>
      <c r="P42" s="371" t="s">
        <v>7</v>
      </c>
      <c r="S42" s="371" t="s">
        <v>31</v>
      </c>
      <c r="T42" s="371" t="s">
        <v>47</v>
      </c>
      <c r="U42" s="371" t="s">
        <v>45</v>
      </c>
      <c r="V42" s="371" t="s">
        <v>46</v>
      </c>
      <c r="X42" s="371" t="s">
        <v>14</v>
      </c>
      <c r="Y42" s="371" t="s">
        <v>21</v>
      </c>
      <c r="Z42" s="371" t="s">
        <v>1004</v>
      </c>
      <c r="AA42" s="371"/>
      <c r="AD42" s="371" t="s">
        <v>31</v>
      </c>
      <c r="AE42" s="371" t="s">
        <v>66</v>
      </c>
      <c r="AF42" s="371" t="s">
        <v>34</v>
      </c>
      <c r="AG42" s="371" t="s">
        <v>17</v>
      </c>
      <c r="AH42" s="371" t="s">
        <v>18</v>
      </c>
      <c r="AI42" s="371" t="s">
        <v>19</v>
      </c>
      <c r="AJ42" s="371" t="s">
        <v>20</v>
      </c>
      <c r="AK42" s="371" t="s">
        <v>6</v>
      </c>
      <c r="AL42" s="371" t="s">
        <v>53</v>
      </c>
      <c r="AN42" s="371" t="s">
        <v>10</v>
      </c>
      <c r="AO42" s="371" t="s">
        <v>11</v>
      </c>
      <c r="AP42" s="371" t="s">
        <v>12</v>
      </c>
      <c r="AQ42" s="371" t="s">
        <v>54</v>
      </c>
      <c r="AR42" s="371" t="s">
        <v>7</v>
      </c>
      <c r="AV42" s="371" t="s">
        <v>47</v>
      </c>
      <c r="AW42" s="371" t="s">
        <v>45</v>
      </c>
      <c r="AX42" s="371" t="s">
        <v>46</v>
      </c>
      <c r="AZ42" s="371" t="s">
        <v>14</v>
      </c>
      <c r="BA42" s="371" t="s">
        <v>21</v>
      </c>
    </row>
    <row r="43" spans="1:53" x14ac:dyDescent="0.15">
      <c r="A43" s="368" t="s">
        <v>1578</v>
      </c>
      <c r="B43" s="178">
        <v>24</v>
      </c>
      <c r="C43" s="178">
        <v>17</v>
      </c>
      <c r="D43" s="184">
        <f>F43/E43</f>
        <v>0.70491803278688525</v>
      </c>
      <c r="E43" s="178">
        <v>122</v>
      </c>
      <c r="F43" s="178">
        <v>86</v>
      </c>
      <c r="G43" s="178">
        <v>912</v>
      </c>
      <c r="H43" s="178">
        <f>G43/F43</f>
        <v>10.604651162790697</v>
      </c>
      <c r="I43" s="178">
        <v>8</v>
      </c>
      <c r="J43" s="184">
        <f>I43/F43</f>
        <v>9.3023255813953487E-2</v>
      </c>
      <c r="L43" s="178">
        <v>0</v>
      </c>
      <c r="M43" s="178">
        <v>0</v>
      </c>
      <c r="N43" s="178">
        <v>0</v>
      </c>
      <c r="O43" s="178">
        <v>0</v>
      </c>
      <c r="P43" s="184" t="e">
        <f>O43/L43</f>
        <v>#DIV/0!</v>
      </c>
      <c r="S43" s="368" t="s">
        <v>1579</v>
      </c>
      <c r="T43" s="186">
        <f>(E43+L43)/($E$47+$L$47+$E$38+$L$38+$K$27+$D$27+$N$17)</f>
        <v>0.1318918918918919</v>
      </c>
      <c r="U43" s="186">
        <f>E43/($E$47+$E$38+$K$27)</f>
        <v>0.2484725050916497</v>
      </c>
      <c r="V43" s="186">
        <f>L43/($L$47+$L$38+$D$27+$N$17)</f>
        <v>0</v>
      </c>
      <c r="X43" s="178">
        <f>($G43*('Scoring Format'!$B$4))+($I43*'Scoring Format'!$B$7)+($M43*('Scoring Format'!$B$3))+($O43*('Scoring Format'!$B$6))</f>
        <v>139.19999999999999</v>
      </c>
      <c r="Y43" s="178">
        <f>(F43*1)+(($G43*('Scoring Format'!$B$4))+($I43*'Scoring Format'!$B$7)+($M43*('Scoring Format'!$B$3))+($O43*('Scoring Format'!$B$6)))</f>
        <v>225.2</v>
      </c>
      <c r="Z43" s="178">
        <f>(F43*0.5)+(($G43*('Scoring Format'!$B$4))+($I43*'Scoring Format'!$B$7)+($M43*('Scoring Format'!$B$3))+($O43*('Scoring Format'!$B$6)))</f>
        <v>182.2</v>
      </c>
      <c r="AA43" s="373"/>
      <c r="AD43" s="368" t="s">
        <v>32</v>
      </c>
      <c r="AE43" s="368"/>
      <c r="AF43" s="184">
        <f>AH43/AG43</f>
        <v>0.5625</v>
      </c>
      <c r="AG43" s="178">
        <v>16</v>
      </c>
      <c r="AH43" s="178">
        <v>9</v>
      </c>
      <c r="AI43" s="178">
        <v>108</v>
      </c>
      <c r="AJ43" s="178">
        <f>AI43/AH43</f>
        <v>12</v>
      </c>
      <c r="AK43" s="178">
        <v>1</v>
      </c>
      <c r="AL43" s="184">
        <f>AK43/AH43</f>
        <v>0.1111111111111111</v>
      </c>
      <c r="AN43" s="178">
        <v>0</v>
      </c>
      <c r="AO43" s="178">
        <v>0</v>
      </c>
      <c r="AP43" s="178">
        <v>0</v>
      </c>
      <c r="AQ43" s="178">
        <v>0</v>
      </c>
      <c r="AR43" s="184" t="e">
        <f>AQ43/AN43</f>
        <v>#DIV/0!</v>
      </c>
      <c r="AV43" s="186" t="e">
        <f>(#REF!+AK43)/(#REF!+AK46)</f>
        <v>#REF!</v>
      </c>
      <c r="AW43" s="186" t="e">
        <f>#REF!/(AK43+#REF!)</f>
        <v>#REF!</v>
      </c>
      <c r="AX43" s="186" t="e">
        <f>AK43/(#REF!+AK43)</f>
        <v>#REF!</v>
      </c>
      <c r="AZ43" s="178">
        <f>(AI43*0.1)+(AK43*6)+(AO43*0.1)+(AQ43*6)</f>
        <v>16.8</v>
      </c>
      <c r="BA43" s="178">
        <f>(AH43*1)+(AI43*0.1)+(AK43*6)+(AO43*0.1)+(AQ43*6)</f>
        <v>25.8</v>
      </c>
    </row>
    <row r="44" spans="1:53" x14ac:dyDescent="0.15">
      <c r="A44" s="368" t="s">
        <v>914</v>
      </c>
      <c r="B44" s="178">
        <v>25</v>
      </c>
      <c r="C44" s="178">
        <v>12</v>
      </c>
      <c r="D44" s="184">
        <f t="shared" ref="D44:D46" si="37">F44/E44</f>
        <v>0.67500000000000004</v>
      </c>
      <c r="E44" s="178">
        <v>40</v>
      </c>
      <c r="F44" s="178">
        <v>27</v>
      </c>
      <c r="G44" s="178">
        <v>255</v>
      </c>
      <c r="H44" s="178">
        <f>G44/F44</f>
        <v>9.4444444444444446</v>
      </c>
      <c r="I44" s="178">
        <v>1</v>
      </c>
      <c r="J44" s="184">
        <f t="shared" ref="J44:J46" si="38">I44/F44</f>
        <v>3.7037037037037035E-2</v>
      </c>
      <c r="L44" s="178">
        <v>0</v>
      </c>
      <c r="M44" s="178">
        <v>0</v>
      </c>
      <c r="N44" s="178">
        <v>0</v>
      </c>
      <c r="O44" s="178">
        <v>0</v>
      </c>
      <c r="P44" s="184" t="e">
        <f t="shared" ref="P44:P46" si="39">O44/L44</f>
        <v>#DIV/0!</v>
      </c>
      <c r="S44" s="368" t="s">
        <v>915</v>
      </c>
      <c r="T44" s="186">
        <f>(E44+L44)/($E$47+$L$47+$E$38+$L$38+$K$27+$D$27+$N$17)</f>
        <v>4.3243243243243246E-2</v>
      </c>
      <c r="U44" s="186">
        <f>E44/($E$47+$E$38+$K$27)</f>
        <v>8.1466395112016296E-2</v>
      </c>
      <c r="V44" s="186">
        <f>L44/($L$47+$L$38+$D$27+$N$17)</f>
        <v>0</v>
      </c>
      <c r="X44" s="178">
        <f>($G44*('Scoring Format'!$B$4))+($I44*'Scoring Format'!$B$7)+($M44*('Scoring Format'!$B$3))+($O44*('Scoring Format'!$B$6))</f>
        <v>31.5</v>
      </c>
      <c r="Y44" s="178">
        <f>(F44*1)+(($G44*('Scoring Format'!$B$4))+($I44*'Scoring Format'!$B$7)+($M44*('Scoring Format'!$B$3))+($O44*('Scoring Format'!$B$6)))</f>
        <v>58.5</v>
      </c>
      <c r="Z44" s="178">
        <f>(F44*0.5)+(($G44*('Scoring Format'!$B$4))+($I44*'Scoring Format'!$B$7)+($M44*('Scoring Format'!$B$3))+($O44*('Scoring Format'!$B$6)))</f>
        <v>45</v>
      </c>
      <c r="AA44" s="373"/>
      <c r="AD44" s="368" t="s">
        <v>73</v>
      </c>
      <c r="AE44" s="368"/>
      <c r="AF44" s="184">
        <f t="shared" ref="AF44:AF46" si="40">AH44/AG44</f>
        <v>0.74285714285714288</v>
      </c>
      <c r="AG44" s="178">
        <v>35</v>
      </c>
      <c r="AH44" s="178">
        <v>26</v>
      </c>
      <c r="AI44" s="178">
        <v>283</v>
      </c>
      <c r="AJ44" s="178">
        <f>AI44/AH44</f>
        <v>10.884615384615385</v>
      </c>
      <c r="AK44" s="178">
        <v>2</v>
      </c>
      <c r="AL44" s="184">
        <f t="shared" ref="AL44:AL46" si="41">AK44/AH44</f>
        <v>7.6923076923076927E-2</v>
      </c>
      <c r="AN44" s="178">
        <v>0</v>
      </c>
      <c r="AO44" s="178">
        <v>0</v>
      </c>
      <c r="AP44" s="178">
        <v>0</v>
      </c>
      <c r="AQ44" s="178">
        <v>0</v>
      </c>
      <c r="AR44" s="184" t="e">
        <f t="shared" ref="AR44:AR46" si="42">AQ44/AN44</f>
        <v>#DIV/0!</v>
      </c>
      <c r="AV44" s="186" t="e">
        <f>(#REF!+AK44)/(#REF!+AK47)</f>
        <v>#REF!</v>
      </c>
      <c r="AW44" s="186" t="e">
        <f>#REF!/(AK44+#REF!)</f>
        <v>#REF!</v>
      </c>
      <c r="AX44" s="186" t="e">
        <f>AK44/(#REF!+AK44)</f>
        <v>#REF!</v>
      </c>
      <c r="AZ44" s="178">
        <f>(AI44*0.1)+(AK44*6)+(AO44*0.1)+(AQ44*6)</f>
        <v>40.299999999999997</v>
      </c>
      <c r="BA44" s="178">
        <f>(AH44*1)+(AI44*0.1)+(AK44*6)+(AO44*0.1)+(AQ44*6)</f>
        <v>66.3</v>
      </c>
    </row>
    <row r="45" spans="1:53" x14ac:dyDescent="0.15">
      <c r="A45" s="368" t="s">
        <v>1857</v>
      </c>
      <c r="B45" s="178">
        <v>30</v>
      </c>
      <c r="C45" s="178">
        <v>15</v>
      </c>
      <c r="D45" s="184">
        <f t="shared" si="37"/>
        <v>0.8571428571428571</v>
      </c>
      <c r="E45" s="178">
        <v>7</v>
      </c>
      <c r="F45" s="178">
        <v>6</v>
      </c>
      <c r="G45" s="178">
        <v>39</v>
      </c>
      <c r="H45" s="178">
        <f>G45/F45</f>
        <v>6.5</v>
      </c>
      <c r="I45" s="178">
        <v>0</v>
      </c>
      <c r="J45" s="184">
        <f t="shared" si="38"/>
        <v>0</v>
      </c>
      <c r="L45" s="178">
        <v>0</v>
      </c>
      <c r="M45" s="178">
        <v>0</v>
      </c>
      <c r="N45" s="178">
        <v>0</v>
      </c>
      <c r="O45" s="178">
        <v>0</v>
      </c>
      <c r="P45" s="184" t="e">
        <f t="shared" si="39"/>
        <v>#DIV/0!</v>
      </c>
      <c r="S45" s="368" t="s">
        <v>1858</v>
      </c>
      <c r="T45" s="186">
        <f>(E45+L45)/($E$47+$L$47+$E$38+$L$38+$K$27+$D$27+$N$17)</f>
        <v>7.5675675675675675E-3</v>
      </c>
      <c r="U45" s="186">
        <f>E45/($E$47+$E$38+$K$27)</f>
        <v>1.4256619144602852E-2</v>
      </c>
      <c r="V45" s="186">
        <f>L45/($L$47+$L$38+$D$27+$N$17)</f>
        <v>0</v>
      </c>
      <c r="X45" s="178">
        <f>($G45*('Scoring Format'!$B$4))+($I45*'Scoring Format'!$B$7)+($M45*('Scoring Format'!$B$3))+($O45*('Scoring Format'!$B$6))</f>
        <v>3.9000000000000004</v>
      </c>
      <c r="Y45" s="178">
        <f>(F45*1)+(($G45*('Scoring Format'!$B$4))+($I45*'Scoring Format'!$B$7)+($M45*('Scoring Format'!$B$3))+($O45*('Scoring Format'!$B$6)))</f>
        <v>9.9</v>
      </c>
      <c r="Z45" s="178">
        <f>(F45*0.5)+(($G45*('Scoring Format'!$B$4))+($I45*'Scoring Format'!$B$7)+($M45*('Scoring Format'!$B$3))+($O45*('Scoring Format'!$B$6)))</f>
        <v>6.9</v>
      </c>
      <c r="AA45" s="373"/>
      <c r="AD45" s="368" t="s">
        <v>74</v>
      </c>
      <c r="AE45" s="368"/>
      <c r="AF45" s="184">
        <f t="shared" si="40"/>
        <v>0.5</v>
      </c>
      <c r="AG45" s="178">
        <v>12</v>
      </c>
      <c r="AH45" s="178">
        <v>6</v>
      </c>
      <c r="AI45" s="178">
        <v>65</v>
      </c>
      <c r="AJ45" s="178">
        <f>AI45/AH45</f>
        <v>10.833333333333334</v>
      </c>
      <c r="AK45" s="178">
        <v>0</v>
      </c>
      <c r="AL45" s="184">
        <f t="shared" si="41"/>
        <v>0</v>
      </c>
      <c r="AN45" s="178">
        <v>0</v>
      </c>
      <c r="AO45" s="178">
        <v>0</v>
      </c>
      <c r="AP45" s="178">
        <v>0</v>
      </c>
      <c r="AQ45" s="178">
        <v>0</v>
      </c>
      <c r="AR45" s="184" t="e">
        <f t="shared" si="42"/>
        <v>#DIV/0!</v>
      </c>
      <c r="AV45" s="186" t="e">
        <f>(#REF!+AK45)/(#REF!+AI49)</f>
        <v>#REF!</v>
      </c>
      <c r="AW45" s="186" t="e">
        <f>#REF!/(AK45+#REF!)</f>
        <v>#REF!</v>
      </c>
      <c r="AX45" s="186" t="e">
        <f>AK45/(#REF!+AK45)</f>
        <v>#REF!</v>
      </c>
      <c r="AZ45" s="178">
        <f>(AI45*0.1)+(AK45*6)+(AO45*0.1)+(AQ45*6)</f>
        <v>6.5</v>
      </c>
      <c r="BA45" s="178">
        <f>(AH45*1)+(AI45*0.1)+(AK45*6)+(AO45*0.1)+(AQ45*6)</f>
        <v>12.5</v>
      </c>
    </row>
    <row r="46" spans="1:53" x14ac:dyDescent="0.15">
      <c r="A46" s="368" t="s">
        <v>4032</v>
      </c>
      <c r="B46" s="178">
        <v>31</v>
      </c>
      <c r="C46" s="178"/>
      <c r="D46" s="184" t="e">
        <f t="shared" si="37"/>
        <v>#DIV/0!</v>
      </c>
      <c r="E46" s="178"/>
      <c r="F46" s="178"/>
      <c r="G46" s="178"/>
      <c r="H46" s="178"/>
      <c r="I46" s="178"/>
      <c r="J46" s="184" t="e">
        <f t="shared" si="38"/>
        <v>#DIV/0!</v>
      </c>
      <c r="L46" s="178"/>
      <c r="M46" s="178"/>
      <c r="N46" s="178">
        <v>0</v>
      </c>
      <c r="O46" s="178">
        <v>0</v>
      </c>
      <c r="P46" s="184" t="e">
        <f t="shared" si="39"/>
        <v>#DIV/0!</v>
      </c>
      <c r="S46" s="368" t="s">
        <v>4033</v>
      </c>
      <c r="T46" s="186">
        <f>(E46+L46)/($E$47+$L$47+$E$38+$L$38+$K$27+$D$27+$N$17)</f>
        <v>0</v>
      </c>
      <c r="U46" s="186">
        <f>E46/($E$47+$E$38+$K$27)</f>
        <v>0</v>
      </c>
      <c r="V46" s="186">
        <f>L46/($L$47+$L$38+$D$27+$N$17)</f>
        <v>0</v>
      </c>
      <c r="X46" s="178">
        <f>($G46*('Scoring Format'!$B$4))+($I46*'Scoring Format'!$B$7)+($M46*('Scoring Format'!$B$3))+($O46*('Scoring Format'!$B$6))</f>
        <v>0</v>
      </c>
      <c r="Y46" s="178">
        <f>(F46*1)+(($G46*('Scoring Format'!$B$4))+($I46*'Scoring Format'!$B$7)+($M46*('Scoring Format'!$B$3))+($O46*('Scoring Format'!$B$6)))</f>
        <v>0</v>
      </c>
      <c r="Z46" s="178">
        <f>(F46*0.5)+(($G46*('Scoring Format'!$B$4))+($I46*'Scoring Format'!$B$7)+($M46*('Scoring Format'!$B$3))+($O46*('Scoring Format'!$B$6)))</f>
        <v>0</v>
      </c>
      <c r="AA46" s="373"/>
      <c r="AD46" s="368"/>
      <c r="AE46" s="368"/>
      <c r="AF46" s="184" t="e">
        <f t="shared" si="40"/>
        <v>#DIV/0!</v>
      </c>
      <c r="AG46" s="178"/>
      <c r="AH46" s="178"/>
      <c r="AI46" s="178"/>
      <c r="AJ46" s="178" t="e">
        <f>AI46/AH46</f>
        <v>#DIV/0!</v>
      </c>
      <c r="AK46" s="178"/>
      <c r="AL46" s="184" t="e">
        <f t="shared" si="41"/>
        <v>#DIV/0!</v>
      </c>
      <c r="AN46" s="178"/>
      <c r="AO46" s="178"/>
      <c r="AP46" s="178"/>
      <c r="AQ46" s="178">
        <v>0</v>
      </c>
      <c r="AR46" s="184" t="e">
        <f t="shared" si="42"/>
        <v>#DIV/0!</v>
      </c>
      <c r="AV46" s="186" t="e">
        <f>(#REF!+AK46)/(#REF!+AI50)</f>
        <v>#REF!</v>
      </c>
      <c r="AW46" s="186" t="e">
        <f>#REF!/(AK46+#REF!)</f>
        <v>#REF!</v>
      </c>
      <c r="AX46" s="186" t="e">
        <f>AK46/(#REF!+AK46)</f>
        <v>#REF!</v>
      </c>
      <c r="AZ46" s="178">
        <f>(AI46*0.1)+(AK46*6)+(AO46*0.1)+(AQ46*6)</f>
        <v>0</v>
      </c>
      <c r="BA46" s="178">
        <f>(AH46*1)+(AI46*0.1)+(AK46*6)+(AO46*0.1)+(AQ46*6)</f>
        <v>0</v>
      </c>
    </row>
    <row r="47" spans="1:53" x14ac:dyDescent="0.15">
      <c r="A47" s="371" t="s">
        <v>44</v>
      </c>
      <c r="B47" s="371"/>
      <c r="C47" s="371"/>
      <c r="D47" s="190"/>
      <c r="E47" s="371">
        <f>SUM(E43:E46)</f>
        <v>169</v>
      </c>
      <c r="F47" s="371">
        <f t="shared" ref="F47:I47" si="43">SUM(F43:F46)</f>
        <v>119</v>
      </c>
      <c r="G47" s="371">
        <f t="shared" si="43"/>
        <v>1206</v>
      </c>
      <c r="H47" s="371"/>
      <c r="I47" s="371">
        <f t="shared" si="43"/>
        <v>9</v>
      </c>
      <c r="J47" s="371"/>
      <c r="K47" s="371"/>
      <c r="L47" s="371">
        <f>SUM(L43:L46)</f>
        <v>0</v>
      </c>
      <c r="M47" s="371">
        <f t="shared" ref="M47:O47" si="44">SUM(M43:M46)</f>
        <v>0</v>
      </c>
      <c r="N47" s="371"/>
      <c r="O47" s="371">
        <f t="shared" si="44"/>
        <v>0</v>
      </c>
      <c r="P47" s="190"/>
      <c r="R47" s="374"/>
      <c r="T47" s="374"/>
      <c r="V47" s="373"/>
      <c r="W47" s="373"/>
      <c r="AD47" s="371" t="s">
        <v>44</v>
      </c>
      <c r="AE47" s="371"/>
      <c r="AF47" s="190"/>
      <c r="AG47" s="371">
        <f>SUM(AG43:AG46)</f>
        <v>63</v>
      </c>
      <c r="AH47" s="371">
        <f t="shared" ref="AH47:AI47" si="45">SUM(AH43:AH46)</f>
        <v>41</v>
      </c>
      <c r="AI47" s="371">
        <f t="shared" si="45"/>
        <v>456</v>
      </c>
      <c r="AJ47" s="371"/>
      <c r="AK47" s="371">
        <f t="shared" ref="AK47" si="46">SUM(AK43:AK46)</f>
        <v>3</v>
      </c>
      <c r="AL47" s="371"/>
      <c r="AM47" s="371"/>
      <c r="AN47" s="371">
        <f>SUM(AN43:AN46)</f>
        <v>0</v>
      </c>
      <c r="AO47" s="371">
        <f t="shared" ref="AO47" si="47">SUM(AO43:AO46)</f>
        <v>0</v>
      </c>
      <c r="AP47" s="371"/>
      <c r="AQ47" s="371">
        <f t="shared" ref="AQ47" si="48">SUM(AQ43:AQ46)</f>
        <v>0</v>
      </c>
      <c r="AR47" s="190"/>
      <c r="AT47" s="374"/>
      <c r="AU47" s="374"/>
      <c r="AV47" s="374"/>
      <c r="AX47" s="373"/>
      <c r="AY47" s="373"/>
    </row>
    <row r="48" spans="1:53" x14ac:dyDescent="0.15">
      <c r="H48" s="378"/>
      <c r="I48" s="373"/>
      <c r="J48" s="373"/>
      <c r="P48" s="374"/>
      <c r="Q48" s="374"/>
      <c r="R48" s="374"/>
      <c r="T48" s="373"/>
      <c r="U48" s="373"/>
      <c r="AJ48" s="378"/>
      <c r="AK48" s="373"/>
      <c r="AL48" s="373"/>
      <c r="AR48" s="374"/>
      <c r="AS48" s="374"/>
      <c r="AT48" s="374"/>
      <c r="AV48" s="373"/>
      <c r="AW48" s="373"/>
    </row>
    <row r="49" spans="1:50" x14ac:dyDescent="0.15">
      <c r="H49" s="378"/>
      <c r="I49" s="373"/>
      <c r="J49" s="373"/>
      <c r="P49" s="374"/>
      <c r="Q49" s="374"/>
      <c r="R49" s="374"/>
      <c r="T49" s="373"/>
      <c r="U49" s="373"/>
      <c r="AJ49" s="378"/>
      <c r="AK49" s="373"/>
      <c r="AL49" s="373"/>
      <c r="AR49" s="374"/>
      <c r="AS49" s="374"/>
      <c r="AT49" s="374"/>
      <c r="AV49" s="373"/>
      <c r="AW49" s="373"/>
    </row>
    <row r="50" spans="1:50" x14ac:dyDescent="0.15">
      <c r="A50" s="580" t="s">
        <v>57</v>
      </c>
      <c r="B50" s="580"/>
      <c r="C50" s="580"/>
      <c r="D50" s="580"/>
      <c r="E50" s="580"/>
      <c r="F50" s="580"/>
      <c r="G50" s="580"/>
      <c r="H50" s="378"/>
      <c r="I50" s="373"/>
      <c r="J50" s="580" t="s">
        <v>58</v>
      </c>
      <c r="K50" s="581"/>
      <c r="L50" s="581"/>
      <c r="M50" s="581"/>
      <c r="N50" s="581"/>
      <c r="P50" s="383"/>
      <c r="Q50" s="374"/>
      <c r="R50" s="580" t="s">
        <v>62</v>
      </c>
      <c r="S50" s="581"/>
      <c r="T50" s="581"/>
      <c r="U50" s="581"/>
      <c r="V50" s="581"/>
      <c r="AC50" s="580" t="s">
        <v>57</v>
      </c>
      <c r="AD50" s="580"/>
      <c r="AE50" s="580"/>
      <c r="AF50" s="580"/>
      <c r="AG50" s="580"/>
      <c r="AH50" s="580"/>
      <c r="AI50" s="580"/>
      <c r="AJ50" s="378"/>
      <c r="AK50" s="373"/>
      <c r="AL50" s="580" t="s">
        <v>58</v>
      </c>
      <c r="AM50" s="581"/>
      <c r="AN50" s="581"/>
      <c r="AO50" s="581"/>
      <c r="AP50" s="581"/>
      <c r="AR50" s="383"/>
      <c r="AS50" s="374"/>
      <c r="AT50" s="580" t="s">
        <v>62</v>
      </c>
      <c r="AU50" s="581"/>
      <c r="AV50" s="581"/>
      <c r="AW50" s="581"/>
      <c r="AX50" s="581"/>
    </row>
    <row r="51" spans="1:50" x14ac:dyDescent="0.15">
      <c r="A51" s="190"/>
      <c r="B51" s="371" t="s">
        <v>17</v>
      </c>
      <c r="C51" s="371" t="s">
        <v>42</v>
      </c>
      <c r="D51" s="371" t="s">
        <v>19</v>
      </c>
      <c r="E51" s="371" t="s">
        <v>6</v>
      </c>
      <c r="H51" s="373"/>
      <c r="I51" s="373"/>
      <c r="J51" s="582" t="s">
        <v>59</v>
      </c>
      <c r="K51" s="579"/>
      <c r="L51" s="579"/>
      <c r="M51" s="579"/>
      <c r="N51" s="190" t="s">
        <v>60</v>
      </c>
      <c r="R51" s="582" t="s">
        <v>59</v>
      </c>
      <c r="S51" s="579"/>
      <c r="T51" s="579"/>
      <c r="U51" s="579"/>
      <c r="V51" s="190" t="s">
        <v>60</v>
      </c>
      <c r="AC51" s="190"/>
      <c r="AD51" s="371" t="s">
        <v>17</v>
      </c>
      <c r="AE51" s="371" t="s">
        <v>42</v>
      </c>
      <c r="AF51" s="371" t="s">
        <v>19</v>
      </c>
      <c r="AG51" s="371" t="s">
        <v>6</v>
      </c>
      <c r="AJ51" s="373"/>
      <c r="AK51" s="373"/>
      <c r="AL51" s="582" t="s">
        <v>59</v>
      </c>
      <c r="AM51" s="579"/>
      <c r="AN51" s="579"/>
      <c r="AO51" s="579"/>
      <c r="AP51" s="190" t="s">
        <v>60</v>
      </c>
      <c r="AT51" s="582" t="s">
        <v>59</v>
      </c>
      <c r="AU51" s="579"/>
      <c r="AV51" s="579"/>
      <c r="AW51" s="579"/>
      <c r="AX51" s="190" t="s">
        <v>60</v>
      </c>
    </row>
    <row r="52" spans="1:50" x14ac:dyDescent="0.15">
      <c r="A52" s="177" t="s">
        <v>33</v>
      </c>
      <c r="B52" s="178">
        <f>SUM(K22:K26,E32:E37,E43:E46)</f>
        <v>491</v>
      </c>
      <c r="C52" s="178">
        <f>SUM(F43:F46,F32:F37,L22:L26)</f>
        <v>320</v>
      </c>
      <c r="D52" s="178">
        <f>SUM(G43:G46,G32:G37,M22:M26)</f>
        <v>3395</v>
      </c>
      <c r="E52" s="178">
        <f>SUM(O22:O26,I32:I37,I43:I46)</f>
        <v>25</v>
      </c>
      <c r="H52" s="373"/>
      <c r="I52" s="373"/>
      <c r="J52" s="583" t="s">
        <v>1856</v>
      </c>
      <c r="K52" s="583"/>
      <c r="L52" s="583"/>
      <c r="M52" s="583"/>
      <c r="N52" s="368" t="s">
        <v>16</v>
      </c>
      <c r="R52" s="583" t="s">
        <v>2522</v>
      </c>
      <c r="S52" s="583"/>
      <c r="T52" s="583"/>
      <c r="U52" s="583"/>
      <c r="V52" s="368" t="s">
        <v>285</v>
      </c>
      <c r="AC52" s="177" t="s">
        <v>33</v>
      </c>
      <c r="AD52" s="178">
        <f>SUM(AM22:AM26,AG32:AG37,AG43:AG46)</f>
        <v>583</v>
      </c>
      <c r="AE52" s="178">
        <f>SUM(AH43:AH46,AH32:AH37,AM22:AM26)</f>
        <v>404</v>
      </c>
      <c r="AF52" s="178">
        <f>SUM(AI43:AI46,AI32:AI37,AN22:AN26)</f>
        <v>3653</v>
      </c>
      <c r="AG52" s="178">
        <f>SUM(AQ22:AQ26,AK32:AK37,AK43:AK46)</f>
        <v>27</v>
      </c>
      <c r="AJ52" s="373"/>
      <c r="AK52" s="373"/>
      <c r="AL52" s="584"/>
      <c r="AM52" s="583"/>
      <c r="AN52" s="583"/>
      <c r="AO52" s="583"/>
      <c r="AP52" s="368"/>
      <c r="AT52" s="584"/>
      <c r="AU52" s="583"/>
      <c r="AV52" s="583"/>
      <c r="AW52" s="583"/>
      <c r="AX52" s="368"/>
    </row>
    <row r="53" spans="1:50" x14ac:dyDescent="0.15">
      <c r="A53" s="177" t="s">
        <v>43</v>
      </c>
      <c r="B53" s="178">
        <f>SUM(D17)</f>
        <v>491</v>
      </c>
      <c r="C53" s="178">
        <f>SUM(E17)</f>
        <v>320</v>
      </c>
      <c r="D53" s="178">
        <f>SUM(G17)</f>
        <v>3395</v>
      </c>
      <c r="E53" s="178">
        <f>SUM(I17)</f>
        <v>25</v>
      </c>
      <c r="F53" s="371"/>
      <c r="J53" s="583" t="s">
        <v>2519</v>
      </c>
      <c r="K53" s="583"/>
      <c r="L53" s="583"/>
      <c r="M53" s="583"/>
      <c r="N53" s="368" t="s">
        <v>285</v>
      </c>
      <c r="R53" s="583"/>
      <c r="S53" s="583"/>
      <c r="T53" s="583"/>
      <c r="U53" s="583"/>
      <c r="V53" s="368"/>
      <c r="AC53" s="177" t="s">
        <v>43</v>
      </c>
      <c r="AD53" s="178">
        <f>SUM(AF17)</f>
        <v>583</v>
      </c>
      <c r="AE53" s="178">
        <f>SUM(AG17)</f>
        <v>378</v>
      </c>
      <c r="AF53" s="178">
        <f>SUM(AI17)</f>
        <v>4072</v>
      </c>
      <c r="AG53" s="178">
        <f>SUM(AK17)</f>
        <v>27</v>
      </c>
      <c r="AH53" s="371"/>
      <c r="AL53" s="584"/>
      <c r="AM53" s="583"/>
      <c r="AN53" s="583"/>
      <c r="AO53" s="583"/>
      <c r="AP53" s="368"/>
      <c r="AT53" s="584"/>
      <c r="AU53" s="583"/>
      <c r="AV53" s="583"/>
      <c r="AW53" s="583"/>
      <c r="AX53" s="368"/>
    </row>
    <row r="54" spans="1:50" x14ac:dyDescent="0.15">
      <c r="A54" s="177" t="s">
        <v>65</v>
      </c>
      <c r="B54" s="178"/>
      <c r="F54" s="371"/>
      <c r="J54" s="583" t="s">
        <v>1426</v>
      </c>
      <c r="K54" s="583"/>
      <c r="L54" s="583"/>
      <c r="M54" s="583"/>
      <c r="N54" s="368" t="s">
        <v>285</v>
      </c>
      <c r="R54" s="583"/>
      <c r="S54" s="583"/>
      <c r="T54" s="583"/>
      <c r="U54" s="583"/>
      <c r="V54" s="368"/>
      <c r="AC54" s="177" t="s">
        <v>65</v>
      </c>
      <c r="AD54" s="368"/>
      <c r="AH54" s="371"/>
      <c r="AL54" s="584"/>
      <c r="AM54" s="583"/>
      <c r="AN54" s="583"/>
      <c r="AO54" s="583"/>
      <c r="AP54" s="368"/>
      <c r="AT54" s="584"/>
      <c r="AU54" s="583"/>
      <c r="AV54" s="583"/>
      <c r="AW54" s="583"/>
      <c r="AX54" s="368"/>
    </row>
    <row r="55" spans="1:50" x14ac:dyDescent="0.15">
      <c r="J55" s="583" t="s">
        <v>2520</v>
      </c>
      <c r="K55" s="583"/>
      <c r="L55" s="583"/>
      <c r="M55" s="583"/>
      <c r="N55" s="368" t="s">
        <v>285</v>
      </c>
      <c r="R55" s="583"/>
      <c r="S55" s="583"/>
      <c r="T55" s="583"/>
      <c r="U55" s="583"/>
      <c r="V55" s="368"/>
      <c r="AL55" s="584"/>
      <c r="AM55" s="583"/>
      <c r="AN55" s="583"/>
      <c r="AO55" s="583"/>
      <c r="AP55" s="368"/>
      <c r="AT55" s="584"/>
      <c r="AU55" s="583"/>
      <c r="AV55" s="583"/>
      <c r="AW55" s="583"/>
      <c r="AX55" s="368"/>
    </row>
    <row r="56" spans="1:50" x14ac:dyDescent="0.15">
      <c r="A56" s="190"/>
      <c r="B56" s="371" t="s">
        <v>1</v>
      </c>
      <c r="C56" s="371" t="s">
        <v>4</v>
      </c>
      <c r="D56" s="371" t="s">
        <v>6</v>
      </c>
      <c r="J56" s="583" t="s">
        <v>2521</v>
      </c>
      <c r="K56" s="583"/>
      <c r="L56" s="583"/>
      <c r="M56" s="583"/>
      <c r="N56" s="368" t="s">
        <v>285</v>
      </c>
      <c r="R56" s="584"/>
      <c r="S56" s="583"/>
      <c r="T56" s="583"/>
      <c r="U56" s="583"/>
      <c r="V56" s="368"/>
      <c r="AC56" s="190"/>
      <c r="AD56" s="371" t="s">
        <v>1</v>
      </c>
      <c r="AE56" s="371" t="s">
        <v>4</v>
      </c>
      <c r="AF56" s="371" t="s">
        <v>6</v>
      </c>
      <c r="AL56" s="584"/>
      <c r="AM56" s="583"/>
      <c r="AN56" s="583"/>
      <c r="AO56" s="583"/>
      <c r="AP56" s="368"/>
      <c r="AT56" s="584"/>
      <c r="AU56" s="583"/>
      <c r="AV56" s="583"/>
      <c r="AW56" s="583"/>
      <c r="AX56" s="368"/>
    </row>
    <row r="57" spans="1:50" x14ac:dyDescent="0.15">
      <c r="A57" s="177" t="s">
        <v>56</v>
      </c>
      <c r="B57" s="178">
        <f>SUM(N14:N16,D22:D26,L32:L37,L43:L46)</f>
        <v>434</v>
      </c>
      <c r="C57" s="178">
        <f>SUM(O14:O16,E22:E26,M32:M37,M43:M46)</f>
        <v>1805</v>
      </c>
      <c r="D57" s="178">
        <f>SUM(Q14:Q16,G22:G26,O32:O37,O43:O46)</f>
        <v>16</v>
      </c>
      <c r="J57" s="583" t="s">
        <v>2523</v>
      </c>
      <c r="K57" s="583"/>
      <c r="L57" s="583"/>
      <c r="M57" s="583"/>
      <c r="N57" s="368" t="s">
        <v>286</v>
      </c>
      <c r="R57" s="584"/>
      <c r="S57" s="583"/>
      <c r="T57" s="583"/>
      <c r="U57" s="583"/>
      <c r="V57" s="368"/>
      <c r="AC57" s="177" t="s">
        <v>56</v>
      </c>
      <c r="AD57" s="178">
        <f>SUM(AP14:AP16,AF22:AF26,AN32:AN37,AN43:AN46)</f>
        <v>421</v>
      </c>
      <c r="AE57" s="178">
        <f>SUM(AQ14:AQ16,AG22:AG26,AO32:AO37,AO43:AO46)</f>
        <v>2231</v>
      </c>
      <c r="AF57" s="178">
        <f>SUM(AS14:AS16,AI22:AI26,AQ32:AQ37,AQ43:AQ46)</f>
        <v>18</v>
      </c>
      <c r="AL57" s="584"/>
      <c r="AM57" s="583"/>
      <c r="AN57" s="583"/>
      <c r="AO57" s="583"/>
      <c r="AP57" s="368"/>
      <c r="AT57" s="584"/>
      <c r="AU57" s="583"/>
      <c r="AV57" s="583"/>
      <c r="AW57" s="583"/>
      <c r="AX57" s="368"/>
    </row>
    <row r="58" spans="1:50" x14ac:dyDescent="0.15">
      <c r="A58" s="177" t="s">
        <v>65</v>
      </c>
      <c r="B58" s="178"/>
      <c r="J58" s="583" t="s">
        <v>1365</v>
      </c>
      <c r="K58" s="583"/>
      <c r="L58" s="583"/>
      <c r="M58" s="583"/>
      <c r="N58" s="368" t="s">
        <v>286</v>
      </c>
      <c r="R58" s="584"/>
      <c r="S58" s="583"/>
      <c r="T58" s="583"/>
      <c r="U58" s="583"/>
      <c r="V58" s="368"/>
      <c r="AC58" s="177" t="s">
        <v>65</v>
      </c>
      <c r="AD58" s="368"/>
      <c r="AL58" s="584"/>
      <c r="AM58" s="583"/>
      <c r="AN58" s="583"/>
      <c r="AO58" s="583"/>
      <c r="AP58" s="368"/>
      <c r="AT58" s="584"/>
      <c r="AU58" s="583"/>
      <c r="AV58" s="583"/>
      <c r="AW58" s="583"/>
      <c r="AX58" s="368"/>
    </row>
    <row r="59" spans="1:50" x14ac:dyDescent="0.15">
      <c r="J59" s="583" t="s">
        <v>2524</v>
      </c>
      <c r="K59" s="583"/>
      <c r="L59" s="583"/>
      <c r="M59" s="583"/>
      <c r="N59" s="368" t="s">
        <v>286</v>
      </c>
      <c r="R59" s="584"/>
      <c r="S59" s="583"/>
      <c r="T59" s="583"/>
      <c r="U59" s="583"/>
      <c r="V59" s="368"/>
      <c r="AL59" s="584"/>
      <c r="AM59" s="583"/>
      <c r="AN59" s="583"/>
      <c r="AO59" s="583"/>
      <c r="AP59" s="368"/>
      <c r="AT59" s="584"/>
      <c r="AU59" s="583"/>
      <c r="AV59" s="583"/>
      <c r="AW59" s="583"/>
      <c r="AX59" s="368"/>
    </row>
    <row r="60" spans="1:50" x14ac:dyDescent="0.15">
      <c r="B60" s="371" t="s">
        <v>40</v>
      </c>
      <c r="C60" s="371" t="s">
        <v>41</v>
      </c>
      <c r="J60" s="189" t="s">
        <v>1929</v>
      </c>
      <c r="N60" s="189" t="s">
        <v>285</v>
      </c>
      <c r="AD60" s="371" t="s">
        <v>40</v>
      </c>
      <c r="AE60" s="371" t="s">
        <v>41</v>
      </c>
    </row>
    <row r="61" spans="1:50" x14ac:dyDescent="0.15">
      <c r="A61" s="177" t="s">
        <v>39</v>
      </c>
      <c r="B61" s="184">
        <f>B57/(B53+B57)</f>
        <v>0.46918918918918917</v>
      </c>
      <c r="C61" s="184">
        <f>B53/(B53+B57)</f>
        <v>0.53081081081081083</v>
      </c>
      <c r="AC61" s="177" t="s">
        <v>39</v>
      </c>
      <c r="AD61" s="184">
        <f>AD57/(AD53+AD57)</f>
        <v>0.41932270916334663</v>
      </c>
      <c r="AE61" s="184">
        <f>AD53/(AD53+AD57)</f>
        <v>0.58067729083665343</v>
      </c>
      <c r="AL61" s="189" t="s">
        <v>61</v>
      </c>
    </row>
    <row r="62" spans="1:50" x14ac:dyDescent="0.15">
      <c r="A62" s="177" t="s">
        <v>64</v>
      </c>
      <c r="B62" s="178"/>
      <c r="C62" s="368"/>
      <c r="AC62" s="177" t="s">
        <v>64</v>
      </c>
      <c r="AD62" s="368"/>
      <c r="AE62" s="368"/>
    </row>
    <row r="63" spans="1:50" x14ac:dyDescent="0.15">
      <c r="J63" s="189" t="s">
        <v>61</v>
      </c>
    </row>
    <row r="73" spans="1:23" x14ac:dyDescent="0.15">
      <c r="A73" s="580" t="s">
        <v>55</v>
      </c>
      <c r="B73" s="580"/>
      <c r="C73" s="580"/>
      <c r="D73" s="580"/>
      <c r="E73" s="580"/>
      <c r="F73" s="580"/>
      <c r="G73" s="580"/>
      <c r="H73" s="580"/>
      <c r="I73" s="580"/>
      <c r="J73" s="580"/>
      <c r="K73" s="580"/>
      <c r="L73" s="580"/>
      <c r="M73" s="580"/>
      <c r="N73" s="580"/>
      <c r="O73" s="580"/>
      <c r="P73" s="580"/>
      <c r="Q73" s="580"/>
      <c r="R73" s="580"/>
      <c r="S73" s="580"/>
      <c r="T73" s="580"/>
      <c r="U73" s="580"/>
      <c r="V73" s="580"/>
      <c r="W73" s="580"/>
    </row>
    <row r="74" spans="1:23" x14ac:dyDescent="0.15">
      <c r="A74" s="369"/>
      <c r="B74" s="369"/>
      <c r="C74" s="369"/>
      <c r="D74" s="369"/>
      <c r="E74" s="369"/>
      <c r="F74" s="369"/>
      <c r="G74" s="369"/>
      <c r="H74" s="369"/>
      <c r="I74" s="369"/>
      <c r="J74" s="369"/>
      <c r="K74" s="369"/>
      <c r="L74" s="369"/>
      <c r="M74" s="369"/>
      <c r="N74" s="369"/>
      <c r="O74" s="369"/>
      <c r="P74" s="369"/>
      <c r="Q74" s="369"/>
      <c r="R74" s="369"/>
      <c r="S74" s="369"/>
      <c r="T74" s="369"/>
      <c r="U74" s="369"/>
      <c r="V74" s="369"/>
      <c r="W74" s="369"/>
    </row>
    <row r="75" spans="1:23" x14ac:dyDescent="0.15">
      <c r="H75" s="578" t="s">
        <v>36</v>
      </c>
      <c r="I75" s="578"/>
      <c r="J75" s="578"/>
      <c r="M75" s="578" t="s">
        <v>37</v>
      </c>
      <c r="N75" s="578"/>
      <c r="O75" s="578"/>
      <c r="S75" s="190" t="s">
        <v>94</v>
      </c>
    </row>
    <row r="76" spans="1:23" x14ac:dyDescent="0.15">
      <c r="H76" s="578" t="s">
        <v>38</v>
      </c>
      <c r="I76" s="578"/>
      <c r="J76" s="578"/>
      <c r="M76" s="370" t="s">
        <v>75</v>
      </c>
      <c r="S76" s="185" t="s">
        <v>40</v>
      </c>
      <c r="T76" s="185" t="s">
        <v>41</v>
      </c>
    </row>
    <row r="77" spans="1:23" x14ac:dyDescent="0.15">
      <c r="H77" s="578"/>
      <c r="I77" s="578"/>
      <c r="J77" s="578"/>
      <c r="S77" s="184">
        <f>(M87+C97+K108+K117)/(M87+C97+K108+C87)</f>
        <v>0.45167464114832534</v>
      </c>
      <c r="T77" s="184">
        <f>C87/(C87+M87+C97+K108+K117)</f>
        <v>0.54832535885167466</v>
      </c>
    </row>
    <row r="80" spans="1:23" x14ac:dyDescent="0.15">
      <c r="A80" s="580" t="s">
        <v>38</v>
      </c>
      <c r="B80" s="580"/>
      <c r="C80" s="580"/>
      <c r="D80" s="580"/>
      <c r="E80" s="580"/>
      <c r="F80" s="580"/>
      <c r="G80" s="580"/>
      <c r="H80" s="580"/>
      <c r="I80" s="580"/>
      <c r="J80" s="580"/>
      <c r="K80" s="580"/>
      <c r="L80" s="580"/>
      <c r="M80" s="580"/>
      <c r="N80" s="580"/>
      <c r="O80" s="580"/>
      <c r="P80" s="580"/>
      <c r="Q80" s="580"/>
      <c r="R80" s="580"/>
      <c r="S80" s="580"/>
      <c r="T80" s="580"/>
      <c r="U80" s="580"/>
      <c r="V80" s="580"/>
      <c r="W80" s="580"/>
    </row>
    <row r="82" spans="1:27" x14ac:dyDescent="0.15">
      <c r="C82" s="580" t="s">
        <v>48</v>
      </c>
      <c r="D82" s="580"/>
      <c r="E82" s="580"/>
      <c r="F82" s="580"/>
      <c r="G82" s="580"/>
      <c r="H82" s="580"/>
      <c r="I82" s="580"/>
      <c r="L82" s="580" t="s">
        <v>49</v>
      </c>
      <c r="M82" s="581"/>
      <c r="N82" s="581"/>
      <c r="O82" s="581"/>
      <c r="P82" s="581"/>
      <c r="R82" s="580" t="s">
        <v>50</v>
      </c>
      <c r="S82" s="580"/>
      <c r="T82" s="580"/>
      <c r="V82" s="580" t="s">
        <v>51</v>
      </c>
      <c r="W82" s="580"/>
    </row>
    <row r="83" spans="1:27" x14ac:dyDescent="0.15">
      <c r="A83" s="371" t="s">
        <v>0</v>
      </c>
      <c r="B83" s="371" t="s">
        <v>66</v>
      </c>
      <c r="C83" s="371" t="s">
        <v>1</v>
      </c>
      <c r="D83" s="371" t="s">
        <v>2</v>
      </c>
      <c r="E83" s="371" t="s">
        <v>3</v>
      </c>
      <c r="F83" s="371" t="s">
        <v>4</v>
      </c>
      <c r="G83" s="371" t="s">
        <v>5</v>
      </c>
      <c r="H83" s="371" t="s">
        <v>6</v>
      </c>
      <c r="I83" s="371" t="s">
        <v>7</v>
      </c>
      <c r="J83" s="371" t="s">
        <v>8</v>
      </c>
      <c r="K83" s="371" t="s">
        <v>9</v>
      </c>
      <c r="M83" s="371" t="s">
        <v>10</v>
      </c>
      <c r="N83" s="371" t="s">
        <v>11</v>
      </c>
      <c r="O83" s="371" t="s">
        <v>12</v>
      </c>
      <c r="P83" s="371" t="s">
        <v>6</v>
      </c>
      <c r="Q83" s="371" t="s">
        <v>13</v>
      </c>
      <c r="R83" s="371"/>
      <c r="S83" s="371" t="s">
        <v>47</v>
      </c>
      <c r="T83" s="371" t="s">
        <v>45</v>
      </c>
      <c r="U83" s="371" t="s">
        <v>46</v>
      </c>
      <c r="V83" s="371"/>
      <c r="W83" s="371" t="s">
        <v>14</v>
      </c>
      <c r="X83" s="371" t="s">
        <v>63</v>
      </c>
      <c r="Y83" s="371"/>
      <c r="Z83" s="371"/>
    </row>
    <row r="84" spans="1:27" x14ac:dyDescent="0.15">
      <c r="A84" s="368" t="s">
        <v>787</v>
      </c>
      <c r="B84" s="178">
        <v>14</v>
      </c>
      <c r="C84" s="178">
        <v>474</v>
      </c>
      <c r="D84" s="178">
        <v>319</v>
      </c>
      <c r="E84" s="184">
        <f>D84/C84</f>
        <v>0.6729957805907173</v>
      </c>
      <c r="F84" s="178">
        <v>3768</v>
      </c>
      <c r="G84" s="372">
        <f>F84/C84</f>
        <v>7.9493670886075947</v>
      </c>
      <c r="H84" s="178">
        <v>24</v>
      </c>
      <c r="I84" s="184">
        <f>H84/C84</f>
        <v>5.0632911392405063E-2</v>
      </c>
      <c r="J84" s="178">
        <v>16</v>
      </c>
      <c r="K84" s="184">
        <f>J84/C84</f>
        <v>3.3755274261603373E-2</v>
      </c>
      <c r="M84" s="178">
        <v>42</v>
      </c>
      <c r="N84" s="178">
        <v>64</v>
      </c>
      <c r="O84" s="178">
        <f>N84/M84</f>
        <v>1.5238095238095237</v>
      </c>
      <c r="P84" s="178">
        <v>2</v>
      </c>
      <c r="Q84" s="184">
        <f>P84/M84</f>
        <v>4.7619047619047616E-2</v>
      </c>
      <c r="R84" s="373"/>
      <c r="S84" s="184">
        <f>(C84+M84)/($D$17+$N$17)</f>
        <v>0.96089385474860334</v>
      </c>
      <c r="T84" s="184">
        <f>C84/($D$17)</f>
        <v>0.96537678207739308</v>
      </c>
      <c r="U84" s="184">
        <f>M84/($N$17)</f>
        <v>0.91304347826086951</v>
      </c>
      <c r="V84" s="374"/>
      <c r="W84" s="178">
        <f>(F84*0.05)+(H84*4)+(J84*-1)+(N84*0.1)+(P84*6)</f>
        <v>286.79999999999995</v>
      </c>
      <c r="X84" s="375">
        <f>((F84*0.05)+(H84*4)+(J84*-1)+(N84*0.1)+(P84*6))*0.4</f>
        <v>114.71999999999998</v>
      </c>
      <c r="Y84" s="373"/>
      <c r="Z84" s="373"/>
    </row>
    <row r="85" spans="1:27" x14ac:dyDescent="0.15">
      <c r="A85" s="368"/>
      <c r="B85" s="178"/>
      <c r="C85" s="178"/>
      <c r="D85" s="178"/>
      <c r="E85" s="184" t="e">
        <f>D85/C85</f>
        <v>#DIV/0!</v>
      </c>
      <c r="F85" s="178"/>
      <c r="G85" s="372" t="e">
        <f>F85/C85</f>
        <v>#DIV/0!</v>
      </c>
      <c r="H85" s="178"/>
      <c r="I85" s="184" t="e">
        <f>H85/C85</f>
        <v>#DIV/0!</v>
      </c>
      <c r="J85" s="178"/>
      <c r="K85" s="184" t="e">
        <f t="shared" ref="K85:K86" si="49">J85/C85</f>
        <v>#DIV/0!</v>
      </c>
      <c r="M85" s="178"/>
      <c r="N85" s="178"/>
      <c r="O85" s="178" t="e">
        <f>N85/M85</f>
        <v>#DIV/0!</v>
      </c>
      <c r="P85" s="178">
        <v>0</v>
      </c>
      <c r="Q85" s="184" t="e">
        <f t="shared" ref="Q85:Q86" si="50">P85/M85</f>
        <v>#DIV/0!</v>
      </c>
      <c r="R85" s="373"/>
      <c r="S85" s="184">
        <f>(C85+M85)/($D$17+$N$17)</f>
        <v>0</v>
      </c>
      <c r="T85" s="184">
        <f>C85/($D$17)</f>
        <v>0</v>
      </c>
      <c r="U85" s="184">
        <f>M85/($N$17)</f>
        <v>0</v>
      </c>
      <c r="V85" s="374"/>
      <c r="W85" s="178">
        <f t="shared" ref="W85:W86" si="51">(F85*0.05)+(H85*4)+(J85*-1)+(N85*0.1)+(P85*6)</f>
        <v>0</v>
      </c>
      <c r="X85" s="375">
        <f t="shared" ref="X85:X86" si="52">((F85*0.05)+(H85*4)+(J85*-1)+(N85*0.1)+(P85*6))*0.4</f>
        <v>0</v>
      </c>
      <c r="Y85" s="373"/>
      <c r="Z85" s="373"/>
    </row>
    <row r="86" spans="1:27" x14ac:dyDescent="0.15">
      <c r="A86" s="368" t="s">
        <v>911</v>
      </c>
      <c r="B86" s="178">
        <v>3</v>
      </c>
      <c r="C86" s="178">
        <v>99</v>
      </c>
      <c r="D86" s="178">
        <v>59</v>
      </c>
      <c r="E86" s="184">
        <f>D86/C86</f>
        <v>0.59595959595959591</v>
      </c>
      <c r="F86" s="178">
        <v>616</v>
      </c>
      <c r="G86" s="372">
        <f>F86/C86</f>
        <v>6.2222222222222223</v>
      </c>
      <c r="H86" s="178">
        <v>5</v>
      </c>
      <c r="I86" s="184">
        <f>H86/C86</f>
        <v>5.0505050505050504E-2</v>
      </c>
      <c r="J86" s="178">
        <v>6</v>
      </c>
      <c r="K86" s="184">
        <f t="shared" si="49"/>
        <v>6.0606060606060608E-2</v>
      </c>
      <c r="M86" s="178">
        <v>10</v>
      </c>
      <c r="N86" s="178">
        <v>17</v>
      </c>
      <c r="O86" s="178">
        <f>N86/M86</f>
        <v>1.7</v>
      </c>
      <c r="P86" s="178">
        <v>0</v>
      </c>
      <c r="Q86" s="184">
        <f t="shared" si="50"/>
        <v>0</v>
      </c>
      <c r="R86" s="373"/>
      <c r="S86" s="184">
        <f>(C86+M86)/($D$17+$N$17)</f>
        <v>0.20297951582867785</v>
      </c>
      <c r="T86" s="184">
        <f>C86/($D$17)</f>
        <v>0.20162932790224034</v>
      </c>
      <c r="U86" s="184">
        <f>M86/($N$17)</f>
        <v>0.21739130434782608</v>
      </c>
      <c r="V86" s="374"/>
      <c r="W86" s="178">
        <f t="shared" si="51"/>
        <v>46.5</v>
      </c>
      <c r="X86" s="375">
        <f t="shared" si="52"/>
        <v>18.600000000000001</v>
      </c>
      <c r="Y86" s="373"/>
      <c r="Z86" s="373"/>
    </row>
    <row r="87" spans="1:27" x14ac:dyDescent="0.15">
      <c r="A87" s="371" t="s">
        <v>44</v>
      </c>
      <c r="B87" s="371"/>
      <c r="C87" s="371">
        <f>SUM(C84:C86)</f>
        <v>573</v>
      </c>
      <c r="D87" s="371">
        <f>SUM(D84:D86)</f>
        <v>378</v>
      </c>
      <c r="E87" s="371"/>
      <c r="F87" s="371">
        <f t="shared" ref="F87" si="53">SUM(F84:F86)</f>
        <v>4384</v>
      </c>
      <c r="G87" s="371"/>
      <c r="H87" s="371">
        <f t="shared" ref="H87" si="54">SUM(H84:H86)</f>
        <v>29</v>
      </c>
      <c r="I87" s="371"/>
      <c r="J87" s="371">
        <f t="shared" ref="J87" si="55">SUM(J84:J86)</f>
        <v>22</v>
      </c>
      <c r="K87" s="371"/>
      <c r="L87" s="190"/>
      <c r="M87" s="371">
        <f>SUM(M84:M86)</f>
        <v>52</v>
      </c>
      <c r="N87" s="371">
        <f>SUM(N84:N86)</f>
        <v>81</v>
      </c>
      <c r="O87" s="371"/>
      <c r="P87" s="371">
        <f>SUM(P84:P86)</f>
        <v>2</v>
      </c>
      <c r="Q87" s="371"/>
      <c r="R87" s="371"/>
      <c r="S87" s="376">
        <f>S84+S85+S86</f>
        <v>1.1638733705772812</v>
      </c>
      <c r="T87" s="377">
        <f>C87/(C87+M87)</f>
        <v>0.91679999999999995</v>
      </c>
      <c r="U87" s="377">
        <f>M87/(M87+C87)</f>
        <v>8.3199999999999996E-2</v>
      </c>
      <c r="V87" s="374"/>
      <c r="W87" s="373"/>
      <c r="X87" s="373"/>
      <c r="Y87" s="373"/>
      <c r="Z87" s="373"/>
    </row>
    <row r="88" spans="1:27" x14ac:dyDescent="0.15">
      <c r="C88" s="373"/>
      <c r="D88" s="378"/>
      <c r="E88" s="373"/>
      <c r="F88" s="379"/>
      <c r="G88" s="373"/>
      <c r="H88" s="380"/>
      <c r="I88" s="373"/>
      <c r="J88" s="380"/>
      <c r="K88" s="373"/>
      <c r="L88" s="373"/>
      <c r="M88" s="373"/>
      <c r="N88" s="373"/>
      <c r="O88" s="373"/>
      <c r="P88" s="373"/>
      <c r="Q88" s="373"/>
      <c r="R88" s="373"/>
    </row>
    <row r="89" spans="1:27" x14ac:dyDescent="0.15">
      <c r="C89" s="373"/>
      <c r="D89" s="378"/>
      <c r="E89" s="373"/>
      <c r="F89" s="379"/>
      <c r="G89" s="373"/>
      <c r="H89" s="380"/>
      <c r="I89" s="373"/>
      <c r="J89" s="380"/>
      <c r="K89" s="373"/>
      <c r="L89" s="373"/>
      <c r="M89" s="373"/>
      <c r="N89" s="373"/>
      <c r="O89" s="373"/>
      <c r="P89" s="373"/>
      <c r="Q89" s="373"/>
      <c r="R89" s="373"/>
    </row>
    <row r="90" spans="1:27" x14ac:dyDescent="0.15">
      <c r="A90" s="580" t="s">
        <v>49</v>
      </c>
      <c r="B90" s="580"/>
      <c r="C90" s="580"/>
      <c r="D90" s="580"/>
      <c r="E90" s="580"/>
      <c r="F90" s="580"/>
      <c r="G90" s="580"/>
      <c r="H90" s="580" t="s">
        <v>52</v>
      </c>
      <c r="I90" s="581"/>
      <c r="J90" s="581"/>
      <c r="K90" s="581"/>
      <c r="L90" s="581"/>
      <c r="M90" s="581"/>
      <c r="N90" s="373"/>
      <c r="O90" s="373"/>
      <c r="R90" s="580" t="s">
        <v>50</v>
      </c>
      <c r="S90" s="580"/>
      <c r="T90" s="580"/>
      <c r="V90" s="580" t="s">
        <v>51</v>
      </c>
      <c r="W90" s="580"/>
      <c r="X90" s="369"/>
      <c r="Y90" s="369"/>
      <c r="Z90" s="369"/>
      <c r="AA90" s="369"/>
    </row>
    <row r="91" spans="1:27" x14ac:dyDescent="0.15">
      <c r="A91" s="371" t="s">
        <v>16</v>
      </c>
      <c r="B91" s="371" t="s">
        <v>66</v>
      </c>
      <c r="C91" s="371" t="s">
        <v>1</v>
      </c>
      <c r="D91" s="371" t="s">
        <v>4</v>
      </c>
      <c r="E91" s="371" t="s">
        <v>5</v>
      </c>
      <c r="F91" s="371" t="s">
        <v>6</v>
      </c>
      <c r="G91" s="371" t="s">
        <v>7</v>
      </c>
      <c r="I91" s="371" t="s">
        <v>34</v>
      </c>
      <c r="J91" s="371" t="s">
        <v>17</v>
      </c>
      <c r="K91" s="371" t="s">
        <v>18</v>
      </c>
      <c r="L91" s="371" t="s">
        <v>19</v>
      </c>
      <c r="M91" s="371" t="s">
        <v>20</v>
      </c>
      <c r="N91" s="371" t="s">
        <v>6</v>
      </c>
      <c r="O91" s="371" t="s">
        <v>53</v>
      </c>
      <c r="R91" s="371" t="s">
        <v>16</v>
      </c>
      <c r="S91" s="371" t="s">
        <v>47</v>
      </c>
      <c r="T91" s="371" t="s">
        <v>45</v>
      </c>
      <c r="U91" s="371" t="s">
        <v>46</v>
      </c>
      <c r="W91" s="371" t="s">
        <v>14</v>
      </c>
      <c r="X91" s="371" t="s">
        <v>21</v>
      </c>
      <c r="Y91" s="371" t="s">
        <v>1002</v>
      </c>
      <c r="Z91" s="371"/>
      <c r="AA91" s="371"/>
    </row>
    <row r="92" spans="1:27" x14ac:dyDescent="0.15">
      <c r="A92" s="368" t="s">
        <v>509</v>
      </c>
      <c r="B92" s="381">
        <v>17</v>
      </c>
      <c r="C92" s="178">
        <v>128</v>
      </c>
      <c r="D92" s="178">
        <v>531</v>
      </c>
      <c r="E92" s="178">
        <f>D92/C92</f>
        <v>4.1484375</v>
      </c>
      <c r="F92" s="178">
        <v>2</v>
      </c>
      <c r="G92" s="184">
        <f>F92/C92</f>
        <v>1.5625E-2</v>
      </c>
      <c r="I92" s="184">
        <f>K92/J92</f>
        <v>0.75</v>
      </c>
      <c r="J92" s="178">
        <v>4</v>
      </c>
      <c r="K92" s="178">
        <v>3</v>
      </c>
      <c r="L92" s="178">
        <v>15</v>
      </c>
      <c r="M92" s="178">
        <f>L92/K92</f>
        <v>5</v>
      </c>
      <c r="N92" s="178">
        <v>0</v>
      </c>
      <c r="O92" s="184">
        <f>N92/K92</f>
        <v>0</v>
      </c>
      <c r="R92" s="368" t="s">
        <v>381</v>
      </c>
      <c r="S92" s="184">
        <f>(C92+J92)/($D$27+$K$27+$N$17+$E$17+$L$38+$L$47)</f>
        <v>0.15474794841735054</v>
      </c>
      <c r="T92" s="184">
        <f>J92/($K$27+$F$38+$F$47)</f>
        <v>1.1627906976744186E-2</v>
      </c>
      <c r="U92" s="184">
        <f>C92/($D$27+$N$17+$L$38+$L$47)</f>
        <v>0.29493087557603687</v>
      </c>
      <c r="W92" s="178">
        <f>(D92*0.1)+(F92*6)+(L92*0.1)+(N92*6)</f>
        <v>66.599999999999994</v>
      </c>
      <c r="X92" s="178">
        <f>(D92*0.1)+(F92*6)+(K92*1)+(L92*0.1)+(N92*6)</f>
        <v>69.599999999999994</v>
      </c>
      <c r="Y92" s="178">
        <f>(D92*0.1)+(F92*6)+(K92*0.5)+(L92*0.1)+(N92*6)</f>
        <v>68.099999999999994</v>
      </c>
      <c r="Z92" s="373"/>
      <c r="AA92" s="373"/>
    </row>
    <row r="93" spans="1:27" x14ac:dyDescent="0.15">
      <c r="A93" s="368"/>
      <c r="B93" s="381"/>
      <c r="C93" s="178"/>
      <c r="D93" s="178"/>
      <c r="E93" s="178" t="e">
        <f>D93/C93</f>
        <v>#DIV/0!</v>
      </c>
      <c r="F93" s="178">
        <v>0</v>
      </c>
      <c r="G93" s="184" t="e">
        <f>F93/C93</f>
        <v>#DIV/0!</v>
      </c>
      <c r="I93" s="184" t="e">
        <f t="shared" ref="I93:I96" si="56">K93/J93</f>
        <v>#DIV/0!</v>
      </c>
      <c r="J93" s="178"/>
      <c r="K93" s="178"/>
      <c r="L93" s="178"/>
      <c r="M93" s="178" t="e">
        <f>L93/K93</f>
        <v>#DIV/0!</v>
      </c>
      <c r="N93" s="178"/>
      <c r="O93" s="184" t="e">
        <f t="shared" ref="O93:O96" si="57">N93/K93</f>
        <v>#DIV/0!</v>
      </c>
      <c r="R93" s="368"/>
      <c r="S93" s="184">
        <f>(C93+J93)/($D$27+$K$27+$N$17+$E$17+$L$38+$L$47)</f>
        <v>0</v>
      </c>
      <c r="T93" s="184">
        <f>J93/($K$27+$F$38+$F$47)</f>
        <v>0</v>
      </c>
      <c r="U93" s="184">
        <f>C93/($D$27+$N$17+$L$38+$L$47)</f>
        <v>0</v>
      </c>
      <c r="W93" s="178">
        <f t="shared" ref="W93:W96" si="58">(D93*0.1)+(F93*6)+(L93*0.1)+(N93*6)</f>
        <v>0</v>
      </c>
      <c r="X93" s="178">
        <f t="shared" ref="X93:X96" si="59">(D93*0.1)+(F93*6)+(K93*1)+(L93*0.1)+(N93*6)</f>
        <v>0</v>
      </c>
      <c r="Y93" s="178">
        <f t="shared" ref="Y93:Y96" si="60">(D93*0.1)+(F93*6)+(K93*0.5)+(L93*0.1)+(N93*6)</f>
        <v>0</v>
      </c>
      <c r="Z93" s="373"/>
      <c r="AA93" s="373"/>
    </row>
    <row r="94" spans="1:27" x14ac:dyDescent="0.15">
      <c r="A94" s="368" t="s">
        <v>604</v>
      </c>
      <c r="B94" s="381">
        <v>14</v>
      </c>
      <c r="C94" s="178">
        <v>17</v>
      </c>
      <c r="D94" s="178">
        <v>72</v>
      </c>
      <c r="E94" s="178">
        <f>D94/C94</f>
        <v>4.2352941176470589</v>
      </c>
      <c r="F94" s="178">
        <v>0</v>
      </c>
      <c r="G94" s="184">
        <f>F94/C94</f>
        <v>0</v>
      </c>
      <c r="I94" s="184">
        <f t="shared" si="56"/>
        <v>0.7142857142857143</v>
      </c>
      <c r="J94" s="178">
        <v>7</v>
      </c>
      <c r="K94" s="178">
        <v>5</v>
      </c>
      <c r="L94" s="178">
        <v>40</v>
      </c>
      <c r="M94" s="178">
        <f>L94/K94</f>
        <v>8</v>
      </c>
      <c r="N94" s="178">
        <v>0</v>
      </c>
      <c r="O94" s="184">
        <f t="shared" si="57"/>
        <v>0</v>
      </c>
      <c r="R94" s="368" t="s">
        <v>384</v>
      </c>
      <c r="S94" s="184">
        <f>(C94+J94)/($D$27+$K$27+$N$17+$E$17+$L$38+$L$47)</f>
        <v>2.8135990621336461E-2</v>
      </c>
      <c r="T94" s="184">
        <f>J94/($K$27+$F$38+$F$47)</f>
        <v>2.0348837209302327E-2</v>
      </c>
      <c r="U94" s="184">
        <f>C94/($D$27+$N$17+$L$38+$L$47)</f>
        <v>3.9170506912442393E-2</v>
      </c>
      <c r="W94" s="178">
        <f t="shared" si="58"/>
        <v>11.2</v>
      </c>
      <c r="X94" s="178">
        <f t="shared" si="59"/>
        <v>16.2</v>
      </c>
      <c r="Y94" s="178">
        <f t="shared" si="60"/>
        <v>13.7</v>
      </c>
      <c r="Z94" s="373"/>
      <c r="AA94" s="373"/>
    </row>
    <row r="95" spans="1:27" x14ac:dyDescent="0.15">
      <c r="A95" s="368" t="s">
        <v>1483</v>
      </c>
      <c r="B95" s="381">
        <v>15</v>
      </c>
      <c r="C95" s="178">
        <v>255</v>
      </c>
      <c r="D95" s="178">
        <v>1185</v>
      </c>
      <c r="E95" s="178">
        <f>D95/C95</f>
        <v>4.6470588235294121</v>
      </c>
      <c r="F95" s="178">
        <v>10</v>
      </c>
      <c r="G95" s="184">
        <f>F95/C95</f>
        <v>3.9215686274509803E-2</v>
      </c>
      <c r="I95" s="184">
        <f t="shared" si="56"/>
        <v>0.84</v>
      </c>
      <c r="J95" s="178">
        <v>50</v>
      </c>
      <c r="K95" s="178">
        <v>42</v>
      </c>
      <c r="L95" s="178">
        <v>315</v>
      </c>
      <c r="M95" s="178">
        <f>L95/K95</f>
        <v>7.5</v>
      </c>
      <c r="N95" s="178">
        <v>1</v>
      </c>
      <c r="O95" s="184">
        <f t="shared" si="57"/>
        <v>2.3809523809523808E-2</v>
      </c>
      <c r="R95" s="368"/>
      <c r="S95" s="184">
        <f>(C95+J95)/($D$27+$K$27+$N$17+$E$17+$L$38+$L$47)</f>
        <v>0.35756154747948415</v>
      </c>
      <c r="T95" s="184">
        <f>J95/($K$27+$F$38+$F$47)</f>
        <v>0.14534883720930233</v>
      </c>
      <c r="U95" s="184">
        <f>C95/($D$27+$N$17+$L$38+$L$47)</f>
        <v>0.5875576036866359</v>
      </c>
      <c r="W95" s="178">
        <f t="shared" si="58"/>
        <v>216</v>
      </c>
      <c r="X95" s="178">
        <f t="shared" si="59"/>
        <v>258</v>
      </c>
      <c r="Y95" s="178">
        <f t="shared" si="60"/>
        <v>237</v>
      </c>
      <c r="Z95" s="373"/>
      <c r="AA95" s="373"/>
    </row>
    <row r="96" spans="1:27" x14ac:dyDescent="0.15">
      <c r="A96" s="368"/>
      <c r="B96" s="381">
        <v>15</v>
      </c>
      <c r="C96" s="178">
        <v>10</v>
      </c>
      <c r="D96" s="178">
        <v>41</v>
      </c>
      <c r="E96" s="178">
        <f>D96/C96</f>
        <v>4.0999999999999996</v>
      </c>
      <c r="F96" s="178">
        <v>0</v>
      </c>
      <c r="G96" s="184">
        <f>F96/C96</f>
        <v>0</v>
      </c>
      <c r="I96" s="184">
        <f t="shared" si="56"/>
        <v>0.75</v>
      </c>
      <c r="J96" s="178">
        <v>44</v>
      </c>
      <c r="K96" s="178">
        <v>33</v>
      </c>
      <c r="L96" s="178">
        <v>250</v>
      </c>
      <c r="M96" s="178">
        <f>L96/K96</f>
        <v>7.5757575757575761</v>
      </c>
      <c r="N96" s="178">
        <v>1</v>
      </c>
      <c r="O96" s="184">
        <f t="shared" si="57"/>
        <v>3.0303030303030304E-2</v>
      </c>
      <c r="R96" s="368"/>
      <c r="S96" s="184">
        <f>(C96+J96)/($D$27+$K$27+$N$17+$E$17+$L$38+$L$47)</f>
        <v>6.3305978898007029E-2</v>
      </c>
      <c r="T96" s="184">
        <f>J96/($K$27+$F$38+$F$47)</f>
        <v>0.12790697674418605</v>
      </c>
      <c r="U96" s="184">
        <f>C96/($D$27+$N$17+$L$38+$L$47)</f>
        <v>2.3041474654377881E-2</v>
      </c>
      <c r="W96" s="178">
        <f t="shared" si="58"/>
        <v>35.1</v>
      </c>
      <c r="X96" s="178">
        <f t="shared" si="59"/>
        <v>68.099999999999994</v>
      </c>
      <c r="Y96" s="178">
        <f t="shared" si="60"/>
        <v>51.6</v>
      </c>
      <c r="Z96" s="373"/>
      <c r="AA96" s="373"/>
    </row>
    <row r="97" spans="1:26" x14ac:dyDescent="0.15">
      <c r="A97" s="371" t="s">
        <v>44</v>
      </c>
      <c r="B97" s="371"/>
      <c r="C97" s="371">
        <f>SUM(C92:C96)</f>
        <v>410</v>
      </c>
      <c r="D97" s="371">
        <f t="shared" ref="D97" si="61">SUM(D92:D96)</f>
        <v>1829</v>
      </c>
      <c r="E97" s="371"/>
      <c r="F97" s="371">
        <f t="shared" ref="F97" si="62">SUM(F92:F96)</f>
        <v>12</v>
      </c>
      <c r="G97" s="371"/>
      <c r="H97" s="371"/>
      <c r="I97" s="371"/>
      <c r="J97" s="371">
        <f>SUM(J92:J96)</f>
        <v>105</v>
      </c>
      <c r="K97" s="371">
        <f t="shared" ref="K97:L97" si="63">SUM(K92:K96)</f>
        <v>83</v>
      </c>
      <c r="L97" s="371">
        <f t="shared" si="63"/>
        <v>620</v>
      </c>
      <c r="M97" s="371"/>
      <c r="N97" s="371">
        <f t="shared" ref="N97" si="64">SUM(N92:N96)</f>
        <v>2</v>
      </c>
      <c r="O97" s="371"/>
    </row>
    <row r="98" spans="1:26" x14ac:dyDescent="0.15">
      <c r="A98" s="371"/>
      <c r="C98" s="373"/>
      <c r="D98" s="373"/>
      <c r="E98" s="373"/>
      <c r="F98" s="373"/>
      <c r="G98" s="373"/>
      <c r="H98" s="371"/>
      <c r="I98" s="373"/>
      <c r="J98" s="373"/>
      <c r="K98" s="373"/>
      <c r="L98" s="373"/>
      <c r="M98" s="373"/>
      <c r="N98" s="373"/>
    </row>
    <row r="99" spans="1:26" x14ac:dyDescent="0.15">
      <c r="C99" s="373"/>
      <c r="D99" s="373"/>
      <c r="E99" s="373"/>
      <c r="F99" s="373"/>
      <c r="G99" s="373"/>
      <c r="H99" s="373"/>
      <c r="I99" s="373"/>
      <c r="J99" s="373"/>
      <c r="K99" s="373"/>
      <c r="L99" s="373"/>
      <c r="M99" s="373"/>
    </row>
    <row r="100" spans="1:26" x14ac:dyDescent="0.15">
      <c r="A100" s="580" t="s">
        <v>52</v>
      </c>
      <c r="B100" s="580"/>
      <c r="C100" s="580"/>
      <c r="D100" s="580"/>
      <c r="E100" s="580"/>
      <c r="F100" s="580"/>
      <c r="G100" s="580"/>
      <c r="H100" s="373"/>
      <c r="I100" s="373"/>
      <c r="J100" s="580" t="s">
        <v>49</v>
      </c>
      <c r="K100" s="580"/>
      <c r="L100" s="580"/>
      <c r="M100" s="580"/>
      <c r="N100" s="580"/>
      <c r="R100" s="580" t="s">
        <v>50</v>
      </c>
      <c r="S100" s="580"/>
      <c r="T100" s="580"/>
      <c r="V100" s="580" t="s">
        <v>51</v>
      </c>
      <c r="W100" s="579"/>
    </row>
    <row r="101" spans="1:26" x14ac:dyDescent="0.15">
      <c r="A101" s="371" t="s">
        <v>25</v>
      </c>
      <c r="B101" s="371" t="s">
        <v>66</v>
      </c>
      <c r="C101" s="371" t="s">
        <v>34</v>
      </c>
      <c r="D101" s="371" t="s">
        <v>17</v>
      </c>
      <c r="E101" s="371" t="s">
        <v>18</v>
      </c>
      <c r="F101" s="371" t="s">
        <v>19</v>
      </c>
      <c r="G101" s="371" t="s">
        <v>20</v>
      </c>
      <c r="H101" s="371" t="s">
        <v>6</v>
      </c>
      <c r="I101" s="371" t="s">
        <v>53</v>
      </c>
      <c r="K101" s="371" t="s">
        <v>10</v>
      </c>
      <c r="L101" s="371" t="s">
        <v>11</v>
      </c>
      <c r="M101" s="371" t="s">
        <v>12</v>
      </c>
      <c r="N101" s="371" t="s">
        <v>26</v>
      </c>
      <c r="O101" s="371" t="s">
        <v>7</v>
      </c>
      <c r="R101" s="371" t="s">
        <v>25</v>
      </c>
      <c r="S101" s="371" t="s">
        <v>47</v>
      </c>
      <c r="T101" s="371" t="s">
        <v>45</v>
      </c>
      <c r="U101" s="371" t="s">
        <v>46</v>
      </c>
      <c r="W101" s="371" t="s">
        <v>14</v>
      </c>
      <c r="X101" s="371" t="s">
        <v>21</v>
      </c>
      <c r="Y101" s="371" t="s">
        <v>1003</v>
      </c>
      <c r="Z101" s="371"/>
    </row>
    <row r="102" spans="1:26" x14ac:dyDescent="0.15">
      <c r="A102" s="177" t="s">
        <v>510</v>
      </c>
      <c r="B102" s="178">
        <v>17</v>
      </c>
      <c r="C102" s="184">
        <f>E102/D102</f>
        <v>0.55757575757575761</v>
      </c>
      <c r="D102" s="178">
        <v>165</v>
      </c>
      <c r="E102" s="178">
        <v>92</v>
      </c>
      <c r="F102" s="178">
        <v>1400</v>
      </c>
      <c r="G102" s="178">
        <f t="shared" ref="G102:G107" si="65">F102/E102</f>
        <v>15.217391304347826</v>
      </c>
      <c r="H102" s="178">
        <v>10</v>
      </c>
      <c r="I102" s="184">
        <f>H102/E102</f>
        <v>0.10869565217391304</v>
      </c>
      <c r="K102" s="178">
        <v>2</v>
      </c>
      <c r="L102" s="178">
        <v>4</v>
      </c>
      <c r="M102" s="382">
        <f t="shared" ref="M102:M107" si="66">L102/K102</f>
        <v>2</v>
      </c>
      <c r="N102" s="178">
        <v>0</v>
      </c>
      <c r="O102" s="184">
        <f>N102/K102</f>
        <v>0</v>
      </c>
      <c r="R102" s="368" t="s">
        <v>382</v>
      </c>
      <c r="S102" s="186">
        <f t="shared" ref="S102:S107" si="67">(D102+K102)/($D$27+$L$27+$N$17+$E$47+$L$47)</f>
        <v>0.25037481259370314</v>
      </c>
      <c r="T102" s="186">
        <f t="shared" ref="T102:T107" si="68">D102/($E$17)</f>
        <v>0.515625</v>
      </c>
      <c r="U102" s="186">
        <f t="shared" ref="U102:U107" si="69">K102/($N$17+$D$27+$L$38+$L$47)</f>
        <v>4.608294930875576E-3</v>
      </c>
      <c r="W102" s="178">
        <f>(F102*0.1)+(H102*6)+(L102*0.1)+(N102*6)</f>
        <v>200.4</v>
      </c>
      <c r="X102" s="178">
        <f>(E102*1)+(F102*0.1)+(H102*6)+(L102*0.1)+(N102*6)</f>
        <v>292.39999999999998</v>
      </c>
      <c r="Y102" s="178">
        <f>(E102*0.5)+(F102*0.1)+(H102*6)+(L102*0.1)+(N102*6)</f>
        <v>246.4</v>
      </c>
      <c r="Z102" s="373"/>
    </row>
    <row r="103" spans="1:26" x14ac:dyDescent="0.15">
      <c r="A103" s="177" t="s">
        <v>1484</v>
      </c>
      <c r="B103" s="178">
        <v>15</v>
      </c>
      <c r="C103" s="184">
        <f t="shared" ref="C103:C107" si="70">E103/D103</f>
        <v>0.64406779661016944</v>
      </c>
      <c r="D103" s="178">
        <v>59</v>
      </c>
      <c r="E103" s="178">
        <v>38</v>
      </c>
      <c r="F103" s="178">
        <v>489</v>
      </c>
      <c r="G103" s="178">
        <f t="shared" si="65"/>
        <v>12.868421052631579</v>
      </c>
      <c r="H103" s="178">
        <v>3</v>
      </c>
      <c r="I103" s="184">
        <f t="shared" ref="I103:I107" si="71">H103/E103</f>
        <v>7.8947368421052627E-2</v>
      </c>
      <c r="K103" s="178">
        <v>0</v>
      </c>
      <c r="L103" s="178">
        <v>0</v>
      </c>
      <c r="M103" s="382" t="e">
        <f t="shared" si="66"/>
        <v>#DIV/0!</v>
      </c>
      <c r="N103" s="178">
        <v>0</v>
      </c>
      <c r="O103" s="184" t="e">
        <f t="shared" ref="O103:O107" si="72">N103/K103</f>
        <v>#DIV/0!</v>
      </c>
      <c r="R103" s="368" t="s">
        <v>168</v>
      </c>
      <c r="S103" s="186">
        <f t="shared" si="67"/>
        <v>8.8455772113943024E-2</v>
      </c>
      <c r="T103" s="186">
        <f t="shared" si="68"/>
        <v>0.18437500000000001</v>
      </c>
      <c r="U103" s="186">
        <f t="shared" si="69"/>
        <v>0</v>
      </c>
      <c r="W103" s="178">
        <f t="shared" ref="W103:W107" si="73">(F103*0.1)+(H103*6)+(L103*0.1)+(N103*6)</f>
        <v>66.900000000000006</v>
      </c>
      <c r="X103" s="178">
        <f t="shared" ref="X103:X107" si="74">(E103*1)+(F103*0.1)+(H103*6)+(L103*0.1)+(N103*6)</f>
        <v>104.9</v>
      </c>
      <c r="Y103" s="178">
        <f t="shared" ref="Y103:Y107" si="75">(E103*0.5)+(F103*0.1)+(H103*6)+(L103*0.1)+(N103*6)</f>
        <v>85.9</v>
      </c>
      <c r="Z103" s="373"/>
    </row>
    <row r="104" spans="1:26" x14ac:dyDescent="0.15">
      <c r="A104" s="368" t="s">
        <v>788</v>
      </c>
      <c r="B104" s="178">
        <v>17</v>
      </c>
      <c r="C104" s="184">
        <f t="shared" si="70"/>
        <v>0.71551724137931039</v>
      </c>
      <c r="D104" s="178">
        <v>116</v>
      </c>
      <c r="E104" s="178">
        <v>83</v>
      </c>
      <c r="F104" s="178">
        <v>1005</v>
      </c>
      <c r="G104" s="178">
        <f t="shared" si="65"/>
        <v>12.108433734939759</v>
      </c>
      <c r="H104" s="178">
        <v>7</v>
      </c>
      <c r="I104" s="184">
        <f t="shared" si="71"/>
        <v>8.4337349397590355E-2</v>
      </c>
      <c r="K104" s="178">
        <v>2</v>
      </c>
      <c r="L104" s="178">
        <v>9</v>
      </c>
      <c r="M104" s="382">
        <f t="shared" si="66"/>
        <v>4.5</v>
      </c>
      <c r="N104" s="178">
        <v>0</v>
      </c>
      <c r="O104" s="184">
        <f t="shared" si="72"/>
        <v>0</v>
      </c>
      <c r="R104" s="368" t="s">
        <v>789</v>
      </c>
      <c r="S104" s="186">
        <f t="shared" si="67"/>
        <v>0.17691154422788605</v>
      </c>
      <c r="T104" s="186">
        <f t="shared" si="68"/>
        <v>0.36249999999999999</v>
      </c>
      <c r="U104" s="186">
        <f t="shared" si="69"/>
        <v>4.608294930875576E-3</v>
      </c>
      <c r="W104" s="178">
        <f t="shared" si="73"/>
        <v>143.4</v>
      </c>
      <c r="X104" s="178">
        <f t="shared" si="74"/>
        <v>226.4</v>
      </c>
      <c r="Y104" s="178">
        <f t="shared" si="75"/>
        <v>184.9</v>
      </c>
      <c r="Z104" s="373"/>
    </row>
    <row r="105" spans="1:26" x14ac:dyDescent="0.15">
      <c r="A105" s="368" t="s">
        <v>912</v>
      </c>
      <c r="B105" s="178">
        <v>8</v>
      </c>
      <c r="C105" s="184">
        <f t="shared" si="70"/>
        <v>0.375</v>
      </c>
      <c r="D105" s="178">
        <v>8</v>
      </c>
      <c r="E105" s="178">
        <v>3</v>
      </c>
      <c r="F105" s="178">
        <v>40</v>
      </c>
      <c r="G105" s="178">
        <f t="shared" si="65"/>
        <v>13.333333333333334</v>
      </c>
      <c r="H105" s="178">
        <v>0</v>
      </c>
      <c r="I105" s="184">
        <f t="shared" si="71"/>
        <v>0</v>
      </c>
      <c r="K105" s="178">
        <v>4</v>
      </c>
      <c r="L105" s="178">
        <v>40</v>
      </c>
      <c r="M105" s="382">
        <f t="shared" si="66"/>
        <v>10</v>
      </c>
      <c r="N105" s="178">
        <v>0</v>
      </c>
      <c r="O105" s="184">
        <f t="shared" si="72"/>
        <v>0</v>
      </c>
      <c r="R105" s="368" t="s">
        <v>913</v>
      </c>
      <c r="S105" s="186">
        <f t="shared" si="67"/>
        <v>1.7991004497751123E-2</v>
      </c>
      <c r="T105" s="186">
        <f t="shared" si="68"/>
        <v>2.5000000000000001E-2</v>
      </c>
      <c r="U105" s="186">
        <f t="shared" si="69"/>
        <v>9.2165898617511521E-3</v>
      </c>
      <c r="W105" s="178">
        <f t="shared" si="73"/>
        <v>8</v>
      </c>
      <c r="X105" s="178">
        <f t="shared" si="74"/>
        <v>11</v>
      </c>
      <c r="Y105" s="178">
        <f t="shared" si="75"/>
        <v>9.5</v>
      </c>
      <c r="Z105" s="373"/>
    </row>
    <row r="106" spans="1:26" x14ac:dyDescent="0.15">
      <c r="A106" s="368"/>
      <c r="B106" s="178">
        <v>15</v>
      </c>
      <c r="C106" s="184">
        <f t="shared" si="70"/>
        <v>0.6</v>
      </c>
      <c r="D106" s="178">
        <v>15</v>
      </c>
      <c r="E106" s="178">
        <v>9</v>
      </c>
      <c r="F106" s="178">
        <v>110</v>
      </c>
      <c r="G106" s="178">
        <f t="shared" si="65"/>
        <v>12.222222222222221</v>
      </c>
      <c r="H106" s="178">
        <v>1</v>
      </c>
      <c r="I106" s="184">
        <f t="shared" si="71"/>
        <v>0.1111111111111111</v>
      </c>
      <c r="K106" s="178">
        <v>2</v>
      </c>
      <c r="L106" s="178">
        <v>7</v>
      </c>
      <c r="M106" s="382">
        <f t="shared" si="66"/>
        <v>3.5</v>
      </c>
      <c r="N106" s="178">
        <v>0</v>
      </c>
      <c r="O106" s="184">
        <f t="shared" si="72"/>
        <v>0</v>
      </c>
      <c r="R106" s="368" t="s">
        <v>790</v>
      </c>
      <c r="S106" s="186">
        <f t="shared" si="67"/>
        <v>2.5487256371814093E-2</v>
      </c>
      <c r="T106" s="186">
        <f t="shared" si="68"/>
        <v>4.6875E-2</v>
      </c>
      <c r="U106" s="186">
        <f t="shared" si="69"/>
        <v>4.608294930875576E-3</v>
      </c>
      <c r="W106" s="178">
        <f t="shared" si="73"/>
        <v>17.7</v>
      </c>
      <c r="X106" s="178">
        <f t="shared" si="74"/>
        <v>26.7</v>
      </c>
      <c r="Y106" s="178">
        <f t="shared" si="75"/>
        <v>22.2</v>
      </c>
      <c r="Z106" s="373"/>
    </row>
    <row r="107" spans="1:26" x14ac:dyDescent="0.15">
      <c r="A107" s="368"/>
      <c r="B107" s="178">
        <v>12</v>
      </c>
      <c r="C107" s="184" t="e">
        <f t="shared" si="70"/>
        <v>#DIV/0!</v>
      </c>
      <c r="D107" s="178"/>
      <c r="E107" s="178"/>
      <c r="F107" s="178"/>
      <c r="G107" s="178" t="e">
        <f t="shared" si="65"/>
        <v>#DIV/0!</v>
      </c>
      <c r="H107" s="178">
        <v>0</v>
      </c>
      <c r="I107" s="184" t="e">
        <f t="shared" si="71"/>
        <v>#DIV/0!</v>
      </c>
      <c r="K107" s="178">
        <v>0</v>
      </c>
      <c r="L107" s="178">
        <v>0</v>
      </c>
      <c r="M107" s="382" t="e">
        <f t="shared" si="66"/>
        <v>#DIV/0!</v>
      </c>
      <c r="N107" s="178">
        <v>0</v>
      </c>
      <c r="O107" s="184" t="e">
        <f t="shared" si="72"/>
        <v>#DIV/0!</v>
      </c>
      <c r="R107" s="368" t="s">
        <v>383</v>
      </c>
      <c r="S107" s="186">
        <f t="shared" si="67"/>
        <v>0</v>
      </c>
      <c r="T107" s="186">
        <f t="shared" si="68"/>
        <v>0</v>
      </c>
      <c r="U107" s="186">
        <f t="shared" si="69"/>
        <v>0</v>
      </c>
      <c r="W107" s="178">
        <f t="shared" si="73"/>
        <v>0</v>
      </c>
      <c r="X107" s="178">
        <f t="shared" si="74"/>
        <v>0</v>
      </c>
      <c r="Y107" s="178">
        <f t="shared" si="75"/>
        <v>0</v>
      </c>
      <c r="Z107" s="373"/>
    </row>
    <row r="108" spans="1:26" x14ac:dyDescent="0.15">
      <c r="A108" s="371" t="s">
        <v>44</v>
      </c>
      <c r="B108" s="371"/>
      <c r="C108" s="190"/>
      <c r="D108" s="371">
        <f>SUM(D102:D107)</f>
        <v>363</v>
      </c>
      <c r="E108" s="371">
        <f t="shared" ref="E108:F108" si="76">SUM(E102:E107)</f>
        <v>225</v>
      </c>
      <c r="F108" s="371">
        <f t="shared" si="76"/>
        <v>3044</v>
      </c>
      <c r="G108" s="371"/>
      <c r="H108" s="371">
        <f t="shared" ref="H108" si="77">SUM(H102:H107)</f>
        <v>21</v>
      </c>
      <c r="I108" s="371"/>
      <c r="J108" s="371"/>
      <c r="K108" s="371">
        <f>SUM(K102:K107)</f>
        <v>10</v>
      </c>
      <c r="L108" s="371">
        <f t="shared" ref="L108" si="78">SUM(L102:L107)</f>
        <v>60</v>
      </c>
      <c r="M108" s="371"/>
      <c r="N108" s="371">
        <f t="shared" ref="N108" si="79">SUM(N102:N107)</f>
        <v>0</v>
      </c>
      <c r="O108" s="371"/>
    </row>
    <row r="109" spans="1:26" x14ac:dyDescent="0.15">
      <c r="A109" s="371"/>
      <c r="C109" s="373"/>
      <c r="D109" s="373"/>
      <c r="E109" s="373"/>
      <c r="F109" s="373"/>
      <c r="G109" s="373"/>
      <c r="H109" s="373"/>
      <c r="I109" s="373"/>
      <c r="J109" s="373"/>
      <c r="K109" s="373"/>
      <c r="L109" s="373"/>
    </row>
    <row r="110" spans="1:26" x14ac:dyDescent="0.15">
      <c r="A110" s="371"/>
      <c r="C110" s="373"/>
      <c r="D110" s="373"/>
      <c r="E110" s="373"/>
      <c r="F110" s="373"/>
      <c r="G110" s="373"/>
      <c r="H110" s="373"/>
      <c r="I110" s="373"/>
      <c r="J110" s="373"/>
      <c r="K110" s="373"/>
      <c r="L110" s="373"/>
    </row>
    <row r="111" spans="1:26" x14ac:dyDescent="0.15">
      <c r="A111" s="580" t="s">
        <v>52</v>
      </c>
      <c r="B111" s="580"/>
      <c r="C111" s="580"/>
      <c r="D111" s="580"/>
      <c r="E111" s="580"/>
      <c r="F111" s="580"/>
      <c r="G111" s="580"/>
      <c r="H111" s="373"/>
      <c r="I111" s="373"/>
      <c r="J111" s="580" t="s">
        <v>49</v>
      </c>
      <c r="K111" s="580"/>
      <c r="L111" s="580"/>
      <c r="M111" s="580"/>
      <c r="N111" s="580"/>
      <c r="R111" s="580" t="s">
        <v>50</v>
      </c>
      <c r="S111" s="580"/>
      <c r="T111" s="580"/>
      <c r="V111" s="580" t="s">
        <v>51</v>
      </c>
      <c r="W111" s="579"/>
    </row>
    <row r="112" spans="1:26" x14ac:dyDescent="0.15">
      <c r="A112" s="371" t="s">
        <v>31</v>
      </c>
      <c r="B112" s="371" t="s">
        <v>66</v>
      </c>
      <c r="C112" s="371" t="s">
        <v>34</v>
      </c>
      <c r="D112" s="371" t="s">
        <v>17</v>
      </c>
      <c r="E112" s="371" t="s">
        <v>18</v>
      </c>
      <c r="F112" s="371" t="s">
        <v>19</v>
      </c>
      <c r="G112" s="371" t="s">
        <v>20</v>
      </c>
      <c r="H112" s="371" t="s">
        <v>6</v>
      </c>
      <c r="I112" s="371" t="s">
        <v>53</v>
      </c>
      <c r="K112" s="371" t="s">
        <v>10</v>
      </c>
      <c r="L112" s="371" t="s">
        <v>11</v>
      </c>
      <c r="M112" s="371" t="s">
        <v>12</v>
      </c>
      <c r="N112" s="371" t="s">
        <v>54</v>
      </c>
      <c r="O112" s="371" t="s">
        <v>7</v>
      </c>
      <c r="R112" s="371" t="s">
        <v>31</v>
      </c>
      <c r="S112" s="371" t="s">
        <v>47</v>
      </c>
      <c r="T112" s="371" t="s">
        <v>45</v>
      </c>
      <c r="U112" s="371" t="s">
        <v>46</v>
      </c>
      <c r="W112" s="371" t="s">
        <v>14</v>
      </c>
      <c r="X112" s="371" t="s">
        <v>21</v>
      </c>
      <c r="Y112" s="371" t="s">
        <v>1004</v>
      </c>
      <c r="Z112" s="371"/>
    </row>
    <row r="113" spans="1:26" x14ac:dyDescent="0.15">
      <c r="A113" s="368"/>
      <c r="B113" s="178"/>
      <c r="C113" s="184" t="e">
        <f>E113/D113</f>
        <v>#DIV/0!</v>
      </c>
      <c r="D113" s="178"/>
      <c r="E113" s="178"/>
      <c r="F113" s="178"/>
      <c r="G113" s="178" t="e">
        <f>F113/E113</f>
        <v>#DIV/0!</v>
      </c>
      <c r="H113" s="178"/>
      <c r="I113" s="184" t="e">
        <f>H113/E113</f>
        <v>#DIV/0!</v>
      </c>
      <c r="K113" s="178">
        <v>0</v>
      </c>
      <c r="L113" s="178">
        <v>0</v>
      </c>
      <c r="M113" s="178">
        <v>0</v>
      </c>
      <c r="N113" s="178">
        <v>0</v>
      </c>
      <c r="O113" s="184" t="e">
        <f>N113/K113</f>
        <v>#DIV/0!</v>
      </c>
      <c r="R113" s="368"/>
      <c r="S113" s="186">
        <f>(D113+K113)/($E$47+$L$47+$E$38+$L$38+$K$27+$D$27+$N$17)</f>
        <v>0</v>
      </c>
      <c r="T113" s="186">
        <f>D113/($E$47+$E$38+$K$27)</f>
        <v>0</v>
      </c>
      <c r="U113" s="186">
        <f>K113/($L$47+$L$38+$D$27+$N$17)</f>
        <v>0</v>
      </c>
      <c r="W113" s="178">
        <f>(F113*0.1)+(H113*6)+(L113*0.1)+(N113*6)</f>
        <v>0</v>
      </c>
      <c r="X113" s="178">
        <f>(E113*1)+(F113*0.1)+(H113*6)+(L113*0.1)+(N113*6)</f>
        <v>0</v>
      </c>
      <c r="Y113" s="178">
        <f>(E113*0.5)+(F113*0.1)+(H113*6)+(L113*0.1)+(N113*6)</f>
        <v>0</v>
      </c>
      <c r="Z113" s="373"/>
    </row>
    <row r="114" spans="1:26" x14ac:dyDescent="0.15">
      <c r="A114" s="368" t="s">
        <v>914</v>
      </c>
      <c r="B114" s="178">
        <v>17</v>
      </c>
      <c r="C114" s="184">
        <f t="shared" ref="C114:C116" si="80">E114/D114</f>
        <v>0.68367346938775508</v>
      </c>
      <c r="D114" s="178">
        <v>98</v>
      </c>
      <c r="E114" s="178">
        <v>67</v>
      </c>
      <c r="F114" s="178">
        <v>685</v>
      </c>
      <c r="G114" s="178">
        <f>F114/E114</f>
        <v>10.223880597014926</v>
      </c>
      <c r="H114" s="178">
        <v>6</v>
      </c>
      <c r="I114" s="184">
        <f t="shared" ref="I114:I116" si="81">H114/E114</f>
        <v>8.9552238805970144E-2</v>
      </c>
      <c r="K114" s="178">
        <v>0</v>
      </c>
      <c r="L114" s="178">
        <v>0</v>
      </c>
      <c r="M114" s="178">
        <v>0</v>
      </c>
      <c r="N114" s="178">
        <v>0</v>
      </c>
      <c r="O114" s="184" t="e">
        <f t="shared" ref="O114:O116" si="82">N114/K114</f>
        <v>#DIV/0!</v>
      </c>
      <c r="R114" s="368" t="s">
        <v>915</v>
      </c>
      <c r="S114" s="186">
        <f>(D114+K114)/($E$47+$L$47+$E$38+$L$38+$K$27+$D$27+$N$17)</f>
        <v>0.10594594594594595</v>
      </c>
      <c r="T114" s="186">
        <f>D114/($E$47+$E$38+$K$27)</f>
        <v>0.19959266802443992</v>
      </c>
      <c r="U114" s="186">
        <f>K114/($L$47+$L$38+$D$27+$N$17)</f>
        <v>0</v>
      </c>
      <c r="W114" s="178">
        <f t="shared" ref="W114:W116" si="83">(F114*0.1)+(H114*6)+(L114*0.1)+(N114*6)</f>
        <v>104.5</v>
      </c>
      <c r="X114" s="178">
        <f t="shared" ref="X114:X116" si="84">(E114*1)+(F114*0.1)+(H114*6)+(L114*0.1)+(N114*6)</f>
        <v>171.5</v>
      </c>
      <c r="Y114" s="178">
        <f t="shared" ref="Y114:Y116" si="85">(E114*0.5)+(F114*0.1)+(H114*6)+(L114*0.1)+(N114*6)</f>
        <v>138</v>
      </c>
      <c r="Z114" s="373"/>
    </row>
    <row r="115" spans="1:26" x14ac:dyDescent="0.15">
      <c r="A115" s="368" t="s">
        <v>1484</v>
      </c>
      <c r="B115" s="178">
        <v>8</v>
      </c>
      <c r="C115" s="184">
        <f t="shared" si="80"/>
        <v>0.42857142857142855</v>
      </c>
      <c r="D115" s="178">
        <v>7</v>
      </c>
      <c r="E115" s="178">
        <v>3</v>
      </c>
      <c r="F115" s="178">
        <v>35</v>
      </c>
      <c r="G115" s="178">
        <f>F115/E115</f>
        <v>11.666666666666666</v>
      </c>
      <c r="H115" s="178">
        <v>0</v>
      </c>
      <c r="I115" s="184">
        <f t="shared" si="81"/>
        <v>0</v>
      </c>
      <c r="K115" s="178">
        <v>0</v>
      </c>
      <c r="L115" s="178">
        <v>0</v>
      </c>
      <c r="M115" s="178">
        <v>0</v>
      </c>
      <c r="N115" s="178">
        <v>0</v>
      </c>
      <c r="O115" s="184" t="e">
        <f t="shared" si="82"/>
        <v>#DIV/0!</v>
      </c>
      <c r="R115" s="368"/>
      <c r="S115" s="186">
        <f>(D115+K115)/($E$47+$L$47+$E$38+$L$38+$K$27+$D$27+$N$17)</f>
        <v>7.5675675675675675E-3</v>
      </c>
      <c r="T115" s="186">
        <f>D115/($E$47+$E$38+$K$27)</f>
        <v>1.4256619144602852E-2</v>
      </c>
      <c r="U115" s="186">
        <f>K115/($L$47+$L$38+$D$27+$N$17)</f>
        <v>0</v>
      </c>
      <c r="W115" s="178">
        <f t="shared" si="83"/>
        <v>3.5</v>
      </c>
      <c r="X115" s="178">
        <f t="shared" si="84"/>
        <v>6.5</v>
      </c>
      <c r="Y115" s="178">
        <f t="shared" si="85"/>
        <v>5</v>
      </c>
      <c r="Z115" s="373"/>
    </row>
    <row r="116" spans="1:26" x14ac:dyDescent="0.15">
      <c r="A116" s="368" t="s">
        <v>1484</v>
      </c>
      <c r="B116" s="178"/>
      <c r="C116" s="184" t="e">
        <f t="shared" si="80"/>
        <v>#DIV/0!</v>
      </c>
      <c r="D116" s="178"/>
      <c r="E116" s="178"/>
      <c r="F116" s="178"/>
      <c r="G116" s="178" t="e">
        <f>F116/E116</f>
        <v>#DIV/0!</v>
      </c>
      <c r="H116" s="178">
        <v>0</v>
      </c>
      <c r="I116" s="184" t="e">
        <f t="shared" si="81"/>
        <v>#DIV/0!</v>
      </c>
      <c r="K116" s="178"/>
      <c r="L116" s="178"/>
      <c r="M116" s="178">
        <v>0</v>
      </c>
      <c r="N116" s="178">
        <v>0</v>
      </c>
      <c r="O116" s="184" t="e">
        <f t="shared" si="82"/>
        <v>#DIV/0!</v>
      </c>
      <c r="R116" s="368"/>
      <c r="S116" s="186">
        <f>(D116+K116)/($E$47+$L$47+$E$38+$L$38+$K$27+$D$27+$N$17)</f>
        <v>0</v>
      </c>
      <c r="T116" s="186">
        <f>D116/($E$47+$E$38+$K$27)</f>
        <v>0</v>
      </c>
      <c r="U116" s="186">
        <f>K116/($L$47+$L$38+$D$27+$N$17)</f>
        <v>0</v>
      </c>
      <c r="W116" s="178">
        <f t="shared" si="83"/>
        <v>0</v>
      </c>
      <c r="X116" s="178">
        <f t="shared" si="84"/>
        <v>0</v>
      </c>
      <c r="Y116" s="178">
        <f t="shared" si="85"/>
        <v>0</v>
      </c>
      <c r="Z116" s="373"/>
    </row>
    <row r="117" spans="1:26" x14ac:dyDescent="0.15">
      <c r="A117" s="371" t="s">
        <v>44</v>
      </c>
      <c r="B117" s="371"/>
      <c r="C117" s="190"/>
      <c r="D117" s="371">
        <f>SUM(D113:D116)</f>
        <v>105</v>
      </c>
      <c r="E117" s="371">
        <f t="shared" ref="E117:F117" si="86">SUM(E113:E116)</f>
        <v>70</v>
      </c>
      <c r="F117" s="371">
        <f t="shared" si="86"/>
        <v>720</v>
      </c>
      <c r="G117" s="371"/>
      <c r="H117" s="371">
        <f t="shared" ref="H117" si="87">SUM(H113:H116)</f>
        <v>6</v>
      </c>
      <c r="I117" s="371"/>
      <c r="J117" s="371"/>
      <c r="K117" s="371">
        <f>SUM(K113:K116)</f>
        <v>0</v>
      </c>
      <c r="L117" s="371">
        <f t="shared" ref="L117" si="88">SUM(L113:L116)</f>
        <v>0</v>
      </c>
      <c r="M117" s="371"/>
      <c r="N117" s="371">
        <f t="shared" ref="N117" si="89">SUM(N113:N116)</f>
        <v>0</v>
      </c>
      <c r="O117" s="190"/>
      <c r="Q117" s="374"/>
      <c r="S117" s="374"/>
      <c r="U117" s="373"/>
      <c r="V117" s="373"/>
    </row>
    <row r="118" spans="1:26" x14ac:dyDescent="0.15">
      <c r="H118" s="378"/>
      <c r="I118" s="373"/>
      <c r="J118" s="373"/>
      <c r="P118" s="374"/>
      <c r="Q118" s="374"/>
      <c r="R118" s="374"/>
      <c r="T118" s="373"/>
      <c r="U118" s="373"/>
    </row>
    <row r="119" spans="1:26" x14ac:dyDescent="0.15">
      <c r="H119" s="378"/>
      <c r="I119" s="373"/>
      <c r="J119" s="373"/>
      <c r="P119" s="374"/>
      <c r="Q119" s="374"/>
      <c r="R119" s="374"/>
      <c r="T119" s="373"/>
      <c r="U119" s="373"/>
    </row>
    <row r="120" spans="1:26" x14ac:dyDescent="0.15">
      <c r="A120" s="580" t="s">
        <v>57</v>
      </c>
      <c r="B120" s="580"/>
      <c r="C120" s="580"/>
      <c r="D120" s="580"/>
      <c r="E120" s="580"/>
      <c r="F120" s="580"/>
      <c r="G120" s="580"/>
      <c r="H120" s="378"/>
      <c r="I120" s="373"/>
      <c r="J120" s="580" t="s">
        <v>58</v>
      </c>
      <c r="K120" s="581"/>
      <c r="L120" s="581"/>
      <c r="M120" s="581"/>
      <c r="N120" s="581"/>
      <c r="P120" s="383"/>
      <c r="Q120" s="374"/>
      <c r="R120" s="580" t="s">
        <v>62</v>
      </c>
      <c r="S120" s="581"/>
      <c r="T120" s="581"/>
      <c r="U120" s="581"/>
      <c r="V120" s="581"/>
    </row>
    <row r="121" spans="1:26" x14ac:dyDescent="0.15">
      <c r="A121" s="190"/>
      <c r="B121" s="371" t="s">
        <v>17</v>
      </c>
      <c r="C121" s="371" t="s">
        <v>42</v>
      </c>
      <c r="D121" s="371" t="s">
        <v>19</v>
      </c>
      <c r="E121" s="371" t="s">
        <v>6</v>
      </c>
      <c r="H121" s="373"/>
      <c r="I121" s="373"/>
      <c r="J121" s="582" t="s">
        <v>59</v>
      </c>
      <c r="K121" s="579"/>
      <c r="L121" s="579"/>
      <c r="M121" s="579"/>
      <c r="N121" s="190" t="s">
        <v>60</v>
      </c>
      <c r="R121" s="582" t="s">
        <v>59</v>
      </c>
      <c r="S121" s="579"/>
      <c r="T121" s="579"/>
      <c r="U121" s="579"/>
      <c r="V121" s="190" t="s">
        <v>60</v>
      </c>
    </row>
    <row r="122" spans="1:26" x14ac:dyDescent="0.15">
      <c r="A122" s="177" t="s">
        <v>33</v>
      </c>
      <c r="B122" s="178">
        <f>SUM(J92:J96,D102:D107,D113:D116)</f>
        <v>573</v>
      </c>
      <c r="C122" s="178">
        <f>SUM(E113:E116,E102:E107,K92:K96)</f>
        <v>378</v>
      </c>
      <c r="D122" s="178">
        <f>SUM(F113:F116,F102:F107,L92:L96)</f>
        <v>4384</v>
      </c>
      <c r="E122" s="178">
        <f>SUM(N92:N96,H102:H107,H113:H116)</f>
        <v>29</v>
      </c>
      <c r="H122" s="373"/>
      <c r="I122" s="373"/>
      <c r="J122" s="583" t="s">
        <v>1433</v>
      </c>
      <c r="K122" s="583"/>
      <c r="L122" s="583"/>
      <c r="M122" s="583"/>
      <c r="N122" s="368" t="s">
        <v>285</v>
      </c>
      <c r="R122" s="583"/>
      <c r="S122" s="583"/>
      <c r="T122" s="583"/>
      <c r="U122" s="583"/>
      <c r="V122" s="368"/>
    </row>
    <row r="123" spans="1:26" x14ac:dyDescent="0.15">
      <c r="A123" s="177" t="s">
        <v>43</v>
      </c>
      <c r="B123" s="178">
        <f>SUM(C87)</f>
        <v>573</v>
      </c>
      <c r="C123" s="178">
        <f>SUM(D87)</f>
        <v>378</v>
      </c>
      <c r="D123" s="178">
        <f>SUM(F87)</f>
        <v>4384</v>
      </c>
      <c r="E123" s="178">
        <f>SUM(H87)</f>
        <v>29</v>
      </c>
      <c r="F123" s="371"/>
      <c r="J123" s="583" t="s">
        <v>634</v>
      </c>
      <c r="K123" s="583"/>
      <c r="L123" s="583"/>
      <c r="M123" s="583"/>
      <c r="N123" s="368" t="s">
        <v>286</v>
      </c>
      <c r="R123" s="583"/>
      <c r="S123" s="583"/>
      <c r="T123" s="583"/>
      <c r="U123" s="583"/>
      <c r="V123" s="368"/>
    </row>
    <row r="124" spans="1:26" x14ac:dyDescent="0.15">
      <c r="A124" s="177" t="s">
        <v>65</v>
      </c>
      <c r="B124" s="178"/>
      <c r="F124" s="371"/>
      <c r="J124" s="583" t="s">
        <v>791</v>
      </c>
      <c r="K124" s="583"/>
      <c r="L124" s="583"/>
      <c r="M124" s="583"/>
      <c r="N124" s="368" t="s">
        <v>16</v>
      </c>
      <c r="R124" s="583"/>
      <c r="S124" s="583"/>
      <c r="T124" s="583"/>
      <c r="U124" s="583"/>
      <c r="V124" s="368"/>
    </row>
    <row r="125" spans="1:26" x14ac:dyDescent="0.15">
      <c r="J125" s="583" t="s">
        <v>1434</v>
      </c>
      <c r="K125" s="583"/>
      <c r="L125" s="583"/>
      <c r="M125" s="583"/>
      <c r="N125" s="368" t="s">
        <v>286</v>
      </c>
      <c r="R125" s="583"/>
      <c r="S125" s="583"/>
      <c r="T125" s="583"/>
      <c r="U125" s="583"/>
      <c r="V125" s="368"/>
    </row>
    <row r="126" spans="1:26" x14ac:dyDescent="0.15">
      <c r="A126" s="190"/>
      <c r="B126" s="371" t="s">
        <v>1</v>
      </c>
      <c r="C126" s="371" t="s">
        <v>4</v>
      </c>
      <c r="D126" s="371" t="s">
        <v>6</v>
      </c>
      <c r="J126" s="583" t="s">
        <v>1435</v>
      </c>
      <c r="K126" s="583"/>
      <c r="L126" s="583"/>
      <c r="M126" s="583"/>
      <c r="N126" s="368" t="s">
        <v>285</v>
      </c>
      <c r="R126" s="584"/>
      <c r="S126" s="583"/>
      <c r="T126" s="583"/>
      <c r="U126" s="583"/>
      <c r="V126" s="368"/>
    </row>
    <row r="127" spans="1:26" x14ac:dyDescent="0.15">
      <c r="A127" s="177" t="s">
        <v>56</v>
      </c>
      <c r="B127" s="178">
        <f>SUM(M84:M86,C92:C96,K102:K107,K113:K116)</f>
        <v>472</v>
      </c>
      <c r="C127" s="178">
        <f>SUM(N84:N86,D92:D96,L102:L107,L113:L116)</f>
        <v>1970</v>
      </c>
      <c r="D127" s="178">
        <f>SUM(P84:P86,F92:F96,N102:N107,N113:N116)</f>
        <v>14</v>
      </c>
      <c r="J127" s="583" t="s">
        <v>1360</v>
      </c>
      <c r="K127" s="583"/>
      <c r="L127" s="583"/>
      <c r="M127" s="583"/>
      <c r="N127" s="368" t="s">
        <v>285</v>
      </c>
      <c r="R127" s="584"/>
      <c r="S127" s="583"/>
      <c r="T127" s="583"/>
      <c r="U127" s="583"/>
      <c r="V127" s="368"/>
    </row>
    <row r="128" spans="1:26" x14ac:dyDescent="0.15">
      <c r="A128" s="177" t="s">
        <v>65</v>
      </c>
      <c r="B128" s="178"/>
      <c r="J128" s="583" t="s">
        <v>4010</v>
      </c>
      <c r="K128" s="583"/>
      <c r="L128" s="583"/>
      <c r="M128" s="583"/>
      <c r="N128" s="368"/>
      <c r="R128" s="584"/>
      <c r="S128" s="583"/>
      <c r="T128" s="583"/>
      <c r="U128" s="583"/>
      <c r="V128" s="368"/>
    </row>
    <row r="129" spans="1:23" x14ac:dyDescent="0.15">
      <c r="J129" s="583"/>
      <c r="K129" s="583"/>
      <c r="L129" s="583"/>
      <c r="M129" s="583"/>
      <c r="N129" s="368"/>
      <c r="R129" s="584"/>
      <c r="S129" s="583"/>
      <c r="T129" s="583"/>
      <c r="U129" s="583"/>
      <c r="V129" s="368"/>
    </row>
    <row r="130" spans="1:23" x14ac:dyDescent="0.15">
      <c r="B130" s="371" t="s">
        <v>40</v>
      </c>
      <c r="C130" s="371" t="s">
        <v>41</v>
      </c>
    </row>
    <row r="131" spans="1:23" x14ac:dyDescent="0.15">
      <c r="A131" s="177" t="s">
        <v>39</v>
      </c>
      <c r="B131" s="184">
        <f>B127/(B123+B127)</f>
        <v>0.45167464114832534</v>
      </c>
      <c r="C131" s="184">
        <f>B123/(B123+B127)</f>
        <v>0.54832535885167466</v>
      </c>
      <c r="J131" s="189" t="s">
        <v>61</v>
      </c>
    </row>
    <row r="132" spans="1:23" x14ac:dyDescent="0.15">
      <c r="A132" s="177" t="s">
        <v>64</v>
      </c>
      <c r="B132" s="178"/>
      <c r="C132" s="368"/>
    </row>
    <row r="141" spans="1:23" x14ac:dyDescent="0.15">
      <c r="A141" s="580" t="s">
        <v>93</v>
      </c>
      <c r="B141" s="580"/>
      <c r="C141" s="580"/>
      <c r="D141" s="580"/>
      <c r="E141" s="580"/>
      <c r="F141" s="580"/>
      <c r="G141" s="580"/>
      <c r="H141" s="580"/>
      <c r="I141" s="580"/>
      <c r="J141" s="580"/>
      <c r="K141" s="580"/>
      <c r="L141" s="580"/>
      <c r="M141" s="580"/>
      <c r="N141" s="580"/>
      <c r="O141" s="580"/>
      <c r="P141" s="580"/>
      <c r="Q141" s="580"/>
      <c r="R141" s="580"/>
      <c r="S141" s="580"/>
      <c r="T141" s="580"/>
      <c r="U141" s="580"/>
      <c r="V141" s="580"/>
      <c r="W141" s="580"/>
    </row>
    <row r="142" spans="1:23" x14ac:dyDescent="0.15">
      <c r="A142" s="369"/>
      <c r="B142" s="369"/>
      <c r="C142" s="369"/>
      <c r="D142" s="369"/>
      <c r="E142" s="369"/>
      <c r="F142" s="369"/>
      <c r="G142" s="369"/>
      <c r="H142" s="369"/>
      <c r="I142" s="369"/>
      <c r="J142" s="369"/>
      <c r="K142" s="369"/>
      <c r="L142" s="369"/>
      <c r="M142" s="369"/>
      <c r="N142" s="369"/>
      <c r="O142" s="369"/>
      <c r="P142" s="369"/>
      <c r="Q142" s="369"/>
      <c r="R142" s="369"/>
      <c r="S142" s="369"/>
      <c r="T142" s="369"/>
      <c r="U142" s="369"/>
      <c r="V142" s="369"/>
      <c r="W142" s="369"/>
    </row>
    <row r="143" spans="1:23" x14ac:dyDescent="0.15">
      <c r="H143" s="578" t="s">
        <v>36</v>
      </c>
      <c r="I143" s="579"/>
      <c r="J143" s="579"/>
      <c r="M143" s="578" t="s">
        <v>37</v>
      </c>
      <c r="N143" s="578"/>
      <c r="O143" s="578"/>
    </row>
    <row r="144" spans="1:23" x14ac:dyDescent="0.15">
      <c r="H144" s="578" t="s">
        <v>38</v>
      </c>
      <c r="I144" s="578"/>
      <c r="J144" s="578"/>
    </row>
    <row r="145" spans="1:20" x14ac:dyDescent="0.15">
      <c r="H145" s="578"/>
      <c r="I145" s="579"/>
      <c r="J145" s="579"/>
    </row>
    <row r="146" spans="1:20" x14ac:dyDescent="0.15">
      <c r="H146" s="578"/>
      <c r="I146" s="579"/>
      <c r="J146" s="579"/>
    </row>
    <row r="147" spans="1:20" x14ac:dyDescent="0.15">
      <c r="D147" s="190" t="s">
        <v>83</v>
      </c>
      <c r="P147" s="190" t="s">
        <v>84</v>
      </c>
    </row>
    <row r="148" spans="1:20" x14ac:dyDescent="0.15">
      <c r="A148" s="371" t="s">
        <v>90</v>
      </c>
      <c r="B148" s="373">
        <v>508</v>
      </c>
      <c r="C148" s="189">
        <v>311</v>
      </c>
      <c r="E148" s="189">
        <v>4406</v>
      </c>
      <c r="F148" s="189">
        <v>32</v>
      </c>
      <c r="G148" s="189">
        <v>9</v>
      </c>
      <c r="H148" s="189">
        <v>95</v>
      </c>
      <c r="I148" s="189">
        <v>518</v>
      </c>
      <c r="K148" s="189">
        <v>5</v>
      </c>
      <c r="P148" s="190" t="s">
        <v>90</v>
      </c>
      <c r="S148" s="371" t="s">
        <v>92</v>
      </c>
    </row>
    <row r="149" spans="1:20" x14ac:dyDescent="0.15">
      <c r="A149" s="177" t="s">
        <v>79</v>
      </c>
      <c r="B149" s="180" t="s">
        <v>89</v>
      </c>
      <c r="C149" s="180" t="s">
        <v>2</v>
      </c>
      <c r="D149" s="180" t="s">
        <v>3</v>
      </c>
      <c r="E149" s="180" t="s">
        <v>19</v>
      </c>
      <c r="F149" s="180" t="s">
        <v>6</v>
      </c>
      <c r="G149" s="180" t="s">
        <v>76</v>
      </c>
      <c r="H149" s="180" t="s">
        <v>10</v>
      </c>
      <c r="I149" s="180" t="s">
        <v>19</v>
      </c>
      <c r="J149" s="180" t="s">
        <v>77</v>
      </c>
      <c r="K149" s="180" t="s">
        <v>6</v>
      </c>
      <c r="L149" s="180" t="s">
        <v>14</v>
      </c>
      <c r="O149" s="180" t="s">
        <v>85</v>
      </c>
      <c r="P149" s="180" t="s">
        <v>86</v>
      </c>
      <c r="Q149" s="180" t="s">
        <v>87</v>
      </c>
      <c r="S149" s="185" t="s">
        <v>40</v>
      </c>
      <c r="T149" s="185" t="s">
        <v>41</v>
      </c>
    </row>
    <row r="150" spans="1:20" x14ac:dyDescent="0.15">
      <c r="A150" s="368" t="s">
        <v>44</v>
      </c>
      <c r="B150" s="381">
        <f>AVERAGE(B160,B170)</f>
        <v>574.5</v>
      </c>
      <c r="C150" s="381">
        <f>AVERAGE(C160,C170)</f>
        <v>374.5</v>
      </c>
      <c r="D150" s="183">
        <f>C150/B150</f>
        <v>0.65187119234116619</v>
      </c>
      <c r="E150" s="381">
        <f>AVERAGE(E160,E170)</f>
        <v>3699</v>
      </c>
      <c r="F150" s="381">
        <f t="shared" ref="F150:I150" si="90">AVERAGE(F160,F170)</f>
        <v>19.5</v>
      </c>
      <c r="G150" s="381">
        <f t="shared" si="90"/>
        <v>17.5</v>
      </c>
      <c r="H150" s="381">
        <f t="shared" si="90"/>
        <v>48</v>
      </c>
      <c r="I150" s="381">
        <f t="shared" si="90"/>
        <v>131</v>
      </c>
      <c r="J150" s="384">
        <f>I150/H150</f>
        <v>2.7291666666666665</v>
      </c>
      <c r="K150" s="381">
        <f>AVERAGE(K160,K170)</f>
        <v>0.5</v>
      </c>
      <c r="L150" s="178">
        <f>((E150*0.05)+(F150*4)+(G150*-1)+(I150*0.1)+(K150*6))</f>
        <v>261.55000000000007</v>
      </c>
      <c r="O150" s="183">
        <f>(B150+H150)/(B152+F152+B154+F154+B156+F156+B150+H150)</f>
        <v>0.41320942582144043</v>
      </c>
      <c r="P150" s="184">
        <f>B150/(B150+F152+F154+F156)</f>
        <v>0.50683722981914425</v>
      </c>
      <c r="Q150" s="184">
        <f>H150/(H150+B152+B154+B156)</f>
        <v>0.12868632707774799</v>
      </c>
      <c r="S150" s="184">
        <f>(H150+B152+B154+B156)/(H150+B152+B154+B156+B150)</f>
        <v>0.39366754617414246</v>
      </c>
      <c r="T150" s="184">
        <f>B150/(B150+H150+B152+B154+B156)</f>
        <v>0.60633245382585754</v>
      </c>
    </row>
    <row r="151" spans="1:20" x14ac:dyDescent="0.15">
      <c r="A151" s="177" t="s">
        <v>80</v>
      </c>
      <c r="B151" s="180" t="s">
        <v>10</v>
      </c>
      <c r="C151" s="180" t="s">
        <v>19</v>
      </c>
      <c r="D151" s="180" t="s">
        <v>77</v>
      </c>
      <c r="E151" s="180" t="s">
        <v>6</v>
      </c>
      <c r="F151" s="180" t="s">
        <v>17</v>
      </c>
      <c r="G151" s="180" t="s">
        <v>18</v>
      </c>
      <c r="H151" s="180" t="s">
        <v>19</v>
      </c>
      <c r="I151" s="180" t="s">
        <v>78</v>
      </c>
      <c r="J151" s="180" t="s">
        <v>6</v>
      </c>
      <c r="K151" s="180" t="s">
        <v>14</v>
      </c>
      <c r="L151" s="381" t="s">
        <v>91</v>
      </c>
      <c r="O151" s="185" t="s">
        <v>85</v>
      </c>
      <c r="P151" s="185" t="s">
        <v>87</v>
      </c>
      <c r="Q151" s="185" t="s">
        <v>88</v>
      </c>
    </row>
    <row r="152" spans="1:20" x14ac:dyDescent="0.15">
      <c r="A152" s="368" t="s">
        <v>44</v>
      </c>
      <c r="B152" s="381">
        <f>AVERAGE(B162,B172)</f>
        <v>307.5</v>
      </c>
      <c r="C152" s="381">
        <f>AVERAGE(C162,C172)</f>
        <v>1114.5</v>
      </c>
      <c r="D152" s="384">
        <f>C152/B152</f>
        <v>3.6243902439024391</v>
      </c>
      <c r="E152" s="381">
        <f>AVERAGE(E162,E172)</f>
        <v>6</v>
      </c>
      <c r="F152" s="381">
        <f t="shared" ref="F152:H152" si="91">AVERAGE(F162,F172)</f>
        <v>103.5</v>
      </c>
      <c r="G152" s="381">
        <f t="shared" si="91"/>
        <v>81.5</v>
      </c>
      <c r="H152" s="381">
        <f t="shared" si="91"/>
        <v>534</v>
      </c>
      <c r="I152" s="384">
        <f>H152/G152</f>
        <v>6.552147239263804</v>
      </c>
      <c r="J152" s="381">
        <f>AVERAGE(J162,J172)</f>
        <v>4.5</v>
      </c>
      <c r="K152" s="178">
        <f>(C152*0.1)+(E152*6)+(H152*0.1)+(J152*6)</f>
        <v>227.85</v>
      </c>
      <c r="L152" s="178">
        <f>(C152*0.1)+(E152*6)+(G152*1)+(H152*0.1)+(J152*6)</f>
        <v>309.35000000000002</v>
      </c>
      <c r="O152" s="183">
        <f>(B152+F152)/(B152+F152+B154+F154+B156+F156+B150+H150)</f>
        <v>0.27281778957849318</v>
      </c>
      <c r="P152" s="184">
        <f>B152/(H150+B152+B154+B156)</f>
        <v>0.82439678284182305</v>
      </c>
      <c r="Q152" s="184">
        <f>F152/(F152+F154+F156)</f>
        <v>0.18515205724508049</v>
      </c>
    </row>
    <row r="153" spans="1:20" x14ac:dyDescent="0.15">
      <c r="A153" s="177" t="s">
        <v>81</v>
      </c>
      <c r="B153" s="180" t="s">
        <v>10</v>
      </c>
      <c r="C153" s="180" t="s">
        <v>19</v>
      </c>
      <c r="D153" s="180" t="s">
        <v>77</v>
      </c>
      <c r="E153" s="180" t="s">
        <v>6</v>
      </c>
      <c r="F153" s="180" t="s">
        <v>17</v>
      </c>
      <c r="G153" s="180" t="s">
        <v>18</v>
      </c>
      <c r="H153" s="180" t="s">
        <v>19</v>
      </c>
      <c r="I153" s="180" t="s">
        <v>78</v>
      </c>
      <c r="J153" s="180" t="s">
        <v>6</v>
      </c>
      <c r="K153" s="180" t="s">
        <v>14</v>
      </c>
      <c r="L153" s="381" t="s">
        <v>91</v>
      </c>
      <c r="O153" s="185" t="s">
        <v>85</v>
      </c>
      <c r="P153" s="185" t="s">
        <v>87</v>
      </c>
      <c r="Q153" s="185" t="s">
        <v>88</v>
      </c>
    </row>
    <row r="154" spans="1:20" x14ac:dyDescent="0.15">
      <c r="A154" s="368" t="s">
        <v>44</v>
      </c>
      <c r="B154" s="381">
        <f>AVERAGE(B164,B174)</f>
        <v>17.5</v>
      </c>
      <c r="C154" s="381">
        <f>AVERAGE(C164,C174)</f>
        <v>115</v>
      </c>
      <c r="D154" s="381">
        <f>C154/B154</f>
        <v>6.5714285714285712</v>
      </c>
      <c r="E154" s="381">
        <f>AVERAGE(E164,E174)</f>
        <v>2</v>
      </c>
      <c r="F154" s="381">
        <f t="shared" ref="F154:H154" si="92">AVERAGE(F164,F174)</f>
        <v>320</v>
      </c>
      <c r="G154" s="381">
        <f t="shared" si="92"/>
        <v>199.5</v>
      </c>
      <c r="H154" s="381">
        <f t="shared" si="92"/>
        <v>2299.5</v>
      </c>
      <c r="I154" s="384">
        <f>H154/G154</f>
        <v>11.526315789473685</v>
      </c>
      <c r="J154" s="381">
        <f>AVERAGE(J164,J174)</f>
        <v>14</v>
      </c>
      <c r="K154" s="178">
        <f>(C154*0.1)+(E154*6)+(H154*0.1)+(J154*6)</f>
        <v>337.45000000000005</v>
      </c>
      <c r="L154" s="178">
        <f>(C154*0.1)+(E154*6)+(G154*1)+(H154*0.1)+(J154*6)</f>
        <v>536.95000000000005</v>
      </c>
      <c r="O154" s="183">
        <f>(B154+F154)/(B152+F152+B154+F154+B156+F156+B150+H150)</f>
        <v>0.22402920677066046</v>
      </c>
      <c r="P154" s="184">
        <f>B154/(B152+H150+B154+B156)</f>
        <v>4.6916890080428951E-2</v>
      </c>
      <c r="Q154" s="184">
        <f>F154/(F154+F152+F156)</f>
        <v>0.57245080500894452</v>
      </c>
    </row>
    <row r="155" spans="1:20" x14ac:dyDescent="0.15">
      <c r="A155" s="177" t="s">
        <v>82</v>
      </c>
      <c r="B155" s="180" t="s">
        <v>10</v>
      </c>
      <c r="C155" s="180" t="s">
        <v>19</v>
      </c>
      <c r="D155" s="180" t="s">
        <v>77</v>
      </c>
      <c r="E155" s="180" t="s">
        <v>6</v>
      </c>
      <c r="F155" s="180" t="s">
        <v>17</v>
      </c>
      <c r="G155" s="180" t="s">
        <v>18</v>
      </c>
      <c r="H155" s="180" t="s">
        <v>19</v>
      </c>
      <c r="I155" s="180" t="s">
        <v>78</v>
      </c>
      <c r="J155" s="180" t="s">
        <v>6</v>
      </c>
      <c r="K155" s="180" t="s">
        <v>14</v>
      </c>
      <c r="L155" s="381" t="s">
        <v>91</v>
      </c>
      <c r="O155" s="185" t="s">
        <v>85</v>
      </c>
      <c r="P155" s="185" t="s">
        <v>87</v>
      </c>
      <c r="Q155" s="185" t="s">
        <v>88</v>
      </c>
    </row>
    <row r="156" spans="1:20" x14ac:dyDescent="0.15">
      <c r="A156" s="368" t="s">
        <v>44</v>
      </c>
      <c r="B156" s="381">
        <f>AVERAGE(B166,B176)</f>
        <v>0</v>
      </c>
      <c r="C156" s="381">
        <f>AVERAGE(C166,C176)</f>
        <v>0</v>
      </c>
      <c r="D156" s="381" t="e">
        <f>C156/B156</f>
        <v>#DIV/0!</v>
      </c>
      <c r="E156" s="381">
        <f>AVERAGE(E166,E176)</f>
        <v>0</v>
      </c>
      <c r="F156" s="381">
        <f>AVERAGE(F166,F176)</f>
        <v>135.5</v>
      </c>
      <c r="G156" s="381">
        <f t="shared" ref="G156:H156" si="93">AVERAGE(G166,G176)</f>
        <v>98.5</v>
      </c>
      <c r="H156" s="381">
        <f t="shared" si="93"/>
        <v>995.5</v>
      </c>
      <c r="I156" s="384">
        <f>H156/G156</f>
        <v>10.106598984771574</v>
      </c>
      <c r="J156" s="381">
        <f>AVERAGE(J166,J176)</f>
        <v>3.5</v>
      </c>
      <c r="K156" s="178">
        <f>(C156*0.1)+(E156*6)+(H156*0.1)+(J156*6)</f>
        <v>120.55000000000001</v>
      </c>
      <c r="L156" s="178">
        <f>(C156*0.1)+(E156*6)+(G156*1)+(H156*0.1)+(J156*6)</f>
        <v>219.05</v>
      </c>
      <c r="O156" s="183">
        <f>(B156+F156)/(B152+F152+B154+F154+B156+F156+B150+H150)</f>
        <v>8.9943577829405902E-2</v>
      </c>
      <c r="P156" s="186">
        <f>B156/(B156+B154+B152+H150)</f>
        <v>0</v>
      </c>
      <c r="Q156" s="184">
        <f>F156/(F156+F154+F152)</f>
        <v>0.24239713774597496</v>
      </c>
    </row>
    <row r="157" spans="1:20" x14ac:dyDescent="0.15">
      <c r="B157" s="385"/>
      <c r="C157" s="385"/>
      <c r="D157" s="385"/>
      <c r="E157" s="385"/>
      <c r="F157" s="385"/>
      <c r="G157" s="385"/>
      <c r="H157" s="385"/>
      <c r="I157" s="385"/>
      <c r="J157" s="385"/>
      <c r="K157" s="385"/>
      <c r="L157" s="386"/>
      <c r="P157" s="190"/>
    </row>
    <row r="158" spans="1:20" x14ac:dyDescent="0.15">
      <c r="A158" s="371">
        <v>2024</v>
      </c>
      <c r="P158" s="190">
        <v>2024</v>
      </c>
      <c r="S158" s="371" t="s">
        <v>92</v>
      </c>
    </row>
    <row r="159" spans="1:20" x14ac:dyDescent="0.15">
      <c r="A159" s="177" t="s">
        <v>79</v>
      </c>
      <c r="B159" s="180" t="s">
        <v>89</v>
      </c>
      <c r="C159" s="180" t="s">
        <v>2</v>
      </c>
      <c r="D159" s="180" t="s">
        <v>3</v>
      </c>
      <c r="E159" s="180" t="s">
        <v>19</v>
      </c>
      <c r="F159" s="180" t="s">
        <v>6</v>
      </c>
      <c r="G159" s="180" t="s">
        <v>76</v>
      </c>
      <c r="H159" s="180" t="s">
        <v>10</v>
      </c>
      <c r="I159" s="180" t="s">
        <v>19</v>
      </c>
      <c r="J159" s="180" t="s">
        <v>77</v>
      </c>
      <c r="K159" s="180" t="s">
        <v>6</v>
      </c>
      <c r="L159" s="180" t="s">
        <v>14</v>
      </c>
      <c r="O159" s="180" t="s">
        <v>85</v>
      </c>
      <c r="P159" s="180" t="s">
        <v>86</v>
      </c>
      <c r="Q159" s="180" t="s">
        <v>87</v>
      </c>
      <c r="S159" s="185" t="s">
        <v>40</v>
      </c>
      <c r="T159" s="185" t="s">
        <v>41</v>
      </c>
    </row>
    <row r="160" spans="1:20" x14ac:dyDescent="0.15">
      <c r="A160" s="368" t="s">
        <v>44</v>
      </c>
      <c r="B160" s="381">
        <v>634</v>
      </c>
      <c r="C160" s="381">
        <v>409</v>
      </c>
      <c r="D160" s="183">
        <f>C160/B160</f>
        <v>0.64511041009463721</v>
      </c>
      <c r="E160" s="381">
        <v>4083</v>
      </c>
      <c r="F160" s="381">
        <v>19</v>
      </c>
      <c r="G160" s="381">
        <v>16</v>
      </c>
      <c r="H160" s="381">
        <v>49</v>
      </c>
      <c r="I160" s="381">
        <v>124</v>
      </c>
      <c r="J160" s="384">
        <f>I160/H160</f>
        <v>2.5306122448979593</v>
      </c>
      <c r="K160" s="381">
        <v>1</v>
      </c>
      <c r="L160" s="178">
        <f>((E160*0.05)+(F160*4)+(G160*-1)+(I160*0.1)+(K160*6))</f>
        <v>282.54999999999995</v>
      </c>
      <c r="O160" s="183">
        <f>(B160+H160)/(B162+F162+B164+F164+B166+F166+B160+H160)</f>
        <v>0.426875</v>
      </c>
      <c r="P160" s="184">
        <f>B160/(B160+F162+F164+F166)</f>
        <v>0.51755102040816325</v>
      </c>
      <c r="Q160" s="184">
        <f>H160/(H160+B162+B164+B166)</f>
        <v>0.13066666666666665</v>
      </c>
      <c r="S160" s="184">
        <f>(H160+B162+B164+B166)/(H160+B162+B164+B166+B160)</f>
        <v>0.37165510406342916</v>
      </c>
      <c r="T160" s="184">
        <f>B160/(B160+H160+B162+B164+B166)</f>
        <v>0.62834489593657084</v>
      </c>
    </row>
    <row r="161" spans="1:20" x14ac:dyDescent="0.15">
      <c r="A161" s="177" t="s">
        <v>80</v>
      </c>
      <c r="B161" s="180" t="s">
        <v>10</v>
      </c>
      <c r="C161" s="180" t="s">
        <v>19</v>
      </c>
      <c r="D161" s="180" t="s">
        <v>77</v>
      </c>
      <c r="E161" s="180" t="s">
        <v>6</v>
      </c>
      <c r="F161" s="180" t="s">
        <v>17</v>
      </c>
      <c r="G161" s="180" t="s">
        <v>18</v>
      </c>
      <c r="H161" s="180" t="s">
        <v>19</v>
      </c>
      <c r="I161" s="180" t="s">
        <v>78</v>
      </c>
      <c r="J161" s="180" t="s">
        <v>6</v>
      </c>
      <c r="K161" s="180" t="s">
        <v>14</v>
      </c>
      <c r="L161" s="180" t="s">
        <v>91</v>
      </c>
      <c r="O161" s="185" t="s">
        <v>85</v>
      </c>
      <c r="P161" s="185" t="s">
        <v>87</v>
      </c>
      <c r="Q161" s="185" t="s">
        <v>88</v>
      </c>
    </row>
    <row r="162" spans="1:20" x14ac:dyDescent="0.15">
      <c r="A162" s="368" t="s">
        <v>44</v>
      </c>
      <c r="B162" s="381">
        <v>308</v>
      </c>
      <c r="C162" s="381">
        <v>1109</v>
      </c>
      <c r="D162" s="384">
        <f>C162/B162</f>
        <v>3.6006493506493507</v>
      </c>
      <c r="E162" s="381">
        <v>7</v>
      </c>
      <c r="F162" s="381">
        <v>112</v>
      </c>
      <c r="G162" s="381">
        <v>89</v>
      </c>
      <c r="H162" s="381">
        <v>610</v>
      </c>
      <c r="I162" s="384">
        <f>H162/G162</f>
        <v>6.8539325842696632</v>
      </c>
      <c r="J162" s="381">
        <v>4</v>
      </c>
      <c r="K162" s="178">
        <f>(C162*0.1)+(E162*6)+(H162*0.1)+(J162*6)</f>
        <v>237.9</v>
      </c>
      <c r="L162" s="178">
        <f>(C162*0.1)+(E162*6)+(G162*1)+(H162*0.1)+(J162*6)</f>
        <v>326.89999999999998</v>
      </c>
      <c r="O162" s="183">
        <f>(B162+F162)/(B162+F162+B164+F164+B166+F166+B160+H160)</f>
        <v>0.26250000000000001</v>
      </c>
      <c r="P162" s="184">
        <f>B162/(H160+B162+B164+B166)</f>
        <v>0.82133333333333336</v>
      </c>
      <c r="Q162" s="184">
        <f>F162/(F162+F164+F166)</f>
        <v>0.1895093062605753</v>
      </c>
    </row>
    <row r="163" spans="1:20" x14ac:dyDescent="0.15">
      <c r="A163" s="177" t="s">
        <v>81</v>
      </c>
      <c r="B163" s="180" t="s">
        <v>10</v>
      </c>
      <c r="C163" s="180" t="s">
        <v>19</v>
      </c>
      <c r="D163" s="180" t="s">
        <v>77</v>
      </c>
      <c r="E163" s="180" t="s">
        <v>6</v>
      </c>
      <c r="F163" s="180" t="s">
        <v>17</v>
      </c>
      <c r="G163" s="180" t="s">
        <v>18</v>
      </c>
      <c r="H163" s="180" t="s">
        <v>19</v>
      </c>
      <c r="I163" s="180" t="s">
        <v>78</v>
      </c>
      <c r="J163" s="180" t="s">
        <v>6</v>
      </c>
      <c r="K163" s="180" t="s">
        <v>14</v>
      </c>
      <c r="L163" s="180" t="s">
        <v>91</v>
      </c>
      <c r="O163" s="185" t="s">
        <v>85</v>
      </c>
      <c r="P163" s="185" t="s">
        <v>87</v>
      </c>
      <c r="Q163" s="185" t="s">
        <v>88</v>
      </c>
    </row>
    <row r="164" spans="1:20" x14ac:dyDescent="0.15">
      <c r="A164" s="368" t="s">
        <v>44</v>
      </c>
      <c r="B164" s="381">
        <v>18</v>
      </c>
      <c r="C164" s="381">
        <v>111</v>
      </c>
      <c r="D164" s="381">
        <f>C164/B164</f>
        <v>6.166666666666667</v>
      </c>
      <c r="E164" s="381">
        <v>2</v>
      </c>
      <c r="F164" s="381">
        <v>281</v>
      </c>
      <c r="G164" s="381">
        <v>177</v>
      </c>
      <c r="H164" s="381">
        <v>2023</v>
      </c>
      <c r="I164" s="384">
        <f>H164/G164</f>
        <v>11.429378531073446</v>
      </c>
      <c r="J164" s="381">
        <v>10</v>
      </c>
      <c r="K164" s="178">
        <f>(C164*0.1)+(E164*6)+(H164*0.1)+(J164*6)</f>
        <v>285.39999999999998</v>
      </c>
      <c r="L164" s="178">
        <f>(C164*0.1)+(E164*6)+(G164*1)+(H164*0.1)+(J164*6)</f>
        <v>462.4</v>
      </c>
      <c r="O164" s="183">
        <f>(B164+F164)/(B162+F162+B164+F164+B166+F166+B160+H160)</f>
        <v>0.18687500000000001</v>
      </c>
      <c r="P164" s="184">
        <f>B164/(B162+H160+B164+B166)</f>
        <v>4.8000000000000001E-2</v>
      </c>
      <c r="Q164" s="184">
        <f>F164/(F164+F162+F166)</f>
        <v>0.47546531302876482</v>
      </c>
    </row>
    <row r="165" spans="1:20" x14ac:dyDescent="0.15">
      <c r="A165" s="177" t="s">
        <v>82</v>
      </c>
      <c r="B165" s="180" t="s">
        <v>10</v>
      </c>
      <c r="C165" s="180" t="s">
        <v>19</v>
      </c>
      <c r="D165" s="180" t="s">
        <v>77</v>
      </c>
      <c r="E165" s="180" t="s">
        <v>6</v>
      </c>
      <c r="F165" s="180" t="s">
        <v>17</v>
      </c>
      <c r="G165" s="180" t="s">
        <v>18</v>
      </c>
      <c r="H165" s="180" t="s">
        <v>19</v>
      </c>
      <c r="I165" s="180" t="s">
        <v>78</v>
      </c>
      <c r="J165" s="180" t="s">
        <v>6</v>
      </c>
      <c r="K165" s="180" t="s">
        <v>14</v>
      </c>
      <c r="L165" s="180" t="s">
        <v>91</v>
      </c>
      <c r="O165" s="185" t="s">
        <v>85</v>
      </c>
      <c r="P165" s="185" t="s">
        <v>87</v>
      </c>
      <c r="Q165" s="185" t="s">
        <v>88</v>
      </c>
    </row>
    <row r="166" spans="1:20" x14ac:dyDescent="0.15">
      <c r="A166" s="368" t="s">
        <v>44</v>
      </c>
      <c r="B166" s="381">
        <v>0</v>
      </c>
      <c r="C166" s="381">
        <v>0</v>
      </c>
      <c r="D166" s="381" t="e">
        <f>C166/B166</f>
        <v>#DIV/0!</v>
      </c>
      <c r="E166" s="381">
        <v>0</v>
      </c>
      <c r="F166" s="381">
        <v>198</v>
      </c>
      <c r="G166" s="381">
        <v>143</v>
      </c>
      <c r="H166" s="381">
        <v>1443</v>
      </c>
      <c r="I166" s="384">
        <f>H166/G166</f>
        <v>10.090909090909092</v>
      </c>
      <c r="J166" s="381">
        <v>5</v>
      </c>
      <c r="K166" s="178">
        <f>(C166*0.1)+(E166*6)+(H166*0.1)+(J166*6)</f>
        <v>174.3</v>
      </c>
      <c r="L166" s="178">
        <f>(C166*0.1)+(E166*6)+(G166*1)+(H166*0.1)+(J166*6)</f>
        <v>317.3</v>
      </c>
      <c r="O166" s="183">
        <f>(B166+F166)/(B162+F162+B164+F164+B166+F166+B160+H160)</f>
        <v>0.12375</v>
      </c>
      <c r="P166" s="186">
        <f>B166/(B166+B164+B162+H160)</f>
        <v>0</v>
      </c>
      <c r="Q166" s="184">
        <f>F166/(F166+F164+F162)</f>
        <v>0.3350253807106599</v>
      </c>
    </row>
    <row r="168" spans="1:20" x14ac:dyDescent="0.15">
      <c r="A168" s="371">
        <v>2025</v>
      </c>
      <c r="P168" s="190">
        <v>2025</v>
      </c>
      <c r="S168" s="371" t="s">
        <v>92</v>
      </c>
    </row>
    <row r="169" spans="1:20" x14ac:dyDescent="0.15">
      <c r="A169" s="177" t="s">
        <v>79</v>
      </c>
      <c r="B169" s="180" t="s">
        <v>89</v>
      </c>
      <c r="C169" s="180" t="s">
        <v>2</v>
      </c>
      <c r="D169" s="180" t="s">
        <v>3</v>
      </c>
      <c r="E169" s="180" t="s">
        <v>19</v>
      </c>
      <c r="F169" s="180" t="s">
        <v>6</v>
      </c>
      <c r="G169" s="180" t="s">
        <v>76</v>
      </c>
      <c r="H169" s="180" t="s">
        <v>10</v>
      </c>
      <c r="I169" s="180" t="s">
        <v>19</v>
      </c>
      <c r="J169" s="180" t="s">
        <v>77</v>
      </c>
      <c r="K169" s="180" t="s">
        <v>6</v>
      </c>
      <c r="L169" s="180" t="s">
        <v>14</v>
      </c>
      <c r="O169" s="180" t="s">
        <v>85</v>
      </c>
      <c r="P169" s="180" t="s">
        <v>86</v>
      </c>
      <c r="Q169" s="180" t="s">
        <v>87</v>
      </c>
      <c r="S169" s="185" t="s">
        <v>40</v>
      </c>
      <c r="T169" s="185" t="s">
        <v>41</v>
      </c>
    </row>
    <row r="170" spans="1:20" x14ac:dyDescent="0.15">
      <c r="A170" s="368" t="s">
        <v>44</v>
      </c>
      <c r="B170" s="381">
        <v>515</v>
      </c>
      <c r="C170" s="381">
        <v>340</v>
      </c>
      <c r="D170" s="183">
        <f>C170/B170</f>
        <v>0.66019417475728159</v>
      </c>
      <c r="E170" s="381">
        <v>3315</v>
      </c>
      <c r="F170" s="381">
        <v>20</v>
      </c>
      <c r="G170" s="381">
        <v>19</v>
      </c>
      <c r="H170" s="381">
        <v>47</v>
      </c>
      <c r="I170" s="381">
        <v>138</v>
      </c>
      <c r="J170" s="381">
        <f>I170/H170</f>
        <v>2.9361702127659575</v>
      </c>
      <c r="K170" s="381">
        <v>0</v>
      </c>
      <c r="L170" s="178">
        <f>((E170*0.05)+(F170*4)+(G170*-1)+(I170*0.1)+(K170*6))</f>
        <v>240.55</v>
      </c>
      <c r="O170" s="183">
        <f>(B170+H170)/(B172+F172+B174+F174+B176+F176+B170+H170)</f>
        <v>0.39773531493276715</v>
      </c>
      <c r="P170" s="184">
        <f>B170/(B170+F172+F174+F176)</f>
        <v>0.49424184261036469</v>
      </c>
      <c r="Q170" s="184">
        <f>H170/(H170+B172+B174+B176)</f>
        <v>0.12668463611859837</v>
      </c>
      <c r="S170" s="184">
        <f>(H170+B172+B174+B176)/(H170+B172+B174+B176+B170)</f>
        <v>0.41873589164785552</v>
      </c>
      <c r="T170" s="184">
        <f>B170/(B170+H170+B172+B174+B176)</f>
        <v>0.58126410835214448</v>
      </c>
    </row>
    <row r="171" spans="1:20" x14ac:dyDescent="0.15">
      <c r="A171" s="177" t="s">
        <v>80</v>
      </c>
      <c r="B171" s="180" t="s">
        <v>10</v>
      </c>
      <c r="C171" s="180" t="s">
        <v>19</v>
      </c>
      <c r="D171" s="180" t="s">
        <v>77</v>
      </c>
      <c r="E171" s="180" t="s">
        <v>6</v>
      </c>
      <c r="F171" s="180" t="s">
        <v>17</v>
      </c>
      <c r="G171" s="180" t="s">
        <v>18</v>
      </c>
      <c r="H171" s="180" t="s">
        <v>19</v>
      </c>
      <c r="I171" s="180" t="s">
        <v>78</v>
      </c>
      <c r="J171" s="180" t="s">
        <v>6</v>
      </c>
      <c r="K171" s="180" t="s">
        <v>14</v>
      </c>
      <c r="L171" s="180" t="s">
        <v>91</v>
      </c>
      <c r="O171" s="185" t="s">
        <v>85</v>
      </c>
      <c r="P171" s="185" t="s">
        <v>87</v>
      </c>
      <c r="Q171" s="185" t="s">
        <v>88</v>
      </c>
    </row>
    <row r="172" spans="1:20" x14ac:dyDescent="0.15">
      <c r="A172" s="368" t="s">
        <v>44</v>
      </c>
      <c r="B172" s="381">
        <v>307</v>
      </c>
      <c r="C172" s="381">
        <v>1120</v>
      </c>
      <c r="D172" s="384">
        <f>C172/B172</f>
        <v>3.6482084690553744</v>
      </c>
      <c r="E172" s="381">
        <v>5</v>
      </c>
      <c r="F172" s="381">
        <v>95</v>
      </c>
      <c r="G172" s="381">
        <v>74</v>
      </c>
      <c r="H172" s="381">
        <v>458</v>
      </c>
      <c r="I172" s="384">
        <f>H172/G172</f>
        <v>6.1891891891891895</v>
      </c>
      <c r="J172" s="381">
        <v>5</v>
      </c>
      <c r="K172" s="178">
        <f>(C172*0.1)+(E172*6)+(H172*0.1)+(J172*6)</f>
        <v>217.8</v>
      </c>
      <c r="L172" s="178">
        <f>(C172*0.1)+(E172*6)+(G172*1)+(H172*0.1)+(J172*6)</f>
        <v>291.8</v>
      </c>
      <c r="O172" s="183">
        <f>(B172+F172)/(B172+F172+B174+F174+B176+F176+B170+H170)</f>
        <v>0.28450106157112526</v>
      </c>
      <c r="P172" s="184">
        <f>B172/(H170+B172+B174+B176)</f>
        <v>0.8274932614555256</v>
      </c>
      <c r="Q172" s="184">
        <f>F172/(F172+F174+F176)</f>
        <v>0.18026565464895636</v>
      </c>
    </row>
    <row r="173" spans="1:20" x14ac:dyDescent="0.15">
      <c r="A173" s="177" t="s">
        <v>81</v>
      </c>
      <c r="B173" s="180" t="s">
        <v>10</v>
      </c>
      <c r="C173" s="180" t="s">
        <v>19</v>
      </c>
      <c r="D173" s="180" t="s">
        <v>77</v>
      </c>
      <c r="E173" s="180" t="s">
        <v>6</v>
      </c>
      <c r="F173" s="180" t="s">
        <v>17</v>
      </c>
      <c r="G173" s="180" t="s">
        <v>18</v>
      </c>
      <c r="H173" s="180" t="s">
        <v>19</v>
      </c>
      <c r="I173" s="180" t="s">
        <v>78</v>
      </c>
      <c r="J173" s="180" t="s">
        <v>6</v>
      </c>
      <c r="K173" s="180" t="s">
        <v>14</v>
      </c>
      <c r="L173" s="180" t="s">
        <v>91</v>
      </c>
      <c r="O173" s="185" t="s">
        <v>85</v>
      </c>
      <c r="P173" s="185" t="s">
        <v>87</v>
      </c>
      <c r="Q173" s="185" t="s">
        <v>88</v>
      </c>
    </row>
    <row r="174" spans="1:20" x14ac:dyDescent="0.15">
      <c r="A174" s="368" t="s">
        <v>44</v>
      </c>
      <c r="B174" s="381">
        <v>17</v>
      </c>
      <c r="C174" s="381">
        <v>119</v>
      </c>
      <c r="D174" s="384">
        <f>C174/B174</f>
        <v>7</v>
      </c>
      <c r="E174" s="381">
        <v>2</v>
      </c>
      <c r="F174" s="381">
        <v>359</v>
      </c>
      <c r="G174" s="381">
        <v>222</v>
      </c>
      <c r="H174" s="381">
        <v>2576</v>
      </c>
      <c r="I174" s="384">
        <f>H174/G174</f>
        <v>11.603603603603604</v>
      </c>
      <c r="J174" s="381">
        <v>18</v>
      </c>
      <c r="K174" s="178">
        <f>(C174*0.1)+(E174*6)+(H174*0.1)+(J174*6)</f>
        <v>389.5</v>
      </c>
      <c r="L174" s="178">
        <f>(C174*0.1)+(E174*6)+(G174*1)+(H174*0.1)+(J174*6)</f>
        <v>611.5</v>
      </c>
      <c r="O174" s="183">
        <f>(B174+F174)/(B172+F172+B174+F174+B176+F176+B170+H170)</f>
        <v>0.26610049539985847</v>
      </c>
      <c r="P174" s="184">
        <f>B174/(B172+H170+B174+B176)</f>
        <v>4.5822102425876012E-2</v>
      </c>
      <c r="Q174" s="184">
        <f>F174/(F174+F172+F176)</f>
        <v>0.68121442125237197</v>
      </c>
    </row>
    <row r="175" spans="1:20" x14ac:dyDescent="0.15">
      <c r="A175" s="177" t="s">
        <v>82</v>
      </c>
      <c r="B175" s="180" t="s">
        <v>10</v>
      </c>
      <c r="C175" s="180" t="s">
        <v>19</v>
      </c>
      <c r="D175" s="180" t="s">
        <v>77</v>
      </c>
      <c r="E175" s="180" t="s">
        <v>6</v>
      </c>
      <c r="F175" s="180" t="s">
        <v>17</v>
      </c>
      <c r="G175" s="180" t="s">
        <v>18</v>
      </c>
      <c r="H175" s="180" t="s">
        <v>19</v>
      </c>
      <c r="I175" s="180" t="s">
        <v>78</v>
      </c>
      <c r="J175" s="180" t="s">
        <v>6</v>
      </c>
      <c r="K175" s="180" t="s">
        <v>14</v>
      </c>
      <c r="L175" s="180" t="s">
        <v>91</v>
      </c>
      <c r="O175" s="185" t="s">
        <v>85</v>
      </c>
      <c r="P175" s="185" t="s">
        <v>87</v>
      </c>
      <c r="Q175" s="185" t="s">
        <v>88</v>
      </c>
    </row>
    <row r="176" spans="1:20" x14ac:dyDescent="0.15">
      <c r="A176" s="368" t="s">
        <v>44</v>
      </c>
      <c r="B176" s="381">
        <v>0</v>
      </c>
      <c r="C176" s="381">
        <v>0</v>
      </c>
      <c r="D176" s="381" t="e">
        <f>C176/B176</f>
        <v>#DIV/0!</v>
      </c>
      <c r="E176" s="381">
        <v>0</v>
      </c>
      <c r="F176" s="381">
        <v>73</v>
      </c>
      <c r="G176" s="381">
        <v>54</v>
      </c>
      <c r="H176" s="381">
        <v>548</v>
      </c>
      <c r="I176" s="384">
        <f>H176/G176</f>
        <v>10.148148148148149</v>
      </c>
      <c r="J176" s="381">
        <v>2</v>
      </c>
      <c r="K176" s="178">
        <f>(C176*0.1)+(E176*6)+(H176*0.1)+(J176*6)</f>
        <v>66.800000000000011</v>
      </c>
      <c r="L176" s="178">
        <f>(C176*0.1)+(E176*6)+(G176*1)+(H176*0.1)+(J176*6)</f>
        <v>120.80000000000001</v>
      </c>
      <c r="O176" s="183">
        <f>(B176+F176)/(B172+F172+B174+F174+B176+F176+B170+H170)</f>
        <v>5.1663128096249115E-2</v>
      </c>
      <c r="P176" s="186">
        <f>B176/(B176+B174+B172+H170)</f>
        <v>0</v>
      </c>
      <c r="Q176" s="184">
        <f>F176/(F176+F174+F172)</f>
        <v>0.13851992409867173</v>
      </c>
    </row>
  </sheetData>
  <mergeCells count="136">
    <mergeCell ref="A141:W141"/>
    <mergeCell ref="H143:J143"/>
    <mergeCell ref="M143:O143"/>
    <mergeCell ref="H144:J144"/>
    <mergeCell ref="H145:J145"/>
    <mergeCell ref="H146:J146"/>
    <mergeCell ref="J127:M127"/>
    <mergeCell ref="R127:U127"/>
    <mergeCell ref="J128:M128"/>
    <mergeCell ref="R128:U128"/>
    <mergeCell ref="J129:M129"/>
    <mergeCell ref="R129:U129"/>
    <mergeCell ref="J124:M124"/>
    <mergeCell ref="R124:U124"/>
    <mergeCell ref="J125:M125"/>
    <mergeCell ref="R125:U125"/>
    <mergeCell ref="J126:M126"/>
    <mergeCell ref="R126:U126"/>
    <mergeCell ref="J121:M121"/>
    <mergeCell ref="R121:U121"/>
    <mergeCell ref="J122:M122"/>
    <mergeCell ref="R122:U122"/>
    <mergeCell ref="J123:M123"/>
    <mergeCell ref="R123:U123"/>
    <mergeCell ref="A111:G111"/>
    <mergeCell ref="J111:N111"/>
    <mergeCell ref="R111:T111"/>
    <mergeCell ref="V111:W111"/>
    <mergeCell ref="A120:G120"/>
    <mergeCell ref="J120:N120"/>
    <mergeCell ref="R120:V120"/>
    <mergeCell ref="A90:G90"/>
    <mergeCell ref="H90:M90"/>
    <mergeCell ref="R90:T90"/>
    <mergeCell ref="V90:W90"/>
    <mergeCell ref="A100:G100"/>
    <mergeCell ref="J100:N100"/>
    <mergeCell ref="R100:T100"/>
    <mergeCell ref="V100:W100"/>
    <mergeCell ref="H76:J76"/>
    <mergeCell ref="H77:J77"/>
    <mergeCell ref="A80:W80"/>
    <mergeCell ref="C82:I82"/>
    <mergeCell ref="L82:P82"/>
    <mergeCell ref="R82:T82"/>
    <mergeCell ref="V82:W82"/>
    <mergeCell ref="J59:M59"/>
    <mergeCell ref="R59:U59"/>
    <mergeCell ref="AL59:AO59"/>
    <mergeCell ref="AT59:AW59"/>
    <mergeCell ref="A73:W73"/>
    <mergeCell ref="H75:J75"/>
    <mergeCell ref="M75:O75"/>
    <mergeCell ref="J57:M57"/>
    <mergeCell ref="R57:U57"/>
    <mergeCell ref="AL57:AO57"/>
    <mergeCell ref="AT57:AW57"/>
    <mergeCell ref="J58:M58"/>
    <mergeCell ref="R58:U58"/>
    <mergeCell ref="AL58:AO58"/>
    <mergeCell ref="AT58:AW58"/>
    <mergeCell ref="J55:M55"/>
    <mergeCell ref="R55:U55"/>
    <mergeCell ref="AL55:AO55"/>
    <mergeCell ref="AT55:AW55"/>
    <mergeCell ref="J56:M56"/>
    <mergeCell ref="R56:U56"/>
    <mergeCell ref="AL56:AO56"/>
    <mergeCell ref="AT56:AW56"/>
    <mergeCell ref="J53:M53"/>
    <mergeCell ref="R53:U53"/>
    <mergeCell ref="AL53:AO53"/>
    <mergeCell ref="AT53:AW53"/>
    <mergeCell ref="J54:M54"/>
    <mergeCell ref="R54:U54"/>
    <mergeCell ref="AL54:AO54"/>
    <mergeCell ref="AT54:AW54"/>
    <mergeCell ref="J51:M51"/>
    <mergeCell ref="R51:U51"/>
    <mergeCell ref="AL51:AO51"/>
    <mergeCell ref="AT51:AW51"/>
    <mergeCell ref="J52:M52"/>
    <mergeCell ref="R52:U52"/>
    <mergeCell ref="AL52:AO52"/>
    <mergeCell ref="AT52:AW52"/>
    <mergeCell ref="A50:G50"/>
    <mergeCell ref="J50:N50"/>
    <mergeCell ref="R50:V50"/>
    <mergeCell ref="AC50:AI50"/>
    <mergeCell ref="AL50:AP50"/>
    <mergeCell ref="AT50:AX50"/>
    <mergeCell ref="A41:G41"/>
    <mergeCell ref="L41:P41"/>
    <mergeCell ref="T41:V41"/>
    <mergeCell ref="X41:Y41"/>
    <mergeCell ref="AE41:AK41"/>
    <mergeCell ref="AN41:AR41"/>
    <mergeCell ref="AV41:AX41"/>
    <mergeCell ref="AZ41:BA41"/>
    <mergeCell ref="A30:G30"/>
    <mergeCell ref="L30:P30"/>
    <mergeCell ref="T30:V30"/>
    <mergeCell ref="X30:Y30"/>
    <mergeCell ref="AE30:AK30"/>
    <mergeCell ref="AN30:AR30"/>
    <mergeCell ref="AZ20:BA20"/>
    <mergeCell ref="C12:I12"/>
    <mergeCell ref="L12:P12"/>
    <mergeCell ref="R12:T12"/>
    <mergeCell ref="V12:W12"/>
    <mergeCell ref="AE12:AK12"/>
    <mergeCell ref="AN12:AR12"/>
    <mergeCell ref="AV30:AX30"/>
    <mergeCell ref="AZ30:BA30"/>
    <mergeCell ref="AT12:AV12"/>
    <mergeCell ref="AX12:AY12"/>
    <mergeCell ref="A20:G20"/>
    <mergeCell ref="H20:M20"/>
    <mergeCell ref="T20:V20"/>
    <mergeCell ref="X20:Y20"/>
    <mergeCell ref="AE20:AK20"/>
    <mergeCell ref="AL20:AQ20"/>
    <mergeCell ref="AV20:AX20"/>
    <mergeCell ref="H6:J6"/>
    <mergeCell ref="AJ6:AL6"/>
    <mergeCell ref="H7:J7"/>
    <mergeCell ref="AJ7:AL7"/>
    <mergeCell ref="A10:W10"/>
    <mergeCell ref="AC10:AY10"/>
    <mergeCell ref="A1:W1"/>
    <mergeCell ref="A3:W3"/>
    <mergeCell ref="AC3:AY3"/>
    <mergeCell ref="H5:J5"/>
    <mergeCell ref="M5:O5"/>
    <mergeCell ref="AJ5:AL5"/>
    <mergeCell ref="AO5:AQ5"/>
  </mergeCells>
  <hyperlinks>
    <hyperlink ref="H6" location="ARI!A90" display="RSP Projections: Year 2" xr:uid="{BEE9CB56-97E3-4C45-8B8F-1577044CEDE6}"/>
    <hyperlink ref="H6:J6" location="ARI!A110" display="RSP Projections: Year 2" xr:uid="{EC6A73ED-41BE-4E3D-BE48-813D41D23662}"/>
    <hyperlink ref="M5:O5" location="ARI!AX11" display="Adjustable Projections: Year 1" xr:uid="{4CCECB2D-E405-4A8A-8461-6A7383ACAC99}"/>
    <hyperlink ref="AJ5" location="ARI!C9" display="RSP Projections: Year 1" xr:uid="{B455DDD0-5083-45DE-93CB-BF6B0697B3BD}"/>
    <hyperlink ref="AJ6" location="ARI!A90" display="RSP Projections: Year 2" xr:uid="{E33311C0-E2F6-4C5A-855F-0EF3B8905FBD}"/>
    <hyperlink ref="AJ6:AL6" location="ARI!A110" display="RSP Projections: Year 2" xr:uid="{608A17DC-0835-4388-BCCD-8676A96015D9}"/>
    <hyperlink ref="AO5:AQ5" location="ARI!AX11" display="Adjustable Projections: Year 1" xr:uid="{81966092-F485-4D44-A563-11309B5968AC}"/>
    <hyperlink ref="H5" location="ARI!C9" display="RSP Projections: Year 1" xr:uid="{102A545D-E090-42D1-B47E-2FDA4435D4FF}"/>
    <hyperlink ref="H76" location="ARI!A90" display="RSP Projections: Year 2" xr:uid="{1F6C9C6E-6A0A-4E67-B9D6-C953FB228009}"/>
    <hyperlink ref="H76:J76" location="ARI!A110" display="RSP Projections: Year 2" xr:uid="{F4CB6BDC-C29A-48C2-8AA8-BD71D14EDBA3}"/>
    <hyperlink ref="M75:O75" location="ARI!AX11" display="Adjustable Projections: Year 1" xr:uid="{28E473BD-8EC7-4D02-8D27-C2D8A9D051DD}"/>
    <hyperlink ref="H75" location="ARI!C9" display="RSP Projections: Year 1" xr:uid="{033696CD-E03B-4C75-8B8C-6D894680F59E}"/>
    <hyperlink ref="M143:O143" location="ARI!AX11" display="Adjustable Projections: Year 1" xr:uid="{2428B6C5-3695-4256-8651-3A90ABF05DEF}"/>
    <hyperlink ref="H144:J144" location="ARI!A110" display="RSP Projections: Year 2" xr:uid="{87D81AC5-03A1-42B3-9FA7-DFA57BCB9D6C}"/>
    <hyperlink ref="H144" location="ARI!A90" display="RSP Projections: Year 2" xr:uid="{65039042-3368-4532-9B67-1295511A3D60}"/>
    <hyperlink ref="H143" location="ARI!C9" display="RSP Projections: Year 1" xr:uid="{F1AFB6F8-C06E-423E-B34F-93C44753B88B}"/>
    <hyperlink ref="M6" location="ARI!A170" display="Past Run/Pass Performances" xr:uid="{75188419-5C0D-401C-A8AD-975E4910BEF7}"/>
    <hyperlink ref="M76" location="ARI!A170" display="Past Run/Pass Performances" xr:uid="{CD26508C-A396-4800-BFB5-6E79FADB2B84}"/>
  </hyperlinks>
  <pageMargins left="0" right="0" top="0" bottom="0" header="0" footer="0"/>
  <pageSetup scale="54" orientation="landscape" horizontalDpi="1200" verticalDpi="1200"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71EDD-C697-4259-96FE-890E99E03FE5}">
  <dimension ref="A1:BB176"/>
  <sheetViews>
    <sheetView topLeftCell="A34" zoomScale="200" zoomScaleNormal="200" workbookViewId="0">
      <selection activeCell="L40" sqref="L40"/>
    </sheetView>
  </sheetViews>
  <sheetFormatPr defaultRowHeight="8.25" x14ac:dyDescent="0.15"/>
  <cols>
    <col min="1" max="1" width="11.85546875" style="312" customWidth="1"/>
    <col min="2" max="2" width="3.42578125" style="322" customWidth="1"/>
    <col min="3" max="14" width="3.42578125" style="312" customWidth="1"/>
    <col min="15" max="15" width="4.7109375" style="312" customWidth="1"/>
    <col min="16" max="16" width="4.28515625" style="312" customWidth="1"/>
    <col min="17" max="17" width="3.42578125" style="312" customWidth="1"/>
    <col min="18" max="18" width="10.5703125" style="312" customWidth="1"/>
    <col min="19" max="19" width="5.28515625" style="312" customWidth="1"/>
    <col min="20" max="20" width="6.42578125" style="312" customWidth="1"/>
    <col min="21" max="21" width="5.28515625" style="312" customWidth="1"/>
    <col min="22" max="23" width="4.42578125" style="312" customWidth="1"/>
    <col min="24" max="24" width="4.140625" style="312" customWidth="1"/>
    <col min="25" max="25" width="4" style="312" customWidth="1"/>
    <col min="26" max="26" width="4.7109375" style="312" customWidth="1"/>
    <col min="27" max="28" width="9.140625" style="312"/>
    <col min="29" max="29" width="22" style="312" bestFit="1" customWidth="1"/>
    <col min="30" max="30" width="7.42578125" style="312" bestFit="1" customWidth="1"/>
    <col min="31" max="16384" width="9.140625" style="312"/>
  </cols>
  <sheetData>
    <row r="1" spans="1:53" x14ac:dyDescent="0.15">
      <c r="A1" s="545" t="s">
        <v>111</v>
      </c>
      <c r="B1" s="545"/>
      <c r="C1" s="545"/>
      <c r="D1" s="545"/>
      <c r="E1" s="545"/>
      <c r="F1" s="545"/>
      <c r="G1" s="545"/>
      <c r="H1" s="545"/>
      <c r="I1" s="545"/>
      <c r="J1" s="545"/>
      <c r="K1" s="545"/>
      <c r="L1" s="545"/>
      <c r="M1" s="545"/>
      <c r="N1" s="545"/>
      <c r="O1" s="545"/>
      <c r="P1" s="545"/>
      <c r="Q1" s="545"/>
      <c r="R1" s="545"/>
      <c r="S1" s="545"/>
      <c r="T1" s="545"/>
      <c r="U1" s="545"/>
      <c r="V1" s="545"/>
      <c r="W1" s="545"/>
    </row>
    <row r="2" spans="1:53" x14ac:dyDescent="0.15">
      <c r="C2" s="313"/>
      <c r="D2" s="313"/>
      <c r="E2" s="313"/>
      <c r="F2" s="313"/>
      <c r="G2" s="313"/>
      <c r="H2" s="313"/>
      <c r="I2" s="313"/>
      <c r="J2" s="313"/>
      <c r="K2" s="313"/>
      <c r="L2" s="313"/>
      <c r="M2" s="313"/>
      <c r="N2" s="313"/>
    </row>
    <row r="3" spans="1:53" x14ac:dyDescent="0.15">
      <c r="A3" s="545" t="s">
        <v>55</v>
      </c>
      <c r="B3" s="545"/>
      <c r="C3" s="545"/>
      <c r="D3" s="545"/>
      <c r="E3" s="545"/>
      <c r="F3" s="545"/>
      <c r="G3" s="545"/>
      <c r="H3" s="545"/>
      <c r="I3" s="545"/>
      <c r="J3" s="545"/>
      <c r="K3" s="545"/>
      <c r="L3" s="545"/>
      <c r="M3" s="545"/>
      <c r="N3" s="545"/>
      <c r="O3" s="545"/>
      <c r="P3" s="545"/>
      <c r="Q3" s="545"/>
      <c r="R3" s="545"/>
      <c r="S3" s="545"/>
      <c r="T3" s="545"/>
      <c r="U3" s="545"/>
      <c r="V3" s="545"/>
      <c r="W3" s="545"/>
      <c r="AC3" s="545" t="s">
        <v>55</v>
      </c>
      <c r="AD3" s="545"/>
      <c r="AE3" s="545"/>
      <c r="AF3" s="545"/>
      <c r="AG3" s="545"/>
      <c r="AH3" s="545"/>
      <c r="AI3" s="545"/>
      <c r="AJ3" s="545"/>
      <c r="AK3" s="545"/>
      <c r="AL3" s="545"/>
      <c r="AM3" s="545"/>
      <c r="AN3" s="545"/>
      <c r="AO3" s="545"/>
      <c r="AP3" s="545"/>
      <c r="AQ3" s="545"/>
      <c r="AR3" s="545"/>
      <c r="AS3" s="545"/>
      <c r="AT3" s="545"/>
      <c r="AU3" s="545"/>
      <c r="AV3" s="545"/>
      <c r="AW3" s="545"/>
      <c r="AX3" s="545"/>
      <c r="AY3" s="545"/>
    </row>
    <row r="4" spans="1:53" x14ac:dyDescent="0.15">
      <c r="A4" s="313"/>
      <c r="B4" s="313"/>
      <c r="C4" s="313"/>
      <c r="D4" s="313"/>
      <c r="E4" s="313"/>
      <c r="F4" s="313"/>
      <c r="G4" s="313"/>
      <c r="H4" s="313"/>
      <c r="I4" s="313"/>
      <c r="J4" s="313"/>
      <c r="K4" s="313"/>
      <c r="L4" s="313"/>
      <c r="M4" s="313"/>
      <c r="N4" s="313"/>
      <c r="O4" s="313"/>
      <c r="P4" s="313"/>
      <c r="Q4" s="313"/>
      <c r="R4" s="313"/>
      <c r="S4" s="313"/>
      <c r="T4" s="313"/>
      <c r="U4" s="313"/>
      <c r="V4" s="313"/>
      <c r="W4" s="313"/>
      <c r="X4" s="313"/>
      <c r="Y4" s="313"/>
      <c r="Z4" s="313"/>
      <c r="AA4" s="313"/>
      <c r="AC4" s="313"/>
      <c r="AD4" s="313"/>
      <c r="AE4" s="313"/>
      <c r="AF4" s="313"/>
      <c r="AG4" s="313"/>
      <c r="AH4" s="313"/>
      <c r="AI4" s="313"/>
      <c r="AJ4" s="313"/>
      <c r="AK4" s="313"/>
      <c r="AL4" s="313"/>
      <c r="AM4" s="313"/>
      <c r="AN4" s="313"/>
      <c r="AO4" s="313"/>
      <c r="AP4" s="313"/>
      <c r="AQ4" s="313"/>
      <c r="AR4" s="313"/>
      <c r="AS4" s="313"/>
      <c r="AT4" s="313"/>
      <c r="AU4" s="313"/>
      <c r="AV4" s="313"/>
      <c r="AW4" s="313"/>
      <c r="AX4" s="313"/>
      <c r="AY4" s="313"/>
    </row>
    <row r="5" spans="1:53" x14ac:dyDescent="0.15">
      <c r="H5" s="543" t="s">
        <v>36</v>
      </c>
      <c r="I5" s="544"/>
      <c r="J5" s="544"/>
      <c r="M5" s="543" t="s">
        <v>37</v>
      </c>
      <c r="N5" s="543"/>
      <c r="O5" s="543"/>
      <c r="S5" s="314" t="s">
        <v>94</v>
      </c>
      <c r="AJ5" s="543" t="s">
        <v>36</v>
      </c>
      <c r="AK5" s="544"/>
      <c r="AL5" s="544"/>
      <c r="AO5" s="543" t="s">
        <v>37</v>
      </c>
      <c r="AP5" s="543"/>
      <c r="AQ5" s="543"/>
    </row>
    <row r="6" spans="1:53" x14ac:dyDescent="0.15">
      <c r="H6" s="543" t="s">
        <v>38</v>
      </c>
      <c r="I6" s="543"/>
      <c r="J6" s="543"/>
      <c r="M6" s="315" t="s">
        <v>75</v>
      </c>
      <c r="S6" s="316" t="s">
        <v>40</v>
      </c>
      <c r="T6" s="316" t="s">
        <v>41</v>
      </c>
      <c r="AJ6" s="543" t="s">
        <v>38</v>
      </c>
      <c r="AK6" s="543"/>
      <c r="AL6" s="543"/>
    </row>
    <row r="7" spans="1:53" x14ac:dyDescent="0.15">
      <c r="H7" s="543"/>
      <c r="I7" s="544"/>
      <c r="J7" s="544"/>
      <c r="S7" s="317">
        <f>(N17+D27+L38+L47)/(N17+D27+L38+D17)</f>
        <v>0.4736328125</v>
      </c>
      <c r="T7" s="317">
        <f>D17/(D17+N17+D27+L38+L47)</f>
        <v>0.5263671875</v>
      </c>
      <c r="AJ7" s="543"/>
      <c r="AK7" s="544"/>
      <c r="AL7" s="544"/>
    </row>
    <row r="8" spans="1:53" x14ac:dyDescent="0.15">
      <c r="S8" s="312" t="s">
        <v>421</v>
      </c>
    </row>
    <row r="10" spans="1:53" x14ac:dyDescent="0.15">
      <c r="A10" s="545" t="s">
        <v>36</v>
      </c>
      <c r="B10" s="545"/>
      <c r="C10" s="545"/>
      <c r="D10" s="545"/>
      <c r="E10" s="545"/>
      <c r="F10" s="545"/>
      <c r="G10" s="545"/>
      <c r="H10" s="545"/>
      <c r="I10" s="545"/>
      <c r="J10" s="545"/>
      <c r="K10" s="545"/>
      <c r="L10" s="545"/>
      <c r="M10" s="545"/>
      <c r="N10" s="545"/>
      <c r="O10" s="545"/>
      <c r="P10" s="545"/>
      <c r="Q10" s="545"/>
      <c r="R10" s="545"/>
      <c r="S10" s="545"/>
      <c r="T10" s="545"/>
      <c r="U10" s="545"/>
      <c r="V10" s="545"/>
      <c r="W10" s="545"/>
      <c r="AC10" s="545" t="s">
        <v>37</v>
      </c>
      <c r="AD10" s="545"/>
      <c r="AE10" s="545"/>
      <c r="AF10" s="545"/>
      <c r="AG10" s="545"/>
      <c r="AH10" s="545"/>
      <c r="AI10" s="545"/>
      <c r="AJ10" s="545"/>
      <c r="AK10" s="545"/>
      <c r="AL10" s="545"/>
      <c r="AM10" s="545"/>
      <c r="AN10" s="545"/>
      <c r="AO10" s="545"/>
      <c r="AP10" s="545"/>
      <c r="AQ10" s="545"/>
      <c r="AR10" s="545"/>
      <c r="AS10" s="545"/>
      <c r="AT10" s="545"/>
      <c r="AU10" s="545"/>
      <c r="AV10" s="545"/>
      <c r="AW10" s="545"/>
      <c r="AX10" s="545"/>
      <c r="AY10" s="545"/>
    </row>
    <row r="12" spans="1:53" x14ac:dyDescent="0.15">
      <c r="C12" s="545" t="s">
        <v>48</v>
      </c>
      <c r="D12" s="545"/>
      <c r="E12" s="545"/>
      <c r="F12" s="545"/>
      <c r="G12" s="545"/>
      <c r="H12" s="545"/>
      <c r="I12" s="545"/>
      <c r="J12" s="313"/>
      <c r="K12" s="313"/>
      <c r="N12" s="545" t="s">
        <v>49</v>
      </c>
      <c r="O12" s="546"/>
      <c r="P12" s="546"/>
      <c r="Q12" s="546"/>
      <c r="R12" s="546"/>
      <c r="T12" s="545" t="s">
        <v>50</v>
      </c>
      <c r="U12" s="545"/>
      <c r="V12" s="545"/>
      <c r="X12" s="545"/>
      <c r="Y12" s="545"/>
      <c r="AG12" s="545" t="s">
        <v>48</v>
      </c>
      <c r="AH12" s="545"/>
      <c r="AI12" s="545"/>
      <c r="AJ12" s="545"/>
      <c r="AK12" s="545"/>
      <c r="AL12" s="545"/>
      <c r="AM12" s="545"/>
      <c r="AP12" s="545" t="s">
        <v>49</v>
      </c>
      <c r="AQ12" s="546"/>
      <c r="AR12" s="546"/>
      <c r="AS12" s="546"/>
      <c r="AT12" s="546"/>
      <c r="AV12" s="545" t="s">
        <v>50</v>
      </c>
      <c r="AW12" s="545"/>
      <c r="AX12" s="545"/>
      <c r="AZ12" s="545" t="s">
        <v>51</v>
      </c>
      <c r="BA12" s="545"/>
    </row>
    <row r="13" spans="1:53" x14ac:dyDescent="0.15">
      <c r="A13" s="318" t="s">
        <v>0</v>
      </c>
      <c r="B13" s="318" t="s">
        <v>1517</v>
      </c>
      <c r="C13" s="318" t="s">
        <v>66</v>
      </c>
      <c r="D13" s="318" t="s">
        <v>1</v>
      </c>
      <c r="E13" s="318" t="s">
        <v>2</v>
      </c>
      <c r="F13" s="318" t="s">
        <v>3</v>
      </c>
      <c r="G13" s="318" t="s">
        <v>4</v>
      </c>
      <c r="H13" s="318" t="s">
        <v>5</v>
      </c>
      <c r="I13" s="318" t="s">
        <v>6</v>
      </c>
      <c r="J13" s="318" t="s">
        <v>7</v>
      </c>
      <c r="K13" s="318" t="s">
        <v>8</v>
      </c>
      <c r="L13" s="318" t="s">
        <v>9</v>
      </c>
      <c r="N13" s="318" t="s">
        <v>10</v>
      </c>
      <c r="O13" s="318" t="s">
        <v>11</v>
      </c>
      <c r="P13" s="318" t="s">
        <v>12</v>
      </c>
      <c r="Q13" s="318" t="s">
        <v>6</v>
      </c>
      <c r="R13" s="318" t="s">
        <v>13</v>
      </c>
      <c r="S13" s="318"/>
      <c r="T13" s="318" t="s">
        <v>47</v>
      </c>
      <c r="U13" s="318" t="s">
        <v>45</v>
      </c>
      <c r="V13" s="318" t="s">
        <v>46</v>
      </c>
      <c r="W13" s="318"/>
      <c r="X13" s="318" t="s">
        <v>14</v>
      </c>
      <c r="Y13" s="318" t="s">
        <v>63</v>
      </c>
      <c r="Z13" s="318"/>
      <c r="AA13" s="318"/>
      <c r="AD13" s="318" t="s">
        <v>0</v>
      </c>
      <c r="AE13" s="318" t="s">
        <v>66</v>
      </c>
      <c r="AF13" s="318" t="s">
        <v>1</v>
      </c>
      <c r="AG13" s="318" t="s">
        <v>2</v>
      </c>
      <c r="AH13" s="318" t="s">
        <v>3</v>
      </c>
      <c r="AI13" s="318" t="s">
        <v>4</v>
      </c>
      <c r="AJ13" s="318" t="s">
        <v>5</v>
      </c>
      <c r="AK13" s="318" t="s">
        <v>6</v>
      </c>
      <c r="AL13" s="318" t="s">
        <v>7</v>
      </c>
      <c r="AM13" s="318" t="s">
        <v>8</v>
      </c>
      <c r="AN13" s="318" t="s">
        <v>9</v>
      </c>
      <c r="AP13" s="318" t="s">
        <v>10</v>
      </c>
      <c r="AQ13" s="318" t="s">
        <v>11</v>
      </c>
      <c r="AR13" s="318" t="s">
        <v>12</v>
      </c>
      <c r="AS13" s="318" t="s">
        <v>6</v>
      </c>
      <c r="AT13" s="318" t="s">
        <v>13</v>
      </c>
      <c r="AU13" s="318"/>
      <c r="AV13" s="318" t="s">
        <v>47</v>
      </c>
      <c r="AW13" s="318" t="s">
        <v>45</v>
      </c>
      <c r="AX13" s="318" t="s">
        <v>46</v>
      </c>
      <c r="AY13" s="318"/>
      <c r="AZ13" s="318" t="s">
        <v>14</v>
      </c>
      <c r="BA13" s="318" t="s">
        <v>63</v>
      </c>
    </row>
    <row r="14" spans="1:53" x14ac:dyDescent="0.15">
      <c r="A14" s="319" t="s">
        <v>502</v>
      </c>
      <c r="B14" s="320">
        <v>28</v>
      </c>
      <c r="C14" s="320">
        <v>17</v>
      </c>
      <c r="D14" s="320">
        <v>509</v>
      </c>
      <c r="E14" s="320">
        <v>349</v>
      </c>
      <c r="F14" s="317">
        <f>E14/D14</f>
        <v>0.68565815324165025</v>
      </c>
      <c r="G14" s="320">
        <v>4226</v>
      </c>
      <c r="H14" s="321">
        <f>G14/D14</f>
        <v>8.302554027504911</v>
      </c>
      <c r="I14" s="320">
        <v>31</v>
      </c>
      <c r="J14" s="317">
        <f>I14/D14</f>
        <v>6.0903732809430254E-2</v>
      </c>
      <c r="K14" s="320">
        <v>12</v>
      </c>
      <c r="L14" s="317">
        <f>K14/D14</f>
        <v>2.3575638506876228E-2</v>
      </c>
      <c r="N14" s="320">
        <v>86</v>
      </c>
      <c r="O14" s="320">
        <v>455</v>
      </c>
      <c r="P14" s="320">
        <f>O14/N14</f>
        <v>5.2906976744186043</v>
      </c>
      <c r="Q14" s="320">
        <v>2</v>
      </c>
      <c r="R14" s="317">
        <f>Q14/N14</f>
        <v>2.3255813953488372E-2</v>
      </c>
      <c r="S14" s="322"/>
      <c r="T14" s="317">
        <f>(D14+N14)/($D$17+$N$17)</f>
        <v>0.94294770206022183</v>
      </c>
      <c r="U14" s="317">
        <f>D14/($D$17)</f>
        <v>0.94434137291280151</v>
      </c>
      <c r="V14" s="317">
        <f>N14/($N$17)</f>
        <v>0.93478260869565222</v>
      </c>
      <c r="W14" s="323"/>
      <c r="X14" s="320">
        <f>($G14*('Scoring Format'!$B$2))+($I14*('Scoring Format'!$B$5))+($K14*('Scoring Format'!$B$8))+($O14*('Scoring Format'!$B$3))+($Q14*('Scoring Format'!$B$6))</f>
        <v>380.8</v>
      </c>
      <c r="Y14" s="324">
        <f>(($G14*('Scoring Format'!$B$2))+($I14*('Scoring Format'!$B$5))+($K14*('Scoring Format'!$B$8))+($O14*('Scoring Format'!$B$3))+($Q14*('Scoring Format'!$B$6)))*0.4</f>
        <v>152.32000000000002</v>
      </c>
      <c r="Z14" s="322"/>
      <c r="AA14" s="322"/>
      <c r="AD14" s="319" t="s">
        <v>15</v>
      </c>
      <c r="AE14" s="319"/>
      <c r="AF14" s="320">
        <v>583</v>
      </c>
      <c r="AG14" s="320">
        <v>378</v>
      </c>
      <c r="AH14" s="317">
        <f>AG14/AF14</f>
        <v>0.64837049742710118</v>
      </c>
      <c r="AI14" s="320">
        <v>4072</v>
      </c>
      <c r="AJ14" s="321">
        <f>AI14/AF14</f>
        <v>6.9845626072041167</v>
      </c>
      <c r="AK14" s="320">
        <v>27</v>
      </c>
      <c r="AL14" s="317">
        <f>AK14/AF14</f>
        <v>4.6312178387650088E-2</v>
      </c>
      <c r="AM14" s="320">
        <v>11</v>
      </c>
      <c r="AN14" s="317">
        <f>AM14/AF14</f>
        <v>1.8867924528301886E-2</v>
      </c>
      <c r="AP14" s="320">
        <v>100</v>
      </c>
      <c r="AQ14" s="320">
        <v>590</v>
      </c>
      <c r="AR14" s="320">
        <f>AQ14/AP14</f>
        <v>5.9</v>
      </c>
      <c r="AS14" s="320">
        <v>5</v>
      </c>
      <c r="AT14" s="317">
        <f>AS14/AP14</f>
        <v>0.05</v>
      </c>
      <c r="AU14" s="322"/>
      <c r="AV14" s="317">
        <f>(AF14+AP14)/(AF17+AP17)</f>
        <v>1</v>
      </c>
      <c r="AW14" s="317">
        <f>AF14/(AP14+AF14)</f>
        <v>0.85358711566617862</v>
      </c>
      <c r="AX14" s="317">
        <f>AP14/(AF14+AP14)</f>
        <v>0.14641288433382138</v>
      </c>
      <c r="AY14" s="323"/>
      <c r="AZ14" s="320">
        <f>((AI14*0.05)+(AK14*4)+(AM14*-1)+(AQ14*0.1)+(AS14*6))*0.55</f>
        <v>214.28000000000003</v>
      </c>
      <c r="BA14" s="324">
        <f>((AI14*0.05)+(AK14*4)+(AM14*-1)+(AQ14*0.1)+(AS14*6))*0.4</f>
        <v>155.84000000000003</v>
      </c>
    </row>
    <row r="15" spans="1:53" x14ac:dyDescent="0.15">
      <c r="A15" s="319"/>
      <c r="B15" s="320"/>
      <c r="C15" s="320"/>
      <c r="D15" s="320"/>
      <c r="E15" s="320"/>
      <c r="F15" s="317" t="e">
        <f>E15/D15</f>
        <v>#DIV/0!</v>
      </c>
      <c r="G15" s="320"/>
      <c r="H15" s="321" t="e">
        <f>G15/D15</f>
        <v>#DIV/0!</v>
      </c>
      <c r="I15" s="320"/>
      <c r="J15" s="317" t="e">
        <f>I15/D15</f>
        <v>#DIV/0!</v>
      </c>
      <c r="K15" s="320"/>
      <c r="L15" s="317" t="e">
        <f t="shared" ref="L15:L16" si="0">K15/D15</f>
        <v>#DIV/0!</v>
      </c>
      <c r="N15" s="320"/>
      <c r="O15" s="320"/>
      <c r="P15" s="320" t="e">
        <f>O15/N15</f>
        <v>#DIV/0!</v>
      </c>
      <c r="Q15" s="320"/>
      <c r="R15" s="317" t="e">
        <f t="shared" ref="R15:R16" si="1">Q15/N15</f>
        <v>#DIV/0!</v>
      </c>
      <c r="S15" s="322"/>
      <c r="T15" s="317">
        <f>(D15+N15)/($D$17+$N$17)</f>
        <v>0</v>
      </c>
      <c r="U15" s="317">
        <f>D15/($D$17)</f>
        <v>0</v>
      </c>
      <c r="V15" s="317">
        <f>N15/($N$17)</f>
        <v>0</v>
      </c>
      <c r="W15" s="323"/>
      <c r="X15" s="320">
        <f>($G15*('Scoring Format'!$B$2))+($I15*('Scoring Format'!$B$5))+($K15*('Scoring Format'!$B$8))+($O15*('Scoring Format'!$B$3))+($Q15*('Scoring Format'!$B$6))</f>
        <v>0</v>
      </c>
      <c r="Y15" s="324">
        <f>(($G15*('Scoring Format'!$B$2))+($I15*('Scoring Format'!$B$5))+($K15*('Scoring Format'!$B$8))+($O15*('Scoring Format'!$B$3))+($Q15*('Scoring Format'!$B$6)))*0.4</f>
        <v>0</v>
      </c>
      <c r="Z15" s="322"/>
      <c r="AA15" s="322"/>
      <c r="AD15" s="319" t="s">
        <v>67</v>
      </c>
      <c r="AE15" s="319"/>
      <c r="AF15" s="320">
        <v>0</v>
      </c>
      <c r="AG15" s="320">
        <v>0</v>
      </c>
      <c r="AH15" s="317">
        <v>0</v>
      </c>
      <c r="AI15" s="320">
        <v>0</v>
      </c>
      <c r="AJ15" s="321"/>
      <c r="AK15" s="320">
        <v>0</v>
      </c>
      <c r="AL15" s="317" t="e">
        <f>AK15/AF15</f>
        <v>#DIV/0!</v>
      </c>
      <c r="AM15" s="320">
        <v>0</v>
      </c>
      <c r="AN15" s="317" t="e">
        <f t="shared" ref="AN15:AN16" si="2">AM15/AF15</f>
        <v>#DIV/0!</v>
      </c>
      <c r="AP15" s="320">
        <v>0</v>
      </c>
      <c r="AQ15" s="320">
        <v>0</v>
      </c>
      <c r="AR15" s="320"/>
      <c r="AS15" s="320">
        <v>0</v>
      </c>
      <c r="AT15" s="317" t="e">
        <f t="shared" ref="AT15:AT16" si="3">AS15/AP15</f>
        <v>#DIV/0!</v>
      </c>
      <c r="AU15" s="322"/>
      <c r="AV15" s="317" t="e">
        <f>(AF15+AP15)/(AD18+AN18)</f>
        <v>#DIV/0!</v>
      </c>
      <c r="AW15" s="317" t="e">
        <f>AF15/(AP15+AF15)</f>
        <v>#DIV/0!</v>
      </c>
      <c r="AX15" s="317" t="e">
        <f>AP15/(AF15+AP15)</f>
        <v>#DIV/0!</v>
      </c>
      <c r="AY15" s="323"/>
      <c r="AZ15" s="320"/>
      <c r="BA15" s="324"/>
    </row>
    <row r="16" spans="1:53" x14ac:dyDescent="0.15">
      <c r="A16" s="319" t="s">
        <v>1859</v>
      </c>
      <c r="B16" s="320">
        <v>26</v>
      </c>
      <c r="C16" s="320">
        <v>17</v>
      </c>
      <c r="D16" s="320">
        <v>30</v>
      </c>
      <c r="E16" s="320">
        <v>18</v>
      </c>
      <c r="F16" s="317">
        <f>E16/D16</f>
        <v>0.6</v>
      </c>
      <c r="G16" s="320">
        <v>194</v>
      </c>
      <c r="H16" s="321">
        <f>G16/D16</f>
        <v>6.4666666666666668</v>
      </c>
      <c r="I16" s="320">
        <v>1</v>
      </c>
      <c r="J16" s="317">
        <f>I16/D16</f>
        <v>3.3333333333333333E-2</v>
      </c>
      <c r="K16" s="320">
        <v>1</v>
      </c>
      <c r="L16" s="317">
        <f t="shared" si="0"/>
        <v>3.3333333333333333E-2</v>
      </c>
      <c r="N16" s="320">
        <v>6</v>
      </c>
      <c r="O16" s="320">
        <v>23</v>
      </c>
      <c r="P16" s="320">
        <f>O16/N16</f>
        <v>3.8333333333333335</v>
      </c>
      <c r="Q16" s="320">
        <v>0</v>
      </c>
      <c r="R16" s="317">
        <f t="shared" si="1"/>
        <v>0</v>
      </c>
      <c r="S16" s="322"/>
      <c r="T16" s="317">
        <f>(D16+N16)/($D$17+$N$17)</f>
        <v>5.7052297939778132E-2</v>
      </c>
      <c r="U16" s="317">
        <f>D16/($D$17)</f>
        <v>5.5658627087198514E-2</v>
      </c>
      <c r="V16" s="317">
        <f>N16/($N$17)</f>
        <v>6.5217391304347824E-2</v>
      </c>
      <c r="W16" s="323"/>
      <c r="X16" s="320">
        <f>($G16*('Scoring Format'!$B$2))+($I16*('Scoring Format'!$B$5))+($K16*('Scoring Format'!$B$8))+($O16*('Scoring Format'!$B$3))+($Q16*('Scoring Format'!$B$6))</f>
        <v>15.000000000000002</v>
      </c>
      <c r="Y16" s="324">
        <f>(($G16*('Scoring Format'!$B$2))+($I16*('Scoring Format'!$B$5))+($K16*('Scoring Format'!$B$8))+($O16*('Scoring Format'!$B$3))+($Q16*('Scoring Format'!$B$6)))*0.4</f>
        <v>6.0000000000000009</v>
      </c>
      <c r="Z16" s="322"/>
      <c r="AA16" s="322"/>
      <c r="AD16" s="319" t="s">
        <v>68</v>
      </c>
      <c r="AE16" s="319"/>
      <c r="AF16" s="320"/>
      <c r="AG16" s="320"/>
      <c r="AH16" s="317" t="e">
        <f>AG16/AF16</f>
        <v>#DIV/0!</v>
      </c>
      <c r="AI16" s="320"/>
      <c r="AJ16" s="321" t="e">
        <f>AI16/AF16</f>
        <v>#DIV/0!</v>
      </c>
      <c r="AK16" s="320"/>
      <c r="AL16" s="317" t="e">
        <f>AK16/AF16</f>
        <v>#DIV/0!</v>
      </c>
      <c r="AM16" s="320"/>
      <c r="AN16" s="317" t="e">
        <f t="shared" si="2"/>
        <v>#DIV/0!</v>
      </c>
      <c r="AP16" s="320"/>
      <c r="AQ16" s="320"/>
      <c r="AR16" s="320" t="e">
        <f>AQ16/AP16</f>
        <v>#DIV/0!</v>
      </c>
      <c r="AS16" s="320"/>
      <c r="AT16" s="317" t="e">
        <f t="shared" si="3"/>
        <v>#DIV/0!</v>
      </c>
      <c r="AU16" s="322"/>
      <c r="AV16" s="317" t="e">
        <f>(AF16+AP16)/(AF20+AP20)</f>
        <v>#DIV/0!</v>
      </c>
      <c r="AW16" s="317" t="e">
        <f>AF16/(AP16+AF16)</f>
        <v>#DIV/0!</v>
      </c>
      <c r="AX16" s="317" t="e">
        <f>AP16/(AF16+AP16)</f>
        <v>#DIV/0!</v>
      </c>
      <c r="AY16" s="323"/>
      <c r="AZ16" s="320">
        <f>((AI16*0.05)+(AK16*4)+(AM16*-1)+(AQ16*0.1)+(AS16*6))*0.55</f>
        <v>0</v>
      </c>
      <c r="BA16" s="324">
        <f>((AI16*0.05)+(AK16*4)+(AM16*-1)+(AQ16*0.1)+(AS16*6))*0.4</f>
        <v>0</v>
      </c>
    </row>
    <row r="17" spans="1:54" x14ac:dyDescent="0.15">
      <c r="A17" s="318" t="s">
        <v>44</v>
      </c>
      <c r="B17" s="318"/>
      <c r="C17" s="318"/>
      <c r="D17" s="318">
        <f>SUM(D14:D16)</f>
        <v>539</v>
      </c>
      <c r="E17" s="318">
        <f>SUM(E14:E16)</f>
        <v>367</v>
      </c>
      <c r="F17" s="318"/>
      <c r="G17" s="318">
        <f t="shared" ref="G17:K17" si="4">SUM(G14:G16)</f>
        <v>4420</v>
      </c>
      <c r="H17" s="318"/>
      <c r="I17" s="318">
        <f t="shared" si="4"/>
        <v>32</v>
      </c>
      <c r="J17" s="318"/>
      <c r="K17" s="318">
        <f t="shared" si="4"/>
        <v>13</v>
      </c>
      <c r="L17" s="318"/>
      <c r="M17" s="314"/>
      <c r="N17" s="318">
        <f>SUM(N14:N16)</f>
        <v>92</v>
      </c>
      <c r="O17" s="318">
        <f>SUM(O14:O16)</f>
        <v>478</v>
      </c>
      <c r="P17" s="318"/>
      <c r="Q17" s="318">
        <f>SUM(Q14:Q16)</f>
        <v>2</v>
      </c>
      <c r="R17" s="318"/>
      <c r="S17" s="318"/>
      <c r="T17" s="325">
        <f>T14+T15+T16</f>
        <v>1</v>
      </c>
      <c r="U17" s="326">
        <f>D17/(D17+N17)</f>
        <v>0.85419968304278926</v>
      </c>
      <c r="V17" s="326">
        <f>N17/(N17+D17)</f>
        <v>0.14580031695721077</v>
      </c>
      <c r="W17" s="323"/>
      <c r="X17" s="322"/>
      <c r="Y17" s="322"/>
      <c r="Z17" s="322"/>
      <c r="AA17" s="322"/>
      <c r="AD17" s="318" t="s">
        <v>44</v>
      </c>
      <c r="AE17" s="318"/>
      <c r="AF17" s="318">
        <f>SUM(AF14:AF16)</f>
        <v>583</v>
      </c>
      <c r="AG17" s="318">
        <f>SUM(AG14:AG16)</f>
        <v>378</v>
      </c>
      <c r="AH17" s="318"/>
      <c r="AI17" s="318">
        <f t="shared" ref="AI17" si="5">SUM(AI14:AI16)</f>
        <v>4072</v>
      </c>
      <c r="AJ17" s="318"/>
      <c r="AK17" s="318">
        <f t="shared" ref="AK17" si="6">SUM(AK14:AK16)</f>
        <v>27</v>
      </c>
      <c r="AL17" s="318"/>
      <c r="AM17" s="318">
        <f t="shared" ref="AM17" si="7">SUM(AM14:AM16)</f>
        <v>11</v>
      </c>
      <c r="AN17" s="318"/>
      <c r="AO17" s="314"/>
      <c r="AP17" s="318">
        <f>SUM(AP14:AP16)</f>
        <v>100</v>
      </c>
      <c r="AQ17" s="318">
        <f>SUM(AQ14:AQ16)</f>
        <v>590</v>
      </c>
      <c r="AR17" s="318"/>
      <c r="AS17" s="318">
        <f>SUM(AS14:AS16)</f>
        <v>5</v>
      </c>
      <c r="AT17" s="318"/>
      <c r="AU17" s="318"/>
      <c r="AV17" s="325" t="e">
        <f>AV14+AV15+AV16</f>
        <v>#DIV/0!</v>
      </c>
      <c r="AW17" s="326">
        <f>AF17/(AF17+AP17)</f>
        <v>0.85358711566617862</v>
      </c>
      <c r="AX17" s="326">
        <f>AP17/(AP17+AF17)</f>
        <v>0.14641288433382138</v>
      </c>
      <c r="AY17" s="323"/>
      <c r="AZ17" s="322"/>
      <c r="BA17" s="322"/>
    </row>
    <row r="18" spans="1:54" x14ac:dyDescent="0.15">
      <c r="C18" s="322"/>
      <c r="D18" s="327"/>
      <c r="E18" s="322"/>
      <c r="F18" s="328"/>
      <c r="G18" s="322"/>
      <c r="H18" s="329"/>
      <c r="I18" s="322"/>
      <c r="J18" s="329"/>
      <c r="K18" s="322"/>
      <c r="L18" s="322"/>
      <c r="M18" s="322"/>
      <c r="N18" s="322"/>
      <c r="O18" s="322"/>
      <c r="P18" s="322"/>
      <c r="Q18" s="322"/>
      <c r="R18" s="322"/>
      <c r="AD18" s="322"/>
      <c r="AE18" s="322"/>
      <c r="AF18" s="327"/>
      <c r="AG18" s="322"/>
      <c r="AH18" s="328"/>
      <c r="AI18" s="322"/>
      <c r="AJ18" s="329"/>
      <c r="AK18" s="322"/>
      <c r="AL18" s="329"/>
      <c r="AM18" s="322"/>
      <c r="AN18" s="322"/>
      <c r="AO18" s="322"/>
      <c r="AP18" s="322"/>
      <c r="AQ18" s="322"/>
      <c r="AR18" s="322"/>
      <c r="AS18" s="322"/>
      <c r="AT18" s="322"/>
    </row>
    <row r="19" spans="1:54" x14ac:dyDescent="0.15">
      <c r="C19" s="322"/>
      <c r="D19" s="327"/>
      <c r="E19" s="322"/>
      <c r="F19" s="328"/>
      <c r="G19" s="322"/>
      <c r="H19" s="329"/>
      <c r="I19" s="322"/>
      <c r="J19" s="329"/>
      <c r="K19" s="322"/>
      <c r="L19" s="322"/>
      <c r="M19" s="322"/>
      <c r="N19" s="322"/>
      <c r="O19" s="322"/>
      <c r="P19" s="322"/>
      <c r="Q19" s="322"/>
      <c r="R19" s="322"/>
      <c r="AD19" s="322"/>
      <c r="AE19" s="322"/>
      <c r="AF19" s="327"/>
      <c r="AG19" s="322"/>
      <c r="AH19" s="328"/>
      <c r="AI19" s="322"/>
      <c r="AJ19" s="329"/>
      <c r="AK19" s="322"/>
      <c r="AL19" s="329"/>
      <c r="AM19" s="322"/>
      <c r="AN19" s="322"/>
      <c r="AO19" s="322"/>
      <c r="AP19" s="322"/>
      <c r="AQ19" s="322"/>
      <c r="AR19" s="322"/>
      <c r="AS19" s="322"/>
      <c r="AT19" s="322"/>
    </row>
    <row r="20" spans="1:54" x14ac:dyDescent="0.15">
      <c r="A20" s="545" t="s">
        <v>49</v>
      </c>
      <c r="B20" s="545"/>
      <c r="C20" s="545"/>
      <c r="D20" s="545"/>
      <c r="E20" s="545"/>
      <c r="F20" s="545"/>
      <c r="G20" s="545"/>
      <c r="H20" s="545" t="s">
        <v>52</v>
      </c>
      <c r="I20" s="546"/>
      <c r="J20" s="546"/>
      <c r="K20" s="546"/>
      <c r="L20" s="546"/>
      <c r="M20" s="546"/>
      <c r="N20" s="322"/>
      <c r="O20" s="322"/>
      <c r="P20" s="322"/>
      <c r="Q20" s="322"/>
      <c r="T20" s="545" t="s">
        <v>50</v>
      </c>
      <c r="U20" s="545"/>
      <c r="V20" s="545"/>
      <c r="X20" s="545"/>
      <c r="Y20" s="545"/>
      <c r="Z20" s="313"/>
      <c r="AA20" s="313"/>
      <c r="AB20" s="313"/>
      <c r="AC20" s="313"/>
      <c r="AE20" s="545" t="s">
        <v>49</v>
      </c>
      <c r="AF20" s="545"/>
      <c r="AG20" s="545"/>
      <c r="AH20" s="545"/>
      <c r="AI20" s="545"/>
      <c r="AJ20" s="545"/>
      <c r="AK20" s="545"/>
      <c r="AL20" s="545" t="s">
        <v>52</v>
      </c>
      <c r="AM20" s="546"/>
      <c r="AN20" s="546"/>
      <c r="AO20" s="546"/>
      <c r="AP20" s="546"/>
      <c r="AQ20" s="546"/>
      <c r="AR20" s="322"/>
      <c r="AS20" s="322"/>
      <c r="AV20" s="545" t="s">
        <v>50</v>
      </c>
      <c r="AW20" s="545"/>
      <c r="AX20" s="545"/>
      <c r="AZ20" s="545" t="s">
        <v>51</v>
      </c>
      <c r="BA20" s="545"/>
      <c r="BB20" s="313"/>
    </row>
    <row r="21" spans="1:54" x14ac:dyDescent="0.15">
      <c r="A21" s="318" t="s">
        <v>16</v>
      </c>
      <c r="B21" s="318" t="s">
        <v>1517</v>
      </c>
      <c r="C21" s="318" t="s">
        <v>66</v>
      </c>
      <c r="D21" s="318" t="s">
        <v>1</v>
      </c>
      <c r="E21" s="318" t="s">
        <v>4</v>
      </c>
      <c r="F21" s="318" t="s">
        <v>5</v>
      </c>
      <c r="G21" s="318" t="s">
        <v>6</v>
      </c>
      <c r="H21" s="318" t="s">
        <v>7</v>
      </c>
      <c r="J21" s="318" t="s">
        <v>34</v>
      </c>
      <c r="K21" s="318" t="s">
        <v>17</v>
      </c>
      <c r="L21" s="318" t="s">
        <v>18</v>
      </c>
      <c r="M21" s="318" t="s">
        <v>19</v>
      </c>
      <c r="N21" s="318" t="s">
        <v>20</v>
      </c>
      <c r="O21" s="318" t="s">
        <v>6</v>
      </c>
      <c r="P21" s="318" t="s">
        <v>53</v>
      </c>
      <c r="S21" s="318" t="s">
        <v>16</v>
      </c>
      <c r="T21" s="318" t="s">
        <v>47</v>
      </c>
      <c r="U21" s="318" t="s">
        <v>45</v>
      </c>
      <c r="V21" s="318" t="s">
        <v>46</v>
      </c>
      <c r="X21" s="318" t="s">
        <v>14</v>
      </c>
      <c r="Y21" s="318" t="s">
        <v>21</v>
      </c>
      <c r="Z21" s="318" t="s">
        <v>1002</v>
      </c>
      <c r="AA21" s="318"/>
      <c r="AB21" s="318"/>
      <c r="AC21" s="318"/>
      <c r="AD21" s="318" t="s">
        <v>16</v>
      </c>
      <c r="AE21" s="318" t="s">
        <v>66</v>
      </c>
      <c r="AF21" s="318" t="s">
        <v>1</v>
      </c>
      <c r="AG21" s="318" t="s">
        <v>4</v>
      </c>
      <c r="AH21" s="318" t="s">
        <v>5</v>
      </c>
      <c r="AI21" s="318" t="s">
        <v>6</v>
      </c>
      <c r="AJ21" s="318" t="s">
        <v>7</v>
      </c>
      <c r="AL21" s="318" t="s">
        <v>34</v>
      </c>
      <c r="AM21" s="318" t="s">
        <v>17</v>
      </c>
      <c r="AN21" s="318" t="s">
        <v>18</v>
      </c>
      <c r="AO21" s="318" t="s">
        <v>19</v>
      </c>
      <c r="AP21" s="318" t="s">
        <v>20</v>
      </c>
      <c r="AQ21" s="318" t="s">
        <v>6</v>
      </c>
      <c r="AR21" s="318" t="s">
        <v>53</v>
      </c>
      <c r="AV21" s="318" t="s">
        <v>47</v>
      </c>
      <c r="AW21" s="318" t="s">
        <v>45</v>
      </c>
      <c r="AX21" s="318" t="s">
        <v>46</v>
      </c>
      <c r="AZ21" s="318" t="s">
        <v>14</v>
      </c>
      <c r="BA21" s="318" t="s">
        <v>21</v>
      </c>
    </row>
    <row r="22" spans="1:54" x14ac:dyDescent="0.15">
      <c r="A22" s="319" t="s">
        <v>1862</v>
      </c>
      <c r="B22" s="320">
        <v>23</v>
      </c>
      <c r="C22" s="330">
        <v>15</v>
      </c>
      <c r="D22" s="320">
        <v>207</v>
      </c>
      <c r="E22" s="320">
        <v>932</v>
      </c>
      <c r="F22" s="320">
        <f>E22/D22</f>
        <v>4.5024154589371976</v>
      </c>
      <c r="G22" s="320">
        <v>10</v>
      </c>
      <c r="H22" s="317">
        <f>G22/D22</f>
        <v>4.8309178743961352E-2</v>
      </c>
      <c r="J22" s="317">
        <f>L22/K22</f>
        <v>0.78947368421052633</v>
      </c>
      <c r="K22" s="320">
        <v>38</v>
      </c>
      <c r="L22" s="320">
        <v>30</v>
      </c>
      <c r="M22" s="320">
        <v>210</v>
      </c>
      <c r="N22" s="320">
        <f>M22/L22</f>
        <v>7</v>
      </c>
      <c r="O22" s="320">
        <v>2</v>
      </c>
      <c r="P22" s="317">
        <f>O22/L22</f>
        <v>6.6666666666666666E-2</v>
      </c>
      <c r="S22" s="319" t="s">
        <v>1863</v>
      </c>
      <c r="T22" s="317">
        <f>(D22+K22)/($D$27+$K$27+$N$17+$E$17+$L$38+$L$47)</f>
        <v>0.26287553648068668</v>
      </c>
      <c r="U22" s="317">
        <f>K22/($K$27+$F$38+$F$47)</f>
        <v>0.1</v>
      </c>
      <c r="V22" s="317">
        <f>D22/($D$27+$N$17+$L$38+$L$47)</f>
        <v>0.42680412371134019</v>
      </c>
      <c r="X22" s="320">
        <f>($E22*('Scoring Format'!$B$3))+($G22*('Scoring Format'!$B$6))+($M22*('Scoring Format'!$B$4))+($O22*('Scoring Format'!$B$7))</f>
        <v>186.2</v>
      </c>
      <c r="Y22" s="320">
        <f>($E22*('Scoring Format'!$B$3))+($G22*('Scoring Format'!$B$6))+(L22*1)+($M22*('Scoring Format'!$B$4))+($O22*('Scoring Format'!$B$7))</f>
        <v>216.2</v>
      </c>
      <c r="Z22" s="320">
        <f>($E22*('Scoring Format'!$B$3))+($G22*('Scoring Format'!$B$6))+(L22*0.5)+($M22*('Scoring Format'!$B$4))+($O22*('Scoring Format'!$B$7))</f>
        <v>201.2</v>
      </c>
      <c r="AA22" s="322"/>
      <c r="AB22" s="322"/>
      <c r="AC22" s="322"/>
      <c r="AD22" s="319" t="s">
        <v>69</v>
      </c>
      <c r="AE22" s="319"/>
      <c r="AF22" s="320">
        <v>200</v>
      </c>
      <c r="AG22" s="320">
        <v>1040</v>
      </c>
      <c r="AH22" s="320">
        <f>AG22/AF22</f>
        <v>5.2</v>
      </c>
      <c r="AI22" s="320">
        <v>7</v>
      </c>
      <c r="AJ22" s="317">
        <f>AI22/AF22</f>
        <v>3.5000000000000003E-2</v>
      </c>
      <c r="AL22" s="317">
        <f>AN22/AM22</f>
        <v>0.8</v>
      </c>
      <c r="AM22" s="320">
        <v>70</v>
      </c>
      <c r="AN22" s="320">
        <v>56</v>
      </c>
      <c r="AO22" s="320">
        <v>364</v>
      </c>
      <c r="AP22" s="320">
        <f>AO22/AN22</f>
        <v>6.5</v>
      </c>
      <c r="AQ22" s="320">
        <v>2</v>
      </c>
      <c r="AR22" s="317">
        <f>AQ22/AN22</f>
        <v>3.5714285714285712E-2</v>
      </c>
      <c r="AV22" s="317" t="e">
        <f>(#REF!+AM22)/(#REF!+AM25)</f>
        <v>#REF!</v>
      </c>
      <c r="AW22" s="317" t="e">
        <f>#REF!/(AM22+#REF!)</f>
        <v>#REF!</v>
      </c>
      <c r="AX22" s="317" t="e">
        <f>AM22/(#REF!+AM22)</f>
        <v>#REF!</v>
      </c>
      <c r="AZ22" s="320" t="e">
        <f>(#REF!*0.1)+(AF22*6)+(AL22*0.1)+(AN22*6)</f>
        <v>#REF!</v>
      </c>
      <c r="BA22" s="320" t="e">
        <f>(#REF!*0.1)+(AF22*6)+(AK22*1)+(AL22*0.1)+(AN22*6)</f>
        <v>#REF!</v>
      </c>
    </row>
    <row r="23" spans="1:54" x14ac:dyDescent="0.15">
      <c r="A23" s="319" t="s">
        <v>2525</v>
      </c>
      <c r="B23" s="320">
        <v>24</v>
      </c>
      <c r="C23" s="330">
        <v>13</v>
      </c>
      <c r="D23" s="320">
        <v>100</v>
      </c>
      <c r="E23" s="320">
        <v>650</v>
      </c>
      <c r="F23" s="320">
        <f>E23/D23</f>
        <v>6.5</v>
      </c>
      <c r="G23" s="320">
        <v>7</v>
      </c>
      <c r="H23" s="317">
        <f>G23/D23</f>
        <v>7.0000000000000007E-2</v>
      </c>
      <c r="J23" s="317">
        <f t="shared" ref="J23:J26" si="8">L23/K23</f>
        <v>0.90625</v>
      </c>
      <c r="K23" s="320">
        <v>32</v>
      </c>
      <c r="L23" s="320">
        <v>29</v>
      </c>
      <c r="M23" s="320">
        <v>205</v>
      </c>
      <c r="N23" s="320">
        <f>M23/L23</f>
        <v>7.068965517241379</v>
      </c>
      <c r="O23" s="320">
        <v>2</v>
      </c>
      <c r="P23" s="317">
        <f t="shared" ref="P23:P26" si="9">O23/L23</f>
        <v>6.8965517241379309E-2</v>
      </c>
      <c r="S23" s="319" t="s">
        <v>2526</v>
      </c>
      <c r="T23" s="317">
        <f>(D23+K23)/($D$27+$K$27+$N$17+$E$17+$L$38+$L$47)</f>
        <v>0.14163090128755365</v>
      </c>
      <c r="U23" s="317">
        <f>K23/($K$27+$F$38+$F$47)</f>
        <v>8.4210526315789472E-2</v>
      </c>
      <c r="V23" s="317">
        <f>D23/($D$27+$N$17+$L$38+$L$47)</f>
        <v>0.20618556701030927</v>
      </c>
      <c r="X23" s="320">
        <f>($E23*('Scoring Format'!$B$3))+($G23*('Scoring Format'!$B$6))+($M23*('Scoring Format'!$B$4))+($O23*('Scoring Format'!$B$7))</f>
        <v>139.5</v>
      </c>
      <c r="Y23" s="320">
        <f>($E23*('Scoring Format'!$B$3))+($G23*('Scoring Format'!$B$6))+(L23*1)+($M23*('Scoring Format'!$B$4))+($O23*('Scoring Format'!$B$7))</f>
        <v>168.5</v>
      </c>
      <c r="Z23" s="320">
        <f>($E23*('Scoring Format'!$B$3))+($G23*('Scoring Format'!$B$6))+(L23*0.5)+($M23*('Scoring Format'!$B$4))+($O23*('Scoring Format'!$B$7))</f>
        <v>154</v>
      </c>
      <c r="AA23" s="322"/>
      <c r="AB23" s="322"/>
      <c r="AC23" s="322"/>
      <c r="AD23" s="319" t="s">
        <v>22</v>
      </c>
      <c r="AE23" s="319"/>
      <c r="AF23" s="320">
        <v>96</v>
      </c>
      <c r="AG23" s="320">
        <v>445</v>
      </c>
      <c r="AH23" s="320">
        <f>AG23/AF23</f>
        <v>4.635416666666667</v>
      </c>
      <c r="AI23" s="320">
        <v>6</v>
      </c>
      <c r="AJ23" s="317">
        <f>AI23/AF23</f>
        <v>6.25E-2</v>
      </c>
      <c r="AL23" s="317">
        <f t="shared" ref="AL23:AL26" si="10">AN23/AM23</f>
        <v>0.58333333333333337</v>
      </c>
      <c r="AM23" s="320">
        <v>24</v>
      </c>
      <c r="AN23" s="320">
        <v>14</v>
      </c>
      <c r="AO23" s="320">
        <v>110</v>
      </c>
      <c r="AP23" s="320">
        <f>AO23/AN23</f>
        <v>7.8571428571428568</v>
      </c>
      <c r="AQ23" s="320">
        <v>2</v>
      </c>
      <c r="AR23" s="317">
        <f t="shared" ref="AR23:AR26" si="11">AQ23/AN23</f>
        <v>0.14285714285714285</v>
      </c>
      <c r="AV23" s="317" t="e">
        <f>(#REF!+AM23)/(#REF!+AM26)</f>
        <v>#REF!</v>
      </c>
      <c r="AW23" s="317" t="e">
        <f>#REF!/(AM23+#REF!)</f>
        <v>#REF!</v>
      </c>
      <c r="AX23" s="317" t="e">
        <f>AM23/(#REF!+AM23)</f>
        <v>#REF!</v>
      </c>
      <c r="AZ23" s="320" t="e">
        <f>(#REF!*0.1)+(AF23*6)+(AL23*0.1)+(AN23*6)</f>
        <v>#REF!</v>
      </c>
      <c r="BA23" s="320" t="e">
        <f>(#REF!*0.1)+(AF23*6)+(AK23*1)+(AL23*0.1)+(AN23*6)</f>
        <v>#REF!</v>
      </c>
    </row>
    <row r="24" spans="1:54" x14ac:dyDescent="0.15">
      <c r="A24" s="319" t="s">
        <v>1581</v>
      </c>
      <c r="B24" s="320">
        <v>25</v>
      </c>
      <c r="C24" s="330">
        <v>16</v>
      </c>
      <c r="D24" s="320">
        <v>78</v>
      </c>
      <c r="E24" s="320">
        <v>332</v>
      </c>
      <c r="F24" s="320">
        <f>E24/D24</f>
        <v>4.2564102564102564</v>
      </c>
      <c r="G24" s="320">
        <v>1</v>
      </c>
      <c r="H24" s="317">
        <f>G24/D24</f>
        <v>1.282051282051282E-2</v>
      </c>
      <c r="J24" s="317">
        <f t="shared" si="8"/>
        <v>0.8</v>
      </c>
      <c r="K24" s="320">
        <v>10</v>
      </c>
      <c r="L24" s="320">
        <v>8</v>
      </c>
      <c r="M24" s="320">
        <v>56</v>
      </c>
      <c r="N24" s="320">
        <f>M24/L24</f>
        <v>7</v>
      </c>
      <c r="O24" s="320">
        <v>1</v>
      </c>
      <c r="P24" s="317">
        <f t="shared" si="9"/>
        <v>0.125</v>
      </c>
      <c r="S24" s="319" t="s">
        <v>1582</v>
      </c>
      <c r="T24" s="317">
        <f>(D24+K24)/($D$27+$K$27+$N$17+$E$17+$L$38+$L$47)</f>
        <v>9.4420600858369105E-2</v>
      </c>
      <c r="U24" s="317">
        <f>K24/($K$27+$F$38+$F$47)</f>
        <v>2.6315789473684209E-2</v>
      </c>
      <c r="V24" s="317">
        <f>D24/($D$27+$N$17+$L$38+$L$47)</f>
        <v>0.16082474226804125</v>
      </c>
      <c r="X24" s="320">
        <f>($E24*('Scoring Format'!$B$3))+($G24*('Scoring Format'!$B$6))+($M24*('Scoring Format'!$B$4))+($O24*('Scoring Format'!$B$7))</f>
        <v>50.800000000000004</v>
      </c>
      <c r="Y24" s="320">
        <f>($E24*('Scoring Format'!$B$3))+($G24*('Scoring Format'!$B$6))+(L24*1)+($M24*('Scoring Format'!$B$4))+($O24*('Scoring Format'!$B$7))</f>
        <v>58.800000000000004</v>
      </c>
      <c r="Z24" s="320">
        <f>($E24*('Scoring Format'!$B$3))+($G24*('Scoring Format'!$B$6))+(L24*0.5)+($M24*('Scoring Format'!$B$4))+($O24*('Scoring Format'!$B$7))</f>
        <v>54.800000000000004</v>
      </c>
      <c r="AA24" s="322"/>
      <c r="AB24" s="322"/>
      <c r="AC24" s="322"/>
      <c r="AD24" s="319" t="s">
        <v>23</v>
      </c>
      <c r="AE24" s="319"/>
      <c r="AF24" s="320">
        <v>8</v>
      </c>
      <c r="AG24" s="320">
        <v>28</v>
      </c>
      <c r="AH24" s="320">
        <f>AG24/AF24</f>
        <v>3.5</v>
      </c>
      <c r="AI24" s="320">
        <v>0</v>
      </c>
      <c r="AJ24" s="317">
        <f>AI24/AF24</f>
        <v>0</v>
      </c>
      <c r="AL24" s="317">
        <f t="shared" si="10"/>
        <v>0.5</v>
      </c>
      <c r="AM24" s="320">
        <v>4</v>
      </c>
      <c r="AN24" s="320">
        <v>2</v>
      </c>
      <c r="AO24" s="320">
        <v>17</v>
      </c>
      <c r="AP24" s="320">
        <f>AO24/AN24</f>
        <v>8.5</v>
      </c>
      <c r="AQ24" s="320">
        <v>0</v>
      </c>
      <c r="AR24" s="317">
        <f t="shared" si="11"/>
        <v>0</v>
      </c>
      <c r="AV24" s="317" t="e">
        <f>(#REF!+AM24)/(#REF!+AM30)</f>
        <v>#REF!</v>
      </c>
      <c r="AW24" s="317" t="e">
        <f>#REF!/(AM24+#REF!)</f>
        <v>#REF!</v>
      </c>
      <c r="AX24" s="317" t="e">
        <f>AM24/(#REF!+AM24)</f>
        <v>#REF!</v>
      </c>
      <c r="AZ24" s="320" t="e">
        <f>(#REF!*0.1)+(AF24*6)+(AL24*0.1)+(AN24*6)</f>
        <v>#REF!</v>
      </c>
      <c r="BA24" s="320" t="e">
        <f>(#REF!*0.1)+(AF24*6)+(AK24*1)+(AL24*0.1)+(AN24*6)</f>
        <v>#REF!</v>
      </c>
    </row>
    <row r="25" spans="1:54" x14ac:dyDescent="0.15">
      <c r="A25" s="319"/>
      <c r="B25" s="320"/>
      <c r="C25" s="330"/>
      <c r="D25" s="320"/>
      <c r="E25" s="320"/>
      <c r="F25" s="320" t="e">
        <f>E25/D25</f>
        <v>#DIV/0!</v>
      </c>
      <c r="G25" s="320"/>
      <c r="H25" s="317" t="e">
        <f>G25/D25</f>
        <v>#DIV/0!</v>
      </c>
      <c r="J25" s="317" t="e">
        <f t="shared" si="8"/>
        <v>#DIV/0!</v>
      </c>
      <c r="K25" s="320"/>
      <c r="L25" s="320"/>
      <c r="M25" s="320"/>
      <c r="N25" s="320" t="e">
        <f>M25/L25</f>
        <v>#DIV/0!</v>
      </c>
      <c r="O25" s="320">
        <v>0</v>
      </c>
      <c r="P25" s="317" t="e">
        <f t="shared" si="9"/>
        <v>#DIV/0!</v>
      </c>
      <c r="S25" s="319"/>
      <c r="T25" s="317">
        <f>(D25+K25)/($D$27+$K$27+$N$17+$E$17+$L$38+$L$47)</f>
        <v>0</v>
      </c>
      <c r="U25" s="317">
        <f>K25/($K$27+$F$38+$F$47)</f>
        <v>0</v>
      </c>
      <c r="V25" s="317">
        <f>D25/($D$27+$N$17+$L$38+$L$47)</f>
        <v>0</v>
      </c>
      <c r="X25" s="320">
        <f>($E25*('Scoring Format'!$B$3))+($G25*('Scoring Format'!$B$6))+($M25*('Scoring Format'!$B$4))+($O25*('Scoring Format'!$B$7))</f>
        <v>0</v>
      </c>
      <c r="Y25" s="320">
        <f>($E25*('Scoring Format'!$B$3))+($G25*('Scoring Format'!$B$6))+(L25*1)+($M25*('Scoring Format'!$B$4))+($O25*('Scoring Format'!$B$7))</f>
        <v>0</v>
      </c>
      <c r="Z25" s="320">
        <f>($E25*('Scoring Format'!$B$3))+($G25*('Scoring Format'!$B$6))+(L25*0.5)+($M25*('Scoring Format'!$B$4))+($O25*('Scoring Format'!$B$7))</f>
        <v>0</v>
      </c>
      <c r="AA25" s="322"/>
      <c r="AB25" s="322"/>
      <c r="AC25" s="322"/>
      <c r="AD25" s="319" t="s">
        <v>24</v>
      </c>
      <c r="AE25" s="319"/>
      <c r="AF25" s="320"/>
      <c r="AG25" s="320"/>
      <c r="AH25" s="320" t="e">
        <f>AG25/AF25</f>
        <v>#DIV/0!</v>
      </c>
      <c r="AI25" s="320">
        <v>0</v>
      </c>
      <c r="AJ25" s="317" t="e">
        <f>AI25/AF25</f>
        <v>#DIV/0!</v>
      </c>
      <c r="AL25" s="317" t="e">
        <f t="shared" si="10"/>
        <v>#DIV/0!</v>
      </c>
      <c r="AM25" s="320"/>
      <c r="AN25" s="320"/>
      <c r="AO25" s="320"/>
      <c r="AP25" s="320" t="e">
        <f>AO25/AN25</f>
        <v>#DIV/0!</v>
      </c>
      <c r="AQ25" s="320">
        <v>0</v>
      </c>
      <c r="AR25" s="317" t="e">
        <f t="shared" si="11"/>
        <v>#DIV/0!</v>
      </c>
      <c r="AV25" s="317" t="e">
        <f>(#REF!+AM25)/(#REF!+AM31)</f>
        <v>#REF!</v>
      </c>
      <c r="AW25" s="317" t="e">
        <f>#REF!/(AM25+#REF!)</f>
        <v>#REF!</v>
      </c>
      <c r="AX25" s="317" t="e">
        <f>AM25/(#REF!+AM25)</f>
        <v>#REF!</v>
      </c>
      <c r="AZ25" s="320" t="e">
        <f>(#REF!*0.1)+(AF25*6)+(AL25*0.1)+(AN25*6)</f>
        <v>#REF!</v>
      </c>
      <c r="BA25" s="320" t="e">
        <f>(#REF!*0.1)+(AF25*6)+(AK25*1)+(AL25*0.1)+(AN25*6)</f>
        <v>#REF!</v>
      </c>
    </row>
    <row r="26" spans="1:54" x14ac:dyDescent="0.15">
      <c r="A26" s="319"/>
      <c r="B26" s="320"/>
      <c r="C26" s="330"/>
      <c r="D26" s="320"/>
      <c r="E26" s="320"/>
      <c r="F26" s="320" t="e">
        <f>E26/D26</f>
        <v>#DIV/0!</v>
      </c>
      <c r="G26" s="320"/>
      <c r="H26" s="317" t="e">
        <f>G26/D26</f>
        <v>#DIV/0!</v>
      </c>
      <c r="J26" s="317" t="e">
        <f t="shared" si="8"/>
        <v>#DIV/0!</v>
      </c>
      <c r="K26" s="320"/>
      <c r="L26" s="320"/>
      <c r="M26" s="320"/>
      <c r="N26" s="320" t="e">
        <f>M26/L26</f>
        <v>#DIV/0!</v>
      </c>
      <c r="O26" s="320">
        <v>0</v>
      </c>
      <c r="P26" s="317" t="e">
        <f t="shared" si="9"/>
        <v>#DIV/0!</v>
      </c>
      <c r="S26" s="319"/>
      <c r="T26" s="317">
        <f>(D26+K26)/($D$27+$K$27+$N$17+$E$17+$L$38+$L$47)</f>
        <v>0</v>
      </c>
      <c r="U26" s="317">
        <f>K26/($K$27+$F$38+$F$47)</f>
        <v>0</v>
      </c>
      <c r="V26" s="317">
        <f>D26/($D$27+$N$17+$L$38+$L$47)</f>
        <v>0</v>
      </c>
      <c r="X26" s="320">
        <f>($E26*('Scoring Format'!$B$3))+($G26*('Scoring Format'!$B$6))+($M26*('Scoring Format'!$B$4))+($O26*('Scoring Format'!$B$7))</f>
        <v>0</v>
      </c>
      <c r="Y26" s="320">
        <f>($E26*('Scoring Format'!$B$3))+($G26*('Scoring Format'!$B$6))+(L26*1)+($M26*('Scoring Format'!$B$4))+($O26*('Scoring Format'!$B$7))</f>
        <v>0</v>
      </c>
      <c r="Z26" s="320">
        <f>($E26*('Scoring Format'!$B$3))+($G26*('Scoring Format'!$B$6))+(L26*0.5)+($M26*('Scoring Format'!$B$4))+($O26*('Scoring Format'!$B$7))</f>
        <v>0</v>
      </c>
      <c r="AA26" s="322"/>
      <c r="AB26" s="322"/>
      <c r="AC26" s="322"/>
      <c r="AD26" s="319" t="s">
        <v>70</v>
      </c>
      <c r="AE26" s="319"/>
      <c r="AF26" s="320"/>
      <c r="AG26" s="320"/>
      <c r="AH26" s="320" t="e">
        <f>AG26/AF26</f>
        <v>#DIV/0!</v>
      </c>
      <c r="AI26" s="320"/>
      <c r="AJ26" s="317" t="e">
        <f>AI26/AF26</f>
        <v>#DIV/0!</v>
      </c>
      <c r="AL26" s="317" t="e">
        <f t="shared" si="10"/>
        <v>#DIV/0!</v>
      </c>
      <c r="AM26" s="320"/>
      <c r="AN26" s="320"/>
      <c r="AO26" s="320"/>
      <c r="AP26" s="320"/>
      <c r="AQ26" s="320">
        <f>(AG26*0.1)+(AI26*6)+(AN26*0.1)+(AP26*6)</f>
        <v>0</v>
      </c>
      <c r="AR26" s="317" t="e">
        <f t="shared" si="11"/>
        <v>#DIV/0!</v>
      </c>
      <c r="AV26" s="317" t="e">
        <f>(#REF!+AM26)/(#REF!+AM32)</f>
        <v>#REF!</v>
      </c>
      <c r="AW26" s="317" t="e">
        <f>#REF!/(AM26+#REF!)</f>
        <v>#REF!</v>
      </c>
      <c r="AX26" s="317" t="e">
        <f>AM26/(#REF!+AM26)</f>
        <v>#REF!</v>
      </c>
      <c r="AZ26" s="320" t="e">
        <f>(#REF!*0.1)+(AF26*6)+(AJ26*1)+(AK26*0.1)+(AM26*6)</f>
        <v>#REF!</v>
      </c>
      <c r="BA26" s="320" t="e">
        <f>(#REF!*0.1)+(AF26*6)+(AK26*1)+(AL26*0.1)+(AN26*6)</f>
        <v>#REF!</v>
      </c>
    </row>
    <row r="27" spans="1:54" x14ac:dyDescent="0.15">
      <c r="A27" s="318" t="s">
        <v>44</v>
      </c>
      <c r="B27" s="318"/>
      <c r="C27" s="318"/>
      <c r="D27" s="318">
        <f>SUM(D22:D26)</f>
        <v>385</v>
      </c>
      <c r="E27" s="318">
        <f t="shared" ref="E27:G27" si="12">SUM(E22:E26)</f>
        <v>1914</v>
      </c>
      <c r="F27" s="318"/>
      <c r="G27" s="318">
        <f t="shared" si="12"/>
        <v>18</v>
      </c>
      <c r="H27" s="318"/>
      <c r="I27" s="318"/>
      <c r="J27" s="318"/>
      <c r="K27" s="318">
        <f>SUM(K22:K26)</f>
        <v>80</v>
      </c>
      <c r="L27" s="318">
        <f t="shared" ref="L27:O27" si="13">SUM(L22:L26)</f>
        <v>67</v>
      </c>
      <c r="M27" s="318">
        <f t="shared" si="13"/>
        <v>471</v>
      </c>
      <c r="N27" s="318"/>
      <c r="O27" s="318">
        <f t="shared" si="13"/>
        <v>5</v>
      </c>
      <c r="P27" s="318"/>
      <c r="AD27" s="318" t="s">
        <v>44</v>
      </c>
      <c r="AE27" s="318"/>
      <c r="AF27" s="318">
        <f>SUM(AF22:AF26)</f>
        <v>304</v>
      </c>
      <c r="AG27" s="318">
        <f t="shared" ref="AG27" si="14">SUM(AG22:AG26)</f>
        <v>1513</v>
      </c>
      <c r="AH27" s="318"/>
      <c r="AI27" s="318">
        <f t="shared" ref="AI27" si="15">SUM(AI22:AI26)</f>
        <v>13</v>
      </c>
      <c r="AJ27" s="318"/>
      <c r="AK27" s="318"/>
      <c r="AL27" s="318"/>
      <c r="AM27" s="318">
        <f>SUM(AM22:AM26)</f>
        <v>98</v>
      </c>
      <c r="AN27" s="318">
        <f t="shared" ref="AN27:AO27" si="16">SUM(AN22:AN26)</f>
        <v>72</v>
      </c>
      <c r="AO27" s="318">
        <f t="shared" si="16"/>
        <v>491</v>
      </c>
      <c r="AP27" s="318"/>
      <c r="AQ27" s="318">
        <f t="shared" ref="AQ27" si="17">SUM(AQ22:AQ26)</f>
        <v>4</v>
      </c>
      <c r="AR27" s="318"/>
    </row>
    <row r="28" spans="1:54" x14ac:dyDescent="0.15">
      <c r="A28" s="318"/>
      <c r="C28" s="322"/>
      <c r="D28" s="322"/>
      <c r="E28" s="322"/>
      <c r="F28" s="322"/>
      <c r="G28" s="322"/>
      <c r="H28" s="318"/>
      <c r="I28" s="322"/>
      <c r="J28" s="322"/>
      <c r="K28" s="322"/>
      <c r="L28" s="322"/>
      <c r="M28" s="322"/>
      <c r="N28" s="322"/>
      <c r="AC28" s="318"/>
      <c r="AD28" s="322"/>
      <c r="AE28" s="322"/>
      <c r="AF28" s="322"/>
      <c r="AG28" s="322"/>
      <c r="AH28" s="322"/>
      <c r="AI28" s="322"/>
      <c r="AJ28" s="318"/>
      <c r="AK28" s="322"/>
      <c r="AL28" s="322"/>
      <c r="AM28" s="322"/>
      <c r="AN28" s="322"/>
      <c r="AO28" s="322"/>
      <c r="AP28" s="322"/>
    </row>
    <row r="29" spans="1:54" x14ac:dyDescent="0.15">
      <c r="C29" s="322"/>
      <c r="D29" s="322"/>
      <c r="E29" s="322"/>
      <c r="F29" s="322"/>
      <c r="G29" s="322"/>
      <c r="H29" s="322"/>
      <c r="I29" s="322"/>
      <c r="J29" s="322"/>
      <c r="K29" s="322"/>
      <c r="L29" s="322"/>
      <c r="M29" s="322"/>
      <c r="AD29" s="322"/>
      <c r="AE29" s="322"/>
      <c r="AF29" s="322"/>
      <c r="AG29" s="322"/>
      <c r="AH29" s="322"/>
      <c r="AI29" s="322"/>
      <c r="AJ29" s="322"/>
      <c r="AK29" s="322"/>
      <c r="AL29" s="322"/>
      <c r="AM29" s="322"/>
      <c r="AN29" s="322"/>
      <c r="AO29" s="322"/>
    </row>
    <row r="30" spans="1:54" x14ac:dyDescent="0.15">
      <c r="A30" s="545" t="s">
        <v>52</v>
      </c>
      <c r="B30" s="545"/>
      <c r="C30" s="545"/>
      <c r="D30" s="545"/>
      <c r="E30" s="545"/>
      <c r="F30" s="545"/>
      <c r="G30" s="545"/>
      <c r="H30" s="313"/>
      <c r="I30" s="313"/>
      <c r="J30" s="322"/>
      <c r="K30" s="322"/>
      <c r="L30" s="545" t="s">
        <v>49</v>
      </c>
      <c r="M30" s="545"/>
      <c r="N30" s="545"/>
      <c r="O30" s="545"/>
      <c r="P30" s="545"/>
      <c r="T30" s="545" t="s">
        <v>50</v>
      </c>
      <c r="U30" s="545"/>
      <c r="V30" s="545"/>
      <c r="X30" s="545"/>
      <c r="Y30" s="544"/>
      <c r="AE30" s="545" t="s">
        <v>52</v>
      </c>
      <c r="AF30" s="545"/>
      <c r="AG30" s="545"/>
      <c r="AH30" s="545"/>
      <c r="AI30" s="545"/>
      <c r="AJ30" s="545"/>
      <c r="AK30" s="545"/>
      <c r="AL30" s="322"/>
      <c r="AM30" s="322"/>
      <c r="AN30" s="545" t="s">
        <v>49</v>
      </c>
      <c r="AO30" s="545"/>
      <c r="AP30" s="545"/>
      <c r="AQ30" s="545"/>
      <c r="AR30" s="545"/>
      <c r="AV30" s="545" t="s">
        <v>50</v>
      </c>
      <c r="AW30" s="545"/>
      <c r="AX30" s="545"/>
      <c r="AZ30" s="545" t="s">
        <v>51</v>
      </c>
      <c r="BA30" s="544"/>
    </row>
    <row r="31" spans="1:54" x14ac:dyDescent="0.15">
      <c r="A31" s="318" t="s">
        <v>25</v>
      </c>
      <c r="B31" s="318" t="s">
        <v>1517</v>
      </c>
      <c r="C31" s="318" t="s">
        <v>66</v>
      </c>
      <c r="D31" s="318" t="s">
        <v>34</v>
      </c>
      <c r="E31" s="318" t="s">
        <v>17</v>
      </c>
      <c r="F31" s="318" t="s">
        <v>18</v>
      </c>
      <c r="G31" s="318" t="s">
        <v>19</v>
      </c>
      <c r="H31" s="318" t="s">
        <v>20</v>
      </c>
      <c r="I31" s="318" t="s">
        <v>6</v>
      </c>
      <c r="J31" s="318" t="s">
        <v>53</v>
      </c>
      <c r="L31" s="318" t="s">
        <v>10</v>
      </c>
      <c r="M31" s="318" t="s">
        <v>11</v>
      </c>
      <c r="N31" s="318" t="s">
        <v>12</v>
      </c>
      <c r="O31" s="318" t="s">
        <v>26</v>
      </c>
      <c r="P31" s="318" t="s">
        <v>7</v>
      </c>
      <c r="S31" s="318" t="s">
        <v>25</v>
      </c>
      <c r="T31" s="318" t="s">
        <v>47</v>
      </c>
      <c r="U31" s="318" t="s">
        <v>45</v>
      </c>
      <c r="V31" s="318" t="s">
        <v>46</v>
      </c>
      <c r="X31" s="318" t="s">
        <v>14</v>
      </c>
      <c r="Y31" s="318" t="s">
        <v>21</v>
      </c>
      <c r="Z31" s="318" t="s">
        <v>1003</v>
      </c>
      <c r="AA31" s="318"/>
      <c r="AD31" s="318" t="s">
        <v>25</v>
      </c>
      <c r="AE31" s="318" t="s">
        <v>66</v>
      </c>
      <c r="AF31" s="318" t="s">
        <v>34</v>
      </c>
      <c r="AG31" s="318" t="s">
        <v>17</v>
      </c>
      <c r="AH31" s="318" t="s">
        <v>18</v>
      </c>
      <c r="AI31" s="318" t="s">
        <v>19</v>
      </c>
      <c r="AJ31" s="318" t="s">
        <v>20</v>
      </c>
      <c r="AK31" s="318" t="s">
        <v>6</v>
      </c>
      <c r="AL31" s="318" t="s">
        <v>53</v>
      </c>
      <c r="AN31" s="318" t="s">
        <v>10</v>
      </c>
      <c r="AO31" s="318" t="s">
        <v>11</v>
      </c>
      <c r="AP31" s="318" t="s">
        <v>12</v>
      </c>
      <c r="AQ31" s="318" t="s">
        <v>26</v>
      </c>
      <c r="AR31" s="318" t="s">
        <v>7</v>
      </c>
      <c r="AV31" s="318" t="s">
        <v>47</v>
      </c>
      <c r="AW31" s="318" t="s">
        <v>45</v>
      </c>
      <c r="AX31" s="318" t="s">
        <v>46</v>
      </c>
      <c r="AZ31" s="318" t="s">
        <v>14</v>
      </c>
      <c r="BA31" s="318" t="s">
        <v>21</v>
      </c>
    </row>
    <row r="32" spans="1:54" x14ac:dyDescent="0.15">
      <c r="A32" s="319" t="s">
        <v>1583</v>
      </c>
      <c r="B32" s="320">
        <v>25</v>
      </c>
      <c r="C32" s="320">
        <v>17</v>
      </c>
      <c r="D32" s="317">
        <f>F32/E32</f>
        <v>0.68181818181818177</v>
      </c>
      <c r="E32" s="320">
        <v>154</v>
      </c>
      <c r="F32" s="320">
        <v>105</v>
      </c>
      <c r="G32" s="320">
        <v>1475</v>
      </c>
      <c r="H32" s="320">
        <f t="shared" ref="H32:H37" si="18">G32/F32</f>
        <v>14.047619047619047</v>
      </c>
      <c r="I32" s="320">
        <v>9</v>
      </c>
      <c r="J32" s="317">
        <f>I32/F32</f>
        <v>8.5714285714285715E-2</v>
      </c>
      <c r="L32" s="320">
        <v>3</v>
      </c>
      <c r="M32" s="320">
        <v>12</v>
      </c>
      <c r="N32" s="331">
        <f t="shared" ref="N32:N37" si="19">M32/L32</f>
        <v>4</v>
      </c>
      <c r="O32" s="320">
        <v>0</v>
      </c>
      <c r="P32" s="317">
        <f>O32/L32</f>
        <v>0</v>
      </c>
      <c r="S32" s="319" t="s">
        <v>1584</v>
      </c>
      <c r="T32" s="332">
        <f t="shared" ref="T32:T37" si="20">(E32+L32)/($D$27+$L$27+$N$17+$E$47+$L$47)</f>
        <v>0.2411674347158218</v>
      </c>
      <c r="U32" s="332">
        <f t="shared" ref="U32:U37" si="21">E32/($E$17)</f>
        <v>0.4196185286103542</v>
      </c>
      <c r="V32" s="332">
        <f t="shared" ref="V32:V37" si="22">L32/($N$17+$D$27+$L$38+$L$47)</f>
        <v>6.1855670103092781E-3</v>
      </c>
      <c r="X32" s="320">
        <f>($G32*('Scoring Format'!$B$4))+($I32*'Scoring Format'!$B$7)+($M32*('Scoring Format'!$B$3))+($O32*('Scoring Format'!$B$6))</f>
        <v>202.7</v>
      </c>
      <c r="Y32" s="320">
        <f>(F32*1)+(($G32*('Scoring Format'!$B$4))+($I32*'Scoring Format'!$B$7)+($M32*('Scoring Format'!$B$3))+($O32*('Scoring Format'!$B$6)))</f>
        <v>307.7</v>
      </c>
      <c r="Z32" s="320">
        <f>(F32*0.5)+(($G32*('Scoring Format'!$B$4))+($I32*'Scoring Format'!$B$7)+($M32*('Scoring Format'!$B$3))+($O32*('Scoring Format'!$B$6)))</f>
        <v>255.2</v>
      </c>
      <c r="AA32" s="322"/>
      <c r="AD32" s="319" t="s">
        <v>71</v>
      </c>
      <c r="AE32" s="319"/>
      <c r="AF32" s="317">
        <f>AH32/AG32</f>
        <v>0.60747663551401865</v>
      </c>
      <c r="AG32" s="320">
        <v>107</v>
      </c>
      <c r="AH32" s="320">
        <v>65</v>
      </c>
      <c r="AI32" s="320">
        <v>710</v>
      </c>
      <c r="AJ32" s="320">
        <f t="shared" ref="AJ32:AJ36" si="23">AI32/AH32</f>
        <v>10.923076923076923</v>
      </c>
      <c r="AK32" s="320">
        <v>6</v>
      </c>
      <c r="AL32" s="317">
        <f>AK32/AH32</f>
        <v>9.2307692307692313E-2</v>
      </c>
      <c r="AN32" s="320">
        <v>0</v>
      </c>
      <c r="AO32" s="320">
        <v>0</v>
      </c>
      <c r="AP32" s="331" t="e">
        <f t="shared" ref="AP32:AP37" si="24">AO32/AN32</f>
        <v>#DIV/0!</v>
      </c>
      <c r="AQ32" s="320">
        <v>0</v>
      </c>
      <c r="AR32" s="317" t="e">
        <f>AQ32/AN32</f>
        <v>#DIV/0!</v>
      </c>
      <c r="AV32" s="332" t="e">
        <f>(#REF!+AK32)/(#REF!+AK35)</f>
        <v>#REF!</v>
      </c>
      <c r="AW32" s="332" t="e">
        <f>#REF!/(AK32+#REF!)</f>
        <v>#REF!</v>
      </c>
      <c r="AX32" s="332" t="e">
        <f>AK32/(#REF!+AK32)</f>
        <v>#REF!</v>
      </c>
      <c r="AZ32" s="320">
        <f>(AI32*0.1)+(AK32*6)+(AO32*0.1)+(AQ32*6)</f>
        <v>107</v>
      </c>
      <c r="BA32" s="320">
        <f>(AH32*1)+(AI32*0.1)+(AK32*6)+(AO32*0.1)+(AQ32*6)</f>
        <v>172</v>
      </c>
    </row>
    <row r="33" spans="1:53" x14ac:dyDescent="0.15">
      <c r="A33" s="319" t="s">
        <v>2527</v>
      </c>
      <c r="B33" s="320">
        <v>22</v>
      </c>
      <c r="C33" s="320">
        <v>16</v>
      </c>
      <c r="D33" s="317">
        <f t="shared" ref="D33:D37" si="25">F33/E33</f>
        <v>0.53333333333333333</v>
      </c>
      <c r="E33" s="320">
        <v>15</v>
      </c>
      <c r="F33" s="320">
        <v>8</v>
      </c>
      <c r="G33" s="320">
        <v>186</v>
      </c>
      <c r="H33" s="320">
        <f t="shared" si="18"/>
        <v>23.25</v>
      </c>
      <c r="I33" s="320">
        <v>1</v>
      </c>
      <c r="J33" s="317">
        <f t="shared" ref="J33:J37" si="26">I33/F33</f>
        <v>0.125</v>
      </c>
      <c r="L33" s="320">
        <v>0</v>
      </c>
      <c r="M33" s="320">
        <v>0</v>
      </c>
      <c r="N33" s="331" t="e">
        <f t="shared" si="19"/>
        <v>#DIV/0!</v>
      </c>
      <c r="O33" s="320"/>
      <c r="P33" s="317" t="e">
        <f t="shared" ref="P33:P37" si="27">O33/L33</f>
        <v>#DIV/0!</v>
      </c>
      <c r="S33" s="319" t="s">
        <v>2529</v>
      </c>
      <c r="T33" s="332">
        <f t="shared" si="20"/>
        <v>2.3041474654377881E-2</v>
      </c>
      <c r="U33" s="332">
        <f t="shared" si="21"/>
        <v>4.0871934604904632E-2</v>
      </c>
      <c r="V33" s="332">
        <f t="shared" si="22"/>
        <v>0</v>
      </c>
      <c r="X33" s="320">
        <f>($G33*('Scoring Format'!$B$4))+($I33*'Scoring Format'!$B$7)+($M33*('Scoring Format'!$B$3))+($O33*('Scoring Format'!$B$6))</f>
        <v>24.6</v>
      </c>
      <c r="Y33" s="320">
        <f>(F33*1)+(($G33*('Scoring Format'!$B$4))+($I33*'Scoring Format'!$B$7)+($M33*('Scoring Format'!$B$3))+($O33*('Scoring Format'!$B$6)))</f>
        <v>32.6</v>
      </c>
      <c r="Z33" s="320">
        <f>(F33*0.5)+(($G33*('Scoring Format'!$B$4))+($I33*'Scoring Format'!$B$7)+($M33*('Scoring Format'!$B$3))+($O33*('Scoring Format'!$B$6)))</f>
        <v>28.6</v>
      </c>
      <c r="AA33" s="322"/>
      <c r="AD33" s="319" t="s">
        <v>27</v>
      </c>
      <c r="AE33" s="319"/>
      <c r="AF33" s="317">
        <f t="shared" ref="AF33:AF37" si="28">AH33/AG33</f>
        <v>0.6333333333333333</v>
      </c>
      <c r="AG33" s="320">
        <v>120</v>
      </c>
      <c r="AH33" s="320">
        <v>76</v>
      </c>
      <c r="AI33" s="320">
        <v>892</v>
      </c>
      <c r="AJ33" s="320">
        <f t="shared" si="23"/>
        <v>11.736842105263158</v>
      </c>
      <c r="AK33" s="320">
        <v>5</v>
      </c>
      <c r="AL33" s="317">
        <f t="shared" ref="AL33:AL37" si="29">AK33/AH33</f>
        <v>6.5789473684210523E-2</v>
      </c>
      <c r="AN33" s="320">
        <v>12</v>
      </c>
      <c r="AO33" s="320">
        <v>108</v>
      </c>
      <c r="AP33" s="331">
        <f t="shared" si="24"/>
        <v>9</v>
      </c>
      <c r="AQ33" s="320">
        <v>0</v>
      </c>
      <c r="AR33" s="317">
        <f t="shared" ref="AR33:AR37" si="30">AQ33/AN33</f>
        <v>0</v>
      </c>
      <c r="AV33" s="332" t="e">
        <f>(#REF!+AK33)/(#REF!+AK36)</f>
        <v>#REF!</v>
      </c>
      <c r="AW33" s="332" t="e">
        <f>#REF!/(AK33+#REF!)</f>
        <v>#REF!</v>
      </c>
      <c r="AX33" s="332" t="e">
        <f>AK33/(#REF!+AK33)</f>
        <v>#REF!</v>
      </c>
      <c r="AZ33" s="320">
        <f>(AI33*0.1)+(AK33*6)+(AO33*0.1)+(AQ33*6)</f>
        <v>130</v>
      </c>
      <c r="BA33" s="320">
        <f>(AH33*1)+(AI33*0.1)+(AK33*6)+(AO33*0.1)+(AQ33*6)</f>
        <v>206</v>
      </c>
    </row>
    <row r="34" spans="1:53" x14ac:dyDescent="0.15">
      <c r="A34" s="319" t="s">
        <v>916</v>
      </c>
      <c r="B34" s="320">
        <v>25</v>
      </c>
      <c r="C34" s="320">
        <v>16</v>
      </c>
      <c r="D34" s="317">
        <f t="shared" si="25"/>
        <v>0.5641025641025641</v>
      </c>
      <c r="E34" s="320">
        <v>117</v>
      </c>
      <c r="F34" s="320">
        <v>66</v>
      </c>
      <c r="G34" s="320">
        <v>983</v>
      </c>
      <c r="H34" s="320">
        <f t="shared" si="18"/>
        <v>14.893939393939394</v>
      </c>
      <c r="I34" s="320">
        <v>9</v>
      </c>
      <c r="J34" s="317">
        <f t="shared" si="26"/>
        <v>0.13636363636363635</v>
      </c>
      <c r="L34" s="320">
        <v>3</v>
      </c>
      <c r="M34" s="320">
        <v>14</v>
      </c>
      <c r="N34" s="331">
        <f t="shared" si="19"/>
        <v>4.666666666666667</v>
      </c>
      <c r="O34" s="320">
        <v>0</v>
      </c>
      <c r="P34" s="317">
        <f t="shared" si="27"/>
        <v>0</v>
      </c>
      <c r="S34" s="319" t="s">
        <v>917</v>
      </c>
      <c r="T34" s="332">
        <f t="shared" si="20"/>
        <v>0.18433179723502305</v>
      </c>
      <c r="U34" s="332">
        <f t="shared" si="21"/>
        <v>0.31880108991825612</v>
      </c>
      <c r="V34" s="332">
        <f t="shared" si="22"/>
        <v>6.1855670103092781E-3</v>
      </c>
      <c r="X34" s="320">
        <f>($G34*('Scoring Format'!$B$4))+($I34*'Scoring Format'!$B$7)+($M34*('Scoring Format'!$B$3))+($O34*('Scoring Format'!$B$6))</f>
        <v>153.70000000000002</v>
      </c>
      <c r="Y34" s="320">
        <f>(F34*1)+(($G34*('Scoring Format'!$B$4))+($I34*'Scoring Format'!$B$7)+($M34*('Scoring Format'!$B$3))+($O34*('Scoring Format'!$B$6)))</f>
        <v>219.70000000000002</v>
      </c>
      <c r="Z34" s="320">
        <f>(F34*0.5)+(($G34*('Scoring Format'!$B$4))+($I34*'Scoring Format'!$B$7)+($M34*('Scoring Format'!$B$3))+($O34*('Scoring Format'!$B$6)))</f>
        <v>186.70000000000002</v>
      </c>
      <c r="AA34" s="322"/>
      <c r="AD34" s="319" t="s">
        <v>28</v>
      </c>
      <c r="AE34" s="319"/>
      <c r="AF34" s="317">
        <f t="shared" si="28"/>
        <v>0.55000000000000004</v>
      </c>
      <c r="AG34" s="320">
        <v>40</v>
      </c>
      <c r="AH34" s="320">
        <v>22</v>
      </c>
      <c r="AI34" s="320">
        <v>325</v>
      </c>
      <c r="AJ34" s="320">
        <f t="shared" si="23"/>
        <v>14.772727272727273</v>
      </c>
      <c r="AK34" s="320">
        <v>2</v>
      </c>
      <c r="AL34" s="317">
        <f t="shared" si="29"/>
        <v>9.0909090909090912E-2</v>
      </c>
      <c r="AN34" s="320">
        <v>5</v>
      </c>
      <c r="AO34" s="320">
        <v>20</v>
      </c>
      <c r="AP34" s="331">
        <f t="shared" si="24"/>
        <v>4</v>
      </c>
      <c r="AQ34" s="320">
        <v>0</v>
      </c>
      <c r="AR34" s="317">
        <f t="shared" si="30"/>
        <v>0</v>
      </c>
      <c r="AV34" s="332" t="e">
        <f>(#REF!+AK34)/(#REF!+AK37)</f>
        <v>#REF!</v>
      </c>
      <c r="AW34" s="332" t="e">
        <f>#REF!/(AK34+#REF!)</f>
        <v>#REF!</v>
      </c>
      <c r="AX34" s="332" t="e">
        <f>AK34/(#REF!+AK34)</f>
        <v>#REF!</v>
      </c>
      <c r="AZ34" s="320">
        <f>(AI34*0.1)+(AK34*6)+(AO34*0.1)+(AQ34*6)</f>
        <v>46.5</v>
      </c>
      <c r="BA34" s="320">
        <f>(AH34*1)+(AI34*0.1)+(AK34*6)+(AO34*0.1)+(AQ34*6)</f>
        <v>68.5</v>
      </c>
    </row>
    <row r="35" spans="1:53" x14ac:dyDescent="0.15">
      <c r="A35" s="319" t="s">
        <v>1864</v>
      </c>
      <c r="B35" s="320">
        <v>24</v>
      </c>
      <c r="C35" s="320">
        <v>17</v>
      </c>
      <c r="D35" s="317">
        <f t="shared" si="25"/>
        <v>0.58620689655172409</v>
      </c>
      <c r="E35" s="320">
        <v>58</v>
      </c>
      <c r="F35" s="320">
        <v>34</v>
      </c>
      <c r="G35" s="320">
        <v>435</v>
      </c>
      <c r="H35" s="320">
        <f t="shared" si="18"/>
        <v>12.794117647058824</v>
      </c>
      <c r="I35" s="320">
        <v>3</v>
      </c>
      <c r="J35" s="317">
        <f t="shared" si="26"/>
        <v>8.8235294117647065E-2</v>
      </c>
      <c r="L35" s="320">
        <v>2</v>
      </c>
      <c r="M35" s="320">
        <v>13</v>
      </c>
      <c r="N35" s="331">
        <f t="shared" si="19"/>
        <v>6.5</v>
      </c>
      <c r="O35" s="320">
        <v>0</v>
      </c>
      <c r="P35" s="317">
        <f t="shared" si="27"/>
        <v>0</v>
      </c>
      <c r="S35" s="319" t="s">
        <v>1865</v>
      </c>
      <c r="T35" s="332">
        <f t="shared" si="20"/>
        <v>9.2165898617511524E-2</v>
      </c>
      <c r="U35" s="332">
        <f t="shared" si="21"/>
        <v>0.15803814713896458</v>
      </c>
      <c r="V35" s="332">
        <f t="shared" si="22"/>
        <v>4.1237113402061857E-3</v>
      </c>
      <c r="X35" s="320">
        <f>($G35*('Scoring Format'!$B$4))+($I35*'Scoring Format'!$B$7)+($M35*('Scoring Format'!$B$3))+($O35*('Scoring Format'!$B$6))</f>
        <v>62.8</v>
      </c>
      <c r="Y35" s="320">
        <f>(F35*1)+(($G35*('Scoring Format'!$B$4))+($I35*'Scoring Format'!$B$7)+($M35*('Scoring Format'!$B$3))+($O35*('Scoring Format'!$B$6)))</f>
        <v>96.8</v>
      </c>
      <c r="Z35" s="320">
        <f>(F35*0.5)+(($G35*('Scoring Format'!$B$4))+($I35*'Scoring Format'!$B$7)+($M35*('Scoring Format'!$B$3))+($O35*('Scoring Format'!$B$6)))</f>
        <v>79.8</v>
      </c>
      <c r="AA35" s="322"/>
      <c r="AD35" s="319" t="s">
        <v>29</v>
      </c>
      <c r="AE35" s="319"/>
      <c r="AF35" s="317">
        <f t="shared" si="28"/>
        <v>0.66206896551724137</v>
      </c>
      <c r="AG35" s="320">
        <v>145</v>
      </c>
      <c r="AH35" s="320">
        <v>96</v>
      </c>
      <c r="AI35" s="320">
        <v>1098</v>
      </c>
      <c r="AJ35" s="320">
        <f t="shared" si="23"/>
        <v>11.4375</v>
      </c>
      <c r="AK35" s="320">
        <v>7</v>
      </c>
      <c r="AL35" s="317">
        <f t="shared" si="29"/>
        <v>7.2916666666666671E-2</v>
      </c>
      <c r="AN35" s="320">
        <v>0</v>
      </c>
      <c r="AO35" s="320">
        <v>0</v>
      </c>
      <c r="AP35" s="331" t="e">
        <f t="shared" si="24"/>
        <v>#DIV/0!</v>
      </c>
      <c r="AQ35" s="320">
        <v>0</v>
      </c>
      <c r="AR35" s="317" t="e">
        <f t="shared" si="30"/>
        <v>#DIV/0!</v>
      </c>
      <c r="AV35" s="332" t="e">
        <f>(#REF!+AK35)/(#REF!+AK38)</f>
        <v>#REF!</v>
      </c>
      <c r="AW35" s="332" t="e">
        <f>#REF!/(AK35+#REF!)</f>
        <v>#REF!</v>
      </c>
      <c r="AX35" s="332" t="e">
        <f>AK35/(#REF!+AK35)</f>
        <v>#REF!</v>
      </c>
      <c r="AZ35" s="320">
        <f>(AI35*0.1)+(AK35*6)+(AO35*0.1)+(AQ35*6)</f>
        <v>151.80000000000001</v>
      </c>
      <c r="BA35" s="320">
        <f>(AH35*1)+(AI35*0.1)+(AK35*6)+(AO35*0.1)+(AQ35*6)</f>
        <v>247.8</v>
      </c>
    </row>
    <row r="36" spans="1:53" x14ac:dyDescent="0.15">
      <c r="A36" s="319" t="s">
        <v>989</v>
      </c>
      <c r="B36" s="320">
        <v>26</v>
      </c>
      <c r="C36" s="320"/>
      <c r="D36" s="317">
        <f t="shared" si="25"/>
        <v>0.33333333333333331</v>
      </c>
      <c r="E36" s="320">
        <v>3</v>
      </c>
      <c r="F36" s="320">
        <v>1</v>
      </c>
      <c r="G36" s="320">
        <v>7</v>
      </c>
      <c r="H36" s="320">
        <f t="shared" si="18"/>
        <v>7</v>
      </c>
      <c r="I36" s="320">
        <v>0</v>
      </c>
      <c r="J36" s="317">
        <f t="shared" si="26"/>
        <v>0</v>
      </c>
      <c r="L36" s="320"/>
      <c r="M36" s="320"/>
      <c r="N36" s="331" t="e">
        <f t="shared" si="19"/>
        <v>#DIV/0!</v>
      </c>
      <c r="O36" s="320"/>
      <c r="P36" s="317" t="e">
        <f t="shared" si="27"/>
        <v>#DIV/0!</v>
      </c>
      <c r="S36" s="319" t="s">
        <v>990</v>
      </c>
      <c r="T36" s="332">
        <f t="shared" si="20"/>
        <v>4.608294930875576E-3</v>
      </c>
      <c r="U36" s="332">
        <f t="shared" si="21"/>
        <v>8.1743869209809257E-3</v>
      </c>
      <c r="V36" s="332">
        <f t="shared" si="22"/>
        <v>0</v>
      </c>
      <c r="X36" s="320">
        <f>($G36*('Scoring Format'!$B$4))+($I36*'Scoring Format'!$B$7)+($M36*('Scoring Format'!$B$3))+($O36*('Scoring Format'!$B$6))</f>
        <v>0.70000000000000007</v>
      </c>
      <c r="Y36" s="320">
        <f>(F36*1)+(($G36*('Scoring Format'!$B$4))+($I36*'Scoring Format'!$B$7)+($M36*('Scoring Format'!$B$3))+($O36*('Scoring Format'!$B$6)))</f>
        <v>1.7000000000000002</v>
      </c>
      <c r="Z36" s="320">
        <f>(F36*0.5)+(($G36*('Scoring Format'!$B$4))+($I36*'Scoring Format'!$B$7)+($M36*('Scoring Format'!$B$3))+($O36*('Scoring Format'!$B$6)))</f>
        <v>1.2000000000000002</v>
      </c>
      <c r="AA36" s="322"/>
      <c r="AD36" s="319" t="s">
        <v>30</v>
      </c>
      <c r="AE36" s="319"/>
      <c r="AF36" s="317">
        <f t="shared" si="28"/>
        <v>0.6</v>
      </c>
      <c r="AG36" s="320">
        <v>10</v>
      </c>
      <c r="AH36" s="320">
        <v>6</v>
      </c>
      <c r="AI36" s="320">
        <v>100</v>
      </c>
      <c r="AJ36" s="320">
        <f t="shared" si="23"/>
        <v>16.666666666666668</v>
      </c>
      <c r="AK36" s="320">
        <v>0</v>
      </c>
      <c r="AL36" s="317">
        <f t="shared" si="29"/>
        <v>0</v>
      </c>
      <c r="AN36" s="320">
        <v>0</v>
      </c>
      <c r="AO36" s="320">
        <v>0</v>
      </c>
      <c r="AP36" s="331" t="e">
        <f t="shared" si="24"/>
        <v>#DIV/0!</v>
      </c>
      <c r="AQ36" s="320">
        <v>0</v>
      </c>
      <c r="AR36" s="317" t="e">
        <f t="shared" si="30"/>
        <v>#DIV/0!</v>
      </c>
      <c r="AV36" s="332" t="e">
        <f>(#REF!+AK36)/(#REF!+AK41)</f>
        <v>#REF!</v>
      </c>
      <c r="AW36" s="332" t="e">
        <f>#REF!/(AK36+#REF!)</f>
        <v>#REF!</v>
      </c>
      <c r="AX36" s="332" t="e">
        <f>AK36/(#REF!+AK36)</f>
        <v>#REF!</v>
      </c>
      <c r="AZ36" s="320">
        <f>(AI36*0.1)+(AK36*6)+(AO36*0.1)+(AQ36*6)</f>
        <v>10</v>
      </c>
      <c r="BA36" s="320">
        <f>(AH36*1)+(AI36*0.1)+(AK36*6)+(AO36*0.1)+(AQ36*6)</f>
        <v>16</v>
      </c>
    </row>
    <row r="37" spans="1:53" x14ac:dyDescent="0.15">
      <c r="A37" s="319" t="s">
        <v>2528</v>
      </c>
      <c r="B37" s="320">
        <v>23</v>
      </c>
      <c r="C37" s="320"/>
      <c r="D37" s="317">
        <f t="shared" si="25"/>
        <v>0.6</v>
      </c>
      <c r="E37" s="320">
        <v>5</v>
      </c>
      <c r="F37" s="320">
        <v>3</v>
      </c>
      <c r="G37" s="320">
        <v>35</v>
      </c>
      <c r="H37" s="320">
        <f t="shared" si="18"/>
        <v>11.666666666666666</v>
      </c>
      <c r="I37" s="320">
        <v>0</v>
      </c>
      <c r="J37" s="317">
        <f t="shared" si="26"/>
        <v>0</v>
      </c>
      <c r="L37" s="320"/>
      <c r="M37" s="320"/>
      <c r="N37" s="331" t="e">
        <f t="shared" si="19"/>
        <v>#DIV/0!</v>
      </c>
      <c r="O37" s="320"/>
      <c r="P37" s="317" t="e">
        <f t="shared" si="27"/>
        <v>#DIV/0!</v>
      </c>
      <c r="S37" s="319" t="s">
        <v>2224</v>
      </c>
      <c r="T37" s="332">
        <f t="shared" si="20"/>
        <v>7.6804915514592934E-3</v>
      </c>
      <c r="U37" s="332">
        <f t="shared" si="21"/>
        <v>1.3623978201634877E-2</v>
      </c>
      <c r="V37" s="332">
        <f t="shared" si="22"/>
        <v>0</v>
      </c>
      <c r="X37" s="320">
        <f>($G37*('Scoring Format'!$B$4))+($I37*'Scoring Format'!$B$7)+($M37*('Scoring Format'!$B$3))+($O37*('Scoring Format'!$B$6))</f>
        <v>3.5</v>
      </c>
      <c r="Y37" s="320">
        <f>(F37*1)+(($G37*('Scoring Format'!$B$4))+($I37*'Scoring Format'!$B$7)+($M37*('Scoring Format'!$B$3))+($O37*('Scoring Format'!$B$6)))</f>
        <v>6.5</v>
      </c>
      <c r="Z37" s="320">
        <f>(F37*0.5)+(($G37*('Scoring Format'!$B$4))+($I37*'Scoring Format'!$B$7)+($M37*('Scoring Format'!$B$3))+($O37*('Scoring Format'!$B$6)))</f>
        <v>5</v>
      </c>
      <c r="AA37" s="322"/>
      <c r="AD37" s="319" t="s">
        <v>72</v>
      </c>
      <c r="AE37" s="319"/>
      <c r="AF37" s="317" t="e">
        <f t="shared" si="28"/>
        <v>#DIV/0!</v>
      </c>
      <c r="AG37" s="320"/>
      <c r="AH37" s="320"/>
      <c r="AI37" s="320"/>
      <c r="AJ37" s="320"/>
      <c r="AK37" s="320"/>
      <c r="AL37" s="317" t="e">
        <f t="shared" si="29"/>
        <v>#DIV/0!</v>
      </c>
      <c r="AN37" s="320"/>
      <c r="AO37" s="320"/>
      <c r="AP37" s="331" t="e">
        <f t="shared" si="24"/>
        <v>#DIV/0!</v>
      </c>
      <c r="AQ37" s="320"/>
      <c r="AR37" s="317" t="e">
        <f t="shared" si="30"/>
        <v>#DIV/0!</v>
      </c>
      <c r="AV37" s="332" t="e">
        <f>(#REF!+AK37)/(#REF!+AK42)</f>
        <v>#REF!</v>
      </c>
      <c r="AW37" s="332" t="e">
        <f>#REF!/(AK37+#REF!)</f>
        <v>#REF!</v>
      </c>
      <c r="AX37" s="332" t="e">
        <f>AK37/(#REF!+AK37)</f>
        <v>#REF!</v>
      </c>
      <c r="AZ37" s="320"/>
      <c r="BA37" s="320"/>
    </row>
    <row r="38" spans="1:53" x14ac:dyDescent="0.15">
      <c r="A38" s="318" t="s">
        <v>44</v>
      </c>
      <c r="B38" s="318"/>
      <c r="C38" s="318"/>
      <c r="D38" s="314"/>
      <c r="E38" s="318">
        <f>SUM(E32:E37)</f>
        <v>352</v>
      </c>
      <c r="F38" s="318">
        <f t="shared" ref="F38:I38" si="31">SUM(F32:F37)</f>
        <v>217</v>
      </c>
      <c r="G38" s="318">
        <f t="shared" si="31"/>
        <v>3121</v>
      </c>
      <c r="H38" s="318"/>
      <c r="I38" s="318">
        <f t="shared" si="31"/>
        <v>22</v>
      </c>
      <c r="J38" s="318"/>
      <c r="K38" s="318"/>
      <c r="L38" s="318">
        <f>SUM(L32:L37)</f>
        <v>8</v>
      </c>
      <c r="M38" s="318">
        <f t="shared" ref="M38:O38" si="32">SUM(M32:M37)</f>
        <v>39</v>
      </c>
      <c r="N38" s="318"/>
      <c r="O38" s="318">
        <f t="shared" si="32"/>
        <v>0</v>
      </c>
      <c r="P38" s="318"/>
      <c r="AD38" s="318" t="s">
        <v>44</v>
      </c>
      <c r="AE38" s="318"/>
      <c r="AF38" s="314"/>
      <c r="AG38" s="318">
        <f>SUM(AG32:AG37)</f>
        <v>422</v>
      </c>
      <c r="AH38" s="318">
        <f t="shared" ref="AH38:AI38" si="33">SUM(AH32:AH37)</f>
        <v>265</v>
      </c>
      <c r="AI38" s="318">
        <f t="shared" si="33"/>
        <v>3125</v>
      </c>
      <c r="AJ38" s="318"/>
      <c r="AK38" s="318">
        <f t="shared" ref="AK38" si="34">SUM(AK32:AK37)</f>
        <v>20</v>
      </c>
      <c r="AL38" s="318"/>
      <c r="AM38" s="318"/>
      <c r="AN38" s="318">
        <f>SUM(AN32:AN37)</f>
        <v>17</v>
      </c>
      <c r="AO38" s="318">
        <f t="shared" ref="AO38" si="35">SUM(AO32:AO37)</f>
        <v>128</v>
      </c>
      <c r="AP38" s="318"/>
      <c r="AQ38" s="318">
        <f t="shared" ref="AQ38" si="36">SUM(AQ32:AQ37)</f>
        <v>0</v>
      </c>
      <c r="AR38" s="318"/>
    </row>
    <row r="39" spans="1:53" x14ac:dyDescent="0.15">
      <c r="A39" s="318"/>
      <c r="C39" s="322"/>
      <c r="D39" s="322"/>
      <c r="E39" s="322"/>
      <c r="F39" s="322"/>
      <c r="G39" s="322"/>
      <c r="H39" s="322"/>
      <c r="I39" s="322"/>
      <c r="J39" s="322"/>
      <c r="K39" s="322"/>
      <c r="L39" s="322"/>
      <c r="S39" s="312" t="s">
        <v>1697</v>
      </c>
      <c r="AC39" s="318"/>
      <c r="AE39" s="322"/>
      <c r="AF39" s="322"/>
      <c r="AG39" s="322"/>
      <c r="AH39" s="322"/>
      <c r="AI39" s="322"/>
      <c r="AJ39" s="322"/>
      <c r="AK39" s="322"/>
      <c r="AL39" s="322"/>
      <c r="AM39" s="322"/>
      <c r="AN39" s="322"/>
    </row>
    <row r="40" spans="1:53" x14ac:dyDescent="0.15">
      <c r="A40" s="318"/>
      <c r="C40" s="322"/>
      <c r="D40" s="322"/>
      <c r="E40" s="322"/>
      <c r="F40" s="322"/>
      <c r="G40" s="322"/>
      <c r="H40" s="322"/>
      <c r="I40" s="322"/>
      <c r="J40" s="322"/>
      <c r="K40" s="322"/>
      <c r="L40" s="322"/>
      <c r="AC40" s="318"/>
      <c r="AE40" s="322"/>
      <c r="AF40" s="322"/>
      <c r="AG40" s="322"/>
      <c r="AH40" s="322"/>
      <c r="AI40" s="322"/>
      <c r="AJ40" s="322"/>
      <c r="AK40" s="322"/>
      <c r="AL40" s="322"/>
      <c r="AM40" s="322"/>
      <c r="AN40" s="322"/>
    </row>
    <row r="41" spans="1:53" x14ac:dyDescent="0.15">
      <c r="A41" s="545" t="s">
        <v>52</v>
      </c>
      <c r="B41" s="545"/>
      <c r="C41" s="545"/>
      <c r="D41" s="545"/>
      <c r="E41" s="545"/>
      <c r="F41" s="545"/>
      <c r="G41" s="545"/>
      <c r="H41" s="313"/>
      <c r="I41" s="313"/>
      <c r="J41" s="322"/>
      <c r="K41" s="322"/>
      <c r="L41" s="545" t="s">
        <v>49</v>
      </c>
      <c r="M41" s="545"/>
      <c r="N41" s="545"/>
      <c r="O41" s="545"/>
      <c r="P41" s="545"/>
      <c r="T41" s="545" t="s">
        <v>50</v>
      </c>
      <c r="U41" s="545"/>
      <c r="V41" s="545"/>
      <c r="X41" s="545"/>
      <c r="Y41" s="544"/>
      <c r="AE41" s="545" t="s">
        <v>52</v>
      </c>
      <c r="AF41" s="545"/>
      <c r="AG41" s="545"/>
      <c r="AH41" s="545"/>
      <c r="AI41" s="545"/>
      <c r="AJ41" s="545"/>
      <c r="AK41" s="545"/>
      <c r="AL41" s="322"/>
      <c r="AM41" s="322"/>
      <c r="AN41" s="545" t="s">
        <v>49</v>
      </c>
      <c r="AO41" s="545"/>
      <c r="AP41" s="545"/>
      <c r="AQ41" s="545"/>
      <c r="AR41" s="545"/>
      <c r="AV41" s="545" t="s">
        <v>50</v>
      </c>
      <c r="AW41" s="545"/>
      <c r="AX41" s="545"/>
      <c r="AZ41" s="545" t="s">
        <v>51</v>
      </c>
      <c r="BA41" s="544"/>
    </row>
    <row r="42" spans="1:53" x14ac:dyDescent="0.15">
      <c r="A42" s="318" t="s">
        <v>31</v>
      </c>
      <c r="B42" s="318" t="s">
        <v>1517</v>
      </c>
      <c r="C42" s="318" t="s">
        <v>66</v>
      </c>
      <c r="D42" s="318" t="s">
        <v>34</v>
      </c>
      <c r="E42" s="318" t="s">
        <v>17</v>
      </c>
      <c r="F42" s="318" t="s">
        <v>18</v>
      </c>
      <c r="G42" s="318" t="s">
        <v>19</v>
      </c>
      <c r="H42" s="318" t="s">
        <v>20</v>
      </c>
      <c r="I42" s="318" t="s">
        <v>6</v>
      </c>
      <c r="J42" s="318" t="s">
        <v>53</v>
      </c>
      <c r="L42" s="318" t="s">
        <v>10</v>
      </c>
      <c r="M42" s="318" t="s">
        <v>11</v>
      </c>
      <c r="N42" s="318" t="s">
        <v>12</v>
      </c>
      <c r="O42" s="318" t="s">
        <v>54</v>
      </c>
      <c r="P42" s="318" t="s">
        <v>7</v>
      </c>
      <c r="S42" s="318" t="s">
        <v>31</v>
      </c>
      <c r="T42" s="318" t="s">
        <v>47</v>
      </c>
      <c r="U42" s="318" t="s">
        <v>45</v>
      </c>
      <c r="V42" s="318" t="s">
        <v>46</v>
      </c>
      <c r="X42" s="318" t="s">
        <v>14</v>
      </c>
      <c r="Y42" s="318" t="s">
        <v>21</v>
      </c>
      <c r="Z42" s="318" t="s">
        <v>1004</v>
      </c>
      <c r="AA42" s="318"/>
      <c r="AD42" s="318" t="s">
        <v>31</v>
      </c>
      <c r="AE42" s="318" t="s">
        <v>66</v>
      </c>
      <c r="AF42" s="318" t="s">
        <v>34</v>
      </c>
      <c r="AG42" s="318" t="s">
        <v>17</v>
      </c>
      <c r="AH42" s="318" t="s">
        <v>18</v>
      </c>
      <c r="AI42" s="318" t="s">
        <v>19</v>
      </c>
      <c r="AJ42" s="318" t="s">
        <v>20</v>
      </c>
      <c r="AK42" s="318" t="s">
        <v>6</v>
      </c>
      <c r="AL42" s="318" t="s">
        <v>53</v>
      </c>
      <c r="AN42" s="318" t="s">
        <v>10</v>
      </c>
      <c r="AO42" s="318" t="s">
        <v>11</v>
      </c>
      <c r="AP42" s="318" t="s">
        <v>12</v>
      </c>
      <c r="AQ42" s="318" t="s">
        <v>54</v>
      </c>
      <c r="AR42" s="318" t="s">
        <v>7</v>
      </c>
      <c r="AV42" s="318" t="s">
        <v>47</v>
      </c>
      <c r="AW42" s="318" t="s">
        <v>45</v>
      </c>
      <c r="AX42" s="318" t="s">
        <v>46</v>
      </c>
      <c r="AZ42" s="318" t="s">
        <v>14</v>
      </c>
      <c r="BA42" s="318" t="s">
        <v>21</v>
      </c>
    </row>
    <row r="43" spans="1:53" x14ac:dyDescent="0.15">
      <c r="A43" s="319" t="s">
        <v>2533</v>
      </c>
      <c r="B43" s="320">
        <v>29</v>
      </c>
      <c r="C43" s="320">
        <v>16</v>
      </c>
      <c r="D43" s="317">
        <f>F43/E43</f>
        <v>0.8035714285714286</v>
      </c>
      <c r="E43" s="320">
        <v>56</v>
      </c>
      <c r="F43" s="320">
        <v>45</v>
      </c>
      <c r="G43" s="320">
        <v>475</v>
      </c>
      <c r="H43" s="320">
        <f>G43/F43</f>
        <v>10.555555555555555</v>
      </c>
      <c r="I43" s="320">
        <v>4</v>
      </c>
      <c r="J43" s="317">
        <f>I43/F43</f>
        <v>8.8888888888888892E-2</v>
      </c>
      <c r="L43" s="320">
        <v>0</v>
      </c>
      <c r="M43" s="320">
        <v>0</v>
      </c>
      <c r="N43" s="320">
        <v>0</v>
      </c>
      <c r="O43" s="320">
        <v>0</v>
      </c>
      <c r="P43" s="317" t="e">
        <f>O43/L43</f>
        <v>#DIV/0!</v>
      </c>
      <c r="S43" s="319" t="s">
        <v>2535</v>
      </c>
      <c r="T43" s="332">
        <f>(E43+L43)/($E$47+$L$47+$E$38+$L$38+$K$27+$D$27+$N$17)</f>
        <v>5.46875E-2</v>
      </c>
      <c r="U43" s="332">
        <f>E43/($E$47+$E$38+$K$27)</f>
        <v>0.1038961038961039</v>
      </c>
      <c r="V43" s="332">
        <f>L43/($L$47+$L$38+$D$27+$N$17)</f>
        <v>0</v>
      </c>
      <c r="X43" s="320">
        <f>($G43*('Scoring Format'!$B$4))+($I43*'Scoring Format'!$B$7)+($M43*('Scoring Format'!$B$3))+($O43*('Scoring Format'!$B$6))</f>
        <v>71.5</v>
      </c>
      <c r="Y43" s="320">
        <f>(F43*1)+(($G43*('Scoring Format'!$B$4))+($I43*'Scoring Format'!$B$7)+($M43*('Scoring Format'!$B$3))+($O43*('Scoring Format'!$B$6)))</f>
        <v>116.5</v>
      </c>
      <c r="Z43" s="320">
        <f>(F43*0.5)+(($G43*('Scoring Format'!$B$4))+($I43*'Scoring Format'!$B$7)+($M43*('Scoring Format'!$B$3))+($O43*('Scoring Format'!$B$6)))</f>
        <v>94</v>
      </c>
      <c r="AA43" s="322"/>
      <c r="AD43" s="319" t="s">
        <v>32</v>
      </c>
      <c r="AE43" s="319"/>
      <c r="AF43" s="317">
        <f>AH43/AG43</f>
        <v>0.5625</v>
      </c>
      <c r="AG43" s="320">
        <v>16</v>
      </c>
      <c r="AH43" s="320">
        <v>9</v>
      </c>
      <c r="AI43" s="320">
        <v>108</v>
      </c>
      <c r="AJ43" s="320">
        <f>AI43/AH43</f>
        <v>12</v>
      </c>
      <c r="AK43" s="320">
        <v>1</v>
      </c>
      <c r="AL43" s="317">
        <f>AK43/AH43</f>
        <v>0.1111111111111111</v>
      </c>
      <c r="AN43" s="320">
        <v>0</v>
      </c>
      <c r="AO43" s="320">
        <v>0</v>
      </c>
      <c r="AP43" s="320">
        <v>0</v>
      </c>
      <c r="AQ43" s="320">
        <v>0</v>
      </c>
      <c r="AR43" s="317" t="e">
        <f>AQ43/AN43</f>
        <v>#DIV/0!</v>
      </c>
      <c r="AV43" s="332" t="e">
        <f>(#REF!+AK43)/(#REF!+AK46)</f>
        <v>#REF!</v>
      </c>
      <c r="AW43" s="332" t="e">
        <f>#REF!/(AK43+#REF!)</f>
        <v>#REF!</v>
      </c>
      <c r="AX43" s="332" t="e">
        <f>AK43/(#REF!+AK43)</f>
        <v>#REF!</v>
      </c>
      <c r="AZ43" s="320">
        <f>(AI43*0.1)+(AK43*6)+(AO43*0.1)+(AQ43*6)</f>
        <v>16.8</v>
      </c>
      <c r="BA43" s="320">
        <f>(AH43*1)+(AI43*0.1)+(AK43*6)+(AO43*0.1)+(AQ43*6)</f>
        <v>25.8</v>
      </c>
    </row>
    <row r="44" spans="1:53" x14ac:dyDescent="0.15">
      <c r="A44" s="319" t="s">
        <v>2534</v>
      </c>
      <c r="B44" s="320">
        <v>27</v>
      </c>
      <c r="C44" s="320">
        <v>16</v>
      </c>
      <c r="D44" s="317">
        <f t="shared" ref="D44:D46" si="37">F44/E44</f>
        <v>0.81081081081081086</v>
      </c>
      <c r="E44" s="320">
        <v>37</v>
      </c>
      <c r="F44" s="320">
        <v>30</v>
      </c>
      <c r="G44" s="320">
        <v>265</v>
      </c>
      <c r="H44" s="320">
        <f t="shared" ref="H44:H46" si="38">G44/F44</f>
        <v>8.8333333333333339</v>
      </c>
      <c r="I44" s="320">
        <v>1</v>
      </c>
      <c r="J44" s="317">
        <f t="shared" ref="J44:J46" si="39">I44/F44</f>
        <v>3.3333333333333333E-2</v>
      </c>
      <c r="L44" s="320">
        <v>0</v>
      </c>
      <c r="M44" s="320">
        <v>0</v>
      </c>
      <c r="N44" s="320">
        <v>0</v>
      </c>
      <c r="O44" s="320">
        <v>0</v>
      </c>
      <c r="P44" s="317" t="e">
        <f t="shared" ref="P44:P46" si="40">O44/L44</f>
        <v>#DIV/0!</v>
      </c>
      <c r="S44" s="319" t="s">
        <v>2536</v>
      </c>
      <c r="T44" s="332">
        <f>(E44+L44)/($E$47+$L$47+$E$38+$L$38+$K$27+$D$27+$N$17)</f>
        <v>3.61328125E-2</v>
      </c>
      <c r="U44" s="332">
        <f>E44/($E$47+$E$38+$K$27)</f>
        <v>6.8645640074211506E-2</v>
      </c>
      <c r="V44" s="332">
        <f>L44/($L$47+$L$38+$D$27+$N$17)</f>
        <v>0</v>
      </c>
      <c r="X44" s="320">
        <f>($G44*('Scoring Format'!$B$4))+($I44*'Scoring Format'!$B$7)+($M44*('Scoring Format'!$B$3))+($O44*('Scoring Format'!$B$6))</f>
        <v>32.5</v>
      </c>
      <c r="Y44" s="320">
        <f>(F44*1)+(($G44*('Scoring Format'!$B$4))+($I44*'Scoring Format'!$B$7)+($M44*('Scoring Format'!$B$3))+($O44*('Scoring Format'!$B$6)))</f>
        <v>62.5</v>
      </c>
      <c r="Z44" s="320">
        <f>(F44*0.5)+(($G44*('Scoring Format'!$B$4))+($I44*'Scoring Format'!$B$7)+($M44*('Scoring Format'!$B$3))+($O44*('Scoring Format'!$B$6)))</f>
        <v>47.5</v>
      </c>
      <c r="AA44" s="322"/>
      <c r="AD44" s="319" t="s">
        <v>73</v>
      </c>
      <c r="AE44" s="319"/>
      <c r="AF44" s="317">
        <f t="shared" ref="AF44:AF46" si="41">AH44/AG44</f>
        <v>0.74285714285714288</v>
      </c>
      <c r="AG44" s="320">
        <v>35</v>
      </c>
      <c r="AH44" s="320">
        <v>26</v>
      </c>
      <c r="AI44" s="320">
        <v>283</v>
      </c>
      <c r="AJ44" s="320">
        <f>AI44/AH44</f>
        <v>10.884615384615385</v>
      </c>
      <c r="AK44" s="320">
        <v>2</v>
      </c>
      <c r="AL44" s="317">
        <f t="shared" ref="AL44:AL46" si="42">AK44/AH44</f>
        <v>7.6923076923076927E-2</v>
      </c>
      <c r="AN44" s="320">
        <v>0</v>
      </c>
      <c r="AO44" s="320">
        <v>0</v>
      </c>
      <c r="AP44" s="320">
        <v>0</v>
      </c>
      <c r="AQ44" s="320">
        <v>0</v>
      </c>
      <c r="AR44" s="317" t="e">
        <f t="shared" ref="AR44:AR46" si="43">AQ44/AN44</f>
        <v>#DIV/0!</v>
      </c>
      <c r="AV44" s="332" t="e">
        <f>(#REF!+AK44)/(#REF!+AK47)</f>
        <v>#REF!</v>
      </c>
      <c r="AW44" s="332" t="e">
        <f>#REF!/(AK44+#REF!)</f>
        <v>#REF!</v>
      </c>
      <c r="AX44" s="332" t="e">
        <f>AK44/(#REF!+AK44)</f>
        <v>#REF!</v>
      </c>
      <c r="AZ44" s="320">
        <f>(AI44*0.1)+(AK44*6)+(AO44*0.1)+(AQ44*6)</f>
        <v>40.299999999999997</v>
      </c>
      <c r="BA44" s="320">
        <f>(AH44*1)+(AI44*0.1)+(AK44*6)+(AO44*0.1)+(AQ44*6)</f>
        <v>66.3</v>
      </c>
    </row>
    <row r="45" spans="1:53" x14ac:dyDescent="0.15">
      <c r="A45" s="319"/>
      <c r="B45" s="320"/>
      <c r="C45" s="320"/>
      <c r="D45" s="317" t="e">
        <f t="shared" si="37"/>
        <v>#DIV/0!</v>
      </c>
      <c r="E45" s="320"/>
      <c r="F45" s="320"/>
      <c r="G45" s="320"/>
      <c r="H45" s="320" t="e">
        <f t="shared" si="38"/>
        <v>#DIV/0!</v>
      </c>
      <c r="I45" s="320"/>
      <c r="J45" s="317" t="e">
        <f t="shared" si="39"/>
        <v>#DIV/0!</v>
      </c>
      <c r="L45" s="320">
        <v>0</v>
      </c>
      <c r="M45" s="320">
        <v>0</v>
      </c>
      <c r="N45" s="320">
        <v>0</v>
      </c>
      <c r="O45" s="320">
        <v>0</v>
      </c>
      <c r="P45" s="317" t="e">
        <f t="shared" si="40"/>
        <v>#DIV/0!</v>
      </c>
      <c r="S45" s="319"/>
      <c r="T45" s="332">
        <f>(E45+L45)/($E$47+$L$47+$E$38+$L$38+$K$27+$D$27+$N$17)</f>
        <v>0</v>
      </c>
      <c r="U45" s="332">
        <f>E45/($E$47+$E$38+$K$27)</f>
        <v>0</v>
      </c>
      <c r="V45" s="332">
        <f>L45/($L$47+$L$38+$D$27+$N$17)</f>
        <v>0</v>
      </c>
      <c r="X45" s="320">
        <f>($G45*('Scoring Format'!$B$4))+($I45*'Scoring Format'!$B$7)+($M45*('Scoring Format'!$B$3))+($O45*('Scoring Format'!$B$6))</f>
        <v>0</v>
      </c>
      <c r="Y45" s="320">
        <f>(F45*1)+(($G45*('Scoring Format'!$B$4))+($I45*'Scoring Format'!$B$7)+($M45*('Scoring Format'!$B$3))+($O45*('Scoring Format'!$B$6)))</f>
        <v>0</v>
      </c>
      <c r="Z45" s="320">
        <f>(F45*0.5)+(($G45*('Scoring Format'!$B$4))+($I45*'Scoring Format'!$B$7)+($M45*('Scoring Format'!$B$3))+($O45*('Scoring Format'!$B$6)))</f>
        <v>0</v>
      </c>
      <c r="AA45" s="322"/>
      <c r="AD45" s="319" t="s">
        <v>74</v>
      </c>
      <c r="AE45" s="319"/>
      <c r="AF45" s="317">
        <f t="shared" si="41"/>
        <v>0.5</v>
      </c>
      <c r="AG45" s="320">
        <v>12</v>
      </c>
      <c r="AH45" s="320">
        <v>6</v>
      </c>
      <c r="AI45" s="320">
        <v>65</v>
      </c>
      <c r="AJ45" s="320">
        <f>AI45/AH45</f>
        <v>10.833333333333334</v>
      </c>
      <c r="AK45" s="320">
        <v>0</v>
      </c>
      <c r="AL45" s="317">
        <f t="shared" si="42"/>
        <v>0</v>
      </c>
      <c r="AN45" s="320">
        <v>0</v>
      </c>
      <c r="AO45" s="320">
        <v>0</v>
      </c>
      <c r="AP45" s="320">
        <v>0</v>
      </c>
      <c r="AQ45" s="320">
        <v>0</v>
      </c>
      <c r="AR45" s="317" t="e">
        <f t="shared" si="43"/>
        <v>#DIV/0!</v>
      </c>
      <c r="AV45" s="332" t="e">
        <f>(#REF!+AK45)/(#REF!+AI49)</f>
        <v>#REF!</v>
      </c>
      <c r="AW45" s="332" t="e">
        <f>#REF!/(AK45+#REF!)</f>
        <v>#REF!</v>
      </c>
      <c r="AX45" s="332" t="e">
        <f>AK45/(#REF!+AK45)</f>
        <v>#REF!</v>
      </c>
      <c r="AZ45" s="320">
        <f>(AI45*0.1)+(AK45*6)+(AO45*0.1)+(AQ45*6)</f>
        <v>6.5</v>
      </c>
      <c r="BA45" s="320">
        <f>(AH45*1)+(AI45*0.1)+(AK45*6)+(AO45*0.1)+(AQ45*6)</f>
        <v>12.5</v>
      </c>
    </row>
    <row r="46" spans="1:53" x14ac:dyDescent="0.15">
      <c r="A46" s="319" t="s">
        <v>1866</v>
      </c>
      <c r="B46" s="320">
        <v>23</v>
      </c>
      <c r="C46" s="320">
        <v>16</v>
      </c>
      <c r="D46" s="317">
        <f t="shared" si="37"/>
        <v>0.5714285714285714</v>
      </c>
      <c r="E46" s="320">
        <v>14</v>
      </c>
      <c r="F46" s="320">
        <v>8</v>
      </c>
      <c r="G46" s="320">
        <v>88</v>
      </c>
      <c r="H46" s="320">
        <f t="shared" si="38"/>
        <v>11</v>
      </c>
      <c r="I46" s="320">
        <v>0</v>
      </c>
      <c r="J46" s="317">
        <f t="shared" si="39"/>
        <v>0</v>
      </c>
      <c r="L46" s="320">
        <v>0</v>
      </c>
      <c r="M46" s="320">
        <v>0</v>
      </c>
      <c r="N46" s="320">
        <v>0</v>
      </c>
      <c r="O46" s="320">
        <v>0</v>
      </c>
      <c r="P46" s="317" t="e">
        <f t="shared" si="40"/>
        <v>#DIV/0!</v>
      </c>
      <c r="S46" s="319" t="s">
        <v>1867</v>
      </c>
      <c r="T46" s="332">
        <f>(E46+L46)/($E$47+$L$47+$E$38+$L$38+$K$27+$D$27+$N$17)</f>
        <v>1.3671875E-2</v>
      </c>
      <c r="U46" s="332">
        <f>E46/($E$47+$E$38+$K$27)</f>
        <v>2.5974025974025976E-2</v>
      </c>
      <c r="V46" s="332">
        <f>L46/($L$47+$L$38+$D$27+$N$17)</f>
        <v>0</v>
      </c>
      <c r="X46" s="320">
        <f>($G46*('Scoring Format'!$B$4))+($I46*'Scoring Format'!$B$7)+($M46*('Scoring Format'!$B$3))+($O46*('Scoring Format'!$B$6))</f>
        <v>8.8000000000000007</v>
      </c>
      <c r="Y46" s="320">
        <f>(F46*1)+(($G46*('Scoring Format'!$B$4))+($I46*'Scoring Format'!$B$7)+($M46*('Scoring Format'!$B$3))+($O46*('Scoring Format'!$B$6)))</f>
        <v>16.8</v>
      </c>
      <c r="Z46" s="320">
        <f>(F46*0.5)+(($G46*('Scoring Format'!$B$4))+($I46*'Scoring Format'!$B$7)+($M46*('Scoring Format'!$B$3))+($O46*('Scoring Format'!$B$6)))</f>
        <v>12.8</v>
      </c>
      <c r="AA46" s="322"/>
      <c r="AD46" s="319"/>
      <c r="AE46" s="319"/>
      <c r="AF46" s="317" t="e">
        <f t="shared" si="41"/>
        <v>#DIV/0!</v>
      </c>
      <c r="AG46" s="320"/>
      <c r="AH46" s="320"/>
      <c r="AI46" s="320"/>
      <c r="AJ46" s="320" t="e">
        <f>AI46/AH46</f>
        <v>#DIV/0!</v>
      </c>
      <c r="AK46" s="320"/>
      <c r="AL46" s="317" t="e">
        <f t="shared" si="42"/>
        <v>#DIV/0!</v>
      </c>
      <c r="AN46" s="320"/>
      <c r="AO46" s="320"/>
      <c r="AP46" s="320"/>
      <c r="AQ46" s="320">
        <v>0</v>
      </c>
      <c r="AR46" s="317" t="e">
        <f t="shared" si="43"/>
        <v>#DIV/0!</v>
      </c>
      <c r="AV46" s="332" t="e">
        <f>(#REF!+AK46)/(#REF!+AI50)</f>
        <v>#REF!</v>
      </c>
      <c r="AW46" s="332" t="e">
        <f>#REF!/(AK46+#REF!)</f>
        <v>#REF!</v>
      </c>
      <c r="AX46" s="332" t="e">
        <f>AK46/(#REF!+AK46)</f>
        <v>#REF!</v>
      </c>
      <c r="AZ46" s="320">
        <f>(AI46*0.1)+(AK46*6)+(AO46*0.1)+(AQ46*6)</f>
        <v>0</v>
      </c>
      <c r="BA46" s="320">
        <f>(AH46*1)+(AI46*0.1)+(AK46*6)+(AO46*0.1)+(AQ46*6)</f>
        <v>0</v>
      </c>
    </row>
    <row r="47" spans="1:53" x14ac:dyDescent="0.15">
      <c r="A47" s="318" t="s">
        <v>44</v>
      </c>
      <c r="B47" s="318"/>
      <c r="C47" s="318"/>
      <c r="D47" s="314"/>
      <c r="E47" s="318">
        <f>SUM(E43:E46)</f>
        <v>107</v>
      </c>
      <c r="F47" s="318">
        <f t="shared" ref="F47:I47" si="44">SUM(F43:F46)</f>
        <v>83</v>
      </c>
      <c r="G47" s="318">
        <f t="shared" si="44"/>
        <v>828</v>
      </c>
      <c r="H47" s="318"/>
      <c r="I47" s="318">
        <f t="shared" si="44"/>
        <v>5</v>
      </c>
      <c r="J47" s="318"/>
      <c r="K47" s="318"/>
      <c r="L47" s="318">
        <f>SUM(L43:L46)</f>
        <v>0</v>
      </c>
      <c r="M47" s="318">
        <f t="shared" ref="M47:O47" si="45">SUM(M43:M46)</f>
        <v>0</v>
      </c>
      <c r="N47" s="318"/>
      <c r="O47" s="318">
        <f t="shared" si="45"/>
        <v>0</v>
      </c>
      <c r="P47" s="314"/>
      <c r="R47" s="323"/>
      <c r="T47" s="323"/>
      <c r="V47" s="322"/>
      <c r="W47" s="322"/>
      <c r="AD47" s="318" t="s">
        <v>44</v>
      </c>
      <c r="AE47" s="318"/>
      <c r="AF47" s="314"/>
      <c r="AG47" s="318">
        <f>SUM(AG43:AG46)</f>
        <v>63</v>
      </c>
      <c r="AH47" s="318">
        <f t="shared" ref="AH47:AI47" si="46">SUM(AH43:AH46)</f>
        <v>41</v>
      </c>
      <c r="AI47" s="318">
        <f t="shared" si="46"/>
        <v>456</v>
      </c>
      <c r="AJ47" s="318"/>
      <c r="AK47" s="318">
        <f t="shared" ref="AK47" si="47">SUM(AK43:AK46)</f>
        <v>3</v>
      </c>
      <c r="AL47" s="318"/>
      <c r="AM47" s="318"/>
      <c r="AN47" s="318">
        <f>SUM(AN43:AN46)</f>
        <v>0</v>
      </c>
      <c r="AO47" s="318">
        <f t="shared" ref="AO47" si="48">SUM(AO43:AO46)</f>
        <v>0</v>
      </c>
      <c r="AP47" s="318"/>
      <c r="AQ47" s="318">
        <f t="shared" ref="AQ47" si="49">SUM(AQ43:AQ46)</f>
        <v>0</v>
      </c>
      <c r="AR47" s="314"/>
      <c r="AT47" s="323"/>
      <c r="AU47" s="323"/>
      <c r="AV47" s="323"/>
      <c r="AX47" s="322"/>
      <c r="AY47" s="322"/>
    </row>
    <row r="48" spans="1:53" x14ac:dyDescent="0.15">
      <c r="H48" s="327"/>
      <c r="I48" s="322"/>
      <c r="J48" s="322"/>
      <c r="P48" s="323"/>
      <c r="Q48" s="323"/>
      <c r="R48" s="323"/>
      <c r="T48" s="322"/>
      <c r="U48" s="322"/>
      <c r="AJ48" s="327"/>
      <c r="AK48" s="322"/>
      <c r="AL48" s="322"/>
      <c r="AR48" s="323"/>
      <c r="AS48" s="323"/>
      <c r="AT48" s="323"/>
      <c r="AV48" s="322"/>
      <c r="AW48" s="322"/>
    </row>
    <row r="49" spans="1:50" x14ac:dyDescent="0.15">
      <c r="H49" s="327"/>
      <c r="I49" s="322"/>
      <c r="J49" s="322"/>
      <c r="P49" s="323"/>
      <c r="Q49" s="323"/>
      <c r="R49" s="323"/>
      <c r="T49" s="322"/>
      <c r="U49" s="322"/>
      <c r="AJ49" s="327"/>
      <c r="AK49" s="322"/>
      <c r="AL49" s="322"/>
      <c r="AR49" s="323"/>
      <c r="AS49" s="323"/>
      <c r="AT49" s="323"/>
      <c r="AV49" s="322"/>
      <c r="AW49" s="322"/>
    </row>
    <row r="50" spans="1:50" x14ac:dyDescent="0.15">
      <c r="A50" s="545" t="s">
        <v>57</v>
      </c>
      <c r="B50" s="545"/>
      <c r="C50" s="545"/>
      <c r="D50" s="545"/>
      <c r="E50" s="545"/>
      <c r="F50" s="545"/>
      <c r="G50" s="545"/>
      <c r="H50" s="327"/>
      <c r="I50" s="322"/>
      <c r="J50" s="545" t="s">
        <v>58</v>
      </c>
      <c r="K50" s="546"/>
      <c r="L50" s="546"/>
      <c r="M50" s="546"/>
      <c r="N50" s="546"/>
      <c r="P50" s="334"/>
      <c r="Q50" s="323"/>
      <c r="R50" s="545" t="s">
        <v>62</v>
      </c>
      <c r="S50" s="546"/>
      <c r="T50" s="546"/>
      <c r="U50" s="546"/>
      <c r="V50" s="546"/>
      <c r="AC50" s="545" t="s">
        <v>57</v>
      </c>
      <c r="AD50" s="545"/>
      <c r="AE50" s="545"/>
      <c r="AF50" s="545"/>
      <c r="AG50" s="545"/>
      <c r="AH50" s="545"/>
      <c r="AI50" s="545"/>
      <c r="AJ50" s="327"/>
      <c r="AK50" s="322"/>
      <c r="AL50" s="545" t="s">
        <v>58</v>
      </c>
      <c r="AM50" s="546"/>
      <c r="AN50" s="546"/>
      <c r="AO50" s="546"/>
      <c r="AP50" s="546"/>
      <c r="AR50" s="334"/>
      <c r="AS50" s="323"/>
      <c r="AT50" s="545" t="s">
        <v>62</v>
      </c>
      <c r="AU50" s="546"/>
      <c r="AV50" s="546"/>
      <c r="AW50" s="546"/>
      <c r="AX50" s="546"/>
    </row>
    <row r="51" spans="1:50" x14ac:dyDescent="0.15">
      <c r="A51" s="314"/>
      <c r="B51" s="318" t="s">
        <v>17</v>
      </c>
      <c r="C51" s="318" t="s">
        <v>42</v>
      </c>
      <c r="D51" s="318" t="s">
        <v>19</v>
      </c>
      <c r="E51" s="318" t="s">
        <v>6</v>
      </c>
      <c r="H51" s="322"/>
      <c r="I51" s="322"/>
      <c r="J51" s="547" t="s">
        <v>59</v>
      </c>
      <c r="K51" s="544"/>
      <c r="L51" s="544"/>
      <c r="M51" s="544"/>
      <c r="N51" s="314" t="s">
        <v>60</v>
      </c>
      <c r="R51" s="547" t="s">
        <v>59</v>
      </c>
      <c r="S51" s="544"/>
      <c r="T51" s="544"/>
      <c r="U51" s="544"/>
      <c r="V51" s="314" t="s">
        <v>60</v>
      </c>
      <c r="AC51" s="314"/>
      <c r="AD51" s="318" t="s">
        <v>17</v>
      </c>
      <c r="AE51" s="318" t="s">
        <v>42</v>
      </c>
      <c r="AF51" s="318" t="s">
        <v>19</v>
      </c>
      <c r="AG51" s="318" t="s">
        <v>6</v>
      </c>
      <c r="AJ51" s="322"/>
      <c r="AK51" s="322"/>
      <c r="AL51" s="547" t="s">
        <v>59</v>
      </c>
      <c r="AM51" s="544"/>
      <c r="AN51" s="544"/>
      <c r="AO51" s="544"/>
      <c r="AP51" s="314" t="s">
        <v>60</v>
      </c>
      <c r="AT51" s="547" t="s">
        <v>59</v>
      </c>
      <c r="AU51" s="544"/>
      <c r="AV51" s="544"/>
      <c r="AW51" s="544"/>
      <c r="AX51" s="314" t="s">
        <v>60</v>
      </c>
    </row>
    <row r="52" spans="1:50" x14ac:dyDescent="0.15">
      <c r="A52" s="333" t="s">
        <v>33</v>
      </c>
      <c r="B52" s="320">
        <f>SUM(K22:K26,E32:E37,E43:E46)</f>
        <v>539</v>
      </c>
      <c r="C52" s="320">
        <f>SUM(F43:F46,F32:F37,L22:L26)</f>
        <v>367</v>
      </c>
      <c r="D52" s="320">
        <f>SUM(G43:G46,G32:G37,M22:M26)</f>
        <v>4420</v>
      </c>
      <c r="E52" s="320">
        <f>SUM(O22:O26,I32:I37,I43:I46)</f>
        <v>32</v>
      </c>
      <c r="H52" s="322"/>
      <c r="I52" s="322"/>
      <c r="J52" s="548" t="s">
        <v>1860</v>
      </c>
      <c r="K52" s="548"/>
      <c r="L52" s="548"/>
      <c r="M52" s="548"/>
      <c r="N52" s="319" t="s">
        <v>0</v>
      </c>
      <c r="R52" s="548"/>
      <c r="S52" s="548"/>
      <c r="T52" s="548"/>
      <c r="U52" s="548"/>
      <c r="V52" s="319"/>
      <c r="AC52" s="333" t="s">
        <v>33</v>
      </c>
      <c r="AD52" s="320">
        <f>SUM(AM22:AM26,AG32:AG37,AG43:AG46)</f>
        <v>583</v>
      </c>
      <c r="AE52" s="320">
        <f>SUM(AH43:AH46,AH32:AH37,AM22:AM26)</f>
        <v>404</v>
      </c>
      <c r="AF52" s="320">
        <f>SUM(AI43:AI46,AI32:AI37,AN22:AN26)</f>
        <v>3653</v>
      </c>
      <c r="AG52" s="320">
        <f>SUM(AQ22:AQ26,AK32:AK37,AK43:AK46)</f>
        <v>27</v>
      </c>
      <c r="AJ52" s="322"/>
      <c r="AK52" s="322"/>
      <c r="AL52" s="549"/>
      <c r="AM52" s="548"/>
      <c r="AN52" s="548"/>
      <c r="AO52" s="548"/>
      <c r="AP52" s="319"/>
      <c r="AT52" s="549"/>
      <c r="AU52" s="548"/>
      <c r="AV52" s="548"/>
      <c r="AW52" s="548"/>
      <c r="AX52" s="319"/>
    </row>
    <row r="53" spans="1:50" x14ac:dyDescent="0.15">
      <c r="A53" s="333" t="s">
        <v>43</v>
      </c>
      <c r="B53" s="320">
        <f>SUM(D17)</f>
        <v>539</v>
      </c>
      <c r="C53" s="320">
        <f>SUM(E17)</f>
        <v>367</v>
      </c>
      <c r="D53" s="320">
        <f>SUM(G17)</f>
        <v>4420</v>
      </c>
      <c r="E53" s="320">
        <f>SUM(I17)</f>
        <v>32</v>
      </c>
      <c r="F53" s="318"/>
      <c r="J53" s="548" t="s">
        <v>663</v>
      </c>
      <c r="K53" s="548"/>
      <c r="L53" s="548"/>
      <c r="M53" s="548"/>
      <c r="N53" s="319" t="s">
        <v>16</v>
      </c>
      <c r="R53" s="549"/>
      <c r="S53" s="548"/>
      <c r="T53" s="548"/>
      <c r="U53" s="548"/>
      <c r="V53" s="319"/>
      <c r="AC53" s="333" t="s">
        <v>43</v>
      </c>
      <c r="AD53" s="320">
        <f>SUM(AF17)</f>
        <v>583</v>
      </c>
      <c r="AE53" s="320">
        <f>SUM(AG17)</f>
        <v>378</v>
      </c>
      <c r="AF53" s="320">
        <f>SUM(AI17)</f>
        <v>4072</v>
      </c>
      <c r="AG53" s="320">
        <f>SUM(AK17)</f>
        <v>27</v>
      </c>
      <c r="AH53" s="318"/>
      <c r="AL53" s="549"/>
      <c r="AM53" s="548"/>
      <c r="AN53" s="548"/>
      <c r="AO53" s="548"/>
      <c r="AP53" s="319"/>
      <c r="AT53" s="549"/>
      <c r="AU53" s="548"/>
      <c r="AV53" s="548"/>
      <c r="AW53" s="548"/>
      <c r="AX53" s="319"/>
    </row>
    <row r="54" spans="1:50" x14ac:dyDescent="0.15">
      <c r="A54" s="333" t="s">
        <v>65</v>
      </c>
      <c r="B54" s="320"/>
      <c r="F54" s="318"/>
      <c r="J54" s="548" t="s">
        <v>1807</v>
      </c>
      <c r="K54" s="548"/>
      <c r="L54" s="548"/>
      <c r="M54" s="548"/>
      <c r="N54" s="319" t="s">
        <v>16</v>
      </c>
      <c r="R54" s="549"/>
      <c r="S54" s="548"/>
      <c r="T54" s="548"/>
      <c r="U54" s="548"/>
      <c r="V54" s="319"/>
      <c r="AC54" s="333" t="s">
        <v>65</v>
      </c>
      <c r="AD54" s="319"/>
      <c r="AH54" s="318"/>
      <c r="AL54" s="549"/>
      <c r="AM54" s="548"/>
      <c r="AN54" s="548"/>
      <c r="AO54" s="548"/>
      <c r="AP54" s="319"/>
      <c r="AT54" s="549"/>
      <c r="AU54" s="548"/>
      <c r="AV54" s="548"/>
      <c r="AW54" s="548"/>
      <c r="AX54" s="319"/>
    </row>
    <row r="55" spans="1:50" x14ac:dyDescent="0.15">
      <c r="J55" s="548" t="s">
        <v>2530</v>
      </c>
      <c r="K55" s="548"/>
      <c r="L55" s="548"/>
      <c r="M55" s="548"/>
      <c r="N55" s="319" t="s">
        <v>285</v>
      </c>
      <c r="R55" s="549"/>
      <c r="S55" s="548"/>
      <c r="T55" s="548"/>
      <c r="U55" s="548"/>
      <c r="V55" s="319"/>
      <c r="AL55" s="549"/>
      <c r="AM55" s="548"/>
      <c r="AN55" s="548"/>
      <c r="AO55" s="548"/>
      <c r="AP55" s="319"/>
      <c r="AT55" s="549"/>
      <c r="AU55" s="548"/>
      <c r="AV55" s="548"/>
      <c r="AW55" s="548"/>
      <c r="AX55" s="319"/>
    </row>
    <row r="56" spans="1:50" x14ac:dyDescent="0.15">
      <c r="A56" s="314"/>
      <c r="B56" s="318" t="s">
        <v>1</v>
      </c>
      <c r="C56" s="318" t="s">
        <v>4</v>
      </c>
      <c r="D56" s="318" t="s">
        <v>6</v>
      </c>
      <c r="J56" s="548" t="s">
        <v>2531</v>
      </c>
      <c r="K56" s="548"/>
      <c r="L56" s="548"/>
      <c r="M56" s="548"/>
      <c r="N56" s="319" t="s">
        <v>285</v>
      </c>
      <c r="R56" s="549"/>
      <c r="S56" s="548"/>
      <c r="T56" s="548"/>
      <c r="U56" s="548"/>
      <c r="V56" s="319"/>
      <c r="AC56" s="314"/>
      <c r="AD56" s="318" t="s">
        <v>1</v>
      </c>
      <c r="AE56" s="318" t="s">
        <v>4</v>
      </c>
      <c r="AF56" s="318" t="s">
        <v>6</v>
      </c>
      <c r="AL56" s="549"/>
      <c r="AM56" s="548"/>
      <c r="AN56" s="548"/>
      <c r="AO56" s="548"/>
      <c r="AP56" s="319"/>
      <c r="AT56" s="549"/>
      <c r="AU56" s="548"/>
      <c r="AV56" s="548"/>
      <c r="AW56" s="548"/>
      <c r="AX56" s="319"/>
    </row>
    <row r="57" spans="1:50" x14ac:dyDescent="0.15">
      <c r="A57" s="333" t="s">
        <v>56</v>
      </c>
      <c r="B57" s="320">
        <f>SUM(N14:N16,D22:D26,L32:L37,L43:L46)</f>
        <v>485</v>
      </c>
      <c r="C57" s="320">
        <f>SUM(O14:O16,E22:E26,M32:M37,M43:M46)</f>
        <v>2431</v>
      </c>
      <c r="D57" s="320">
        <f>SUM(Q14:Q16,G22:G26,O32:O37,O43:O46)</f>
        <v>20</v>
      </c>
      <c r="J57" s="548" t="s">
        <v>2532</v>
      </c>
      <c r="K57" s="548"/>
      <c r="L57" s="548"/>
      <c r="M57" s="548"/>
      <c r="N57" s="319" t="s">
        <v>285</v>
      </c>
      <c r="R57" s="549"/>
      <c r="S57" s="548"/>
      <c r="T57" s="548"/>
      <c r="U57" s="548"/>
      <c r="V57" s="319"/>
      <c r="AC57" s="333" t="s">
        <v>56</v>
      </c>
      <c r="AD57" s="320">
        <f>SUM(AP14:AP16,AF22:AF26,AN32:AN37,AN43:AN46)</f>
        <v>421</v>
      </c>
      <c r="AE57" s="320">
        <f>SUM(AQ14:AQ16,AG22:AG26,AO32:AO37,AO43:AO46)</f>
        <v>2231</v>
      </c>
      <c r="AF57" s="320">
        <f>SUM(AS14:AS16,AI22:AI26,AQ32:AQ37,AQ43:AQ46)</f>
        <v>18</v>
      </c>
      <c r="AL57" s="549"/>
      <c r="AM57" s="548"/>
      <c r="AN57" s="548"/>
      <c r="AO57" s="548"/>
      <c r="AP57" s="319"/>
      <c r="AT57" s="549"/>
      <c r="AU57" s="548"/>
      <c r="AV57" s="548"/>
      <c r="AW57" s="548"/>
      <c r="AX57" s="319"/>
    </row>
    <row r="58" spans="1:50" x14ac:dyDescent="0.15">
      <c r="A58" s="333" t="s">
        <v>65</v>
      </c>
      <c r="B58" s="320"/>
      <c r="J58" s="548" t="s">
        <v>2537</v>
      </c>
      <c r="K58" s="548"/>
      <c r="L58" s="548"/>
      <c r="M58" s="548"/>
      <c r="N58" s="319" t="s">
        <v>286</v>
      </c>
      <c r="R58" s="549"/>
      <c r="S58" s="548"/>
      <c r="T58" s="548"/>
      <c r="U58" s="548"/>
      <c r="V58" s="319"/>
      <c r="AC58" s="333" t="s">
        <v>65</v>
      </c>
      <c r="AD58" s="319"/>
      <c r="AL58" s="549"/>
      <c r="AM58" s="548"/>
      <c r="AN58" s="548"/>
      <c r="AO58" s="548"/>
      <c r="AP58" s="319"/>
      <c r="AT58" s="549"/>
      <c r="AU58" s="548"/>
      <c r="AV58" s="548"/>
      <c r="AW58" s="548"/>
      <c r="AX58" s="319"/>
    </row>
    <row r="59" spans="1:50" x14ac:dyDescent="0.15">
      <c r="J59" s="548" t="s">
        <v>2538</v>
      </c>
      <c r="K59" s="548"/>
      <c r="L59" s="548"/>
      <c r="M59" s="548"/>
      <c r="N59" s="319" t="s">
        <v>286</v>
      </c>
      <c r="R59" s="549"/>
      <c r="S59" s="548"/>
      <c r="T59" s="548"/>
      <c r="U59" s="548"/>
      <c r="V59" s="319"/>
      <c r="AL59" s="549"/>
      <c r="AM59" s="548"/>
      <c r="AN59" s="548"/>
      <c r="AO59" s="548"/>
      <c r="AP59" s="319"/>
      <c r="AT59" s="549"/>
      <c r="AU59" s="548"/>
      <c r="AV59" s="548"/>
      <c r="AW59" s="548"/>
      <c r="AX59" s="319"/>
    </row>
    <row r="60" spans="1:50" x14ac:dyDescent="0.15">
      <c r="B60" s="318" t="s">
        <v>40</v>
      </c>
      <c r="C60" s="318" t="s">
        <v>41</v>
      </c>
      <c r="AD60" s="318" t="s">
        <v>40</v>
      </c>
      <c r="AE60" s="318" t="s">
        <v>41</v>
      </c>
    </row>
    <row r="61" spans="1:50" x14ac:dyDescent="0.15">
      <c r="A61" s="333" t="s">
        <v>39</v>
      </c>
      <c r="B61" s="317">
        <f>B57/(B53+B57)</f>
        <v>0.4736328125</v>
      </c>
      <c r="C61" s="317">
        <f>B53/(B53+B57)</f>
        <v>0.5263671875</v>
      </c>
      <c r="J61" s="312" t="s">
        <v>61</v>
      </c>
      <c r="AC61" s="333" t="s">
        <v>39</v>
      </c>
      <c r="AD61" s="317">
        <f>AD57/(AD53+AD57)</f>
        <v>0.41932270916334663</v>
      </c>
      <c r="AE61" s="317">
        <f>AD53/(AD53+AD57)</f>
        <v>0.58067729083665343</v>
      </c>
      <c r="AL61" s="312" t="s">
        <v>61</v>
      </c>
    </row>
    <row r="62" spans="1:50" x14ac:dyDescent="0.15">
      <c r="A62" s="333" t="s">
        <v>64</v>
      </c>
      <c r="B62" s="320"/>
      <c r="C62" s="319"/>
      <c r="AC62" s="333" t="s">
        <v>64</v>
      </c>
      <c r="AD62" s="319"/>
      <c r="AE62" s="319"/>
    </row>
    <row r="73" spans="1:23" x14ac:dyDescent="0.15">
      <c r="A73" s="545" t="s">
        <v>55</v>
      </c>
      <c r="B73" s="545"/>
      <c r="C73" s="545"/>
      <c r="D73" s="545"/>
      <c r="E73" s="545"/>
      <c r="F73" s="545"/>
      <c r="G73" s="545"/>
      <c r="H73" s="545"/>
      <c r="I73" s="545"/>
      <c r="J73" s="545"/>
      <c r="K73" s="545"/>
      <c r="L73" s="545"/>
      <c r="M73" s="545"/>
      <c r="N73" s="545"/>
      <c r="O73" s="545"/>
      <c r="P73" s="545"/>
      <c r="Q73" s="545"/>
      <c r="R73" s="545"/>
      <c r="S73" s="545"/>
      <c r="T73" s="545"/>
      <c r="U73" s="545"/>
      <c r="V73" s="545"/>
      <c r="W73" s="545"/>
    </row>
    <row r="74" spans="1:23" x14ac:dyDescent="0.15">
      <c r="A74" s="313"/>
      <c r="B74" s="313"/>
      <c r="C74" s="313"/>
      <c r="D74" s="313"/>
      <c r="E74" s="313"/>
      <c r="F74" s="313"/>
      <c r="G74" s="313"/>
      <c r="H74" s="313"/>
      <c r="I74" s="313"/>
      <c r="J74" s="313"/>
      <c r="K74" s="313"/>
      <c r="L74" s="313"/>
      <c r="M74" s="313"/>
      <c r="N74" s="313"/>
      <c r="O74" s="313"/>
      <c r="P74" s="313"/>
      <c r="Q74" s="313"/>
      <c r="R74" s="313"/>
      <c r="S74" s="313"/>
      <c r="T74" s="313"/>
      <c r="U74" s="313"/>
      <c r="V74" s="313"/>
      <c r="W74" s="313"/>
    </row>
    <row r="75" spans="1:23" x14ac:dyDescent="0.15">
      <c r="H75" s="543" t="s">
        <v>36</v>
      </c>
      <c r="I75" s="543"/>
      <c r="J75" s="543"/>
      <c r="M75" s="543" t="s">
        <v>37</v>
      </c>
      <c r="N75" s="543"/>
      <c r="O75" s="543"/>
      <c r="S75" s="314" t="s">
        <v>94</v>
      </c>
    </row>
    <row r="76" spans="1:23" x14ac:dyDescent="0.15">
      <c r="H76" s="543" t="s">
        <v>38</v>
      </c>
      <c r="I76" s="543"/>
      <c r="J76" s="543"/>
      <c r="M76" s="315" t="s">
        <v>75</v>
      </c>
      <c r="S76" s="316" t="s">
        <v>40</v>
      </c>
      <c r="T76" s="316" t="s">
        <v>41</v>
      </c>
    </row>
    <row r="77" spans="1:23" x14ac:dyDescent="0.15">
      <c r="H77" s="543"/>
      <c r="I77" s="543"/>
      <c r="J77" s="543"/>
      <c r="S77" s="317">
        <f>(M87+C97+K108+K117)/(M87+C97+K108+C87)</f>
        <v>0.38235294117647056</v>
      </c>
      <c r="T77" s="317">
        <f>C87/(C87+M87+C97+K108+K117)</f>
        <v>0.61764705882352944</v>
      </c>
    </row>
    <row r="80" spans="1:23" x14ac:dyDescent="0.15">
      <c r="A80" s="545" t="s">
        <v>38</v>
      </c>
      <c r="B80" s="545"/>
      <c r="C80" s="545"/>
      <c r="D80" s="545"/>
      <c r="E80" s="545"/>
      <c r="F80" s="545"/>
      <c r="G80" s="545"/>
      <c r="H80" s="545"/>
      <c r="I80" s="545"/>
      <c r="J80" s="545"/>
      <c r="K80" s="545"/>
      <c r="L80" s="545"/>
      <c r="M80" s="545"/>
      <c r="N80" s="545"/>
      <c r="O80" s="545"/>
      <c r="P80" s="545"/>
      <c r="Q80" s="545"/>
      <c r="R80" s="545"/>
      <c r="S80" s="545"/>
      <c r="T80" s="545"/>
      <c r="U80" s="545"/>
      <c r="V80" s="545"/>
      <c r="W80" s="545"/>
    </row>
    <row r="82" spans="1:27" x14ac:dyDescent="0.15">
      <c r="C82" s="545" t="s">
        <v>48</v>
      </c>
      <c r="D82" s="545"/>
      <c r="E82" s="545"/>
      <c r="F82" s="545"/>
      <c r="G82" s="545"/>
      <c r="H82" s="545"/>
      <c r="I82" s="545"/>
      <c r="L82" s="545" t="s">
        <v>49</v>
      </c>
      <c r="M82" s="546"/>
      <c r="N82" s="546"/>
      <c r="O82" s="546"/>
      <c r="P82" s="546"/>
      <c r="R82" s="545" t="s">
        <v>50</v>
      </c>
      <c r="S82" s="545"/>
      <c r="T82" s="545"/>
      <c r="V82" s="545" t="s">
        <v>51</v>
      </c>
      <c r="W82" s="545"/>
    </row>
    <row r="83" spans="1:27" x14ac:dyDescent="0.15">
      <c r="A83" s="318" t="s">
        <v>0</v>
      </c>
      <c r="B83" s="318" t="s">
        <v>66</v>
      </c>
      <c r="C83" s="318" t="s">
        <v>1</v>
      </c>
      <c r="D83" s="318" t="s">
        <v>2</v>
      </c>
      <c r="E83" s="318" t="s">
        <v>3</v>
      </c>
      <c r="F83" s="318" t="s">
        <v>4</v>
      </c>
      <c r="G83" s="318" t="s">
        <v>5</v>
      </c>
      <c r="H83" s="318" t="s">
        <v>6</v>
      </c>
      <c r="I83" s="318" t="s">
        <v>7</v>
      </c>
      <c r="J83" s="318" t="s">
        <v>8</v>
      </c>
      <c r="K83" s="318" t="s">
        <v>9</v>
      </c>
      <c r="M83" s="318" t="s">
        <v>10</v>
      </c>
      <c r="N83" s="318" t="s">
        <v>11</v>
      </c>
      <c r="O83" s="318" t="s">
        <v>12</v>
      </c>
      <c r="P83" s="318" t="s">
        <v>6</v>
      </c>
      <c r="Q83" s="318" t="s">
        <v>13</v>
      </c>
      <c r="R83" s="318"/>
      <c r="S83" s="318" t="s">
        <v>47</v>
      </c>
      <c r="T83" s="318" t="s">
        <v>45</v>
      </c>
      <c r="U83" s="318" t="s">
        <v>46</v>
      </c>
      <c r="V83" s="318"/>
      <c r="W83" s="318" t="s">
        <v>14</v>
      </c>
      <c r="X83" s="318" t="s">
        <v>63</v>
      </c>
      <c r="Y83" s="318"/>
      <c r="Z83" s="318"/>
    </row>
    <row r="84" spans="1:27" x14ac:dyDescent="0.15">
      <c r="A84" s="319" t="s">
        <v>502</v>
      </c>
      <c r="B84" s="320">
        <v>17</v>
      </c>
      <c r="C84" s="320">
        <v>672</v>
      </c>
      <c r="D84" s="320">
        <v>464</v>
      </c>
      <c r="E84" s="317">
        <f>D84/C84</f>
        <v>0.69047619047619047</v>
      </c>
      <c r="F84" s="320">
        <v>4903</v>
      </c>
      <c r="G84" s="321">
        <f>F84/C84</f>
        <v>7.2961309523809526</v>
      </c>
      <c r="H84" s="320">
        <v>32</v>
      </c>
      <c r="I84" s="317">
        <f>H84/C84</f>
        <v>4.7619047619047616E-2</v>
      </c>
      <c r="J84" s="320">
        <v>13</v>
      </c>
      <c r="K84" s="317">
        <f>J84/C84</f>
        <v>1.9345238095238096E-2</v>
      </c>
      <c r="M84" s="320">
        <v>60</v>
      </c>
      <c r="N84" s="320">
        <v>226</v>
      </c>
      <c r="O84" s="320">
        <f>N84/M84</f>
        <v>3.7666666666666666</v>
      </c>
      <c r="P84" s="320">
        <v>2</v>
      </c>
      <c r="Q84" s="317">
        <f>P84/M84</f>
        <v>3.3333333333333333E-2</v>
      </c>
      <c r="R84" s="322"/>
      <c r="S84" s="317">
        <f>(C84+M84)/($D$17+$N$17)</f>
        <v>1.1600633914421552</v>
      </c>
      <c r="T84" s="317">
        <f>C84/($D$17)</f>
        <v>1.2467532467532467</v>
      </c>
      <c r="U84" s="317">
        <f>M84/($N$17)</f>
        <v>0.65217391304347827</v>
      </c>
      <c r="V84" s="323"/>
      <c r="W84" s="320">
        <f>(F84*0.05)+(H84*4)+(J84*-1)+(N84*0.1)+(P84*6)</f>
        <v>394.75</v>
      </c>
      <c r="X84" s="324">
        <f>((F84*0.05)+(H84*4)+(J84*-1)+(N84*0.1)+(P84*6))*0.4</f>
        <v>157.9</v>
      </c>
      <c r="Y84" s="322"/>
      <c r="Z84" s="322"/>
    </row>
    <row r="85" spans="1:27" x14ac:dyDescent="0.15">
      <c r="A85" s="319" t="s">
        <v>1488</v>
      </c>
      <c r="B85" s="320"/>
      <c r="C85" s="320"/>
      <c r="D85" s="320"/>
      <c r="E85" s="317" t="e">
        <f>D85/C85</f>
        <v>#DIV/0!</v>
      </c>
      <c r="F85" s="320"/>
      <c r="G85" s="321" t="e">
        <f>F85/C85</f>
        <v>#DIV/0!</v>
      </c>
      <c r="H85" s="320"/>
      <c r="I85" s="317" t="e">
        <f>H85/C85</f>
        <v>#DIV/0!</v>
      </c>
      <c r="J85" s="320"/>
      <c r="K85" s="317" t="e">
        <f t="shared" ref="K85:K86" si="50">J85/C85</f>
        <v>#DIV/0!</v>
      </c>
      <c r="M85" s="320"/>
      <c r="N85" s="320"/>
      <c r="O85" s="320" t="e">
        <f>N85/M85</f>
        <v>#DIV/0!</v>
      </c>
      <c r="P85" s="320"/>
      <c r="Q85" s="317" t="e">
        <f t="shared" ref="Q85:Q86" si="51">P85/M85</f>
        <v>#DIV/0!</v>
      </c>
      <c r="R85" s="322"/>
      <c r="S85" s="317">
        <f>(C85+M85)/($D$17+$N$17)</f>
        <v>0</v>
      </c>
      <c r="T85" s="317">
        <f>C85/($D$17)</f>
        <v>0</v>
      </c>
      <c r="U85" s="317">
        <f>M85/($N$17)</f>
        <v>0</v>
      </c>
      <c r="V85" s="323"/>
      <c r="W85" s="320">
        <f t="shared" ref="W85:W86" si="52">(F85*0.05)+(H85*4)+(J85*-1)+(N85*0.1)+(P85*6)</f>
        <v>0</v>
      </c>
      <c r="X85" s="324">
        <f t="shared" ref="X85:X86" si="53">((F85*0.05)+(H85*4)+(J85*-1)+(N85*0.1)+(P85*6))*0.4</f>
        <v>0</v>
      </c>
      <c r="Y85" s="322"/>
      <c r="Z85" s="322"/>
    </row>
    <row r="86" spans="1:27" x14ac:dyDescent="0.15">
      <c r="A86" s="319"/>
      <c r="B86" s="320"/>
      <c r="C86" s="320"/>
      <c r="D86" s="320"/>
      <c r="E86" s="317" t="e">
        <f>D86/C86</f>
        <v>#DIV/0!</v>
      </c>
      <c r="F86" s="320"/>
      <c r="G86" s="321" t="e">
        <f>F86/C86</f>
        <v>#DIV/0!</v>
      </c>
      <c r="H86" s="320"/>
      <c r="I86" s="317" t="e">
        <f>H86/C86</f>
        <v>#DIV/0!</v>
      </c>
      <c r="J86" s="320"/>
      <c r="K86" s="317" t="e">
        <f t="shared" si="50"/>
        <v>#DIV/0!</v>
      </c>
      <c r="M86" s="320"/>
      <c r="N86" s="320"/>
      <c r="O86" s="320" t="e">
        <f>N86/M86</f>
        <v>#DIV/0!</v>
      </c>
      <c r="P86" s="320"/>
      <c r="Q86" s="317" t="e">
        <f t="shared" si="51"/>
        <v>#DIV/0!</v>
      </c>
      <c r="R86" s="322"/>
      <c r="S86" s="317">
        <f>(C86+M86)/($D$17+$N$17)</f>
        <v>0</v>
      </c>
      <c r="T86" s="317">
        <f>C86/($D$17)</f>
        <v>0</v>
      </c>
      <c r="U86" s="317">
        <f>M86/($N$17)</f>
        <v>0</v>
      </c>
      <c r="V86" s="323"/>
      <c r="W86" s="320">
        <f t="shared" si="52"/>
        <v>0</v>
      </c>
      <c r="X86" s="324">
        <f t="shared" si="53"/>
        <v>0</v>
      </c>
      <c r="Y86" s="322"/>
      <c r="Z86" s="322"/>
    </row>
    <row r="87" spans="1:27" x14ac:dyDescent="0.15">
      <c r="A87" s="318" t="s">
        <v>44</v>
      </c>
      <c r="B87" s="318"/>
      <c r="C87" s="318">
        <f>SUM(C84:C86)</f>
        <v>672</v>
      </c>
      <c r="D87" s="318">
        <f>SUM(D84:D86)</f>
        <v>464</v>
      </c>
      <c r="E87" s="318"/>
      <c r="F87" s="318">
        <f t="shared" ref="F87" si="54">SUM(F84:F86)</f>
        <v>4903</v>
      </c>
      <c r="G87" s="318"/>
      <c r="H87" s="318">
        <f t="shared" ref="H87" si="55">SUM(H84:H86)</f>
        <v>32</v>
      </c>
      <c r="I87" s="318"/>
      <c r="J87" s="318">
        <f t="shared" ref="J87" si="56">SUM(J84:J86)</f>
        <v>13</v>
      </c>
      <c r="K87" s="318"/>
      <c r="L87" s="314"/>
      <c r="M87" s="318">
        <f>SUM(M84:M86)</f>
        <v>60</v>
      </c>
      <c r="N87" s="318">
        <f>SUM(N84:N86)</f>
        <v>226</v>
      </c>
      <c r="O87" s="318"/>
      <c r="P87" s="318">
        <f>SUM(P84:P86)</f>
        <v>2</v>
      </c>
      <c r="Q87" s="318"/>
      <c r="R87" s="318"/>
      <c r="S87" s="325">
        <f>S84+S85+S86</f>
        <v>1.1600633914421552</v>
      </c>
      <c r="T87" s="326">
        <f>C87/(C87+M87)</f>
        <v>0.91803278688524592</v>
      </c>
      <c r="U87" s="326">
        <f>M87/(M87+C87)</f>
        <v>8.1967213114754092E-2</v>
      </c>
      <c r="V87" s="323"/>
      <c r="W87" s="322"/>
      <c r="X87" s="322"/>
      <c r="Y87" s="322"/>
      <c r="Z87" s="322"/>
    </row>
    <row r="88" spans="1:27" x14ac:dyDescent="0.15">
      <c r="C88" s="322"/>
      <c r="D88" s="327"/>
      <c r="E88" s="322"/>
      <c r="F88" s="328"/>
      <c r="G88" s="322"/>
      <c r="H88" s="329"/>
      <c r="I88" s="322"/>
      <c r="J88" s="329"/>
      <c r="K88" s="322"/>
      <c r="L88" s="322"/>
      <c r="M88" s="322"/>
      <c r="N88" s="322"/>
      <c r="O88" s="322"/>
      <c r="P88" s="322"/>
      <c r="Q88" s="322"/>
      <c r="R88" s="322"/>
    </row>
    <row r="89" spans="1:27" x14ac:dyDescent="0.15">
      <c r="C89" s="322"/>
      <c r="D89" s="327"/>
      <c r="E89" s="322"/>
      <c r="F89" s="328"/>
      <c r="G89" s="322"/>
      <c r="H89" s="329"/>
      <c r="I89" s="322"/>
      <c r="J89" s="329"/>
      <c r="K89" s="322"/>
      <c r="L89" s="322"/>
      <c r="M89" s="322"/>
      <c r="N89" s="322"/>
      <c r="O89" s="322"/>
      <c r="P89" s="322"/>
      <c r="Q89" s="322"/>
      <c r="R89" s="322"/>
    </row>
    <row r="90" spans="1:27" x14ac:dyDescent="0.15">
      <c r="A90" s="545" t="s">
        <v>49</v>
      </c>
      <c r="B90" s="545"/>
      <c r="C90" s="545"/>
      <c r="D90" s="545"/>
      <c r="E90" s="545"/>
      <c r="F90" s="545"/>
      <c r="G90" s="545"/>
      <c r="H90" s="545" t="s">
        <v>52</v>
      </c>
      <c r="I90" s="546"/>
      <c r="J90" s="546"/>
      <c r="K90" s="546"/>
      <c r="L90" s="546"/>
      <c r="M90" s="546"/>
      <c r="N90" s="322"/>
      <c r="O90" s="322"/>
      <c r="R90" s="545" t="s">
        <v>50</v>
      </c>
      <c r="S90" s="545"/>
      <c r="T90" s="545"/>
      <c r="V90" s="545" t="s">
        <v>51</v>
      </c>
      <c r="W90" s="545"/>
      <c r="X90" s="313"/>
      <c r="Y90" s="313"/>
      <c r="Z90" s="313"/>
      <c r="AA90" s="313"/>
    </row>
    <row r="91" spans="1:27" x14ac:dyDescent="0.15">
      <c r="A91" s="318" t="s">
        <v>16</v>
      </c>
      <c r="B91" s="318" t="s">
        <v>66</v>
      </c>
      <c r="C91" s="318" t="s">
        <v>1</v>
      </c>
      <c r="D91" s="318" t="s">
        <v>4</v>
      </c>
      <c r="E91" s="318" t="s">
        <v>5</v>
      </c>
      <c r="F91" s="318" t="s">
        <v>6</v>
      </c>
      <c r="G91" s="318" t="s">
        <v>7</v>
      </c>
      <c r="I91" s="318" t="s">
        <v>34</v>
      </c>
      <c r="J91" s="318" t="s">
        <v>17</v>
      </c>
      <c r="K91" s="318" t="s">
        <v>18</v>
      </c>
      <c r="L91" s="318" t="s">
        <v>19</v>
      </c>
      <c r="M91" s="318" t="s">
        <v>20</v>
      </c>
      <c r="N91" s="318" t="s">
        <v>6</v>
      </c>
      <c r="O91" s="318" t="s">
        <v>53</v>
      </c>
      <c r="R91" s="318" t="s">
        <v>16</v>
      </c>
      <c r="S91" s="318" t="s">
        <v>47</v>
      </c>
      <c r="T91" s="318" t="s">
        <v>45</v>
      </c>
      <c r="U91" s="318" t="s">
        <v>46</v>
      </c>
      <c r="W91" s="318" t="s">
        <v>14</v>
      </c>
      <c r="X91" s="318" t="s">
        <v>21</v>
      </c>
      <c r="Y91" s="318" t="s">
        <v>1002</v>
      </c>
      <c r="Z91" s="318"/>
      <c r="AA91" s="318"/>
    </row>
    <row r="92" spans="1:27" x14ac:dyDescent="0.15">
      <c r="A92" s="319" t="s">
        <v>1482</v>
      </c>
      <c r="B92" s="330">
        <v>17</v>
      </c>
      <c r="C92" s="320">
        <v>205</v>
      </c>
      <c r="D92" s="320">
        <v>913</v>
      </c>
      <c r="E92" s="320">
        <f>D92/C92</f>
        <v>4.4536585365853663</v>
      </c>
      <c r="F92" s="320">
        <v>12</v>
      </c>
      <c r="G92" s="317">
        <f>F92/C92</f>
        <v>5.8536585365853662E-2</v>
      </c>
      <c r="I92" s="317">
        <f>K92/J92</f>
        <v>0.80180180180180183</v>
      </c>
      <c r="J92" s="320">
        <v>111</v>
      </c>
      <c r="K92" s="320">
        <v>89</v>
      </c>
      <c r="L92" s="320">
        <v>685</v>
      </c>
      <c r="M92" s="320">
        <f>L92/K92</f>
        <v>7.6966292134831464</v>
      </c>
      <c r="N92" s="320">
        <v>7</v>
      </c>
      <c r="O92" s="317">
        <f>N92/K92</f>
        <v>7.8651685393258425E-2</v>
      </c>
      <c r="R92" s="319"/>
      <c r="S92" s="317">
        <f>(C92+J92)/($D$27+$K$27+$N$17+$E$17+$L$38+$L$47)</f>
        <v>0.33905579399141633</v>
      </c>
      <c r="T92" s="317">
        <f>J92/($K$27+$F$38+$F$47)</f>
        <v>0.29210526315789476</v>
      </c>
      <c r="U92" s="317">
        <f>C92/($D$27+$N$17+$L$38+$L$47)</f>
        <v>0.42268041237113402</v>
      </c>
      <c r="W92" s="320">
        <f>(D92*0.1)+(F92*6)+(L92*0.1)+(N92*6)</f>
        <v>273.8</v>
      </c>
      <c r="X92" s="320">
        <f>(D92*0.1)+(F92*6)+(K92*1)+(L92*0.1)+(N92*6)</f>
        <v>362.8</v>
      </c>
      <c r="Y92" s="320">
        <f>(D92*0.1)+(F92*6)+(K92*0.5)+(L92*0.1)+(N92*6)</f>
        <v>318.3</v>
      </c>
      <c r="Z92" s="322"/>
      <c r="AA92" s="322"/>
    </row>
    <row r="93" spans="1:27" x14ac:dyDescent="0.15">
      <c r="A93" s="319" t="s">
        <v>1482</v>
      </c>
      <c r="B93" s="330">
        <v>8</v>
      </c>
      <c r="C93" s="320">
        <v>35</v>
      </c>
      <c r="D93" s="320">
        <v>134</v>
      </c>
      <c r="E93" s="320">
        <f>D93/C93</f>
        <v>3.8285714285714287</v>
      </c>
      <c r="F93" s="320">
        <v>0</v>
      </c>
      <c r="G93" s="317">
        <f>F93/C93</f>
        <v>0</v>
      </c>
      <c r="I93" s="317">
        <f t="shared" ref="I93:I96" si="57">K93/J93</f>
        <v>0.83333333333333337</v>
      </c>
      <c r="J93" s="320">
        <v>6</v>
      </c>
      <c r="K93" s="320">
        <v>5</v>
      </c>
      <c r="L93" s="320">
        <v>27</v>
      </c>
      <c r="M93" s="320">
        <f>L93/K93</f>
        <v>5.4</v>
      </c>
      <c r="N93" s="320">
        <v>0</v>
      </c>
      <c r="O93" s="317">
        <f t="shared" ref="O93:O96" si="58">N93/K93</f>
        <v>0</v>
      </c>
      <c r="R93" s="319"/>
      <c r="S93" s="317">
        <f>(C93+J93)/($D$27+$K$27+$N$17+$E$17+$L$38+$L$47)</f>
        <v>4.3991416309012876E-2</v>
      </c>
      <c r="T93" s="317">
        <f>J93/($K$27+$F$38+$F$47)</f>
        <v>1.5789473684210527E-2</v>
      </c>
      <c r="U93" s="317">
        <f>C93/($D$27+$N$17+$L$38+$L$47)</f>
        <v>7.2164948453608241E-2</v>
      </c>
      <c r="W93" s="320">
        <f t="shared" ref="W93:W96" si="59">(D93*0.1)+(F93*6)+(L93*0.1)+(N93*6)</f>
        <v>16.100000000000001</v>
      </c>
      <c r="X93" s="320">
        <f t="shared" ref="X93:X96" si="60">(D93*0.1)+(F93*6)+(K93*1)+(L93*0.1)+(N93*6)</f>
        <v>21.099999999999998</v>
      </c>
      <c r="Y93" s="320">
        <f t="shared" ref="Y93:Y96" si="61">(D93*0.1)+(F93*6)+(K93*0.5)+(L93*0.1)+(N93*6)</f>
        <v>18.600000000000001</v>
      </c>
      <c r="Z93" s="322"/>
      <c r="AA93" s="322"/>
    </row>
    <row r="94" spans="1:27" x14ac:dyDescent="0.15">
      <c r="A94" s="319" t="s">
        <v>503</v>
      </c>
      <c r="B94" s="330">
        <v>15</v>
      </c>
      <c r="C94" s="320">
        <v>109</v>
      </c>
      <c r="D94" s="320">
        <v>451</v>
      </c>
      <c r="E94" s="320">
        <f>D94/C94</f>
        <v>4.1376146788990829</v>
      </c>
      <c r="F94" s="320">
        <v>2</v>
      </c>
      <c r="G94" s="317">
        <f>F94/C94</f>
        <v>1.834862385321101E-2</v>
      </c>
      <c r="I94" s="317">
        <f t="shared" si="57"/>
        <v>0.81578947368421051</v>
      </c>
      <c r="J94" s="320">
        <v>38</v>
      </c>
      <c r="K94" s="320">
        <v>31</v>
      </c>
      <c r="L94" s="320">
        <v>196</v>
      </c>
      <c r="M94" s="320">
        <f>L94/K94</f>
        <v>6.32258064516129</v>
      </c>
      <c r="N94" s="320">
        <v>0</v>
      </c>
      <c r="O94" s="317">
        <f t="shared" si="58"/>
        <v>0</v>
      </c>
      <c r="R94" s="319" t="s">
        <v>385</v>
      </c>
      <c r="S94" s="317">
        <f>(C94+J94)/($D$27+$K$27+$N$17+$E$17+$L$38+$L$47)</f>
        <v>0.15772532188841201</v>
      </c>
      <c r="T94" s="317">
        <f>J94/($K$27+$F$38+$F$47)</f>
        <v>0.1</v>
      </c>
      <c r="U94" s="317">
        <f>C94/($D$27+$N$17+$L$38+$L$47)</f>
        <v>0.22474226804123712</v>
      </c>
      <c r="W94" s="320">
        <f t="shared" si="59"/>
        <v>76.7</v>
      </c>
      <c r="X94" s="320">
        <f t="shared" si="60"/>
        <v>107.69999999999999</v>
      </c>
      <c r="Y94" s="320">
        <f t="shared" si="61"/>
        <v>92.199999999999989</v>
      </c>
      <c r="Z94" s="322"/>
      <c r="AA94" s="322"/>
    </row>
    <row r="95" spans="1:27" x14ac:dyDescent="0.15">
      <c r="A95" s="319" t="s">
        <v>1470</v>
      </c>
      <c r="B95" s="330"/>
      <c r="C95" s="320"/>
      <c r="D95" s="320"/>
      <c r="E95" s="320" t="e">
        <f>D95/C95</f>
        <v>#DIV/0!</v>
      </c>
      <c r="F95" s="320">
        <v>0</v>
      </c>
      <c r="G95" s="317" t="e">
        <f>F95/C95</f>
        <v>#DIV/0!</v>
      </c>
      <c r="I95" s="317" t="e">
        <f t="shared" si="57"/>
        <v>#DIV/0!</v>
      </c>
      <c r="J95" s="320"/>
      <c r="K95" s="320">
        <v>0</v>
      </c>
      <c r="L95" s="320">
        <v>0</v>
      </c>
      <c r="M95" s="320" t="e">
        <f>L95/K95</f>
        <v>#DIV/0!</v>
      </c>
      <c r="N95" s="320">
        <v>0</v>
      </c>
      <c r="O95" s="317" t="e">
        <f t="shared" si="58"/>
        <v>#DIV/0!</v>
      </c>
      <c r="R95" s="319" t="s">
        <v>1471</v>
      </c>
      <c r="S95" s="317">
        <f>(C95+J95)/($D$27+$K$27+$N$17+$E$17+$L$38+$L$47)</f>
        <v>0</v>
      </c>
      <c r="T95" s="317">
        <f>J95/($K$27+$F$38+$F$47)</f>
        <v>0</v>
      </c>
      <c r="U95" s="317">
        <f>C95/($D$27+$N$17+$L$38+$L$47)</f>
        <v>0</v>
      </c>
      <c r="W95" s="320">
        <f t="shared" si="59"/>
        <v>0</v>
      </c>
      <c r="X95" s="320">
        <f t="shared" si="60"/>
        <v>0</v>
      </c>
      <c r="Y95" s="320">
        <f t="shared" si="61"/>
        <v>0</v>
      </c>
      <c r="Z95" s="322"/>
      <c r="AA95" s="322"/>
    </row>
    <row r="96" spans="1:27" x14ac:dyDescent="0.15">
      <c r="A96" s="319"/>
      <c r="B96" s="330"/>
      <c r="C96" s="320"/>
      <c r="D96" s="320"/>
      <c r="E96" s="320" t="e">
        <f>D96/C96</f>
        <v>#DIV/0!</v>
      </c>
      <c r="F96" s="320">
        <v>0</v>
      </c>
      <c r="G96" s="317" t="e">
        <f>F96/C96</f>
        <v>#DIV/0!</v>
      </c>
      <c r="I96" s="317" t="e">
        <f t="shared" si="57"/>
        <v>#DIV/0!</v>
      </c>
      <c r="J96" s="320"/>
      <c r="K96" s="320"/>
      <c r="L96" s="320"/>
      <c r="M96" s="320" t="e">
        <f>L96/K96</f>
        <v>#DIV/0!</v>
      </c>
      <c r="N96" s="320">
        <v>0</v>
      </c>
      <c r="O96" s="317" t="e">
        <f t="shared" si="58"/>
        <v>#DIV/0!</v>
      </c>
      <c r="R96" s="319"/>
      <c r="S96" s="317">
        <f>(C96+J96)/($D$27+$K$27+$N$17+$E$17+$L$38+$L$47)</f>
        <v>0</v>
      </c>
      <c r="T96" s="317">
        <f>J96/($K$27+$F$38+$F$47)</f>
        <v>0</v>
      </c>
      <c r="U96" s="317">
        <f>C96/($D$27+$N$17+$L$38+$L$47)</f>
        <v>0</v>
      </c>
      <c r="W96" s="320">
        <f t="shared" si="59"/>
        <v>0</v>
      </c>
      <c r="X96" s="320">
        <f t="shared" si="60"/>
        <v>0</v>
      </c>
      <c r="Y96" s="320">
        <f t="shared" si="61"/>
        <v>0</v>
      </c>
      <c r="Z96" s="322"/>
      <c r="AA96" s="322"/>
    </row>
    <row r="97" spans="1:26" x14ac:dyDescent="0.15">
      <c r="A97" s="318" t="s">
        <v>44</v>
      </c>
      <c r="B97" s="318"/>
      <c r="C97" s="318">
        <f>SUM(C92:C96)</f>
        <v>349</v>
      </c>
      <c r="D97" s="318">
        <f t="shared" ref="D97" si="62">SUM(D92:D96)</f>
        <v>1498</v>
      </c>
      <c r="E97" s="318"/>
      <c r="F97" s="318">
        <f t="shared" ref="F97" si="63">SUM(F92:F96)</f>
        <v>14</v>
      </c>
      <c r="G97" s="318"/>
      <c r="H97" s="318"/>
      <c r="I97" s="318"/>
      <c r="J97" s="318">
        <f>SUM(J92:J96)</f>
        <v>155</v>
      </c>
      <c r="K97" s="318">
        <f t="shared" ref="K97:L97" si="64">SUM(K92:K96)</f>
        <v>125</v>
      </c>
      <c r="L97" s="318">
        <f t="shared" si="64"/>
        <v>908</v>
      </c>
      <c r="M97" s="318"/>
      <c r="N97" s="318">
        <f t="shared" ref="N97" si="65">SUM(N92:N96)</f>
        <v>7</v>
      </c>
      <c r="O97" s="318"/>
    </row>
    <row r="98" spans="1:26" x14ac:dyDescent="0.15">
      <c r="A98" s="318"/>
      <c r="C98" s="322"/>
      <c r="D98" s="322"/>
      <c r="E98" s="322"/>
      <c r="F98" s="322"/>
      <c r="G98" s="322"/>
      <c r="H98" s="318"/>
      <c r="I98" s="322"/>
      <c r="J98" s="322"/>
      <c r="K98" s="322"/>
      <c r="L98" s="322"/>
      <c r="M98" s="322"/>
      <c r="N98" s="322"/>
    </row>
    <row r="99" spans="1:26" x14ac:dyDescent="0.15">
      <c r="C99" s="322"/>
      <c r="D99" s="322"/>
      <c r="E99" s="322"/>
      <c r="F99" s="322"/>
      <c r="G99" s="322"/>
      <c r="H99" s="322"/>
      <c r="I99" s="322"/>
      <c r="J99" s="322"/>
      <c r="K99" s="322"/>
      <c r="L99" s="322"/>
      <c r="M99" s="322"/>
    </row>
    <row r="100" spans="1:26" x14ac:dyDescent="0.15">
      <c r="A100" s="545" t="s">
        <v>52</v>
      </c>
      <c r="B100" s="545"/>
      <c r="C100" s="545"/>
      <c r="D100" s="545"/>
      <c r="E100" s="545"/>
      <c r="F100" s="545"/>
      <c r="G100" s="545"/>
      <c r="H100" s="322"/>
      <c r="I100" s="322"/>
      <c r="J100" s="545" t="s">
        <v>49</v>
      </c>
      <c r="K100" s="545"/>
      <c r="L100" s="545"/>
      <c r="M100" s="545"/>
      <c r="N100" s="545"/>
      <c r="R100" s="545" t="s">
        <v>50</v>
      </c>
      <c r="S100" s="545"/>
      <c r="T100" s="545"/>
      <c r="V100" s="545" t="s">
        <v>51</v>
      </c>
      <c r="W100" s="544"/>
    </row>
    <row r="101" spans="1:26" x14ac:dyDescent="0.15">
      <c r="A101" s="318" t="s">
        <v>25</v>
      </c>
      <c r="B101" s="318" t="s">
        <v>66</v>
      </c>
      <c r="C101" s="318" t="s">
        <v>34</v>
      </c>
      <c r="D101" s="318" t="s">
        <v>17</v>
      </c>
      <c r="E101" s="318" t="s">
        <v>18</v>
      </c>
      <c r="F101" s="318" t="s">
        <v>19</v>
      </c>
      <c r="G101" s="318" t="s">
        <v>20</v>
      </c>
      <c r="H101" s="318" t="s">
        <v>6</v>
      </c>
      <c r="I101" s="318" t="s">
        <v>53</v>
      </c>
      <c r="K101" s="318" t="s">
        <v>10</v>
      </c>
      <c r="L101" s="318" t="s">
        <v>11</v>
      </c>
      <c r="M101" s="318" t="s">
        <v>12</v>
      </c>
      <c r="N101" s="318" t="s">
        <v>26</v>
      </c>
      <c r="O101" s="318" t="s">
        <v>7</v>
      </c>
      <c r="R101" s="318" t="s">
        <v>25</v>
      </c>
      <c r="S101" s="318" t="s">
        <v>47</v>
      </c>
      <c r="T101" s="318" t="s">
        <v>45</v>
      </c>
      <c r="U101" s="318" t="s">
        <v>46</v>
      </c>
      <c r="W101" s="318" t="s">
        <v>14</v>
      </c>
      <c r="X101" s="318" t="s">
        <v>21</v>
      </c>
      <c r="Y101" s="318" t="s">
        <v>1003</v>
      </c>
      <c r="Z101" s="318"/>
    </row>
    <row r="102" spans="1:26" x14ac:dyDescent="0.15">
      <c r="A102" s="319" t="s">
        <v>504</v>
      </c>
      <c r="B102" s="320">
        <v>13</v>
      </c>
      <c r="C102" s="317">
        <f>E102/D102</f>
        <v>0.69465648854961837</v>
      </c>
      <c r="D102" s="320">
        <v>131</v>
      </c>
      <c r="E102" s="320">
        <v>91</v>
      </c>
      <c r="F102" s="320">
        <v>1034</v>
      </c>
      <c r="G102" s="320">
        <f t="shared" ref="G102:G107" si="66">F102/E102</f>
        <v>11.362637362637363</v>
      </c>
      <c r="H102" s="320">
        <v>6</v>
      </c>
      <c r="I102" s="317">
        <f>H102/E102</f>
        <v>6.5934065934065936E-2</v>
      </c>
      <c r="K102" s="320">
        <v>0</v>
      </c>
      <c r="L102" s="320">
        <v>0</v>
      </c>
      <c r="M102" s="331" t="e">
        <f t="shared" ref="M102:M107" si="67">L102/K102</f>
        <v>#DIV/0!</v>
      </c>
      <c r="N102" s="320">
        <v>0</v>
      </c>
      <c r="O102" s="317" t="e">
        <f>N102/K102</f>
        <v>#DIV/0!</v>
      </c>
      <c r="R102" s="319" t="s">
        <v>160</v>
      </c>
      <c r="S102" s="332">
        <f t="shared" ref="S102:S107" si="68">(D102+K102)/($D$27+$L$27+$N$17+$E$47+$L$47)</f>
        <v>0.20122887864823349</v>
      </c>
      <c r="T102" s="332">
        <f t="shared" ref="T102:T107" si="69">D102/($E$17)</f>
        <v>0.35694822888283378</v>
      </c>
      <c r="U102" s="332">
        <f t="shared" ref="U102:U107" si="70">K102/($N$17+$D$27+$L$38+$L$47)</f>
        <v>0</v>
      </c>
      <c r="W102" s="320">
        <f>(F102*0.1)+(H102*6)+(L102*0.1)+(N102*6)</f>
        <v>139.4</v>
      </c>
      <c r="X102" s="320">
        <f>(E102*1)+(F102*0.1)+(H102*6)+(L102*0.1)+(N102*6)</f>
        <v>230.4</v>
      </c>
      <c r="Y102" s="320">
        <f>(E102*0.5)+(F102*0.1)+(H102*6)+(L102*0.1)+(N102*6)</f>
        <v>184.9</v>
      </c>
      <c r="Z102" s="322"/>
    </row>
    <row r="103" spans="1:26" x14ac:dyDescent="0.15">
      <c r="A103" s="319" t="s">
        <v>505</v>
      </c>
      <c r="B103" s="320">
        <v>14</v>
      </c>
      <c r="C103" s="317">
        <f t="shared" ref="C103:C107" si="71">E103/D103</f>
        <v>0.60784313725490191</v>
      </c>
      <c r="D103" s="320">
        <v>102</v>
      </c>
      <c r="E103" s="320">
        <v>62</v>
      </c>
      <c r="F103" s="320">
        <v>932</v>
      </c>
      <c r="G103" s="320">
        <f t="shared" si="66"/>
        <v>15.03225806451613</v>
      </c>
      <c r="H103" s="320">
        <v>7</v>
      </c>
      <c r="I103" s="317">
        <f t="shared" ref="I103:I107" si="72">H103/E103</f>
        <v>0.11290322580645161</v>
      </c>
      <c r="K103" s="320">
        <v>0</v>
      </c>
      <c r="L103" s="320">
        <v>0</v>
      </c>
      <c r="M103" s="331" t="e">
        <f t="shared" si="67"/>
        <v>#DIV/0!</v>
      </c>
      <c r="N103" s="320">
        <v>0</v>
      </c>
      <c r="O103" s="317" t="e">
        <f t="shared" ref="O103:O107" si="73">N103/K103</f>
        <v>#DIV/0!</v>
      </c>
      <c r="R103" s="319" t="s">
        <v>161</v>
      </c>
      <c r="S103" s="332">
        <f t="shared" si="68"/>
        <v>0.15668202764976957</v>
      </c>
      <c r="T103" s="332">
        <f t="shared" si="69"/>
        <v>0.27792915531335149</v>
      </c>
      <c r="U103" s="332">
        <f t="shared" si="70"/>
        <v>0</v>
      </c>
      <c r="W103" s="320">
        <f t="shared" ref="W103:W107" si="74">(F103*0.1)+(H103*6)+(L103*0.1)+(N103*6)</f>
        <v>135.19999999999999</v>
      </c>
      <c r="X103" s="320">
        <f t="shared" ref="X103:X107" si="75">(E103*1)+(F103*0.1)+(H103*6)+(L103*0.1)+(N103*6)</f>
        <v>197.2</v>
      </c>
      <c r="Y103" s="320">
        <f t="shared" ref="Y103:Y107" si="76">(E103*0.5)+(F103*0.1)+(H103*6)+(L103*0.1)+(N103*6)</f>
        <v>166.2</v>
      </c>
      <c r="Z103" s="322"/>
    </row>
    <row r="104" spans="1:26" x14ac:dyDescent="0.15">
      <c r="A104" s="319" t="s">
        <v>916</v>
      </c>
      <c r="B104" s="320">
        <v>16</v>
      </c>
      <c r="C104" s="317">
        <f t="shared" si="71"/>
        <v>0.69230769230769229</v>
      </c>
      <c r="D104" s="320">
        <v>65</v>
      </c>
      <c r="E104" s="320">
        <v>45</v>
      </c>
      <c r="F104" s="320">
        <v>568</v>
      </c>
      <c r="G104" s="320">
        <f t="shared" si="66"/>
        <v>12.622222222222222</v>
      </c>
      <c r="H104" s="320">
        <v>4</v>
      </c>
      <c r="I104" s="317">
        <f t="shared" si="72"/>
        <v>8.8888888888888892E-2</v>
      </c>
      <c r="K104" s="320">
        <v>2</v>
      </c>
      <c r="L104" s="320">
        <v>15</v>
      </c>
      <c r="M104" s="331">
        <f t="shared" si="67"/>
        <v>7.5</v>
      </c>
      <c r="N104" s="320">
        <v>0</v>
      </c>
      <c r="O104" s="317">
        <f t="shared" si="73"/>
        <v>0</v>
      </c>
      <c r="R104" s="319" t="s">
        <v>917</v>
      </c>
      <c r="S104" s="332">
        <f t="shared" si="68"/>
        <v>0.10291858678955453</v>
      </c>
      <c r="T104" s="332">
        <f t="shared" si="69"/>
        <v>0.17711171662125341</v>
      </c>
      <c r="U104" s="332">
        <f t="shared" si="70"/>
        <v>4.1237113402061857E-3</v>
      </c>
      <c r="W104" s="320">
        <f t="shared" si="74"/>
        <v>82.300000000000011</v>
      </c>
      <c r="X104" s="320">
        <f t="shared" si="75"/>
        <v>127.30000000000001</v>
      </c>
      <c r="Y104" s="320">
        <f t="shared" si="76"/>
        <v>104.80000000000001</v>
      </c>
      <c r="Z104" s="322"/>
    </row>
    <row r="105" spans="1:26" x14ac:dyDescent="0.15">
      <c r="A105" s="319"/>
      <c r="B105" s="320">
        <v>4</v>
      </c>
      <c r="C105" s="317">
        <f t="shared" si="71"/>
        <v>0.5</v>
      </c>
      <c r="D105" s="320">
        <v>4</v>
      </c>
      <c r="E105" s="320">
        <v>2</v>
      </c>
      <c r="F105" s="320">
        <v>41</v>
      </c>
      <c r="G105" s="320">
        <f t="shared" si="66"/>
        <v>20.5</v>
      </c>
      <c r="H105" s="320">
        <v>0</v>
      </c>
      <c r="I105" s="317">
        <f t="shared" si="72"/>
        <v>0</v>
      </c>
      <c r="K105" s="320"/>
      <c r="L105" s="320"/>
      <c r="M105" s="331" t="e">
        <f t="shared" si="67"/>
        <v>#DIV/0!</v>
      </c>
      <c r="N105" s="320">
        <v>0</v>
      </c>
      <c r="O105" s="317" t="e">
        <f t="shared" si="73"/>
        <v>#DIV/0!</v>
      </c>
      <c r="R105" s="319"/>
      <c r="S105" s="332">
        <f t="shared" si="68"/>
        <v>6.1443932411674347E-3</v>
      </c>
      <c r="T105" s="332">
        <f t="shared" si="69"/>
        <v>1.0899182561307902E-2</v>
      </c>
      <c r="U105" s="332">
        <f t="shared" si="70"/>
        <v>0</v>
      </c>
      <c r="W105" s="320">
        <f t="shared" si="74"/>
        <v>4.1000000000000005</v>
      </c>
      <c r="X105" s="320">
        <f t="shared" si="75"/>
        <v>6.1000000000000005</v>
      </c>
      <c r="Y105" s="320">
        <f t="shared" si="76"/>
        <v>5.1000000000000005</v>
      </c>
      <c r="Z105" s="322"/>
    </row>
    <row r="106" spans="1:26" x14ac:dyDescent="0.15">
      <c r="A106" s="319" t="s">
        <v>989</v>
      </c>
      <c r="B106" s="320">
        <v>7</v>
      </c>
      <c r="C106" s="317">
        <f t="shared" si="71"/>
        <v>0.47619047619047616</v>
      </c>
      <c r="D106" s="320">
        <v>21</v>
      </c>
      <c r="E106" s="320">
        <v>10</v>
      </c>
      <c r="F106" s="320">
        <v>89</v>
      </c>
      <c r="G106" s="320">
        <f t="shared" si="66"/>
        <v>8.9</v>
      </c>
      <c r="H106" s="320">
        <v>0</v>
      </c>
      <c r="I106" s="317">
        <f t="shared" si="72"/>
        <v>0</v>
      </c>
      <c r="K106" s="320">
        <v>4</v>
      </c>
      <c r="L106" s="320">
        <v>28</v>
      </c>
      <c r="M106" s="331">
        <f t="shared" si="67"/>
        <v>7</v>
      </c>
      <c r="N106" s="320">
        <v>1</v>
      </c>
      <c r="O106" s="317">
        <f t="shared" si="73"/>
        <v>0.25</v>
      </c>
      <c r="R106" s="319" t="s">
        <v>990</v>
      </c>
      <c r="S106" s="332">
        <f t="shared" si="68"/>
        <v>3.840245775729647E-2</v>
      </c>
      <c r="T106" s="332">
        <f t="shared" si="69"/>
        <v>5.7220708446866483E-2</v>
      </c>
      <c r="U106" s="332">
        <f t="shared" si="70"/>
        <v>8.2474226804123713E-3</v>
      </c>
      <c r="W106" s="320">
        <f t="shared" si="74"/>
        <v>17.700000000000003</v>
      </c>
      <c r="X106" s="320">
        <f t="shared" si="75"/>
        <v>27.7</v>
      </c>
      <c r="Y106" s="320">
        <f t="shared" si="76"/>
        <v>22.7</v>
      </c>
      <c r="Z106" s="322"/>
    </row>
    <row r="107" spans="1:26" x14ac:dyDescent="0.15">
      <c r="A107" s="319" t="s">
        <v>506</v>
      </c>
      <c r="B107" s="320">
        <v>17</v>
      </c>
      <c r="C107" s="317">
        <f t="shared" si="71"/>
        <v>0.67948717948717952</v>
      </c>
      <c r="D107" s="320">
        <v>78</v>
      </c>
      <c r="E107" s="320">
        <v>53</v>
      </c>
      <c r="F107" s="320">
        <v>561</v>
      </c>
      <c r="G107" s="320">
        <f t="shared" si="66"/>
        <v>10.584905660377359</v>
      </c>
      <c r="H107" s="320">
        <v>4</v>
      </c>
      <c r="I107" s="317">
        <f t="shared" si="72"/>
        <v>7.5471698113207544E-2</v>
      </c>
      <c r="K107" s="320">
        <v>1</v>
      </c>
      <c r="L107" s="320">
        <v>8</v>
      </c>
      <c r="M107" s="331">
        <f t="shared" si="67"/>
        <v>8</v>
      </c>
      <c r="N107" s="320">
        <v>0</v>
      </c>
      <c r="O107" s="317">
        <f t="shared" si="73"/>
        <v>0</v>
      </c>
      <c r="R107" s="319" t="s">
        <v>162</v>
      </c>
      <c r="S107" s="332">
        <f t="shared" si="68"/>
        <v>0.12135176651305683</v>
      </c>
      <c r="T107" s="332">
        <f t="shared" si="69"/>
        <v>0.21253405994550409</v>
      </c>
      <c r="U107" s="332">
        <f t="shared" si="70"/>
        <v>2.0618556701030928E-3</v>
      </c>
      <c r="W107" s="320">
        <f t="shared" si="74"/>
        <v>80.899999999999991</v>
      </c>
      <c r="X107" s="320">
        <f t="shared" si="75"/>
        <v>133.9</v>
      </c>
      <c r="Y107" s="320">
        <f t="shared" si="76"/>
        <v>107.39999999999999</v>
      </c>
      <c r="Z107" s="322"/>
    </row>
    <row r="108" spans="1:26" x14ac:dyDescent="0.15">
      <c r="A108" s="318" t="s">
        <v>44</v>
      </c>
      <c r="B108" s="318"/>
      <c r="C108" s="314"/>
      <c r="D108" s="318">
        <f>SUM(D102:D107)</f>
        <v>401</v>
      </c>
      <c r="E108" s="318">
        <f t="shared" ref="E108:F108" si="77">SUM(E102:E107)</f>
        <v>263</v>
      </c>
      <c r="F108" s="318">
        <f t="shared" si="77"/>
        <v>3225</v>
      </c>
      <c r="G108" s="318"/>
      <c r="H108" s="318">
        <f t="shared" ref="H108" si="78">SUM(H102:H107)</f>
        <v>21</v>
      </c>
      <c r="I108" s="318"/>
      <c r="J108" s="318"/>
      <c r="K108" s="318">
        <f>SUM(K102:K107)</f>
        <v>7</v>
      </c>
      <c r="L108" s="318">
        <f t="shared" ref="L108" si="79">SUM(L102:L107)</f>
        <v>51</v>
      </c>
      <c r="M108" s="318"/>
      <c r="N108" s="318">
        <f t="shared" ref="N108" si="80">SUM(N102:N107)</f>
        <v>1</v>
      </c>
      <c r="O108" s="318"/>
    </row>
    <row r="109" spans="1:26" x14ac:dyDescent="0.15">
      <c r="A109" s="318"/>
      <c r="C109" s="322"/>
      <c r="D109" s="322"/>
      <c r="E109" s="322"/>
      <c r="F109" s="322"/>
      <c r="G109" s="322"/>
      <c r="H109" s="322"/>
      <c r="I109" s="322"/>
      <c r="J109" s="322"/>
      <c r="K109" s="322"/>
      <c r="L109" s="322"/>
    </row>
    <row r="110" spans="1:26" x14ac:dyDescent="0.15">
      <c r="A110" s="318"/>
      <c r="C110" s="322"/>
      <c r="D110" s="322"/>
      <c r="E110" s="322"/>
      <c r="F110" s="322"/>
      <c r="G110" s="322"/>
      <c r="H110" s="322"/>
      <c r="I110" s="322"/>
      <c r="J110" s="322"/>
      <c r="K110" s="322"/>
      <c r="L110" s="322"/>
    </row>
    <row r="111" spans="1:26" x14ac:dyDescent="0.15">
      <c r="A111" s="545" t="s">
        <v>52</v>
      </c>
      <c r="B111" s="545"/>
      <c r="C111" s="545"/>
      <c r="D111" s="545"/>
      <c r="E111" s="545"/>
      <c r="F111" s="545"/>
      <c r="G111" s="545"/>
      <c r="H111" s="322"/>
      <c r="I111" s="322"/>
      <c r="J111" s="545" t="s">
        <v>49</v>
      </c>
      <c r="K111" s="545"/>
      <c r="L111" s="545"/>
      <c r="M111" s="545"/>
      <c r="N111" s="545"/>
      <c r="R111" s="545" t="s">
        <v>50</v>
      </c>
      <c r="S111" s="545"/>
      <c r="T111" s="545"/>
      <c r="V111" s="545" t="s">
        <v>51</v>
      </c>
      <c r="W111" s="544"/>
    </row>
    <row r="112" spans="1:26" x14ac:dyDescent="0.15">
      <c r="A112" s="318" t="s">
        <v>31</v>
      </c>
      <c r="B112" s="318" t="s">
        <v>66</v>
      </c>
      <c r="C112" s="318" t="s">
        <v>34</v>
      </c>
      <c r="D112" s="318" t="s">
        <v>17</v>
      </c>
      <c r="E112" s="318" t="s">
        <v>18</v>
      </c>
      <c r="F112" s="318" t="s">
        <v>19</v>
      </c>
      <c r="G112" s="318" t="s">
        <v>20</v>
      </c>
      <c r="H112" s="318" t="s">
        <v>6</v>
      </c>
      <c r="I112" s="318" t="s">
        <v>53</v>
      </c>
      <c r="K112" s="318" t="s">
        <v>10</v>
      </c>
      <c r="L112" s="318" t="s">
        <v>11</v>
      </c>
      <c r="M112" s="318" t="s">
        <v>12</v>
      </c>
      <c r="N112" s="318" t="s">
        <v>54</v>
      </c>
      <c r="O112" s="318" t="s">
        <v>7</v>
      </c>
      <c r="R112" s="318" t="s">
        <v>31</v>
      </c>
      <c r="S112" s="318" t="s">
        <v>47</v>
      </c>
      <c r="T112" s="318" t="s">
        <v>45</v>
      </c>
      <c r="U112" s="318" t="s">
        <v>46</v>
      </c>
      <c r="W112" s="318" t="s">
        <v>14</v>
      </c>
      <c r="X112" s="318" t="s">
        <v>21</v>
      </c>
      <c r="Y112" s="318" t="s">
        <v>1004</v>
      </c>
      <c r="Z112" s="318"/>
    </row>
    <row r="113" spans="1:26" x14ac:dyDescent="0.15">
      <c r="A113" s="319" t="s">
        <v>1484</v>
      </c>
      <c r="B113" s="320">
        <v>15</v>
      </c>
      <c r="C113" s="317">
        <f>E113/D113</f>
        <v>0.70666666666666667</v>
      </c>
      <c r="D113" s="320">
        <v>75</v>
      </c>
      <c r="E113" s="320">
        <v>53</v>
      </c>
      <c r="F113" s="320">
        <v>547</v>
      </c>
      <c r="G113" s="320">
        <f>F113/E113</f>
        <v>10.320754716981131</v>
      </c>
      <c r="H113" s="320">
        <v>3</v>
      </c>
      <c r="I113" s="317">
        <f>H113/E113</f>
        <v>5.6603773584905662E-2</v>
      </c>
      <c r="K113" s="320">
        <v>0</v>
      </c>
      <c r="L113" s="320">
        <v>0</v>
      </c>
      <c r="M113" s="320">
        <v>0</v>
      </c>
      <c r="N113" s="320">
        <v>0</v>
      </c>
      <c r="O113" s="317" t="e">
        <f>N113/K113</f>
        <v>#DIV/0!</v>
      </c>
      <c r="R113" s="319"/>
      <c r="S113" s="332">
        <f>(D113+K113)/($E$47+$L$47+$E$38+$L$38+$K$27+$D$27+$N$17)</f>
        <v>7.32421875E-2</v>
      </c>
      <c r="T113" s="332">
        <f>D113/($E$47+$E$38+$K$27)</f>
        <v>0.1391465677179963</v>
      </c>
      <c r="U113" s="332">
        <f>K113/($L$47+$L$38+$D$27+$N$17)</f>
        <v>0</v>
      </c>
      <c r="W113" s="320">
        <f>(F113*0.1)+(H113*6)+(L113*0.1)+(N113*6)</f>
        <v>72.7</v>
      </c>
      <c r="X113" s="320">
        <f>(E113*1)+(F113*0.1)+(H113*6)+(L113*0.1)+(N113*6)</f>
        <v>125.7</v>
      </c>
      <c r="Y113" s="320">
        <f>(E113*0.5)+(F113*0.1)+(H113*6)+(L113*0.1)+(N113*6)</f>
        <v>99.2</v>
      </c>
      <c r="Z113" s="322"/>
    </row>
    <row r="114" spans="1:26" x14ac:dyDescent="0.15">
      <c r="A114" s="319" t="s">
        <v>507</v>
      </c>
      <c r="B114" s="320">
        <v>10</v>
      </c>
      <c r="C114" s="317">
        <f t="shared" ref="C114:C116" si="81">E114/D114</f>
        <v>0.7142857142857143</v>
      </c>
      <c r="D114" s="320">
        <v>14</v>
      </c>
      <c r="E114" s="320">
        <v>10</v>
      </c>
      <c r="F114" s="320">
        <v>76</v>
      </c>
      <c r="G114" s="320">
        <f t="shared" ref="G114:G116" si="82">F114/E114</f>
        <v>7.6</v>
      </c>
      <c r="H114" s="320">
        <v>0</v>
      </c>
      <c r="I114" s="317">
        <f t="shared" ref="I114:I116" si="83">H114/E114</f>
        <v>0</v>
      </c>
      <c r="K114" s="320">
        <v>0</v>
      </c>
      <c r="L114" s="320">
        <v>0</v>
      </c>
      <c r="M114" s="320">
        <v>0</v>
      </c>
      <c r="N114" s="320">
        <v>0</v>
      </c>
      <c r="O114" s="317" t="e">
        <f t="shared" ref="O114:O116" si="84">N114/K114</f>
        <v>#DIV/0!</v>
      </c>
      <c r="R114" s="319" t="s">
        <v>296</v>
      </c>
      <c r="S114" s="332">
        <f>(D114+K114)/($E$47+$L$47+$E$38+$L$38+$K$27+$D$27+$N$17)</f>
        <v>1.3671875E-2</v>
      </c>
      <c r="T114" s="332">
        <f>D114/($E$47+$E$38+$K$27)</f>
        <v>2.5974025974025976E-2</v>
      </c>
      <c r="U114" s="332">
        <f>K114/($L$47+$L$38+$D$27+$N$17)</f>
        <v>0</v>
      </c>
      <c r="W114" s="320">
        <f t="shared" ref="W114:W116" si="85">(F114*0.1)+(H114*6)+(L114*0.1)+(N114*6)</f>
        <v>7.6000000000000005</v>
      </c>
      <c r="X114" s="320">
        <f t="shared" ref="X114:X116" si="86">(E114*1)+(F114*0.1)+(H114*6)+(L114*0.1)+(N114*6)</f>
        <v>17.600000000000001</v>
      </c>
      <c r="Y114" s="320">
        <f t="shared" ref="Y114:Y116" si="87">(E114*0.5)+(F114*0.1)+(H114*6)+(L114*0.1)+(N114*6)</f>
        <v>12.600000000000001</v>
      </c>
      <c r="Z114" s="322"/>
    </row>
    <row r="115" spans="1:26" x14ac:dyDescent="0.15">
      <c r="A115" s="319" t="s">
        <v>508</v>
      </c>
      <c r="B115" s="320">
        <v>8</v>
      </c>
      <c r="C115" s="317">
        <f t="shared" si="81"/>
        <v>0.5</v>
      </c>
      <c r="D115" s="320">
        <v>22</v>
      </c>
      <c r="E115" s="320">
        <v>11</v>
      </c>
      <c r="F115" s="320">
        <v>130</v>
      </c>
      <c r="G115" s="320">
        <f t="shared" si="82"/>
        <v>11.818181818181818</v>
      </c>
      <c r="H115" s="320">
        <v>1</v>
      </c>
      <c r="I115" s="317">
        <f t="shared" si="83"/>
        <v>9.0909090909090912E-2</v>
      </c>
      <c r="K115" s="320">
        <v>0</v>
      </c>
      <c r="L115" s="320">
        <v>0</v>
      </c>
      <c r="M115" s="320">
        <v>0</v>
      </c>
      <c r="N115" s="320">
        <v>0</v>
      </c>
      <c r="O115" s="317" t="e">
        <f t="shared" si="84"/>
        <v>#DIV/0!</v>
      </c>
      <c r="R115" s="319" t="s">
        <v>163</v>
      </c>
      <c r="S115" s="332">
        <f>(D115+K115)/($E$47+$L$47+$E$38+$L$38+$K$27+$D$27+$N$17)</f>
        <v>2.1484375E-2</v>
      </c>
      <c r="T115" s="332">
        <f>D115/($E$47+$E$38+$K$27)</f>
        <v>4.0816326530612242E-2</v>
      </c>
      <c r="U115" s="332">
        <f>K115/($L$47+$L$38+$D$27+$N$17)</f>
        <v>0</v>
      </c>
      <c r="W115" s="320">
        <f t="shared" si="85"/>
        <v>19</v>
      </c>
      <c r="X115" s="320">
        <f t="shared" si="86"/>
        <v>30</v>
      </c>
      <c r="Y115" s="320">
        <f t="shared" si="87"/>
        <v>24.5</v>
      </c>
      <c r="Z115" s="322"/>
    </row>
    <row r="116" spans="1:26" x14ac:dyDescent="0.15">
      <c r="A116" s="319" t="s">
        <v>683</v>
      </c>
      <c r="B116" s="320">
        <v>4</v>
      </c>
      <c r="C116" s="317">
        <f t="shared" si="81"/>
        <v>0.4</v>
      </c>
      <c r="D116" s="320">
        <v>5</v>
      </c>
      <c r="E116" s="320">
        <v>2</v>
      </c>
      <c r="F116" s="320">
        <v>17</v>
      </c>
      <c r="G116" s="320">
        <f t="shared" si="82"/>
        <v>8.5</v>
      </c>
      <c r="H116" s="320">
        <v>0</v>
      </c>
      <c r="I116" s="317">
        <f t="shared" si="83"/>
        <v>0</v>
      </c>
      <c r="K116" s="320">
        <v>0</v>
      </c>
      <c r="L116" s="320">
        <v>0</v>
      </c>
      <c r="M116" s="320">
        <v>0</v>
      </c>
      <c r="N116" s="320">
        <v>0</v>
      </c>
      <c r="O116" s="317" t="e">
        <f t="shared" si="84"/>
        <v>#DIV/0!</v>
      </c>
      <c r="R116" s="319"/>
      <c r="S116" s="332">
        <f>(D116+K116)/($E$47+$L$47+$E$38+$L$38+$K$27+$D$27+$N$17)</f>
        <v>4.8828125E-3</v>
      </c>
      <c r="T116" s="332">
        <f>D116/($E$47+$E$38+$K$27)</f>
        <v>9.2764378478664197E-3</v>
      </c>
      <c r="U116" s="332">
        <f>K116/($L$47+$L$38+$D$27+$N$17)</f>
        <v>0</v>
      </c>
      <c r="W116" s="320">
        <f t="shared" si="85"/>
        <v>1.7000000000000002</v>
      </c>
      <c r="X116" s="320">
        <f t="shared" si="86"/>
        <v>3.7</v>
      </c>
      <c r="Y116" s="320">
        <f t="shared" si="87"/>
        <v>2.7</v>
      </c>
      <c r="Z116" s="322"/>
    </row>
    <row r="117" spans="1:26" x14ac:dyDescent="0.15">
      <c r="A117" s="318" t="s">
        <v>44</v>
      </c>
      <c r="B117" s="318"/>
      <c r="C117" s="314"/>
      <c r="D117" s="318">
        <f>SUM(D113:D116)</f>
        <v>116</v>
      </c>
      <c r="E117" s="318">
        <f t="shared" ref="E117:F117" si="88">SUM(E113:E116)</f>
        <v>76</v>
      </c>
      <c r="F117" s="318">
        <f t="shared" si="88"/>
        <v>770</v>
      </c>
      <c r="G117" s="318"/>
      <c r="H117" s="318">
        <f t="shared" ref="H117" si="89">SUM(H113:H116)</f>
        <v>4</v>
      </c>
      <c r="I117" s="318"/>
      <c r="J117" s="318"/>
      <c r="K117" s="318">
        <f>SUM(K113:K116)</f>
        <v>0</v>
      </c>
      <c r="L117" s="318">
        <f t="shared" ref="L117" si="90">SUM(L113:L116)</f>
        <v>0</v>
      </c>
      <c r="M117" s="318"/>
      <c r="N117" s="318">
        <f t="shared" ref="N117" si="91">SUM(N113:N116)</f>
        <v>0</v>
      </c>
      <c r="O117" s="314"/>
      <c r="Q117" s="323"/>
      <c r="S117" s="323"/>
      <c r="U117" s="322"/>
      <c r="V117" s="322"/>
    </row>
    <row r="118" spans="1:26" x14ac:dyDescent="0.15">
      <c r="H118" s="327"/>
      <c r="I118" s="322"/>
      <c r="J118" s="322"/>
      <c r="P118" s="323"/>
      <c r="Q118" s="323"/>
      <c r="R118" s="323"/>
      <c r="T118" s="322"/>
      <c r="U118" s="322"/>
    </row>
    <row r="119" spans="1:26" x14ac:dyDescent="0.15">
      <c r="H119" s="327"/>
      <c r="I119" s="322"/>
      <c r="J119" s="322"/>
      <c r="P119" s="323"/>
      <c r="Q119" s="323"/>
      <c r="R119" s="323"/>
      <c r="T119" s="322"/>
      <c r="U119" s="322"/>
    </row>
    <row r="120" spans="1:26" x14ac:dyDescent="0.15">
      <c r="A120" s="545" t="s">
        <v>57</v>
      </c>
      <c r="B120" s="545"/>
      <c r="C120" s="545"/>
      <c r="D120" s="545"/>
      <c r="E120" s="545"/>
      <c r="F120" s="545"/>
      <c r="G120" s="545"/>
      <c r="H120" s="327"/>
      <c r="I120" s="322"/>
      <c r="J120" s="545" t="s">
        <v>58</v>
      </c>
      <c r="K120" s="546"/>
      <c r="L120" s="546"/>
      <c r="M120" s="546"/>
      <c r="N120" s="546"/>
      <c r="P120" s="334"/>
      <c r="Q120" s="323"/>
      <c r="R120" s="545" t="s">
        <v>62</v>
      </c>
      <c r="S120" s="546"/>
      <c r="T120" s="546"/>
      <c r="U120" s="546"/>
      <c r="V120" s="546"/>
    </row>
    <row r="121" spans="1:26" x14ac:dyDescent="0.15">
      <c r="A121" s="314"/>
      <c r="B121" s="318" t="s">
        <v>17</v>
      </c>
      <c r="C121" s="318" t="s">
        <v>42</v>
      </c>
      <c r="D121" s="318" t="s">
        <v>19</v>
      </c>
      <c r="E121" s="318" t="s">
        <v>6</v>
      </c>
      <c r="H121" s="322"/>
      <c r="I121" s="322"/>
      <c r="J121" s="547" t="s">
        <v>59</v>
      </c>
      <c r="K121" s="544"/>
      <c r="L121" s="544"/>
      <c r="M121" s="544"/>
      <c r="N121" s="314" t="s">
        <v>60</v>
      </c>
      <c r="R121" s="547" t="s">
        <v>59</v>
      </c>
      <c r="S121" s="544"/>
      <c r="T121" s="544"/>
      <c r="U121" s="544"/>
      <c r="V121" s="314" t="s">
        <v>60</v>
      </c>
    </row>
    <row r="122" spans="1:26" x14ac:dyDescent="0.15">
      <c r="A122" s="333" t="s">
        <v>33</v>
      </c>
      <c r="B122" s="320">
        <f>SUM(J92:J96,D102:D107,D113:D116)</f>
        <v>672</v>
      </c>
      <c r="C122" s="320">
        <f>SUM(E113:E116,E102:E107,K92:K96)</f>
        <v>464</v>
      </c>
      <c r="D122" s="320">
        <f>SUM(F113:F116,F102:F107,L92:L96)</f>
        <v>4903</v>
      </c>
      <c r="E122" s="320">
        <f>SUM(N92:N96,H102:H107,H113:H116)</f>
        <v>32</v>
      </c>
      <c r="H122" s="322"/>
      <c r="I122" s="322"/>
      <c r="J122" s="548" t="s">
        <v>918</v>
      </c>
      <c r="K122" s="548"/>
      <c r="L122" s="548"/>
      <c r="M122" s="548"/>
      <c r="N122" s="319" t="s">
        <v>285</v>
      </c>
      <c r="R122" s="548"/>
      <c r="S122" s="548"/>
      <c r="T122" s="548"/>
      <c r="U122" s="548"/>
      <c r="V122" s="319"/>
    </row>
    <row r="123" spans="1:26" x14ac:dyDescent="0.15">
      <c r="A123" s="333" t="s">
        <v>43</v>
      </c>
      <c r="B123" s="320">
        <f>SUM(C87)</f>
        <v>672</v>
      </c>
      <c r="C123" s="320">
        <f>SUM(D87)</f>
        <v>464</v>
      </c>
      <c r="D123" s="320">
        <f>SUM(F87)</f>
        <v>4903</v>
      </c>
      <c r="E123" s="320">
        <f>SUM(H87)</f>
        <v>32</v>
      </c>
      <c r="F123" s="318"/>
      <c r="J123" s="548"/>
      <c r="K123" s="548"/>
      <c r="L123" s="548"/>
      <c r="M123" s="548"/>
      <c r="N123" s="319"/>
      <c r="R123" s="549"/>
      <c r="S123" s="548"/>
      <c r="T123" s="548"/>
      <c r="U123" s="548"/>
      <c r="V123" s="319"/>
    </row>
    <row r="124" spans="1:26" x14ac:dyDescent="0.15">
      <c r="A124" s="333" t="s">
        <v>65</v>
      </c>
      <c r="B124" s="320"/>
      <c r="F124" s="318"/>
      <c r="J124" s="548" t="s">
        <v>635</v>
      </c>
      <c r="K124" s="548"/>
      <c r="L124" s="548"/>
      <c r="M124" s="548"/>
      <c r="N124" s="319" t="s">
        <v>286</v>
      </c>
      <c r="R124" s="549"/>
      <c r="S124" s="548"/>
      <c r="T124" s="548"/>
      <c r="U124" s="548"/>
      <c r="V124" s="319"/>
    </row>
    <row r="125" spans="1:26" x14ac:dyDescent="0.15">
      <c r="J125" s="548" t="s">
        <v>1418</v>
      </c>
      <c r="K125" s="548"/>
      <c r="L125" s="548"/>
      <c r="M125" s="548"/>
      <c r="N125" s="319" t="s">
        <v>0</v>
      </c>
      <c r="R125" s="549"/>
      <c r="S125" s="548"/>
      <c r="T125" s="548"/>
      <c r="U125" s="548"/>
      <c r="V125" s="319"/>
    </row>
    <row r="126" spans="1:26" x14ac:dyDescent="0.15">
      <c r="A126" s="314"/>
      <c r="B126" s="318" t="s">
        <v>1</v>
      </c>
      <c r="C126" s="318" t="s">
        <v>4</v>
      </c>
      <c r="D126" s="318" t="s">
        <v>6</v>
      </c>
      <c r="J126" s="548" t="s">
        <v>662</v>
      </c>
      <c r="K126" s="548"/>
      <c r="L126" s="548"/>
      <c r="M126" s="548"/>
      <c r="N126" s="319" t="s">
        <v>285</v>
      </c>
      <c r="R126" s="549"/>
      <c r="S126" s="548"/>
      <c r="T126" s="548"/>
      <c r="U126" s="548"/>
      <c r="V126" s="319"/>
    </row>
    <row r="127" spans="1:26" x14ac:dyDescent="0.15">
      <c r="A127" s="333" t="s">
        <v>56</v>
      </c>
      <c r="B127" s="320">
        <f>SUM(M84:M86,C92:C96,K102:K107,K113:K116)</f>
        <v>416</v>
      </c>
      <c r="C127" s="320">
        <f>SUM(N84:N86,D92:D96,L102:L107,L113:L116)</f>
        <v>1775</v>
      </c>
      <c r="D127" s="320">
        <f>SUM(P84:P86,F92:F96,N102:N107,N113:N116)</f>
        <v>17</v>
      </c>
      <c r="J127" s="548" t="s">
        <v>692</v>
      </c>
      <c r="K127" s="548"/>
      <c r="L127" s="548"/>
      <c r="M127" s="548"/>
      <c r="N127" s="319" t="s">
        <v>286</v>
      </c>
      <c r="R127" s="549"/>
      <c r="S127" s="548"/>
      <c r="T127" s="548"/>
      <c r="U127" s="548"/>
      <c r="V127" s="319"/>
    </row>
    <row r="128" spans="1:26" x14ac:dyDescent="0.15">
      <c r="A128" s="333" t="s">
        <v>65</v>
      </c>
      <c r="B128" s="320"/>
      <c r="J128" s="548"/>
      <c r="K128" s="548"/>
      <c r="L128" s="548"/>
      <c r="M128" s="548"/>
      <c r="N128" s="319"/>
      <c r="R128" s="549"/>
      <c r="S128" s="548"/>
      <c r="T128" s="548"/>
      <c r="U128" s="548"/>
      <c r="V128" s="319"/>
    </row>
    <row r="129" spans="1:23" x14ac:dyDescent="0.15">
      <c r="J129" s="548"/>
      <c r="K129" s="548"/>
      <c r="L129" s="548"/>
      <c r="M129" s="548"/>
      <c r="N129" s="319"/>
      <c r="R129" s="549"/>
      <c r="S129" s="548"/>
      <c r="T129" s="548"/>
      <c r="U129" s="548"/>
      <c r="V129" s="319"/>
    </row>
    <row r="130" spans="1:23" x14ac:dyDescent="0.15">
      <c r="B130" s="318" t="s">
        <v>40</v>
      </c>
      <c r="C130" s="318" t="s">
        <v>41</v>
      </c>
    </row>
    <row r="131" spans="1:23" x14ac:dyDescent="0.15">
      <c r="A131" s="333" t="s">
        <v>39</v>
      </c>
      <c r="B131" s="317">
        <f>B127/(B123+B127)</f>
        <v>0.38235294117647056</v>
      </c>
      <c r="C131" s="317">
        <f>B123/(B123+B127)</f>
        <v>0.61764705882352944</v>
      </c>
      <c r="J131" s="312" t="s">
        <v>61</v>
      </c>
    </row>
    <row r="132" spans="1:23" x14ac:dyDescent="0.15">
      <c r="A132" s="333" t="s">
        <v>64</v>
      </c>
      <c r="B132" s="320"/>
      <c r="C132" s="319"/>
    </row>
    <row r="141" spans="1:23" x14ac:dyDescent="0.15">
      <c r="A141" s="545" t="s">
        <v>93</v>
      </c>
      <c r="B141" s="545"/>
      <c r="C141" s="545"/>
      <c r="D141" s="545"/>
      <c r="E141" s="545"/>
      <c r="F141" s="545"/>
      <c r="G141" s="545"/>
      <c r="H141" s="545"/>
      <c r="I141" s="545"/>
      <c r="J141" s="545"/>
      <c r="K141" s="545"/>
      <c r="L141" s="545"/>
      <c r="M141" s="545"/>
      <c r="N141" s="545"/>
      <c r="O141" s="545"/>
      <c r="P141" s="545"/>
      <c r="Q141" s="545"/>
      <c r="R141" s="545"/>
      <c r="S141" s="545"/>
      <c r="T141" s="545"/>
      <c r="U141" s="545"/>
      <c r="V141" s="545"/>
      <c r="W141" s="545"/>
    </row>
    <row r="142" spans="1:23" x14ac:dyDescent="0.15">
      <c r="A142" s="313"/>
      <c r="B142" s="313"/>
      <c r="C142" s="313"/>
      <c r="D142" s="313"/>
      <c r="E142" s="313"/>
      <c r="F142" s="313"/>
      <c r="G142" s="313"/>
      <c r="H142" s="313"/>
      <c r="I142" s="313"/>
      <c r="J142" s="313"/>
      <c r="K142" s="313"/>
      <c r="L142" s="313"/>
      <c r="M142" s="313"/>
      <c r="N142" s="313"/>
      <c r="O142" s="313"/>
      <c r="P142" s="313"/>
      <c r="Q142" s="313"/>
      <c r="R142" s="313"/>
      <c r="S142" s="313"/>
      <c r="T142" s="313"/>
      <c r="U142" s="313"/>
      <c r="V142" s="313"/>
      <c r="W142" s="313"/>
    </row>
    <row r="143" spans="1:23" x14ac:dyDescent="0.15">
      <c r="H143" s="543" t="s">
        <v>36</v>
      </c>
      <c r="I143" s="544"/>
      <c r="J143" s="544"/>
      <c r="M143" s="543" t="s">
        <v>37</v>
      </c>
      <c r="N143" s="543"/>
      <c r="O143" s="543"/>
    </row>
    <row r="144" spans="1:23" x14ac:dyDescent="0.15">
      <c r="H144" s="543" t="s">
        <v>38</v>
      </c>
      <c r="I144" s="543"/>
      <c r="J144" s="543"/>
    </row>
    <row r="145" spans="1:20" x14ac:dyDescent="0.15">
      <c r="H145" s="543"/>
      <c r="I145" s="544"/>
      <c r="J145" s="544"/>
    </row>
    <row r="146" spans="1:20" x14ac:dyDescent="0.15">
      <c r="H146" s="543"/>
      <c r="I146" s="544"/>
      <c r="J146" s="544"/>
    </row>
    <row r="147" spans="1:20" x14ac:dyDescent="0.15">
      <c r="D147" s="314" t="s">
        <v>83</v>
      </c>
      <c r="P147" s="314" t="s">
        <v>84</v>
      </c>
    </row>
    <row r="148" spans="1:20" x14ac:dyDescent="0.15">
      <c r="A148" s="318" t="s">
        <v>90</v>
      </c>
      <c r="P148" s="314" t="s">
        <v>90</v>
      </c>
      <c r="S148" s="318" t="s">
        <v>92</v>
      </c>
    </row>
    <row r="149" spans="1:20" x14ac:dyDescent="0.15">
      <c r="A149" s="333" t="s">
        <v>79</v>
      </c>
      <c r="B149" s="335" t="s">
        <v>89</v>
      </c>
      <c r="C149" s="335" t="s">
        <v>2</v>
      </c>
      <c r="D149" s="335" t="s">
        <v>3</v>
      </c>
      <c r="E149" s="335" t="s">
        <v>19</v>
      </c>
      <c r="F149" s="335" t="s">
        <v>6</v>
      </c>
      <c r="G149" s="335" t="s">
        <v>76</v>
      </c>
      <c r="H149" s="335" t="s">
        <v>10</v>
      </c>
      <c r="I149" s="335" t="s">
        <v>19</v>
      </c>
      <c r="J149" s="335" t="s">
        <v>77</v>
      </c>
      <c r="K149" s="335" t="s">
        <v>6</v>
      </c>
      <c r="L149" s="335" t="s">
        <v>14</v>
      </c>
      <c r="O149" s="335" t="s">
        <v>85</v>
      </c>
      <c r="P149" s="335" t="s">
        <v>86</v>
      </c>
      <c r="Q149" s="335" t="s">
        <v>87</v>
      </c>
      <c r="S149" s="316" t="s">
        <v>40</v>
      </c>
      <c r="T149" s="316" t="s">
        <v>41</v>
      </c>
    </row>
    <row r="150" spans="1:20" x14ac:dyDescent="0.15">
      <c r="A150" s="319" t="s">
        <v>44</v>
      </c>
      <c r="B150" s="330">
        <f>AVERAGE(B160,B170)</f>
        <v>539</v>
      </c>
      <c r="C150" s="330">
        <f>AVERAGE(C160,C170)</f>
        <v>351</v>
      </c>
      <c r="D150" s="336">
        <f>C150/B150</f>
        <v>0.65120593692022266</v>
      </c>
      <c r="E150" s="330">
        <f>AVERAGE(E160,E170)</f>
        <v>3925.5</v>
      </c>
      <c r="F150" s="330">
        <f t="shared" ref="F150:I150" si="92">AVERAGE(F160,F170)</f>
        <v>24.5</v>
      </c>
      <c r="G150" s="330">
        <f t="shared" si="92"/>
        <v>8.5</v>
      </c>
      <c r="H150" s="330">
        <f t="shared" si="92"/>
        <v>85.5</v>
      </c>
      <c r="I150" s="330">
        <f t="shared" si="92"/>
        <v>454.5</v>
      </c>
      <c r="J150" s="337">
        <f>I150/H150</f>
        <v>5.3157894736842106</v>
      </c>
      <c r="K150" s="330">
        <f>AVERAGE(K160,K170)</f>
        <v>2</v>
      </c>
      <c r="L150" s="320">
        <f>((E150*0.05)+(F150*4)+(G150*-1)+(I150*0.1)+(K150*6))</f>
        <v>343.22499999999997</v>
      </c>
      <c r="O150" s="336">
        <f>(B150+H150)/(B152+F152+B154+F154+B156+F156+B150+H150)</f>
        <v>0.41193931398416889</v>
      </c>
      <c r="P150" s="317">
        <f>B150/(B150+F152+F154+F156)</f>
        <v>0.51211401425178149</v>
      </c>
      <c r="Q150" s="317">
        <f>H150/(H150+B152+B154+B156)</f>
        <v>0.18446601941747573</v>
      </c>
      <c r="S150" s="317">
        <f>(H150+B152+B154+B156)/(H150+B152+B154+B156+B150)</f>
        <v>0.46234413965087284</v>
      </c>
      <c r="T150" s="317">
        <f>B150/(B150+H150+B152+B154+B156)</f>
        <v>0.53765586034912716</v>
      </c>
    </row>
    <row r="151" spans="1:20" x14ac:dyDescent="0.15">
      <c r="A151" s="333" t="s">
        <v>80</v>
      </c>
      <c r="B151" s="335" t="s">
        <v>10</v>
      </c>
      <c r="C151" s="335" t="s">
        <v>19</v>
      </c>
      <c r="D151" s="335" t="s">
        <v>77</v>
      </c>
      <c r="E151" s="335" t="s">
        <v>6</v>
      </c>
      <c r="F151" s="335" t="s">
        <v>17</v>
      </c>
      <c r="G151" s="335" t="s">
        <v>18</v>
      </c>
      <c r="H151" s="335" t="s">
        <v>19</v>
      </c>
      <c r="I151" s="335" t="s">
        <v>78</v>
      </c>
      <c r="J151" s="335" t="s">
        <v>6</v>
      </c>
      <c r="K151" s="335" t="s">
        <v>14</v>
      </c>
      <c r="L151" s="330" t="s">
        <v>91</v>
      </c>
      <c r="O151" s="316" t="s">
        <v>85</v>
      </c>
      <c r="P151" s="316" t="s">
        <v>87</v>
      </c>
      <c r="Q151" s="316" t="s">
        <v>88</v>
      </c>
    </row>
    <row r="152" spans="1:20" x14ac:dyDescent="0.15">
      <c r="A152" s="319" t="s">
        <v>44</v>
      </c>
      <c r="B152" s="330">
        <f>AVERAGE(B162,B172)</f>
        <v>366</v>
      </c>
      <c r="C152" s="330">
        <f>AVERAGE(C162,C172)</f>
        <v>1487</v>
      </c>
      <c r="D152" s="337">
        <f>C152/B152</f>
        <v>4.0628415300546452</v>
      </c>
      <c r="E152" s="330">
        <f>AVERAGE(E162,E172)</f>
        <v>11.5</v>
      </c>
      <c r="F152" s="330">
        <f t="shared" ref="F152:H152" si="93">AVERAGE(F162,F172)</f>
        <v>62.5</v>
      </c>
      <c r="G152" s="330">
        <f t="shared" si="93"/>
        <v>51</v>
      </c>
      <c r="H152" s="330">
        <f t="shared" si="93"/>
        <v>322</v>
      </c>
      <c r="I152" s="337">
        <f>H152/G152</f>
        <v>6.3137254901960782</v>
      </c>
      <c r="J152" s="330">
        <f>AVERAGE(J162,J172)</f>
        <v>2</v>
      </c>
      <c r="K152" s="320">
        <f>(C152*0.1)+(E152*6)+(H152*0.1)+(J152*6)</f>
        <v>261.90000000000003</v>
      </c>
      <c r="L152" s="320">
        <f>(C152*0.1)+(E152*6)+(G152*1)+(H152*0.1)+(J152*6)</f>
        <v>312.90000000000003</v>
      </c>
      <c r="O152" s="336">
        <f>(B152+F152)/(B152+F152+B154+F154+B156+F156+B150+H150)</f>
        <v>0.28265171503957781</v>
      </c>
      <c r="P152" s="317">
        <f>B152/(H150+B152+B154+B156)</f>
        <v>0.78964401294498376</v>
      </c>
      <c r="Q152" s="317">
        <f>F152/(F152+F154+F156)</f>
        <v>0.12171372930866602</v>
      </c>
    </row>
    <row r="153" spans="1:20" x14ac:dyDescent="0.15">
      <c r="A153" s="333" t="s">
        <v>81</v>
      </c>
      <c r="B153" s="335" t="s">
        <v>10</v>
      </c>
      <c r="C153" s="335" t="s">
        <v>19</v>
      </c>
      <c r="D153" s="335" t="s">
        <v>77</v>
      </c>
      <c r="E153" s="335" t="s">
        <v>6</v>
      </c>
      <c r="F153" s="335" t="s">
        <v>17</v>
      </c>
      <c r="G153" s="335" t="s">
        <v>18</v>
      </c>
      <c r="H153" s="335" t="s">
        <v>19</v>
      </c>
      <c r="I153" s="335" t="s">
        <v>78</v>
      </c>
      <c r="J153" s="335" t="s">
        <v>6</v>
      </c>
      <c r="K153" s="335" t="s">
        <v>14</v>
      </c>
      <c r="L153" s="330" t="s">
        <v>91</v>
      </c>
      <c r="O153" s="316" t="s">
        <v>85</v>
      </c>
      <c r="P153" s="316" t="s">
        <v>87</v>
      </c>
      <c r="Q153" s="316" t="s">
        <v>88</v>
      </c>
    </row>
    <row r="154" spans="1:20" x14ac:dyDescent="0.15">
      <c r="A154" s="319" t="s">
        <v>44</v>
      </c>
      <c r="B154" s="330">
        <f>AVERAGE(B164,B174)</f>
        <v>12</v>
      </c>
      <c r="C154" s="330">
        <f>AVERAGE(C164,C174)</f>
        <v>32</v>
      </c>
      <c r="D154" s="330">
        <f>C154/B154</f>
        <v>2.6666666666666665</v>
      </c>
      <c r="E154" s="330">
        <f>AVERAGE(E164,E174)</f>
        <v>0</v>
      </c>
      <c r="F154" s="330">
        <f t="shared" ref="F154:H154" si="94">AVERAGE(F164,F174)</f>
        <v>347</v>
      </c>
      <c r="G154" s="330">
        <f t="shared" si="94"/>
        <v>220.5</v>
      </c>
      <c r="H154" s="330">
        <f t="shared" si="94"/>
        <v>2739.5</v>
      </c>
      <c r="I154" s="337">
        <f>H154/G154</f>
        <v>12.424036281179138</v>
      </c>
      <c r="J154" s="330">
        <f>AVERAGE(J164,J174)</f>
        <v>19.5</v>
      </c>
      <c r="K154" s="320">
        <f>(C154*0.1)+(E154*6)+(H154*0.1)+(J154*6)</f>
        <v>394.15</v>
      </c>
      <c r="L154" s="320">
        <f>(C154*0.1)+(E154*6)+(G154*1)+(H154*0.1)+(J154*6)</f>
        <v>614.65</v>
      </c>
      <c r="O154" s="336">
        <f>(B154+F154)/(B152+F152+B154+F154+B156+F156+B150+H150)</f>
        <v>0.23680738786279684</v>
      </c>
      <c r="P154" s="317">
        <f>B154/(B152+H150+B154+B156)</f>
        <v>2.5889967637540454E-2</v>
      </c>
      <c r="Q154" s="317">
        <f>F154/(F154+F152+F156)</f>
        <v>0.67575462512171369</v>
      </c>
    </row>
    <row r="155" spans="1:20" x14ac:dyDescent="0.15">
      <c r="A155" s="333" t="s">
        <v>82</v>
      </c>
      <c r="B155" s="335" t="s">
        <v>10</v>
      </c>
      <c r="C155" s="335" t="s">
        <v>19</v>
      </c>
      <c r="D155" s="335" t="s">
        <v>77</v>
      </c>
      <c r="E155" s="335" t="s">
        <v>6</v>
      </c>
      <c r="F155" s="335" t="s">
        <v>17</v>
      </c>
      <c r="G155" s="335" t="s">
        <v>18</v>
      </c>
      <c r="H155" s="335" t="s">
        <v>19</v>
      </c>
      <c r="I155" s="335" t="s">
        <v>78</v>
      </c>
      <c r="J155" s="335" t="s">
        <v>6</v>
      </c>
      <c r="K155" s="335" t="s">
        <v>14</v>
      </c>
      <c r="L155" s="330" t="s">
        <v>91</v>
      </c>
      <c r="O155" s="316" t="s">
        <v>85</v>
      </c>
      <c r="P155" s="316" t="s">
        <v>87</v>
      </c>
      <c r="Q155" s="316" t="s">
        <v>88</v>
      </c>
    </row>
    <row r="156" spans="1:20" x14ac:dyDescent="0.15">
      <c r="A156" s="319" t="s">
        <v>44</v>
      </c>
      <c r="B156" s="330">
        <f>AVERAGE(B166,B176)</f>
        <v>0</v>
      </c>
      <c r="C156" s="330">
        <f>AVERAGE(C166,C176)</f>
        <v>0</v>
      </c>
      <c r="D156" s="330" t="e">
        <f>C156/B156</f>
        <v>#DIV/0!</v>
      </c>
      <c r="E156" s="330">
        <f>AVERAGE(E166,E176)</f>
        <v>0</v>
      </c>
      <c r="F156" s="330">
        <f>AVERAGE(F166,F176)</f>
        <v>104</v>
      </c>
      <c r="G156" s="330">
        <f t="shared" ref="G156:H156" si="95">AVERAGE(G166,G176)</f>
        <v>76</v>
      </c>
      <c r="H156" s="330">
        <f t="shared" si="95"/>
        <v>845.5</v>
      </c>
      <c r="I156" s="337">
        <f>H156/G156</f>
        <v>11.125</v>
      </c>
      <c r="J156" s="330">
        <f>AVERAGE(J166,J176)</f>
        <v>2.5</v>
      </c>
      <c r="K156" s="320">
        <f>(C156*0.1)+(E156*6)+(H156*0.1)+(J156*6)</f>
        <v>99.550000000000011</v>
      </c>
      <c r="L156" s="320">
        <f>(C156*0.1)+(E156*6)+(G156*1)+(H156*0.1)+(J156*6)</f>
        <v>175.55</v>
      </c>
      <c r="O156" s="336">
        <f>(B156+F156)/(B152+F152+B154+F154+B156+F156+B150+H150)</f>
        <v>6.860158311345646E-2</v>
      </c>
      <c r="P156" s="332">
        <f>B156/(B156+B154+B152+H150)</f>
        <v>0</v>
      </c>
      <c r="Q156" s="317">
        <f>F156/(F156+F154+F152)</f>
        <v>0.20253164556962025</v>
      </c>
    </row>
    <row r="157" spans="1:20" x14ac:dyDescent="0.15">
      <c r="B157" s="338"/>
      <c r="C157" s="338"/>
      <c r="D157" s="338"/>
      <c r="E157" s="338"/>
      <c r="F157" s="338"/>
      <c r="G157" s="338"/>
      <c r="H157" s="338"/>
      <c r="I157" s="338"/>
      <c r="J157" s="338"/>
      <c r="K157" s="338"/>
      <c r="L157" s="339"/>
      <c r="P157" s="314"/>
    </row>
    <row r="158" spans="1:20" x14ac:dyDescent="0.15">
      <c r="A158" s="318">
        <v>2024</v>
      </c>
      <c r="P158" s="314">
        <v>2024</v>
      </c>
      <c r="S158" s="318" t="s">
        <v>92</v>
      </c>
    </row>
    <row r="159" spans="1:20" x14ac:dyDescent="0.15">
      <c r="A159" s="333" t="s">
        <v>79</v>
      </c>
      <c r="B159" s="335" t="s">
        <v>89</v>
      </c>
      <c r="C159" s="335" t="s">
        <v>2</v>
      </c>
      <c r="D159" s="335" t="s">
        <v>3</v>
      </c>
      <c r="E159" s="335" t="s">
        <v>19</v>
      </c>
      <c r="F159" s="335" t="s">
        <v>6</v>
      </c>
      <c r="G159" s="335" t="s">
        <v>76</v>
      </c>
      <c r="H159" s="335" t="s">
        <v>10</v>
      </c>
      <c r="I159" s="335" t="s">
        <v>19</v>
      </c>
      <c r="J159" s="335" t="s">
        <v>77</v>
      </c>
      <c r="K159" s="335" t="s">
        <v>6</v>
      </c>
      <c r="L159" s="335" t="s">
        <v>14</v>
      </c>
      <c r="O159" s="335" t="s">
        <v>85</v>
      </c>
      <c r="P159" s="335" t="s">
        <v>86</v>
      </c>
      <c r="Q159" s="335" t="s">
        <v>87</v>
      </c>
      <c r="S159" s="316" t="s">
        <v>40</v>
      </c>
      <c r="T159" s="316" t="s">
        <v>41</v>
      </c>
    </row>
    <row r="160" spans="1:20" x14ac:dyDescent="0.15">
      <c r="A160" s="319" t="s">
        <v>44</v>
      </c>
      <c r="B160" s="330">
        <v>509</v>
      </c>
      <c r="C160" s="330">
        <v>335</v>
      </c>
      <c r="D160" s="336">
        <f>C160/B160</f>
        <v>0.65815324165029465</v>
      </c>
      <c r="E160" s="330">
        <v>3898</v>
      </c>
      <c r="F160" s="330">
        <v>23</v>
      </c>
      <c r="G160" s="330">
        <v>3</v>
      </c>
      <c r="H160" s="330">
        <v>71</v>
      </c>
      <c r="I160" s="330">
        <v>326</v>
      </c>
      <c r="J160" s="337">
        <f>I160/H160</f>
        <v>4.591549295774648</v>
      </c>
      <c r="K160" s="330">
        <v>2</v>
      </c>
      <c r="L160" s="320">
        <f>((E160*0.05)+(F160*4)+(G160*-1)+(I160*0.1)+(K160*6))</f>
        <v>328.5</v>
      </c>
      <c r="O160" s="336">
        <f>(B160+H160)/(B162+F162+B164+F164+B166+F166+B160+H160)</f>
        <v>0.39807824296499655</v>
      </c>
      <c r="P160" s="317">
        <f>B160/(B160+F162+F164+F166)</f>
        <v>0.51155778894472359</v>
      </c>
      <c r="Q160" s="317">
        <f>H160/(H160+B162+B164+B166)</f>
        <v>0.15367965367965367</v>
      </c>
      <c r="S160" s="317">
        <f>(H160+B162+B164+B166)/(H160+B162+B164+B166+B160)</f>
        <v>0.47579814624098865</v>
      </c>
      <c r="T160" s="317">
        <f>B160/(B160+H160+B162+B164+B166)</f>
        <v>0.52420185375901129</v>
      </c>
    </row>
    <row r="161" spans="1:20" x14ac:dyDescent="0.15">
      <c r="A161" s="333" t="s">
        <v>80</v>
      </c>
      <c r="B161" s="335" t="s">
        <v>10</v>
      </c>
      <c r="C161" s="335" t="s">
        <v>19</v>
      </c>
      <c r="D161" s="335" t="s">
        <v>77</v>
      </c>
      <c r="E161" s="335" t="s">
        <v>6</v>
      </c>
      <c r="F161" s="335" t="s">
        <v>17</v>
      </c>
      <c r="G161" s="335" t="s">
        <v>18</v>
      </c>
      <c r="H161" s="335" t="s">
        <v>19</v>
      </c>
      <c r="I161" s="335" t="s">
        <v>78</v>
      </c>
      <c r="J161" s="335" t="s">
        <v>6</v>
      </c>
      <c r="K161" s="335" t="s">
        <v>14</v>
      </c>
      <c r="L161" s="335" t="s">
        <v>91</v>
      </c>
      <c r="O161" s="316" t="s">
        <v>85</v>
      </c>
      <c r="P161" s="316" t="s">
        <v>87</v>
      </c>
      <c r="Q161" s="316" t="s">
        <v>88</v>
      </c>
    </row>
    <row r="162" spans="1:20" x14ac:dyDescent="0.15">
      <c r="A162" s="319" t="s">
        <v>44</v>
      </c>
      <c r="B162" s="330">
        <v>373</v>
      </c>
      <c r="C162" s="330">
        <v>1514</v>
      </c>
      <c r="D162" s="337">
        <f>C162/B162</f>
        <v>4.0589812332439674</v>
      </c>
      <c r="E162" s="330">
        <v>15</v>
      </c>
      <c r="F162" s="330">
        <v>55</v>
      </c>
      <c r="G162" s="330">
        <v>43</v>
      </c>
      <c r="H162" s="330">
        <v>270</v>
      </c>
      <c r="I162" s="337">
        <f>H162/G162</f>
        <v>6.2790697674418601</v>
      </c>
      <c r="J162" s="330">
        <v>2</v>
      </c>
      <c r="K162" s="320">
        <f>(C162*0.1)+(E162*6)+(H162*0.1)+(J162*6)</f>
        <v>280.39999999999998</v>
      </c>
      <c r="L162" s="320">
        <f>(C162*0.1)+(E162*6)+(G162*1)+(H162*0.1)+(J162*6)</f>
        <v>323.39999999999998</v>
      </c>
      <c r="O162" s="336">
        <f>(B162+F162)/(B162+F162+B164+F164+B166+F166+B160+H160)</f>
        <v>0.29375428963623884</v>
      </c>
      <c r="P162" s="317">
        <f>B162/(H160+B162+B164+B166)</f>
        <v>0.80735930735930739</v>
      </c>
      <c r="Q162" s="317">
        <f>F162/(F162+F164+F166)</f>
        <v>0.11316872427983539</v>
      </c>
    </row>
    <row r="163" spans="1:20" x14ac:dyDescent="0.15">
      <c r="A163" s="333" t="s">
        <v>81</v>
      </c>
      <c r="B163" s="335" t="s">
        <v>10</v>
      </c>
      <c r="C163" s="335" t="s">
        <v>19</v>
      </c>
      <c r="D163" s="335" t="s">
        <v>77</v>
      </c>
      <c r="E163" s="335" t="s">
        <v>6</v>
      </c>
      <c r="F163" s="335" t="s">
        <v>17</v>
      </c>
      <c r="G163" s="335" t="s">
        <v>18</v>
      </c>
      <c r="H163" s="335" t="s">
        <v>19</v>
      </c>
      <c r="I163" s="335" t="s">
        <v>78</v>
      </c>
      <c r="J163" s="335" t="s">
        <v>6</v>
      </c>
      <c r="K163" s="335" t="s">
        <v>14</v>
      </c>
      <c r="L163" s="335" t="s">
        <v>91</v>
      </c>
      <c r="O163" s="316" t="s">
        <v>85</v>
      </c>
      <c r="P163" s="316" t="s">
        <v>87</v>
      </c>
      <c r="Q163" s="316" t="s">
        <v>88</v>
      </c>
    </row>
    <row r="164" spans="1:20" x14ac:dyDescent="0.15">
      <c r="A164" s="319" t="s">
        <v>44</v>
      </c>
      <c r="B164" s="330">
        <v>18</v>
      </c>
      <c r="C164" s="330">
        <v>42</v>
      </c>
      <c r="D164" s="330">
        <f>C164/B164</f>
        <v>2.3333333333333335</v>
      </c>
      <c r="E164" s="330">
        <v>0</v>
      </c>
      <c r="F164" s="330">
        <v>323</v>
      </c>
      <c r="G164" s="330">
        <v>206</v>
      </c>
      <c r="H164" s="330">
        <v>2793</v>
      </c>
      <c r="I164" s="337">
        <f>H164/G164</f>
        <v>13.558252427184467</v>
      </c>
      <c r="J164" s="330">
        <v>19</v>
      </c>
      <c r="K164" s="320">
        <f>(C164*0.1)+(E164*6)+(H164*0.1)+(J164*6)</f>
        <v>397.5</v>
      </c>
      <c r="L164" s="320">
        <f>(C164*0.1)+(E164*6)+(G164*1)+(H164*0.1)+(J164*6)</f>
        <v>603.5</v>
      </c>
      <c r="O164" s="336">
        <f>(B164+F164)/(B162+F162+B164+F164+B166+F166+B160+H160)</f>
        <v>0.23404255319148937</v>
      </c>
      <c r="P164" s="317">
        <f>B164/(B162+H160+B164+B166)</f>
        <v>3.896103896103896E-2</v>
      </c>
      <c r="Q164" s="317">
        <f>F164/(F164+F162+F166)</f>
        <v>0.66460905349794241</v>
      </c>
    </row>
    <row r="165" spans="1:20" x14ac:dyDescent="0.15">
      <c r="A165" s="333" t="s">
        <v>82</v>
      </c>
      <c r="B165" s="335" t="s">
        <v>10</v>
      </c>
      <c r="C165" s="335" t="s">
        <v>19</v>
      </c>
      <c r="D165" s="335" t="s">
        <v>77</v>
      </c>
      <c r="E165" s="335" t="s">
        <v>6</v>
      </c>
      <c r="F165" s="335" t="s">
        <v>17</v>
      </c>
      <c r="G165" s="335" t="s">
        <v>18</v>
      </c>
      <c r="H165" s="335" t="s">
        <v>19</v>
      </c>
      <c r="I165" s="335" t="s">
        <v>78</v>
      </c>
      <c r="J165" s="335" t="s">
        <v>6</v>
      </c>
      <c r="K165" s="335" t="s">
        <v>14</v>
      </c>
      <c r="L165" s="335" t="s">
        <v>91</v>
      </c>
      <c r="O165" s="316" t="s">
        <v>85</v>
      </c>
      <c r="P165" s="316" t="s">
        <v>87</v>
      </c>
      <c r="Q165" s="316" t="s">
        <v>88</v>
      </c>
    </row>
    <row r="166" spans="1:20" x14ac:dyDescent="0.15">
      <c r="A166" s="319" t="s">
        <v>44</v>
      </c>
      <c r="B166" s="330">
        <v>0</v>
      </c>
      <c r="C166" s="330">
        <v>0</v>
      </c>
      <c r="D166" s="330" t="e">
        <f>C166/B166</f>
        <v>#DIV/0!</v>
      </c>
      <c r="E166" s="330">
        <v>0</v>
      </c>
      <c r="F166" s="330">
        <v>108</v>
      </c>
      <c r="G166" s="330">
        <v>83</v>
      </c>
      <c r="H166" s="330">
        <v>810</v>
      </c>
      <c r="I166" s="337">
        <f>H166/G166</f>
        <v>9.7590361445783138</v>
      </c>
      <c r="J166" s="330">
        <v>2</v>
      </c>
      <c r="K166" s="320">
        <f>(C166*0.1)+(E166*6)+(H166*0.1)+(J166*6)</f>
        <v>93</v>
      </c>
      <c r="L166" s="320">
        <f>(C166*0.1)+(E166*6)+(G166*1)+(H166*0.1)+(J166*6)</f>
        <v>176</v>
      </c>
      <c r="O166" s="336">
        <f>(B166+F166)/(B162+F162+B164+F164+B166+F166+B160+H160)</f>
        <v>7.4124914207275225E-2</v>
      </c>
      <c r="P166" s="332">
        <f>B166/(B166+B164+B162+H160)</f>
        <v>0</v>
      </c>
      <c r="Q166" s="317">
        <f>F166/(F166+F164+F162)</f>
        <v>0.22222222222222221</v>
      </c>
    </row>
    <row r="168" spans="1:20" x14ac:dyDescent="0.15">
      <c r="A168" s="318">
        <v>2025</v>
      </c>
      <c r="P168" s="314">
        <v>2025</v>
      </c>
      <c r="S168" s="318" t="s">
        <v>92</v>
      </c>
    </row>
    <row r="169" spans="1:20" x14ac:dyDescent="0.15">
      <c r="A169" s="333" t="s">
        <v>79</v>
      </c>
      <c r="B169" s="335" t="s">
        <v>89</v>
      </c>
      <c r="C169" s="335" t="s">
        <v>2</v>
      </c>
      <c r="D169" s="335" t="s">
        <v>3</v>
      </c>
      <c r="E169" s="335" t="s">
        <v>19</v>
      </c>
      <c r="F169" s="335" t="s">
        <v>6</v>
      </c>
      <c r="G169" s="335" t="s">
        <v>76</v>
      </c>
      <c r="H169" s="335" t="s">
        <v>10</v>
      </c>
      <c r="I169" s="335" t="s">
        <v>19</v>
      </c>
      <c r="J169" s="335" t="s">
        <v>77</v>
      </c>
      <c r="K169" s="335" t="s">
        <v>6</v>
      </c>
      <c r="L169" s="335" t="s">
        <v>14</v>
      </c>
      <c r="O169" s="335" t="s">
        <v>85</v>
      </c>
      <c r="P169" s="335" t="s">
        <v>86</v>
      </c>
      <c r="Q169" s="335" t="s">
        <v>87</v>
      </c>
      <c r="S169" s="316" t="s">
        <v>40</v>
      </c>
      <c r="T169" s="316" t="s">
        <v>41</v>
      </c>
    </row>
    <row r="170" spans="1:20" x14ac:dyDescent="0.15">
      <c r="A170" s="319" t="s">
        <v>44</v>
      </c>
      <c r="B170" s="330">
        <v>569</v>
      </c>
      <c r="C170" s="330">
        <v>367</v>
      </c>
      <c r="D170" s="336">
        <f>C170/B170</f>
        <v>0.64499121265377857</v>
      </c>
      <c r="E170" s="330">
        <v>3953</v>
      </c>
      <c r="F170" s="330">
        <v>26</v>
      </c>
      <c r="G170" s="330">
        <v>14</v>
      </c>
      <c r="H170" s="330">
        <v>100</v>
      </c>
      <c r="I170" s="330">
        <v>583</v>
      </c>
      <c r="J170" s="330">
        <f>I170/H170</f>
        <v>5.83</v>
      </c>
      <c r="K170" s="330">
        <v>2</v>
      </c>
      <c r="L170" s="320">
        <f>((E170*0.05)+(F170*4)+(G170*-1)+(I170*0.1)+(K170*6))</f>
        <v>357.95</v>
      </c>
      <c r="O170" s="336">
        <f>(B170+H170)/(B172+F172+B174+F174+B176+F176+B170+H170)</f>
        <v>0.42476190476190478</v>
      </c>
      <c r="P170" s="317">
        <f>B170/(B170+F172+F174+F176)</f>
        <v>0.51261261261261259</v>
      </c>
      <c r="Q170" s="317">
        <f>H170/(H170+B172+B174+B176)</f>
        <v>0.21505376344086022</v>
      </c>
      <c r="S170" s="317">
        <f>(H170+B172+B174+B176)/(H170+B172+B174+B176+B170)</f>
        <v>0.44970986460348161</v>
      </c>
      <c r="T170" s="317">
        <f>B170/(B170+H170+B172+B174+B176)</f>
        <v>0.55029013539651839</v>
      </c>
    </row>
    <row r="171" spans="1:20" x14ac:dyDescent="0.15">
      <c r="A171" s="333" t="s">
        <v>80</v>
      </c>
      <c r="B171" s="335" t="s">
        <v>10</v>
      </c>
      <c r="C171" s="335" t="s">
        <v>19</v>
      </c>
      <c r="D171" s="335" t="s">
        <v>77</v>
      </c>
      <c r="E171" s="335" t="s">
        <v>6</v>
      </c>
      <c r="F171" s="335" t="s">
        <v>17</v>
      </c>
      <c r="G171" s="335" t="s">
        <v>18</v>
      </c>
      <c r="H171" s="335" t="s">
        <v>19</v>
      </c>
      <c r="I171" s="335" t="s">
        <v>78</v>
      </c>
      <c r="J171" s="335" t="s">
        <v>6</v>
      </c>
      <c r="K171" s="335" t="s">
        <v>14</v>
      </c>
      <c r="L171" s="335" t="s">
        <v>91</v>
      </c>
      <c r="O171" s="316" t="s">
        <v>85</v>
      </c>
      <c r="P171" s="316" t="s">
        <v>87</v>
      </c>
      <c r="Q171" s="316" t="s">
        <v>88</v>
      </c>
    </row>
    <row r="172" spans="1:20" x14ac:dyDescent="0.15">
      <c r="A172" s="319" t="s">
        <v>44</v>
      </c>
      <c r="B172" s="330">
        <v>359</v>
      </c>
      <c r="C172" s="330">
        <v>1460</v>
      </c>
      <c r="D172" s="337">
        <f>C172/B172</f>
        <v>4.0668523676880222</v>
      </c>
      <c r="E172" s="330">
        <v>8</v>
      </c>
      <c r="F172" s="330">
        <v>70</v>
      </c>
      <c r="G172" s="330">
        <v>59</v>
      </c>
      <c r="H172" s="330">
        <v>374</v>
      </c>
      <c r="I172" s="337">
        <f>H172/G172</f>
        <v>6.3389830508474576</v>
      </c>
      <c r="J172" s="330">
        <v>2</v>
      </c>
      <c r="K172" s="320">
        <f>(C172*0.1)+(E172*6)+(H172*0.1)+(J172*6)</f>
        <v>243.4</v>
      </c>
      <c r="L172" s="320">
        <f>(C172*0.1)+(E172*6)+(G172*1)+(H172*0.1)+(J172*6)</f>
        <v>302.39999999999998</v>
      </c>
      <c r="O172" s="336">
        <f>(B172+F172)/(B172+F172+B174+F174+B176+F176+B170+H170)</f>
        <v>0.27238095238095239</v>
      </c>
      <c r="P172" s="317">
        <f>B172/(H170+B172+B174+B176)</f>
        <v>0.77204301075268822</v>
      </c>
      <c r="Q172" s="317">
        <f>F172/(F172+F174+F176)</f>
        <v>0.12939001848428835</v>
      </c>
    </row>
    <row r="173" spans="1:20" x14ac:dyDescent="0.15">
      <c r="A173" s="333" t="s">
        <v>81</v>
      </c>
      <c r="B173" s="335" t="s">
        <v>10</v>
      </c>
      <c r="C173" s="335" t="s">
        <v>19</v>
      </c>
      <c r="D173" s="335" t="s">
        <v>77</v>
      </c>
      <c r="E173" s="335" t="s">
        <v>6</v>
      </c>
      <c r="F173" s="335" t="s">
        <v>17</v>
      </c>
      <c r="G173" s="335" t="s">
        <v>18</v>
      </c>
      <c r="H173" s="335" t="s">
        <v>19</v>
      </c>
      <c r="I173" s="335" t="s">
        <v>78</v>
      </c>
      <c r="J173" s="335" t="s">
        <v>6</v>
      </c>
      <c r="K173" s="335" t="s">
        <v>14</v>
      </c>
      <c r="L173" s="335" t="s">
        <v>91</v>
      </c>
      <c r="O173" s="316" t="s">
        <v>85</v>
      </c>
      <c r="P173" s="316" t="s">
        <v>87</v>
      </c>
      <c r="Q173" s="316" t="s">
        <v>88</v>
      </c>
    </row>
    <row r="174" spans="1:20" x14ac:dyDescent="0.15">
      <c r="A174" s="319" t="s">
        <v>44</v>
      </c>
      <c r="B174" s="330">
        <v>6</v>
      </c>
      <c r="C174" s="330">
        <v>22</v>
      </c>
      <c r="D174" s="337">
        <f>C174/B174</f>
        <v>3.6666666666666665</v>
      </c>
      <c r="E174" s="330">
        <v>0</v>
      </c>
      <c r="F174" s="330">
        <v>371</v>
      </c>
      <c r="G174" s="330">
        <v>235</v>
      </c>
      <c r="H174" s="330">
        <v>2686</v>
      </c>
      <c r="I174" s="337">
        <f>H174/G174</f>
        <v>11.429787234042553</v>
      </c>
      <c r="J174" s="330">
        <v>20</v>
      </c>
      <c r="K174" s="320">
        <f>(C174*0.1)+(E174*6)+(H174*0.1)+(J174*6)</f>
        <v>390.8</v>
      </c>
      <c r="L174" s="320">
        <f>(C174*0.1)+(E174*6)+(G174*1)+(H174*0.1)+(J174*6)</f>
        <v>625.79999999999995</v>
      </c>
      <c r="O174" s="336">
        <f>(B174+F174)/(B172+F172+B174+F174+B176+F176+B170+H170)</f>
        <v>0.23936507936507936</v>
      </c>
      <c r="P174" s="317">
        <f>B174/(B172+H170+B174+B176)</f>
        <v>1.2903225806451613E-2</v>
      </c>
      <c r="Q174" s="317">
        <f>F174/(F174+F172+F176)</f>
        <v>0.6857670979667283</v>
      </c>
    </row>
    <row r="175" spans="1:20" x14ac:dyDescent="0.15">
      <c r="A175" s="333" t="s">
        <v>82</v>
      </c>
      <c r="B175" s="335" t="s">
        <v>10</v>
      </c>
      <c r="C175" s="335" t="s">
        <v>19</v>
      </c>
      <c r="D175" s="335" t="s">
        <v>77</v>
      </c>
      <c r="E175" s="335" t="s">
        <v>6</v>
      </c>
      <c r="F175" s="335" t="s">
        <v>17</v>
      </c>
      <c r="G175" s="335" t="s">
        <v>18</v>
      </c>
      <c r="H175" s="335" t="s">
        <v>19</v>
      </c>
      <c r="I175" s="335" t="s">
        <v>78</v>
      </c>
      <c r="J175" s="335" t="s">
        <v>6</v>
      </c>
      <c r="K175" s="335" t="s">
        <v>14</v>
      </c>
      <c r="L175" s="335" t="s">
        <v>91</v>
      </c>
      <c r="O175" s="316" t="s">
        <v>85</v>
      </c>
      <c r="P175" s="316" t="s">
        <v>87</v>
      </c>
      <c r="Q175" s="316" t="s">
        <v>88</v>
      </c>
    </row>
    <row r="176" spans="1:20" x14ac:dyDescent="0.15">
      <c r="A176" s="319" t="s">
        <v>44</v>
      </c>
      <c r="B176" s="330">
        <v>0</v>
      </c>
      <c r="C176" s="330">
        <v>0</v>
      </c>
      <c r="D176" s="330" t="e">
        <f>C176/B176</f>
        <v>#DIV/0!</v>
      </c>
      <c r="E176" s="330">
        <v>0</v>
      </c>
      <c r="F176" s="330">
        <v>100</v>
      </c>
      <c r="G176" s="330">
        <v>69</v>
      </c>
      <c r="H176" s="330">
        <v>881</v>
      </c>
      <c r="I176" s="337">
        <f>H176/G176</f>
        <v>12.768115942028986</v>
      </c>
      <c r="J176" s="330">
        <v>3</v>
      </c>
      <c r="K176" s="320">
        <f>(C176*0.1)+(E176*6)+(H176*0.1)+(J176*6)</f>
        <v>106.10000000000001</v>
      </c>
      <c r="L176" s="320">
        <f>(C176*0.1)+(E176*6)+(G176*1)+(H176*0.1)+(J176*6)</f>
        <v>175.10000000000002</v>
      </c>
      <c r="O176" s="336">
        <f>(B176+F176)/(B172+F172+B174+F174+B176+F176+B170+H170)</f>
        <v>6.3492063492063489E-2</v>
      </c>
      <c r="P176" s="332">
        <f>B176/(B176+B174+B172+H170)</f>
        <v>0</v>
      </c>
      <c r="Q176" s="317">
        <f>F176/(F176+F174+F172)</f>
        <v>0.18484288354898337</v>
      </c>
    </row>
  </sheetData>
  <mergeCells count="136">
    <mergeCell ref="A141:W141"/>
    <mergeCell ref="H143:J143"/>
    <mergeCell ref="M143:O143"/>
    <mergeCell ref="H144:J144"/>
    <mergeCell ref="H145:J145"/>
    <mergeCell ref="H146:J146"/>
    <mergeCell ref="J127:M127"/>
    <mergeCell ref="R127:U127"/>
    <mergeCell ref="J128:M128"/>
    <mergeCell ref="R128:U128"/>
    <mergeCell ref="J129:M129"/>
    <mergeCell ref="R129:U129"/>
    <mergeCell ref="J124:M124"/>
    <mergeCell ref="R124:U124"/>
    <mergeCell ref="J125:M125"/>
    <mergeCell ref="R125:U125"/>
    <mergeCell ref="J126:M126"/>
    <mergeCell ref="R126:U126"/>
    <mergeCell ref="J121:M121"/>
    <mergeCell ref="R121:U121"/>
    <mergeCell ref="J122:M122"/>
    <mergeCell ref="R122:U122"/>
    <mergeCell ref="J123:M123"/>
    <mergeCell ref="R123:U123"/>
    <mergeCell ref="A111:G111"/>
    <mergeCell ref="J111:N111"/>
    <mergeCell ref="R111:T111"/>
    <mergeCell ref="V111:W111"/>
    <mergeCell ref="A120:G120"/>
    <mergeCell ref="J120:N120"/>
    <mergeCell ref="R120:V120"/>
    <mergeCell ref="A90:G90"/>
    <mergeCell ref="H90:M90"/>
    <mergeCell ref="R90:T90"/>
    <mergeCell ref="V90:W90"/>
    <mergeCell ref="A100:G100"/>
    <mergeCell ref="J100:N100"/>
    <mergeCell ref="R100:T100"/>
    <mergeCell ref="V100:W100"/>
    <mergeCell ref="H76:J76"/>
    <mergeCell ref="H77:J77"/>
    <mergeCell ref="A80:W80"/>
    <mergeCell ref="C82:I82"/>
    <mergeCell ref="L82:P82"/>
    <mergeCell ref="R82:T82"/>
    <mergeCell ref="V82:W82"/>
    <mergeCell ref="J59:M59"/>
    <mergeCell ref="R59:U59"/>
    <mergeCell ref="AL59:AO59"/>
    <mergeCell ref="AT59:AW59"/>
    <mergeCell ref="A73:W73"/>
    <mergeCell ref="H75:J75"/>
    <mergeCell ref="M75:O75"/>
    <mergeCell ref="J57:M57"/>
    <mergeCell ref="R57:U57"/>
    <mergeCell ref="AL57:AO57"/>
    <mergeCell ref="AT57:AW57"/>
    <mergeCell ref="J58:M58"/>
    <mergeCell ref="R58:U58"/>
    <mergeCell ref="AL58:AO58"/>
    <mergeCell ref="AT58:AW58"/>
    <mergeCell ref="J55:M55"/>
    <mergeCell ref="R55:U55"/>
    <mergeCell ref="AL55:AO55"/>
    <mergeCell ref="AT55:AW55"/>
    <mergeCell ref="J56:M56"/>
    <mergeCell ref="R56:U56"/>
    <mergeCell ref="AL56:AO56"/>
    <mergeCell ref="AT56:AW56"/>
    <mergeCell ref="J53:M53"/>
    <mergeCell ref="R53:U53"/>
    <mergeCell ref="AL53:AO53"/>
    <mergeCell ref="AT53:AW53"/>
    <mergeCell ref="J54:M54"/>
    <mergeCell ref="R54:U54"/>
    <mergeCell ref="AL54:AO54"/>
    <mergeCell ref="AT54:AW54"/>
    <mergeCell ref="J51:M51"/>
    <mergeCell ref="R51:U51"/>
    <mergeCell ref="AL51:AO51"/>
    <mergeCell ref="AT51:AW51"/>
    <mergeCell ref="J52:M52"/>
    <mergeCell ref="R52:U52"/>
    <mergeCell ref="AL52:AO52"/>
    <mergeCell ref="AT52:AW52"/>
    <mergeCell ref="A50:G50"/>
    <mergeCell ref="J50:N50"/>
    <mergeCell ref="R50:V50"/>
    <mergeCell ref="AC50:AI50"/>
    <mergeCell ref="AL50:AP50"/>
    <mergeCell ref="AT50:AX50"/>
    <mergeCell ref="AV30:AX30"/>
    <mergeCell ref="AZ30:BA30"/>
    <mergeCell ref="A41:G41"/>
    <mergeCell ref="L41:P41"/>
    <mergeCell ref="T41:V41"/>
    <mergeCell ref="X41:Y41"/>
    <mergeCell ref="AE41:AK41"/>
    <mergeCell ref="AN41:AR41"/>
    <mergeCell ref="AV41:AX41"/>
    <mergeCell ref="AZ41:BA41"/>
    <mergeCell ref="A30:G30"/>
    <mergeCell ref="L30:P30"/>
    <mergeCell ref="T30:V30"/>
    <mergeCell ref="X30:Y30"/>
    <mergeCell ref="AE30:AK30"/>
    <mergeCell ref="AN30:AR30"/>
    <mergeCell ref="AV12:AX12"/>
    <mergeCell ref="AZ12:BA12"/>
    <mergeCell ref="A20:G20"/>
    <mergeCell ref="H20:M20"/>
    <mergeCell ref="T20:V20"/>
    <mergeCell ref="X20:Y20"/>
    <mergeCell ref="AE20:AK20"/>
    <mergeCell ref="AL20:AQ20"/>
    <mergeCell ref="AV20:AX20"/>
    <mergeCell ref="AZ20:BA20"/>
    <mergeCell ref="C12:I12"/>
    <mergeCell ref="N12:R12"/>
    <mergeCell ref="T12:V12"/>
    <mergeCell ref="X12:Y12"/>
    <mergeCell ref="AG12:AM12"/>
    <mergeCell ref="AP12:AT12"/>
    <mergeCell ref="H6:J6"/>
    <mergeCell ref="AJ6:AL6"/>
    <mergeCell ref="H7:J7"/>
    <mergeCell ref="AJ7:AL7"/>
    <mergeCell ref="A10:W10"/>
    <mergeCell ref="AC10:AY10"/>
    <mergeCell ref="A1:W1"/>
    <mergeCell ref="A3:W3"/>
    <mergeCell ref="AC3:AY3"/>
    <mergeCell ref="H5:J5"/>
    <mergeCell ref="M5:O5"/>
    <mergeCell ref="AJ5:AL5"/>
    <mergeCell ref="AO5:AQ5"/>
  </mergeCells>
  <hyperlinks>
    <hyperlink ref="H6" location="ARI!A90" display="RSP Projections: Year 2" xr:uid="{F151743D-2914-435E-A03B-47EA8BA8F557}"/>
    <hyperlink ref="H6:J6" location="ARI!A110" display="RSP Projections: Year 2" xr:uid="{5E4DE737-6147-4165-85B7-D0857AC265B8}"/>
    <hyperlink ref="M5:O5" location="ARI!AX11" display="Adjustable Projections: Year 1" xr:uid="{27F99811-706E-4853-8C3F-3FD54EFAD606}"/>
    <hyperlink ref="AJ5" location="ARI!C9" display="RSP Projections: Year 1" xr:uid="{CB865570-692E-4505-988B-01100DEA6F41}"/>
    <hyperlink ref="AJ6" location="ARI!A90" display="RSP Projections: Year 2" xr:uid="{9D6010A9-E046-4047-96E2-DB0474BDEA16}"/>
    <hyperlink ref="AJ6:AL6" location="ARI!A110" display="RSP Projections: Year 2" xr:uid="{2F020C4D-352B-4E20-989A-2750AAAAD79B}"/>
    <hyperlink ref="AO5:AQ5" location="ARI!AX11" display="Adjustable Projections: Year 1" xr:uid="{F2552D2B-EF9A-4DA6-81A5-87587B6906FF}"/>
    <hyperlink ref="H5" location="ARI!C9" display="RSP Projections: Year 1" xr:uid="{0DC6C559-6D04-4244-81B9-E75C0265391F}"/>
    <hyperlink ref="H76" location="ARI!A90" display="RSP Projections: Year 2" xr:uid="{0E8209D8-E247-445D-9F97-E4B7F2EAD673}"/>
    <hyperlink ref="H76:J76" location="ARI!A110" display="RSP Projections: Year 2" xr:uid="{57D1253B-D02A-40DE-A819-CBE308F5F4A1}"/>
    <hyperlink ref="M75:O75" location="ARI!AX11" display="Adjustable Projections: Year 1" xr:uid="{19BEE490-6483-4006-AEA7-C1BC182B1F15}"/>
    <hyperlink ref="H75" location="ARI!C9" display="RSP Projections: Year 1" xr:uid="{2464C41E-C16E-475F-A77F-701967BC6695}"/>
    <hyperlink ref="M143:O143" location="ARI!AX11" display="Adjustable Projections: Year 1" xr:uid="{5CB74C61-EAD2-44EA-A2F8-BC3D47C94272}"/>
    <hyperlink ref="H144:J144" location="ARI!A110" display="RSP Projections: Year 2" xr:uid="{E6B6E6BE-0809-4747-AB4B-EB7E4ECC5D64}"/>
    <hyperlink ref="H144" location="ARI!A90" display="RSP Projections: Year 2" xr:uid="{D6AF9A88-E7D6-46D1-89EE-F40985ED95DC}"/>
    <hyperlink ref="H143" location="ARI!C9" display="RSP Projections: Year 1" xr:uid="{5346689F-6808-48D1-A78C-EE226936FB50}"/>
    <hyperlink ref="M6" location="ARI!A170" display="Past Run/Pass Performances" xr:uid="{FED88E0F-077A-440A-8A13-3F5136756DB2}"/>
    <hyperlink ref="M76" location="ARI!A170" display="Past Run/Pass Performances" xr:uid="{E1666CAB-2CE2-4532-BE5E-4B423E8282E1}"/>
  </hyperlinks>
  <pageMargins left="0" right="0" top="0" bottom="0" header="0" footer="0"/>
  <pageSetup scale="54" orientation="landscape" horizontalDpi="1200" verticalDpi="12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E7F5F-AFD8-4BAC-A04B-EB9547C1D243}">
  <dimension ref="A1:BB176"/>
  <sheetViews>
    <sheetView topLeftCell="A16" zoomScale="200" zoomScaleNormal="200" workbookViewId="0">
      <selection activeCell="L25" sqref="L25"/>
    </sheetView>
  </sheetViews>
  <sheetFormatPr defaultColWidth="9" defaultRowHeight="8.25" x14ac:dyDescent="0.15"/>
  <cols>
    <col min="1" max="1" width="12.28515625" style="224" customWidth="1"/>
    <col min="2" max="2" width="3.140625" style="232" customWidth="1"/>
    <col min="3" max="15" width="3.140625" style="224" customWidth="1"/>
    <col min="16" max="17" width="4.85546875" style="224" customWidth="1"/>
    <col min="18" max="18" width="12.85546875" style="224" customWidth="1"/>
    <col min="19" max="19" width="6.28515625" style="224" customWidth="1"/>
    <col min="20" max="20" width="6.5703125" style="224" customWidth="1"/>
    <col min="21" max="21" width="5.7109375" style="224" customWidth="1"/>
    <col min="22" max="22" width="5" style="224" customWidth="1"/>
    <col min="23" max="23" width="5.28515625" style="224" customWidth="1"/>
    <col min="24" max="24" width="5" style="224" customWidth="1"/>
    <col min="25" max="25" width="9" style="224"/>
    <col min="26" max="26" width="4.7109375" style="224" customWidth="1"/>
    <col min="27" max="16384" width="9" style="224"/>
  </cols>
  <sheetData>
    <row r="1" spans="1:53" x14ac:dyDescent="0.15">
      <c r="A1" s="517" t="s">
        <v>112</v>
      </c>
      <c r="B1" s="517"/>
      <c r="C1" s="517"/>
      <c r="D1" s="517"/>
      <c r="E1" s="517"/>
      <c r="F1" s="517"/>
      <c r="G1" s="517"/>
      <c r="H1" s="517"/>
      <c r="I1" s="517"/>
      <c r="J1" s="517"/>
      <c r="K1" s="517"/>
      <c r="L1" s="517"/>
      <c r="M1" s="517"/>
      <c r="N1" s="517"/>
      <c r="O1" s="517"/>
      <c r="P1" s="517"/>
      <c r="Q1" s="517"/>
      <c r="R1" s="517"/>
      <c r="S1" s="517"/>
      <c r="T1" s="517"/>
      <c r="U1" s="517"/>
      <c r="V1" s="517"/>
      <c r="W1" s="517"/>
    </row>
    <row r="2" spans="1:53" x14ac:dyDescent="0.15">
      <c r="C2" s="226"/>
      <c r="D2" s="226"/>
      <c r="E2" s="226"/>
      <c r="F2" s="226"/>
      <c r="G2" s="226"/>
      <c r="H2" s="226"/>
      <c r="I2" s="226"/>
      <c r="J2" s="226"/>
      <c r="K2" s="226"/>
      <c r="L2" s="226"/>
      <c r="M2" s="226"/>
      <c r="N2" s="226"/>
    </row>
    <row r="3" spans="1:53" x14ac:dyDescent="0.15">
      <c r="A3" s="517" t="s">
        <v>55</v>
      </c>
      <c r="B3" s="517"/>
      <c r="C3" s="517"/>
      <c r="D3" s="517"/>
      <c r="E3" s="517"/>
      <c r="F3" s="517"/>
      <c r="G3" s="517"/>
      <c r="H3" s="517"/>
      <c r="I3" s="517"/>
      <c r="J3" s="517"/>
      <c r="K3" s="517"/>
      <c r="L3" s="517"/>
      <c r="M3" s="517"/>
      <c r="N3" s="517"/>
      <c r="O3" s="517"/>
      <c r="P3" s="517"/>
      <c r="Q3" s="517"/>
      <c r="R3" s="517"/>
      <c r="S3" s="517"/>
      <c r="T3" s="517"/>
      <c r="U3" s="517"/>
      <c r="V3" s="517"/>
      <c r="W3" s="517"/>
      <c r="AC3" s="517" t="s">
        <v>55</v>
      </c>
      <c r="AD3" s="517"/>
      <c r="AE3" s="517"/>
      <c r="AF3" s="517"/>
      <c r="AG3" s="517"/>
      <c r="AH3" s="517"/>
      <c r="AI3" s="517"/>
      <c r="AJ3" s="517"/>
      <c r="AK3" s="517"/>
      <c r="AL3" s="517"/>
      <c r="AM3" s="517"/>
      <c r="AN3" s="517"/>
      <c r="AO3" s="517"/>
      <c r="AP3" s="517"/>
      <c r="AQ3" s="517"/>
      <c r="AR3" s="517"/>
      <c r="AS3" s="517"/>
      <c r="AT3" s="517"/>
      <c r="AU3" s="517"/>
      <c r="AV3" s="517"/>
      <c r="AW3" s="517"/>
      <c r="AX3" s="517"/>
      <c r="AY3" s="517"/>
    </row>
    <row r="4" spans="1:53" x14ac:dyDescent="0.15">
      <c r="A4" s="226"/>
      <c r="B4" s="226"/>
      <c r="C4" s="226"/>
      <c r="D4" s="226"/>
      <c r="E4" s="226"/>
      <c r="F4" s="226"/>
      <c r="G4" s="226"/>
      <c r="H4" s="226"/>
      <c r="I4" s="226"/>
      <c r="J4" s="226"/>
      <c r="K4" s="226"/>
      <c r="L4" s="226"/>
      <c r="M4" s="226"/>
      <c r="N4" s="226"/>
      <c r="O4" s="226"/>
      <c r="P4" s="226"/>
      <c r="Q4" s="226"/>
      <c r="R4" s="226"/>
      <c r="S4" s="226"/>
      <c r="T4" s="226"/>
      <c r="U4" s="226"/>
      <c r="V4" s="226"/>
      <c r="W4" s="226"/>
      <c r="X4" s="226"/>
      <c r="Y4" s="226"/>
      <c r="Z4" s="226"/>
      <c r="AA4" s="226"/>
      <c r="AC4" s="226"/>
      <c r="AD4" s="226"/>
      <c r="AE4" s="226"/>
      <c r="AF4" s="226"/>
      <c r="AG4" s="226"/>
      <c r="AH4" s="226"/>
      <c r="AI4" s="226"/>
      <c r="AJ4" s="226"/>
      <c r="AK4" s="226"/>
      <c r="AL4" s="226"/>
      <c r="AM4" s="226"/>
      <c r="AN4" s="226"/>
      <c r="AO4" s="226"/>
      <c r="AP4" s="226"/>
      <c r="AQ4" s="226"/>
      <c r="AR4" s="226"/>
      <c r="AS4" s="226"/>
      <c r="AT4" s="226"/>
      <c r="AU4" s="226"/>
      <c r="AV4" s="226"/>
      <c r="AW4" s="226"/>
      <c r="AX4" s="226"/>
      <c r="AY4" s="226"/>
    </row>
    <row r="5" spans="1:53" x14ac:dyDescent="0.15">
      <c r="H5" s="515" t="s">
        <v>36</v>
      </c>
      <c r="I5" s="516"/>
      <c r="J5" s="516"/>
      <c r="M5" s="515" t="s">
        <v>37</v>
      </c>
      <c r="N5" s="515"/>
      <c r="O5" s="515"/>
      <c r="S5" s="225" t="s">
        <v>94</v>
      </c>
      <c r="AJ5" s="515" t="s">
        <v>36</v>
      </c>
      <c r="AK5" s="516"/>
      <c r="AL5" s="516"/>
      <c r="AO5" s="515" t="s">
        <v>37</v>
      </c>
      <c r="AP5" s="515"/>
      <c r="AQ5" s="515"/>
    </row>
    <row r="6" spans="1:53" x14ac:dyDescent="0.15">
      <c r="H6" s="515" t="s">
        <v>38</v>
      </c>
      <c r="I6" s="515"/>
      <c r="J6" s="515"/>
      <c r="M6" s="227" t="s">
        <v>75</v>
      </c>
      <c r="S6" s="220" t="s">
        <v>40</v>
      </c>
      <c r="T6" s="220" t="s">
        <v>41</v>
      </c>
      <c r="AJ6" s="515" t="s">
        <v>38</v>
      </c>
      <c r="AK6" s="515"/>
      <c r="AL6" s="515"/>
    </row>
    <row r="7" spans="1:53" x14ac:dyDescent="0.15">
      <c r="H7" s="515"/>
      <c r="I7" s="516"/>
      <c r="J7" s="516"/>
      <c r="S7" s="219">
        <f>(N17+D27+L38+L47)/(N17+D27+L38+D17)</f>
        <v>0.43655303030303028</v>
      </c>
      <c r="T7" s="219">
        <f>D17/(D17+N17+D27+L38+L47)</f>
        <v>0.56344696969696972</v>
      </c>
      <c r="AJ7" s="515"/>
      <c r="AK7" s="516"/>
      <c r="AL7" s="516"/>
    </row>
    <row r="10" spans="1:53" x14ac:dyDescent="0.15">
      <c r="A10" s="517" t="s">
        <v>36</v>
      </c>
      <c r="B10" s="517"/>
      <c r="C10" s="517"/>
      <c r="D10" s="517"/>
      <c r="E10" s="517"/>
      <c r="F10" s="517"/>
      <c r="G10" s="517"/>
      <c r="H10" s="517"/>
      <c r="I10" s="517"/>
      <c r="J10" s="517"/>
      <c r="K10" s="517"/>
      <c r="L10" s="517"/>
      <c r="M10" s="517"/>
      <c r="N10" s="517"/>
      <c r="O10" s="517"/>
      <c r="P10" s="517"/>
      <c r="Q10" s="517"/>
      <c r="R10" s="517"/>
      <c r="S10" s="517"/>
      <c r="T10" s="517"/>
      <c r="U10" s="517"/>
      <c r="V10" s="517"/>
      <c r="W10" s="517"/>
      <c r="AC10" s="517" t="s">
        <v>37</v>
      </c>
      <c r="AD10" s="517"/>
      <c r="AE10" s="517"/>
      <c r="AF10" s="517"/>
      <c r="AG10" s="517"/>
      <c r="AH10" s="517"/>
      <c r="AI10" s="517"/>
      <c r="AJ10" s="517"/>
      <c r="AK10" s="517"/>
      <c r="AL10" s="517"/>
      <c r="AM10" s="517"/>
      <c r="AN10" s="517"/>
      <c r="AO10" s="517"/>
      <c r="AP10" s="517"/>
      <c r="AQ10" s="517"/>
      <c r="AR10" s="517"/>
      <c r="AS10" s="517"/>
      <c r="AT10" s="517"/>
      <c r="AU10" s="517"/>
      <c r="AV10" s="517"/>
      <c r="AW10" s="517"/>
      <c r="AX10" s="517"/>
      <c r="AY10" s="517"/>
    </row>
    <row r="12" spans="1:53" x14ac:dyDescent="0.15">
      <c r="C12" s="517" t="s">
        <v>48</v>
      </c>
      <c r="D12" s="517"/>
      <c r="E12" s="517"/>
      <c r="F12" s="517"/>
      <c r="G12" s="517"/>
      <c r="H12" s="517"/>
      <c r="I12" s="517"/>
      <c r="J12" s="226"/>
      <c r="K12" s="226"/>
      <c r="N12" s="517" t="s">
        <v>49</v>
      </c>
      <c r="O12" s="518"/>
      <c r="P12" s="518"/>
      <c r="Q12" s="518"/>
      <c r="R12" s="518"/>
      <c r="T12" s="517" t="s">
        <v>50</v>
      </c>
      <c r="U12" s="517"/>
      <c r="V12" s="517"/>
      <c r="X12" s="517"/>
      <c r="Y12" s="517"/>
      <c r="AG12" s="517" t="s">
        <v>48</v>
      </c>
      <c r="AH12" s="517"/>
      <c r="AI12" s="517"/>
      <c r="AJ12" s="517"/>
      <c r="AK12" s="517"/>
      <c r="AL12" s="517"/>
      <c r="AM12" s="517"/>
      <c r="AP12" s="517" t="s">
        <v>49</v>
      </c>
      <c r="AQ12" s="518"/>
      <c r="AR12" s="518"/>
      <c r="AS12" s="518"/>
      <c r="AT12" s="518"/>
      <c r="AV12" s="517" t="s">
        <v>50</v>
      </c>
      <c r="AW12" s="517"/>
      <c r="AX12" s="517"/>
      <c r="AZ12" s="517" t="s">
        <v>51</v>
      </c>
      <c r="BA12" s="517"/>
    </row>
    <row r="13" spans="1:53" x14ac:dyDescent="0.15">
      <c r="A13" s="228" t="s">
        <v>0</v>
      </c>
      <c r="B13" s="228" t="s">
        <v>1517</v>
      </c>
      <c r="C13" s="228" t="s">
        <v>66</v>
      </c>
      <c r="D13" s="228" t="s">
        <v>1</v>
      </c>
      <c r="E13" s="228" t="s">
        <v>2</v>
      </c>
      <c r="F13" s="228" t="s">
        <v>3</v>
      </c>
      <c r="G13" s="228" t="s">
        <v>4</v>
      </c>
      <c r="H13" s="228" t="s">
        <v>5</v>
      </c>
      <c r="I13" s="228" t="s">
        <v>6</v>
      </c>
      <c r="J13" s="228" t="s">
        <v>7</v>
      </c>
      <c r="K13" s="228" t="s">
        <v>8</v>
      </c>
      <c r="L13" s="228" t="s">
        <v>9</v>
      </c>
      <c r="N13" s="228" t="s">
        <v>10</v>
      </c>
      <c r="O13" s="228" t="s">
        <v>11</v>
      </c>
      <c r="P13" s="228" t="s">
        <v>12</v>
      </c>
      <c r="Q13" s="228" t="s">
        <v>6</v>
      </c>
      <c r="R13" s="228" t="s">
        <v>13</v>
      </c>
      <c r="S13" s="228"/>
      <c r="T13" s="228" t="s">
        <v>47</v>
      </c>
      <c r="U13" s="228" t="s">
        <v>45</v>
      </c>
      <c r="V13" s="228" t="s">
        <v>46</v>
      </c>
      <c r="W13" s="228"/>
      <c r="X13" s="228" t="s">
        <v>14</v>
      </c>
      <c r="Y13" s="228" t="s">
        <v>63</v>
      </c>
      <c r="Z13" s="228"/>
      <c r="AA13" s="228"/>
      <c r="AD13" s="228" t="s">
        <v>0</v>
      </c>
      <c r="AE13" s="228" t="s">
        <v>66</v>
      </c>
      <c r="AF13" s="228" t="s">
        <v>1</v>
      </c>
      <c r="AG13" s="228" t="s">
        <v>2</v>
      </c>
      <c r="AH13" s="228" t="s">
        <v>3</v>
      </c>
      <c r="AI13" s="228" t="s">
        <v>4</v>
      </c>
      <c r="AJ13" s="228" t="s">
        <v>5</v>
      </c>
      <c r="AK13" s="228" t="s">
        <v>6</v>
      </c>
      <c r="AL13" s="228" t="s">
        <v>7</v>
      </c>
      <c r="AM13" s="228" t="s">
        <v>8</v>
      </c>
      <c r="AN13" s="228" t="s">
        <v>9</v>
      </c>
      <c r="AP13" s="228" t="s">
        <v>10</v>
      </c>
      <c r="AQ13" s="228" t="s">
        <v>11</v>
      </c>
      <c r="AR13" s="228" t="s">
        <v>12</v>
      </c>
      <c r="AS13" s="228" t="s">
        <v>6</v>
      </c>
      <c r="AT13" s="228" t="s">
        <v>13</v>
      </c>
      <c r="AU13" s="228"/>
      <c r="AV13" s="228" t="s">
        <v>47</v>
      </c>
      <c r="AW13" s="228" t="s">
        <v>45</v>
      </c>
      <c r="AX13" s="228" t="s">
        <v>46</v>
      </c>
      <c r="AY13" s="228"/>
      <c r="AZ13" s="228" t="s">
        <v>14</v>
      </c>
      <c r="BA13" s="228" t="s">
        <v>63</v>
      </c>
    </row>
    <row r="14" spans="1:53" x14ac:dyDescent="0.15">
      <c r="A14" s="229" t="s">
        <v>497</v>
      </c>
      <c r="B14" s="230">
        <v>38</v>
      </c>
      <c r="C14" s="230">
        <v>17</v>
      </c>
      <c r="D14" s="230">
        <v>595</v>
      </c>
      <c r="E14" s="230">
        <v>390</v>
      </c>
      <c r="F14" s="219">
        <f>E14/D14</f>
        <v>0.65546218487394958</v>
      </c>
      <c r="G14" s="230">
        <v>4700</v>
      </c>
      <c r="H14" s="231">
        <f>G14/D14</f>
        <v>7.8991596638655466</v>
      </c>
      <c r="I14" s="230">
        <v>45</v>
      </c>
      <c r="J14" s="219">
        <f>I14/D14</f>
        <v>7.5630252100840331E-2</v>
      </c>
      <c r="K14" s="230">
        <v>8</v>
      </c>
      <c r="L14" s="219">
        <f>K14/D14</f>
        <v>1.3445378151260505E-2</v>
      </c>
      <c r="N14" s="230">
        <v>25</v>
      </c>
      <c r="O14" s="230">
        <v>3</v>
      </c>
      <c r="P14" s="230">
        <f>O14/N14</f>
        <v>0.12</v>
      </c>
      <c r="Q14" s="230">
        <v>0</v>
      </c>
      <c r="R14" s="219">
        <f>Q14/N14</f>
        <v>0</v>
      </c>
      <c r="S14" s="232"/>
      <c r="T14" s="219">
        <f>(D14+N14)/($D$17+$N$17)</f>
        <v>1</v>
      </c>
      <c r="U14" s="219">
        <f>D14/($D$17)</f>
        <v>1</v>
      </c>
      <c r="V14" s="219">
        <f>N14/($N$17)</f>
        <v>1</v>
      </c>
      <c r="W14" s="233"/>
      <c r="X14" s="230">
        <f>($G14*('Scoring Format'!$B$2))+($I14*('Scoring Format'!$B$5))+($K14*('Scoring Format'!$B$8))+($O14*('Scoring Format'!$B$3))+($Q14*('Scoring Format'!$B$6))</f>
        <v>407.3</v>
      </c>
      <c r="Y14" s="234">
        <f>(($G14*('Scoring Format'!$B$2))+($I14*('Scoring Format'!$B$5))+($K14*('Scoring Format'!$B$8))+($O14*('Scoring Format'!$B$3))+($Q14*('Scoring Format'!$B$6)))*0.4</f>
        <v>162.92000000000002</v>
      </c>
      <c r="Z14" s="232"/>
      <c r="AA14" s="232"/>
      <c r="AD14" s="229" t="s">
        <v>15</v>
      </c>
      <c r="AE14" s="229"/>
      <c r="AF14" s="230">
        <v>583</v>
      </c>
      <c r="AG14" s="230">
        <v>378</v>
      </c>
      <c r="AH14" s="219">
        <f>AG14/AF14</f>
        <v>0.64837049742710118</v>
      </c>
      <c r="AI14" s="230">
        <v>4072</v>
      </c>
      <c r="AJ14" s="231">
        <f>AI14/AF14</f>
        <v>6.9845626072041167</v>
      </c>
      <c r="AK14" s="230">
        <v>27</v>
      </c>
      <c r="AL14" s="219">
        <f>AK14/AF14</f>
        <v>4.6312178387650088E-2</v>
      </c>
      <c r="AM14" s="230">
        <v>11</v>
      </c>
      <c r="AN14" s="219">
        <f>AM14/AF14</f>
        <v>1.8867924528301886E-2</v>
      </c>
      <c r="AP14" s="230">
        <v>100</v>
      </c>
      <c r="AQ14" s="230">
        <v>590</v>
      </c>
      <c r="AR14" s="230">
        <f>AQ14/AP14</f>
        <v>5.9</v>
      </c>
      <c r="AS14" s="230">
        <v>5</v>
      </c>
      <c r="AT14" s="219">
        <f>AS14/AP14</f>
        <v>0.05</v>
      </c>
      <c r="AU14" s="232"/>
      <c r="AV14" s="219">
        <f>(AF14+AP14)/(AF17+AP17)</f>
        <v>1</v>
      </c>
      <c r="AW14" s="219">
        <f>AF14/(AP14+AF14)</f>
        <v>0.85358711566617862</v>
      </c>
      <c r="AX14" s="219">
        <f>AP14/(AF14+AP14)</f>
        <v>0.14641288433382138</v>
      </c>
      <c r="AY14" s="233"/>
      <c r="AZ14" s="230">
        <f>((AI14*0.05)+(AK14*4)+(AM14*-1)+(AQ14*0.1)+(AS14*6))*0.55</f>
        <v>214.28000000000003</v>
      </c>
      <c r="BA14" s="234">
        <f>((AI14*0.05)+(AK14*4)+(AM14*-1)+(AQ14*0.1)+(AS14*6))*0.4</f>
        <v>155.84000000000003</v>
      </c>
    </row>
    <row r="15" spans="1:53" x14ac:dyDescent="0.15">
      <c r="A15" s="229" t="s">
        <v>919</v>
      </c>
      <c r="B15" s="230">
        <v>29</v>
      </c>
      <c r="C15" s="230"/>
      <c r="D15" s="230"/>
      <c r="E15" s="230"/>
      <c r="F15" s="219" t="e">
        <f>E15/D15</f>
        <v>#DIV/0!</v>
      </c>
      <c r="G15" s="230"/>
      <c r="H15" s="231" t="e">
        <f>G15/D15</f>
        <v>#DIV/0!</v>
      </c>
      <c r="I15" s="230"/>
      <c r="J15" s="219" t="e">
        <f>I15/D15</f>
        <v>#DIV/0!</v>
      </c>
      <c r="K15" s="230"/>
      <c r="L15" s="219" t="e">
        <f t="shared" ref="L15:L16" si="0">K15/D15</f>
        <v>#DIV/0!</v>
      </c>
      <c r="N15" s="230"/>
      <c r="O15" s="230"/>
      <c r="P15" s="230" t="e">
        <f>O15/N15</f>
        <v>#DIV/0!</v>
      </c>
      <c r="Q15" s="230"/>
      <c r="R15" s="219" t="e">
        <f t="shared" ref="R15:R16" si="1">Q15/N15</f>
        <v>#DIV/0!</v>
      </c>
      <c r="S15" s="232"/>
      <c r="T15" s="219">
        <f>(D15+N15)/($D$17+$N$17)</f>
        <v>0</v>
      </c>
      <c r="U15" s="219">
        <f>D15/($D$17)</f>
        <v>0</v>
      </c>
      <c r="V15" s="219">
        <f>N15/($N$17)</f>
        <v>0</v>
      </c>
      <c r="W15" s="233"/>
      <c r="X15" s="230">
        <f>($G15*('Scoring Format'!$B$2))+($I15*('Scoring Format'!$B$5))+($K15*('Scoring Format'!$B$8))+($O15*('Scoring Format'!$B$3))+($Q15*('Scoring Format'!$B$6))</f>
        <v>0</v>
      </c>
      <c r="Y15" s="234">
        <f>(($G15*('Scoring Format'!$B$2))+($I15*('Scoring Format'!$B$5))+($K15*('Scoring Format'!$B$8))+($O15*('Scoring Format'!$B$3))+($Q15*('Scoring Format'!$B$6)))*0.4</f>
        <v>0</v>
      </c>
      <c r="Z15" s="232"/>
      <c r="AA15" s="232"/>
      <c r="AD15" s="229" t="s">
        <v>67</v>
      </c>
      <c r="AE15" s="229"/>
      <c r="AF15" s="230">
        <v>0</v>
      </c>
      <c r="AG15" s="230">
        <v>0</v>
      </c>
      <c r="AH15" s="219">
        <v>0</v>
      </c>
      <c r="AI15" s="230">
        <v>0</v>
      </c>
      <c r="AJ15" s="231"/>
      <c r="AK15" s="230">
        <v>0</v>
      </c>
      <c r="AL15" s="219" t="e">
        <f>AK15/AF15</f>
        <v>#DIV/0!</v>
      </c>
      <c r="AM15" s="230">
        <v>0</v>
      </c>
      <c r="AN15" s="219" t="e">
        <f t="shared" ref="AN15:AN16" si="2">AM15/AF15</f>
        <v>#DIV/0!</v>
      </c>
      <c r="AP15" s="230">
        <v>0</v>
      </c>
      <c r="AQ15" s="230">
        <v>0</v>
      </c>
      <c r="AR15" s="230"/>
      <c r="AS15" s="230">
        <v>0</v>
      </c>
      <c r="AT15" s="219" t="e">
        <f t="shared" ref="AT15:AT16" si="3">AS15/AP15</f>
        <v>#DIV/0!</v>
      </c>
      <c r="AU15" s="232"/>
      <c r="AV15" s="219" t="e">
        <f>(AF15+AP15)/(AD18+AN18)</f>
        <v>#DIV/0!</v>
      </c>
      <c r="AW15" s="219" t="e">
        <f>AF15/(AP15+AF15)</f>
        <v>#DIV/0!</v>
      </c>
      <c r="AX15" s="219" t="e">
        <f>AP15/(AF15+AP15)</f>
        <v>#DIV/0!</v>
      </c>
      <c r="AY15" s="233"/>
      <c r="AZ15" s="230"/>
      <c r="BA15" s="234"/>
    </row>
    <row r="16" spans="1:53" x14ac:dyDescent="0.15">
      <c r="A16" s="229" t="s">
        <v>2539</v>
      </c>
      <c r="B16" s="230">
        <v>23</v>
      </c>
      <c r="C16" s="230"/>
      <c r="D16" s="230"/>
      <c r="E16" s="230"/>
      <c r="F16" s="219" t="e">
        <f>E16/D16</f>
        <v>#DIV/0!</v>
      </c>
      <c r="G16" s="230"/>
      <c r="H16" s="231" t="e">
        <f>G16/D16</f>
        <v>#DIV/0!</v>
      </c>
      <c r="I16" s="230"/>
      <c r="J16" s="219" t="e">
        <f>I16/D16</f>
        <v>#DIV/0!</v>
      </c>
      <c r="K16" s="230"/>
      <c r="L16" s="219" t="e">
        <f t="shared" si="0"/>
        <v>#DIV/0!</v>
      </c>
      <c r="N16" s="230"/>
      <c r="O16" s="230"/>
      <c r="P16" s="230" t="e">
        <f>O16/N16</f>
        <v>#DIV/0!</v>
      </c>
      <c r="Q16" s="230"/>
      <c r="R16" s="219" t="e">
        <f t="shared" si="1"/>
        <v>#DIV/0!</v>
      </c>
      <c r="S16" s="232"/>
      <c r="T16" s="219">
        <f>(D16+N16)/($D$17+$N$17)</f>
        <v>0</v>
      </c>
      <c r="U16" s="219">
        <f>D16/($D$17)</f>
        <v>0</v>
      </c>
      <c r="V16" s="219">
        <f>N16/($N$17)</f>
        <v>0</v>
      </c>
      <c r="W16" s="233"/>
      <c r="X16" s="230">
        <f>($G16*('Scoring Format'!$B$2))+($I16*('Scoring Format'!$B$5))+($K16*('Scoring Format'!$B$8))+($O16*('Scoring Format'!$B$3))+($Q16*('Scoring Format'!$B$6))</f>
        <v>0</v>
      </c>
      <c r="Y16" s="234">
        <f>(($G16*('Scoring Format'!$B$2))+($I16*('Scoring Format'!$B$5))+($K16*('Scoring Format'!$B$8))+($O16*('Scoring Format'!$B$3))+($Q16*('Scoring Format'!$B$6)))*0.4</f>
        <v>0</v>
      </c>
      <c r="Z16" s="232"/>
      <c r="AA16" s="232"/>
      <c r="AD16" s="229" t="s">
        <v>68</v>
      </c>
      <c r="AE16" s="229"/>
      <c r="AF16" s="230"/>
      <c r="AG16" s="230"/>
      <c r="AH16" s="219" t="e">
        <f>AG16/AF16</f>
        <v>#DIV/0!</v>
      </c>
      <c r="AI16" s="230"/>
      <c r="AJ16" s="231" t="e">
        <f>AI16/AF16</f>
        <v>#DIV/0!</v>
      </c>
      <c r="AK16" s="230"/>
      <c r="AL16" s="219" t="e">
        <f>AK16/AF16</f>
        <v>#DIV/0!</v>
      </c>
      <c r="AM16" s="230"/>
      <c r="AN16" s="219" t="e">
        <f t="shared" si="2"/>
        <v>#DIV/0!</v>
      </c>
      <c r="AP16" s="230"/>
      <c r="AQ16" s="230"/>
      <c r="AR16" s="230" t="e">
        <f>AQ16/AP16</f>
        <v>#DIV/0!</v>
      </c>
      <c r="AS16" s="230"/>
      <c r="AT16" s="219" t="e">
        <f t="shared" si="3"/>
        <v>#DIV/0!</v>
      </c>
      <c r="AU16" s="232"/>
      <c r="AV16" s="219" t="e">
        <f>(AF16+AP16)/(AF20+AP20)</f>
        <v>#DIV/0!</v>
      </c>
      <c r="AW16" s="219" t="e">
        <f>AF16/(AP16+AF16)</f>
        <v>#DIV/0!</v>
      </c>
      <c r="AX16" s="219" t="e">
        <f>AP16/(AF16+AP16)</f>
        <v>#DIV/0!</v>
      </c>
      <c r="AY16" s="233"/>
      <c r="AZ16" s="230">
        <f>((AI16*0.05)+(AK16*4)+(AM16*-1)+(AQ16*0.1)+(AS16*6))*0.55</f>
        <v>0</v>
      </c>
      <c r="BA16" s="234">
        <f>((AI16*0.05)+(AK16*4)+(AM16*-1)+(AQ16*0.1)+(AS16*6))*0.4</f>
        <v>0</v>
      </c>
    </row>
    <row r="17" spans="1:54" x14ac:dyDescent="0.15">
      <c r="A17" s="228" t="s">
        <v>44</v>
      </c>
      <c r="B17" s="228"/>
      <c r="C17" s="228"/>
      <c r="D17" s="228">
        <f>SUM(D14:D16)</f>
        <v>595</v>
      </c>
      <c r="E17" s="228">
        <f>SUM(E14:E16)</f>
        <v>390</v>
      </c>
      <c r="F17" s="228"/>
      <c r="G17" s="228">
        <f t="shared" ref="G17:K17" si="4">SUM(G14:G16)</f>
        <v>4700</v>
      </c>
      <c r="H17" s="228"/>
      <c r="I17" s="228">
        <f t="shared" si="4"/>
        <v>45</v>
      </c>
      <c r="J17" s="228"/>
      <c r="K17" s="228">
        <f t="shared" si="4"/>
        <v>8</v>
      </c>
      <c r="L17" s="228"/>
      <c r="M17" s="225"/>
      <c r="N17" s="228">
        <f>SUM(N14:N16)</f>
        <v>25</v>
      </c>
      <c r="O17" s="228">
        <f>SUM(O14:O16)</f>
        <v>3</v>
      </c>
      <c r="P17" s="228"/>
      <c r="Q17" s="228">
        <f>SUM(Q14:Q16)</f>
        <v>0</v>
      </c>
      <c r="R17" s="228"/>
      <c r="S17" s="228"/>
      <c r="T17" s="235">
        <f>T14+T15+T16</f>
        <v>1</v>
      </c>
      <c r="U17" s="236">
        <f>D17/(D17+N17)</f>
        <v>0.95967741935483875</v>
      </c>
      <c r="V17" s="236">
        <f>N17/(N17+D17)</f>
        <v>4.0322580645161289E-2</v>
      </c>
      <c r="W17" s="233"/>
      <c r="X17" s="232"/>
      <c r="Y17" s="232"/>
      <c r="Z17" s="232"/>
      <c r="AA17" s="232"/>
      <c r="AD17" s="228" t="s">
        <v>44</v>
      </c>
      <c r="AE17" s="228"/>
      <c r="AF17" s="228">
        <f>SUM(AF14:AF16)</f>
        <v>583</v>
      </c>
      <c r="AG17" s="228">
        <f>SUM(AG14:AG16)</f>
        <v>378</v>
      </c>
      <c r="AH17" s="228"/>
      <c r="AI17" s="228">
        <f t="shared" ref="AI17" si="5">SUM(AI14:AI16)</f>
        <v>4072</v>
      </c>
      <c r="AJ17" s="228"/>
      <c r="AK17" s="228">
        <f t="shared" ref="AK17" si="6">SUM(AK14:AK16)</f>
        <v>27</v>
      </c>
      <c r="AL17" s="228"/>
      <c r="AM17" s="228">
        <f t="shared" ref="AM17" si="7">SUM(AM14:AM16)</f>
        <v>11</v>
      </c>
      <c r="AN17" s="228"/>
      <c r="AO17" s="225"/>
      <c r="AP17" s="228">
        <f>SUM(AP14:AP16)</f>
        <v>100</v>
      </c>
      <c r="AQ17" s="228">
        <f>SUM(AQ14:AQ16)</f>
        <v>590</v>
      </c>
      <c r="AR17" s="228"/>
      <c r="AS17" s="228">
        <f>SUM(AS14:AS16)</f>
        <v>5</v>
      </c>
      <c r="AT17" s="228"/>
      <c r="AU17" s="228"/>
      <c r="AV17" s="235" t="e">
        <f>AV14+AV15+AV16</f>
        <v>#DIV/0!</v>
      </c>
      <c r="AW17" s="236">
        <f>AF17/(AF17+AP17)</f>
        <v>0.85358711566617862</v>
      </c>
      <c r="AX17" s="236">
        <f>AP17/(AP17+AF17)</f>
        <v>0.14641288433382138</v>
      </c>
      <c r="AY17" s="233"/>
      <c r="AZ17" s="232"/>
      <c r="BA17" s="232"/>
    </row>
    <row r="18" spans="1:54" x14ac:dyDescent="0.15">
      <c r="C18" s="232"/>
      <c r="D18" s="237"/>
      <c r="E18" s="232"/>
      <c r="F18" s="238"/>
      <c r="G18" s="232"/>
      <c r="H18" s="239"/>
      <c r="I18" s="232"/>
      <c r="J18" s="239"/>
      <c r="K18" s="232"/>
      <c r="L18" s="232"/>
      <c r="M18" s="232"/>
      <c r="N18" s="232"/>
      <c r="O18" s="232"/>
      <c r="P18" s="232"/>
      <c r="Q18" s="232"/>
      <c r="R18" s="232"/>
      <c r="AD18" s="232"/>
      <c r="AE18" s="232"/>
      <c r="AF18" s="237"/>
      <c r="AG18" s="232"/>
      <c r="AH18" s="238"/>
      <c r="AI18" s="232"/>
      <c r="AJ18" s="239"/>
      <c r="AK18" s="232"/>
      <c r="AL18" s="239"/>
      <c r="AM18" s="232"/>
      <c r="AN18" s="232"/>
      <c r="AO18" s="232"/>
      <c r="AP18" s="232"/>
      <c r="AQ18" s="232"/>
      <c r="AR18" s="232"/>
      <c r="AS18" s="232"/>
      <c r="AT18" s="232"/>
    </row>
    <row r="19" spans="1:54" x14ac:dyDescent="0.15">
      <c r="C19" s="232"/>
      <c r="D19" s="237"/>
      <c r="E19" s="232"/>
      <c r="F19" s="238"/>
      <c r="G19" s="232"/>
      <c r="H19" s="239"/>
      <c r="I19" s="232"/>
      <c r="J19" s="239"/>
      <c r="K19" s="232"/>
      <c r="L19" s="232"/>
      <c r="M19" s="232"/>
      <c r="N19" s="232"/>
      <c r="O19" s="232"/>
      <c r="P19" s="232"/>
      <c r="Q19" s="232"/>
      <c r="R19" s="232"/>
      <c r="AD19" s="232"/>
      <c r="AE19" s="232"/>
      <c r="AF19" s="237"/>
      <c r="AG19" s="232"/>
      <c r="AH19" s="238"/>
      <c r="AI19" s="232"/>
      <c r="AJ19" s="239"/>
      <c r="AK19" s="232"/>
      <c r="AL19" s="239"/>
      <c r="AM19" s="232"/>
      <c r="AN19" s="232"/>
      <c r="AO19" s="232"/>
      <c r="AP19" s="232"/>
      <c r="AQ19" s="232"/>
      <c r="AR19" s="232"/>
      <c r="AS19" s="232"/>
      <c r="AT19" s="232"/>
    </row>
    <row r="20" spans="1:54" x14ac:dyDescent="0.15">
      <c r="A20" s="517" t="s">
        <v>49</v>
      </c>
      <c r="B20" s="517"/>
      <c r="C20" s="517"/>
      <c r="D20" s="517"/>
      <c r="E20" s="517"/>
      <c r="F20" s="517"/>
      <c r="G20" s="517"/>
      <c r="H20" s="517" t="s">
        <v>52</v>
      </c>
      <c r="I20" s="518"/>
      <c r="J20" s="518"/>
      <c r="K20" s="518"/>
      <c r="L20" s="518"/>
      <c r="M20" s="518"/>
      <c r="N20" s="232"/>
      <c r="O20" s="232"/>
      <c r="P20" s="232"/>
      <c r="Q20" s="232"/>
      <c r="T20" s="517" t="s">
        <v>50</v>
      </c>
      <c r="U20" s="517"/>
      <c r="V20" s="517"/>
      <c r="X20" s="517"/>
      <c r="Y20" s="517"/>
      <c r="Z20" s="226"/>
      <c r="AA20" s="226"/>
      <c r="AB20" s="226"/>
      <c r="AC20" s="226"/>
      <c r="AE20" s="517" t="s">
        <v>49</v>
      </c>
      <c r="AF20" s="517"/>
      <c r="AG20" s="517"/>
      <c r="AH20" s="517"/>
      <c r="AI20" s="517"/>
      <c r="AJ20" s="517"/>
      <c r="AK20" s="517"/>
      <c r="AL20" s="517" t="s">
        <v>52</v>
      </c>
      <c r="AM20" s="518"/>
      <c r="AN20" s="518"/>
      <c r="AO20" s="518"/>
      <c r="AP20" s="518"/>
      <c r="AQ20" s="518"/>
      <c r="AR20" s="232"/>
      <c r="AS20" s="232"/>
      <c r="AV20" s="517" t="s">
        <v>50</v>
      </c>
      <c r="AW20" s="517"/>
      <c r="AX20" s="517"/>
      <c r="AZ20" s="517" t="s">
        <v>51</v>
      </c>
      <c r="BA20" s="517"/>
      <c r="BB20" s="226"/>
    </row>
    <row r="21" spans="1:54" x14ac:dyDescent="0.15">
      <c r="A21" s="228" t="s">
        <v>16</v>
      </c>
      <c r="B21" s="228" t="s">
        <v>1517</v>
      </c>
      <c r="C21" s="228" t="s">
        <v>66</v>
      </c>
      <c r="D21" s="228" t="s">
        <v>1</v>
      </c>
      <c r="E21" s="228" t="s">
        <v>4</v>
      </c>
      <c r="F21" s="228" t="s">
        <v>5</v>
      </c>
      <c r="G21" s="228" t="s">
        <v>6</v>
      </c>
      <c r="H21" s="228" t="s">
        <v>7</v>
      </c>
      <c r="J21" s="228" t="s">
        <v>34</v>
      </c>
      <c r="K21" s="228" t="s">
        <v>17</v>
      </c>
      <c r="L21" s="228" t="s">
        <v>18</v>
      </c>
      <c r="M21" s="228" t="s">
        <v>19</v>
      </c>
      <c r="N21" s="228" t="s">
        <v>20</v>
      </c>
      <c r="O21" s="228" t="s">
        <v>6</v>
      </c>
      <c r="P21" s="228" t="s">
        <v>53</v>
      </c>
      <c r="S21" s="228" t="s">
        <v>16</v>
      </c>
      <c r="T21" s="228" t="s">
        <v>47</v>
      </c>
      <c r="U21" s="228" t="s">
        <v>45</v>
      </c>
      <c r="V21" s="228" t="s">
        <v>46</v>
      </c>
      <c r="X21" s="228" t="s">
        <v>14</v>
      </c>
      <c r="Y21" s="228" t="s">
        <v>21</v>
      </c>
      <c r="Z21" s="228" t="s">
        <v>1002</v>
      </c>
      <c r="AA21" s="228"/>
      <c r="AB21" s="228"/>
      <c r="AC21" s="228"/>
      <c r="AD21" s="228" t="s">
        <v>16</v>
      </c>
      <c r="AE21" s="228" t="s">
        <v>66</v>
      </c>
      <c r="AF21" s="228" t="s">
        <v>1</v>
      </c>
      <c r="AG21" s="228" t="s">
        <v>4</v>
      </c>
      <c r="AH21" s="228" t="s">
        <v>5</v>
      </c>
      <c r="AI21" s="228" t="s">
        <v>6</v>
      </c>
      <c r="AJ21" s="228" t="s">
        <v>7</v>
      </c>
      <c r="AL21" s="228" t="s">
        <v>34</v>
      </c>
      <c r="AM21" s="228" t="s">
        <v>17</v>
      </c>
      <c r="AN21" s="228" t="s">
        <v>18</v>
      </c>
      <c r="AO21" s="228" t="s">
        <v>19</v>
      </c>
      <c r="AP21" s="228" t="s">
        <v>20</v>
      </c>
      <c r="AQ21" s="228" t="s">
        <v>6</v>
      </c>
      <c r="AR21" s="228" t="s">
        <v>53</v>
      </c>
      <c r="AV21" s="228" t="s">
        <v>47</v>
      </c>
      <c r="AW21" s="228" t="s">
        <v>45</v>
      </c>
      <c r="AX21" s="228" t="s">
        <v>46</v>
      </c>
      <c r="AZ21" s="228" t="s">
        <v>14</v>
      </c>
      <c r="BA21" s="228" t="s">
        <v>21</v>
      </c>
    </row>
    <row r="22" spans="1:54" x14ac:dyDescent="0.15">
      <c r="A22" s="229" t="s">
        <v>922</v>
      </c>
      <c r="B22" s="220">
        <v>26</v>
      </c>
      <c r="C22" s="241">
        <v>17</v>
      </c>
      <c r="D22" s="230">
        <v>230</v>
      </c>
      <c r="E22" s="230">
        <v>1075</v>
      </c>
      <c r="F22" s="230">
        <f>E22/D22</f>
        <v>4.6739130434782608</v>
      </c>
      <c r="G22" s="230">
        <v>9</v>
      </c>
      <c r="H22" s="219">
        <f>G22/D22</f>
        <v>3.9130434782608699E-2</v>
      </c>
      <c r="J22" s="219">
        <f>L22/K22</f>
        <v>0.75</v>
      </c>
      <c r="K22" s="230">
        <v>40</v>
      </c>
      <c r="L22" s="230">
        <v>30</v>
      </c>
      <c r="M22" s="230">
        <v>240</v>
      </c>
      <c r="N22" s="230">
        <f>M22/L22</f>
        <v>8</v>
      </c>
      <c r="O22" s="230">
        <v>2</v>
      </c>
      <c r="P22" s="219">
        <f>O22/L22</f>
        <v>6.6666666666666666E-2</v>
      </c>
      <c r="S22" s="229" t="s">
        <v>386</v>
      </c>
      <c r="T22" s="219">
        <f>(D22+K22)/($D$27+$K$27+$N$17+$E$17+$L$38+$L$47)</f>
        <v>0.29508196721311475</v>
      </c>
      <c r="U22" s="219">
        <f>K22/($K$27+$F$38+$F$47)</f>
        <v>9.7799511002444994E-2</v>
      </c>
      <c r="V22" s="219">
        <f>D22/($D$27+$N$17+$L$38+$L$47)</f>
        <v>0.49891540130151846</v>
      </c>
      <c r="X22" s="230">
        <f>($E22*('Scoring Format'!$B$3))+($G22*('Scoring Format'!$B$6))+($M22*('Scoring Format'!$B$4))+($O22*('Scoring Format'!$B$7))</f>
        <v>197.5</v>
      </c>
      <c r="Y22" s="230">
        <f>($E22*('Scoring Format'!$B$3))+($G22*('Scoring Format'!$B$6))+(L22*1)+($M22*('Scoring Format'!$B$4))+($O22*('Scoring Format'!$B$7))</f>
        <v>227.5</v>
      </c>
      <c r="Z22" s="230">
        <f>($E22*('Scoring Format'!$B$3))+($G22*('Scoring Format'!$B$6))+(L22*0.5)+($M22*('Scoring Format'!$B$4))+($O22*('Scoring Format'!$B$7))</f>
        <v>212.5</v>
      </c>
      <c r="AA22" s="232"/>
      <c r="AB22" s="232"/>
      <c r="AC22" s="232"/>
      <c r="AD22" s="229" t="s">
        <v>69</v>
      </c>
      <c r="AE22" s="229"/>
      <c r="AF22" s="230">
        <v>200</v>
      </c>
      <c r="AG22" s="230">
        <v>1040</v>
      </c>
      <c r="AH22" s="230">
        <f>AG22/AF22</f>
        <v>5.2</v>
      </c>
      <c r="AI22" s="230">
        <v>7</v>
      </c>
      <c r="AJ22" s="219">
        <f>AI22/AF22</f>
        <v>3.5000000000000003E-2</v>
      </c>
      <c r="AL22" s="219">
        <f>AN22/AM22</f>
        <v>0.8</v>
      </c>
      <c r="AM22" s="230">
        <v>70</v>
      </c>
      <c r="AN22" s="230">
        <v>56</v>
      </c>
      <c r="AO22" s="230">
        <v>364</v>
      </c>
      <c r="AP22" s="230">
        <f>AO22/AN22</f>
        <v>6.5</v>
      </c>
      <c r="AQ22" s="230">
        <v>2</v>
      </c>
      <c r="AR22" s="219">
        <f>AQ22/AN22</f>
        <v>3.5714285714285712E-2</v>
      </c>
      <c r="AV22" s="219" t="e">
        <f>(#REF!+AM22)/(#REF!+AM25)</f>
        <v>#REF!</v>
      </c>
      <c r="AW22" s="219" t="e">
        <f>#REF!/(AM22+#REF!)</f>
        <v>#REF!</v>
      </c>
      <c r="AX22" s="219" t="e">
        <f>AM22/(#REF!+AM22)</f>
        <v>#REF!</v>
      </c>
      <c r="AZ22" s="230" t="e">
        <f>(#REF!*0.1)+(AF22*6)+(AL22*0.1)+(AN22*6)</f>
        <v>#REF!</v>
      </c>
      <c r="BA22" s="230" t="e">
        <f>(#REF!*0.1)+(AF22*6)+(AK22*1)+(AL22*0.1)+(AN22*6)</f>
        <v>#REF!</v>
      </c>
    </row>
    <row r="23" spans="1:54" x14ac:dyDescent="0.15">
      <c r="A23" s="229" t="s">
        <v>1585</v>
      </c>
      <c r="B23" s="230">
        <v>26</v>
      </c>
      <c r="C23" s="241">
        <v>17</v>
      </c>
      <c r="D23" s="230">
        <v>175</v>
      </c>
      <c r="E23" s="230">
        <v>885</v>
      </c>
      <c r="F23" s="230">
        <f>E23/D23</f>
        <v>5.0571428571428569</v>
      </c>
      <c r="G23" s="230">
        <v>7</v>
      </c>
      <c r="H23" s="219">
        <f>G23/D23</f>
        <v>0.04</v>
      </c>
      <c r="J23" s="219">
        <f t="shared" ref="J23:J26" si="8">L23/K23</f>
        <v>0.625</v>
      </c>
      <c r="K23" s="230">
        <v>24</v>
      </c>
      <c r="L23" s="230">
        <v>15</v>
      </c>
      <c r="M23" s="230">
        <v>76</v>
      </c>
      <c r="N23" s="230">
        <f>M23/L23</f>
        <v>5.0666666666666664</v>
      </c>
      <c r="O23" s="230">
        <v>1</v>
      </c>
      <c r="P23" s="219">
        <f t="shared" ref="P23:P26" si="9">O23/L23</f>
        <v>6.6666666666666666E-2</v>
      </c>
      <c r="S23" s="229" t="s">
        <v>1586</v>
      </c>
      <c r="T23" s="219">
        <f>(D23+K23)/($D$27+$K$27+$N$17+$E$17+$L$38+$L$47)</f>
        <v>0.2174863387978142</v>
      </c>
      <c r="U23" s="219">
        <f>K23/($K$27+$F$38+$F$47)</f>
        <v>5.8679706601466992E-2</v>
      </c>
      <c r="V23" s="219">
        <f>D23/($D$27+$N$17+$L$38+$L$47)</f>
        <v>0.37960954446854661</v>
      </c>
      <c r="X23" s="230">
        <f>($E23*('Scoring Format'!$B$3))+($G23*('Scoring Format'!$B$6))+($M23*('Scoring Format'!$B$4))+($O23*('Scoring Format'!$B$7))</f>
        <v>144.1</v>
      </c>
      <c r="Y23" s="230">
        <f>($E23*('Scoring Format'!$B$3))+($G23*('Scoring Format'!$B$6))+(L23*1)+($M23*('Scoring Format'!$B$4))+($O23*('Scoring Format'!$B$7))</f>
        <v>159.1</v>
      </c>
      <c r="Z23" s="230">
        <f>($E23*('Scoring Format'!$B$3))+($G23*('Scoring Format'!$B$6))+(L23*0.5)+($M23*('Scoring Format'!$B$4))+($O23*('Scoring Format'!$B$7))</f>
        <v>151.6</v>
      </c>
      <c r="AA23" s="232"/>
      <c r="AB23" s="232"/>
      <c r="AC23" s="232"/>
      <c r="AD23" s="229" t="s">
        <v>22</v>
      </c>
      <c r="AE23" s="229"/>
      <c r="AF23" s="230">
        <v>96</v>
      </c>
      <c r="AG23" s="230">
        <v>445</v>
      </c>
      <c r="AH23" s="230">
        <f>AG23/AF23</f>
        <v>4.635416666666667</v>
      </c>
      <c r="AI23" s="230">
        <v>6</v>
      </c>
      <c r="AJ23" s="219">
        <f>AI23/AF23</f>
        <v>6.25E-2</v>
      </c>
      <c r="AL23" s="219">
        <f t="shared" ref="AL23:AL26" si="10">AN23/AM23</f>
        <v>0.58333333333333337</v>
      </c>
      <c r="AM23" s="230">
        <v>24</v>
      </c>
      <c r="AN23" s="230">
        <v>14</v>
      </c>
      <c r="AO23" s="230">
        <v>110</v>
      </c>
      <c r="AP23" s="230">
        <f>AO23/AN23</f>
        <v>7.8571428571428568</v>
      </c>
      <c r="AQ23" s="230">
        <v>2</v>
      </c>
      <c r="AR23" s="219">
        <f t="shared" ref="AR23:AR26" si="11">AQ23/AN23</f>
        <v>0.14285714285714285</v>
      </c>
      <c r="AV23" s="219" t="e">
        <f>(#REF!+AM23)/(#REF!+AM26)</f>
        <v>#REF!</v>
      </c>
      <c r="AW23" s="219" t="e">
        <f>#REF!/(AM23+#REF!)</f>
        <v>#REF!</v>
      </c>
      <c r="AX23" s="219" t="e">
        <f>AM23/(#REF!+AM23)</f>
        <v>#REF!</v>
      </c>
      <c r="AZ23" s="230" t="e">
        <f>(#REF!*0.1)+(AF23*6)+(AL23*0.1)+(AN23*6)</f>
        <v>#REF!</v>
      </c>
      <c r="BA23" s="230" t="e">
        <f>(#REF!*0.1)+(AF23*6)+(AK23*1)+(AL23*0.1)+(AN23*6)</f>
        <v>#REF!</v>
      </c>
    </row>
    <row r="24" spans="1:54" x14ac:dyDescent="0.15">
      <c r="A24" s="229" t="s">
        <v>1868</v>
      </c>
      <c r="B24" s="220">
        <v>24</v>
      </c>
      <c r="C24" s="241">
        <v>17</v>
      </c>
      <c r="D24" s="230">
        <v>0</v>
      </c>
      <c r="E24" s="230"/>
      <c r="F24" s="230" t="e">
        <f>E24/D24</f>
        <v>#DIV/0!</v>
      </c>
      <c r="G24" s="230"/>
      <c r="H24" s="219" t="e">
        <f>G24/D24</f>
        <v>#DIV/0!</v>
      </c>
      <c r="J24" s="219" t="e">
        <f t="shared" si="8"/>
        <v>#DIV/0!</v>
      </c>
      <c r="K24" s="230"/>
      <c r="L24" s="230"/>
      <c r="M24" s="230"/>
      <c r="N24" s="230" t="e">
        <f>M24/L24</f>
        <v>#DIV/0!</v>
      </c>
      <c r="O24" s="230">
        <v>0</v>
      </c>
      <c r="P24" s="219" t="e">
        <f t="shared" si="9"/>
        <v>#DIV/0!</v>
      </c>
      <c r="S24" s="229" t="s">
        <v>1878</v>
      </c>
      <c r="T24" s="219">
        <f>(D24+K24)/($D$27+$K$27+$N$17+$E$17+$L$38+$L$47)</f>
        <v>0</v>
      </c>
      <c r="U24" s="219">
        <f>K24/($K$27+$F$38+$F$47)</f>
        <v>0</v>
      </c>
      <c r="V24" s="219">
        <f>D24/($D$27+$N$17+$L$38+$L$47)</f>
        <v>0</v>
      </c>
      <c r="X24" s="230">
        <f>($E24*('Scoring Format'!$B$3))+($G24*('Scoring Format'!$B$6))+($M24*('Scoring Format'!$B$4))+($O24*('Scoring Format'!$B$7))</f>
        <v>0</v>
      </c>
      <c r="Y24" s="230">
        <f>($E24*('Scoring Format'!$B$3))+($G24*('Scoring Format'!$B$6))+(L24*1)+($M24*('Scoring Format'!$B$4))+($O24*('Scoring Format'!$B$7))</f>
        <v>0</v>
      </c>
      <c r="Z24" s="230">
        <f>($E24*('Scoring Format'!$B$3))+($G24*('Scoring Format'!$B$6))+(L24*0.5)+($M24*('Scoring Format'!$B$4))+($O24*('Scoring Format'!$B$7))</f>
        <v>0</v>
      </c>
      <c r="AA24" s="232"/>
      <c r="AB24" s="232"/>
      <c r="AC24" s="232"/>
      <c r="AD24" s="229" t="s">
        <v>23</v>
      </c>
      <c r="AE24" s="229"/>
      <c r="AF24" s="230">
        <v>8</v>
      </c>
      <c r="AG24" s="230">
        <v>28</v>
      </c>
      <c r="AH24" s="230">
        <f>AG24/AF24</f>
        <v>3.5</v>
      </c>
      <c r="AI24" s="230">
        <v>0</v>
      </c>
      <c r="AJ24" s="219">
        <f>AI24/AF24</f>
        <v>0</v>
      </c>
      <c r="AL24" s="219">
        <f t="shared" si="10"/>
        <v>0.5</v>
      </c>
      <c r="AM24" s="230">
        <v>4</v>
      </c>
      <c r="AN24" s="230">
        <v>2</v>
      </c>
      <c r="AO24" s="230">
        <v>17</v>
      </c>
      <c r="AP24" s="230">
        <f>AO24/AN24</f>
        <v>8.5</v>
      </c>
      <c r="AQ24" s="230">
        <v>0</v>
      </c>
      <c r="AR24" s="219">
        <f t="shared" si="11"/>
        <v>0</v>
      </c>
      <c r="AV24" s="219" t="e">
        <f>(#REF!+AM24)/(#REF!+AM30)</f>
        <v>#REF!</v>
      </c>
      <c r="AW24" s="219" t="e">
        <f>#REF!/(AM24+#REF!)</f>
        <v>#REF!</v>
      </c>
      <c r="AX24" s="219" t="e">
        <f>AM24/(#REF!+AM24)</f>
        <v>#REF!</v>
      </c>
      <c r="AZ24" s="230" t="e">
        <f>(#REF!*0.1)+(AF24*6)+(AL24*0.1)+(AN24*6)</f>
        <v>#REF!</v>
      </c>
      <c r="BA24" s="230" t="e">
        <f>(#REF!*0.1)+(AF24*6)+(AK24*1)+(AL24*0.1)+(AN24*6)</f>
        <v>#REF!</v>
      </c>
    </row>
    <row r="25" spans="1:54" x14ac:dyDescent="0.15">
      <c r="A25" s="229"/>
      <c r="B25" s="230"/>
      <c r="C25" s="241"/>
      <c r="D25" s="230"/>
      <c r="E25" s="230"/>
      <c r="F25" s="230" t="e">
        <f>E25/D25</f>
        <v>#DIV/0!</v>
      </c>
      <c r="G25" s="230"/>
      <c r="H25" s="219" t="e">
        <f>G25/D25</f>
        <v>#DIV/0!</v>
      </c>
      <c r="J25" s="219" t="e">
        <f t="shared" si="8"/>
        <v>#DIV/0!</v>
      </c>
      <c r="K25" s="230"/>
      <c r="L25" s="230"/>
      <c r="M25" s="230"/>
      <c r="N25" s="230" t="e">
        <f>M25/L25</f>
        <v>#DIV/0!</v>
      </c>
      <c r="O25" s="230">
        <v>0</v>
      </c>
      <c r="P25" s="219" t="e">
        <f t="shared" si="9"/>
        <v>#DIV/0!</v>
      </c>
      <c r="S25" s="229"/>
      <c r="T25" s="219">
        <f>(D25+K25)/($D$27+$K$27+$N$17+$E$17+$L$38+$L$47)</f>
        <v>0</v>
      </c>
      <c r="U25" s="219">
        <f>K25/($K$27+$F$38+$F$47)</f>
        <v>0</v>
      </c>
      <c r="V25" s="219">
        <f>D25/($D$27+$N$17+$L$38+$L$47)</f>
        <v>0</v>
      </c>
      <c r="X25" s="230">
        <f>($E25*('Scoring Format'!$B$3))+($G25*('Scoring Format'!$B$6))+($M25*('Scoring Format'!$B$4))+($O25*('Scoring Format'!$B$7))</f>
        <v>0</v>
      </c>
      <c r="Y25" s="230">
        <f>($E25*('Scoring Format'!$B$3))+($G25*('Scoring Format'!$B$6))+(L25*1)+($M25*('Scoring Format'!$B$4))+($O25*('Scoring Format'!$B$7))</f>
        <v>0</v>
      </c>
      <c r="Z25" s="230">
        <f>($E25*('Scoring Format'!$B$3))+($G25*('Scoring Format'!$B$6))+(L25*0.5)+($M25*('Scoring Format'!$B$4))+($O25*('Scoring Format'!$B$7))</f>
        <v>0</v>
      </c>
      <c r="AA25" s="232"/>
      <c r="AB25" s="232"/>
      <c r="AC25" s="232"/>
      <c r="AD25" s="229" t="s">
        <v>24</v>
      </c>
      <c r="AE25" s="229"/>
      <c r="AF25" s="230"/>
      <c r="AG25" s="230"/>
      <c r="AH25" s="230" t="e">
        <f>AG25/AF25</f>
        <v>#DIV/0!</v>
      </c>
      <c r="AI25" s="230">
        <v>0</v>
      </c>
      <c r="AJ25" s="219" t="e">
        <f>AI25/AF25</f>
        <v>#DIV/0!</v>
      </c>
      <c r="AL25" s="219" t="e">
        <f t="shared" si="10"/>
        <v>#DIV/0!</v>
      </c>
      <c r="AM25" s="230"/>
      <c r="AN25" s="230"/>
      <c r="AO25" s="230"/>
      <c r="AP25" s="230" t="e">
        <f>AO25/AN25</f>
        <v>#DIV/0!</v>
      </c>
      <c r="AQ25" s="230">
        <v>0</v>
      </c>
      <c r="AR25" s="219" t="e">
        <f t="shared" si="11"/>
        <v>#DIV/0!</v>
      </c>
      <c r="AV25" s="219" t="e">
        <f>(#REF!+AM25)/(#REF!+AM31)</f>
        <v>#REF!</v>
      </c>
      <c r="AW25" s="219" t="e">
        <f>#REF!/(AM25+#REF!)</f>
        <v>#REF!</v>
      </c>
      <c r="AX25" s="219" t="e">
        <f>AM25/(#REF!+AM25)</f>
        <v>#REF!</v>
      </c>
      <c r="AZ25" s="230" t="e">
        <f>(#REF!*0.1)+(AF25*6)+(AL25*0.1)+(AN25*6)</f>
        <v>#REF!</v>
      </c>
      <c r="BA25" s="230" t="e">
        <f>(#REF!*0.1)+(AF25*6)+(AK25*1)+(AL25*0.1)+(AN25*6)</f>
        <v>#REF!</v>
      </c>
    </row>
    <row r="26" spans="1:54" x14ac:dyDescent="0.15">
      <c r="A26" s="229" t="s">
        <v>677</v>
      </c>
      <c r="B26" s="230">
        <v>27</v>
      </c>
      <c r="C26" s="241">
        <v>17</v>
      </c>
      <c r="D26" s="230">
        <v>10</v>
      </c>
      <c r="E26" s="230">
        <v>40</v>
      </c>
      <c r="F26" s="230">
        <f>E26/D26</f>
        <v>4</v>
      </c>
      <c r="G26" s="230"/>
      <c r="H26" s="219">
        <f>G26/D26</f>
        <v>0</v>
      </c>
      <c r="J26" s="219" t="e">
        <f t="shared" si="8"/>
        <v>#DIV/0!</v>
      </c>
      <c r="K26" s="230">
        <v>0</v>
      </c>
      <c r="L26" s="230">
        <v>0</v>
      </c>
      <c r="M26" s="230">
        <v>0</v>
      </c>
      <c r="N26" s="230" t="e">
        <f>M26/L26</f>
        <v>#DIV/0!</v>
      </c>
      <c r="O26" s="230">
        <v>0</v>
      </c>
      <c r="P26" s="219" t="e">
        <f t="shared" si="9"/>
        <v>#DIV/0!</v>
      </c>
      <c r="S26" s="229" t="s">
        <v>636</v>
      </c>
      <c r="T26" s="219">
        <f>(D26+K26)/($D$27+$K$27+$N$17+$E$17+$L$38+$L$47)</f>
        <v>1.092896174863388E-2</v>
      </c>
      <c r="U26" s="219">
        <f>K26/($K$27+$F$38+$F$47)</f>
        <v>0</v>
      </c>
      <c r="V26" s="219">
        <f>D26/($D$27+$N$17+$L$38+$L$47)</f>
        <v>2.1691973969631236E-2</v>
      </c>
      <c r="X26" s="230">
        <f>($E26*('Scoring Format'!$B$3))+($G26*('Scoring Format'!$B$6))+($M26*('Scoring Format'!$B$4))+($O26*('Scoring Format'!$B$7))</f>
        <v>4</v>
      </c>
      <c r="Y26" s="230">
        <f>($E26*('Scoring Format'!$B$3))+($G26*('Scoring Format'!$B$6))+(L26*1)+($M26*('Scoring Format'!$B$4))+($O26*('Scoring Format'!$B$7))</f>
        <v>4</v>
      </c>
      <c r="Z26" s="230">
        <f>($E26*('Scoring Format'!$B$3))+($G26*('Scoring Format'!$B$6))+(L26*0.5)+($M26*('Scoring Format'!$B$4))+($O26*('Scoring Format'!$B$7))</f>
        <v>4</v>
      </c>
      <c r="AA26" s="232"/>
      <c r="AB26" s="232"/>
      <c r="AC26" s="232"/>
      <c r="AD26" s="229" t="s">
        <v>70</v>
      </c>
      <c r="AE26" s="229"/>
      <c r="AF26" s="230"/>
      <c r="AG26" s="230"/>
      <c r="AH26" s="230" t="e">
        <f>AG26/AF26</f>
        <v>#DIV/0!</v>
      </c>
      <c r="AI26" s="230"/>
      <c r="AJ26" s="219" t="e">
        <f>AI26/AF26</f>
        <v>#DIV/0!</v>
      </c>
      <c r="AL26" s="219" t="e">
        <f t="shared" si="10"/>
        <v>#DIV/0!</v>
      </c>
      <c r="AM26" s="230"/>
      <c r="AN26" s="230"/>
      <c r="AO26" s="230"/>
      <c r="AP26" s="230"/>
      <c r="AQ26" s="230">
        <f>(AG26*0.1)+(AI26*6)+(AN26*0.1)+(AP26*6)</f>
        <v>0</v>
      </c>
      <c r="AR26" s="219" t="e">
        <f t="shared" si="11"/>
        <v>#DIV/0!</v>
      </c>
      <c r="AV26" s="219" t="e">
        <f>(#REF!+AM26)/(#REF!+AM32)</f>
        <v>#REF!</v>
      </c>
      <c r="AW26" s="219" t="e">
        <f>#REF!/(AM26+#REF!)</f>
        <v>#REF!</v>
      </c>
      <c r="AX26" s="219" t="e">
        <f>AM26/(#REF!+AM26)</f>
        <v>#REF!</v>
      </c>
      <c r="AZ26" s="230" t="e">
        <f>(#REF!*0.1)+(AF26*6)+(AJ26*1)+(AK26*0.1)+(AM26*6)</f>
        <v>#REF!</v>
      </c>
      <c r="BA26" s="230" t="e">
        <f>(#REF!*0.1)+(AF26*6)+(AK26*1)+(AL26*0.1)+(AN26*6)</f>
        <v>#REF!</v>
      </c>
    </row>
    <row r="27" spans="1:54" x14ac:dyDescent="0.15">
      <c r="A27" s="228" t="s">
        <v>44</v>
      </c>
      <c r="B27" s="228"/>
      <c r="C27" s="228"/>
      <c r="D27" s="228">
        <f>SUM(D22:D26)</f>
        <v>415</v>
      </c>
      <c r="E27" s="228">
        <f t="shared" ref="E27:G27" si="12">SUM(E22:E26)</f>
        <v>2000</v>
      </c>
      <c r="F27" s="228"/>
      <c r="G27" s="228">
        <f t="shared" si="12"/>
        <v>16</v>
      </c>
      <c r="H27" s="228"/>
      <c r="I27" s="228"/>
      <c r="J27" s="228"/>
      <c r="K27" s="228">
        <f>SUM(K22:K26)</f>
        <v>64</v>
      </c>
      <c r="L27" s="228">
        <f t="shared" ref="L27:O27" si="13">SUM(L22:L26)</f>
        <v>45</v>
      </c>
      <c r="M27" s="228">
        <f t="shared" si="13"/>
        <v>316</v>
      </c>
      <c r="N27" s="228"/>
      <c r="O27" s="228">
        <f t="shared" si="13"/>
        <v>3</v>
      </c>
      <c r="P27" s="228"/>
      <c r="AD27" s="228" t="s">
        <v>44</v>
      </c>
      <c r="AE27" s="228"/>
      <c r="AF27" s="228">
        <f>SUM(AF22:AF26)</f>
        <v>304</v>
      </c>
      <c r="AG27" s="228">
        <f t="shared" ref="AG27" si="14">SUM(AG22:AG26)</f>
        <v>1513</v>
      </c>
      <c r="AH27" s="228"/>
      <c r="AI27" s="228">
        <f t="shared" ref="AI27" si="15">SUM(AI22:AI26)</f>
        <v>13</v>
      </c>
      <c r="AJ27" s="228"/>
      <c r="AK27" s="228"/>
      <c r="AL27" s="228"/>
      <c r="AM27" s="228">
        <f>SUM(AM22:AM26)</f>
        <v>98</v>
      </c>
      <c r="AN27" s="228">
        <f t="shared" ref="AN27:AO27" si="16">SUM(AN22:AN26)</f>
        <v>72</v>
      </c>
      <c r="AO27" s="228">
        <f t="shared" si="16"/>
        <v>491</v>
      </c>
      <c r="AP27" s="228"/>
      <c r="AQ27" s="228">
        <f t="shared" ref="AQ27" si="17">SUM(AQ22:AQ26)</f>
        <v>4</v>
      </c>
      <c r="AR27" s="228"/>
    </row>
    <row r="28" spans="1:54" x14ac:dyDescent="0.15">
      <c r="A28" s="228"/>
      <c r="B28" s="228"/>
      <c r="C28" s="232"/>
      <c r="D28" s="232"/>
      <c r="E28" s="232"/>
      <c r="F28" s="232"/>
      <c r="G28" s="232"/>
      <c r="H28" s="232"/>
      <c r="I28" s="228"/>
      <c r="J28" s="232"/>
      <c r="K28" s="232"/>
      <c r="L28" s="232"/>
      <c r="M28" s="232"/>
      <c r="N28" s="232"/>
      <c r="O28" s="232"/>
      <c r="AD28" s="228"/>
      <c r="AE28" s="232"/>
      <c r="AF28" s="232"/>
      <c r="AG28" s="232"/>
      <c r="AH28" s="232"/>
      <c r="AI28" s="232"/>
      <c r="AJ28" s="232"/>
      <c r="AK28" s="228"/>
      <c r="AL28" s="232"/>
      <c r="AM28" s="232"/>
      <c r="AN28" s="232"/>
      <c r="AO28" s="232"/>
      <c r="AP28" s="232"/>
      <c r="AQ28" s="232"/>
    </row>
    <row r="29" spans="1:54" x14ac:dyDescent="0.15">
      <c r="A29" s="225"/>
      <c r="C29" s="232"/>
      <c r="D29" s="232"/>
      <c r="E29" s="232"/>
      <c r="F29" s="232"/>
      <c r="G29" s="232"/>
      <c r="H29" s="232"/>
      <c r="I29" s="232"/>
      <c r="J29" s="232"/>
      <c r="K29" s="232"/>
      <c r="L29" s="232"/>
      <c r="M29" s="232"/>
      <c r="AD29" s="232"/>
      <c r="AE29" s="232"/>
      <c r="AF29" s="232"/>
      <c r="AG29" s="232"/>
      <c r="AH29" s="232"/>
      <c r="AI29" s="232"/>
      <c r="AJ29" s="232"/>
      <c r="AK29" s="232"/>
      <c r="AL29" s="232"/>
      <c r="AM29" s="232"/>
      <c r="AN29" s="232"/>
      <c r="AO29" s="232"/>
    </row>
    <row r="30" spans="1:54" x14ac:dyDescent="0.15">
      <c r="A30" s="517" t="s">
        <v>52</v>
      </c>
      <c r="B30" s="517"/>
      <c r="C30" s="517"/>
      <c r="D30" s="517"/>
      <c r="E30" s="517"/>
      <c r="F30" s="517"/>
      <c r="G30" s="517"/>
      <c r="H30" s="226"/>
      <c r="I30" s="226"/>
      <c r="J30" s="232"/>
      <c r="K30" s="232"/>
      <c r="L30" s="517" t="s">
        <v>49</v>
      </c>
      <c r="M30" s="517"/>
      <c r="N30" s="517"/>
      <c r="O30" s="517"/>
      <c r="P30" s="517"/>
      <c r="T30" s="517" t="s">
        <v>50</v>
      </c>
      <c r="U30" s="517"/>
      <c r="V30" s="517"/>
      <c r="X30" s="517"/>
      <c r="Y30" s="516"/>
      <c r="AE30" s="517" t="s">
        <v>52</v>
      </c>
      <c r="AF30" s="517"/>
      <c r="AG30" s="517"/>
      <c r="AH30" s="517"/>
      <c r="AI30" s="517"/>
      <c r="AJ30" s="517"/>
      <c r="AK30" s="517"/>
      <c r="AL30" s="232"/>
      <c r="AM30" s="232"/>
      <c r="AN30" s="517" t="s">
        <v>49</v>
      </c>
      <c r="AO30" s="517"/>
      <c r="AP30" s="517"/>
      <c r="AQ30" s="517"/>
      <c r="AR30" s="517"/>
      <c r="AV30" s="517" t="s">
        <v>50</v>
      </c>
      <c r="AW30" s="517"/>
      <c r="AX30" s="517"/>
      <c r="AZ30" s="517" t="s">
        <v>51</v>
      </c>
      <c r="BA30" s="516"/>
    </row>
    <row r="31" spans="1:54" x14ac:dyDescent="0.15">
      <c r="A31" s="228" t="s">
        <v>25</v>
      </c>
      <c r="B31" s="228" t="s">
        <v>1517</v>
      </c>
      <c r="C31" s="228" t="s">
        <v>66</v>
      </c>
      <c r="D31" s="228" t="s">
        <v>34</v>
      </c>
      <c r="E31" s="228" t="s">
        <v>17</v>
      </c>
      <c r="F31" s="228" t="s">
        <v>18</v>
      </c>
      <c r="G31" s="228" t="s">
        <v>19</v>
      </c>
      <c r="H31" s="228" t="s">
        <v>20</v>
      </c>
      <c r="I31" s="228" t="s">
        <v>6</v>
      </c>
      <c r="J31" s="228" t="s">
        <v>53</v>
      </c>
      <c r="L31" s="228" t="s">
        <v>10</v>
      </c>
      <c r="M31" s="228" t="s">
        <v>11</v>
      </c>
      <c r="N31" s="228" t="s">
        <v>12</v>
      </c>
      <c r="O31" s="228" t="s">
        <v>26</v>
      </c>
      <c r="P31" s="228" t="s">
        <v>7</v>
      </c>
      <c r="S31" s="228" t="s">
        <v>25</v>
      </c>
      <c r="T31" s="228" t="s">
        <v>47</v>
      </c>
      <c r="U31" s="228" t="s">
        <v>45</v>
      </c>
      <c r="V31" s="228" t="s">
        <v>46</v>
      </c>
      <c r="X31" s="228" t="s">
        <v>14</v>
      </c>
      <c r="Y31" s="228" t="s">
        <v>21</v>
      </c>
      <c r="Z31" s="228" t="s">
        <v>1003</v>
      </c>
      <c r="AA31" s="228"/>
      <c r="AD31" s="228" t="s">
        <v>25</v>
      </c>
      <c r="AE31" s="228" t="s">
        <v>66</v>
      </c>
      <c r="AF31" s="228" t="s">
        <v>34</v>
      </c>
      <c r="AG31" s="228" t="s">
        <v>17</v>
      </c>
      <c r="AH31" s="228" t="s">
        <v>18</v>
      </c>
      <c r="AI31" s="228" t="s">
        <v>19</v>
      </c>
      <c r="AJ31" s="228" t="s">
        <v>20</v>
      </c>
      <c r="AK31" s="228" t="s">
        <v>6</v>
      </c>
      <c r="AL31" s="228" t="s">
        <v>53</v>
      </c>
      <c r="AN31" s="228" t="s">
        <v>10</v>
      </c>
      <c r="AO31" s="228" t="s">
        <v>11</v>
      </c>
      <c r="AP31" s="228" t="s">
        <v>12</v>
      </c>
      <c r="AQ31" s="228" t="s">
        <v>26</v>
      </c>
      <c r="AR31" s="228" t="s">
        <v>7</v>
      </c>
      <c r="AV31" s="228" t="s">
        <v>47</v>
      </c>
      <c r="AW31" s="228" t="s">
        <v>45</v>
      </c>
      <c r="AX31" s="228" t="s">
        <v>46</v>
      </c>
      <c r="AZ31" s="228" t="s">
        <v>14</v>
      </c>
      <c r="BA31" s="228" t="s">
        <v>21</v>
      </c>
    </row>
    <row r="32" spans="1:54" x14ac:dyDescent="0.15">
      <c r="A32" s="229" t="s">
        <v>923</v>
      </c>
      <c r="B32" s="220">
        <v>26</v>
      </c>
      <c r="C32" s="230"/>
      <c r="D32" s="219">
        <f>F32/E32</f>
        <v>0.78125</v>
      </c>
      <c r="E32" s="230">
        <v>160</v>
      </c>
      <c r="F32" s="230">
        <v>125</v>
      </c>
      <c r="G32" s="230">
        <v>1655</v>
      </c>
      <c r="H32" s="230">
        <f t="shared" ref="H32:H37" si="18">G32/F32</f>
        <v>13.24</v>
      </c>
      <c r="I32" s="230">
        <v>10</v>
      </c>
      <c r="J32" s="219">
        <f>I32/F32</f>
        <v>0.08</v>
      </c>
      <c r="L32" s="230">
        <v>14</v>
      </c>
      <c r="M32" s="230">
        <v>67</v>
      </c>
      <c r="N32" s="242">
        <f t="shared" ref="N32:N37" si="19">M32/L32</f>
        <v>4.7857142857142856</v>
      </c>
      <c r="O32" s="230">
        <v>1</v>
      </c>
      <c r="P32" s="219">
        <f>O32/L32</f>
        <v>7.1428571428571425E-2</v>
      </c>
      <c r="S32" s="229" t="s">
        <v>924</v>
      </c>
      <c r="T32" s="221">
        <f t="shared" ref="T32:T37" si="20">(E32+L32)/($D$27+$L$27+$N$17+$E$47+$L$47)</f>
        <v>0.26893353941267389</v>
      </c>
      <c r="U32" s="221">
        <f t="shared" ref="U32:U37" si="21">E32/($E$17)</f>
        <v>0.41025641025641024</v>
      </c>
      <c r="V32" s="221">
        <f t="shared" ref="V32:V37" si="22">L32/($N$17+$D$27+$L$38+$L$47)</f>
        <v>3.0368763557483729E-2</v>
      </c>
      <c r="X32" s="230">
        <f>($G32*('Scoring Format'!$B$4))+($I32*'Scoring Format'!$B$7)+($M32*('Scoring Format'!$B$3))+($O32*('Scoring Format'!$B$6))</f>
        <v>238.2</v>
      </c>
      <c r="Y32" s="230">
        <f>(F32*1)+(($G32*('Scoring Format'!$B$4))+($I32*'Scoring Format'!$B$7)+($M32*('Scoring Format'!$B$3))+($O32*('Scoring Format'!$B$6)))</f>
        <v>363.2</v>
      </c>
      <c r="Z32" s="230">
        <f>(F32*0.5)+(($G32*('Scoring Format'!$B$4))+($I32*'Scoring Format'!$B$7)+($M32*('Scoring Format'!$B$3))+($O32*('Scoring Format'!$B$6)))</f>
        <v>300.7</v>
      </c>
      <c r="AA32" s="232"/>
      <c r="AD32" s="229" t="s">
        <v>71</v>
      </c>
      <c r="AE32" s="229"/>
      <c r="AF32" s="219">
        <f>AH32/AG32</f>
        <v>0.60747663551401865</v>
      </c>
      <c r="AG32" s="230">
        <v>107</v>
      </c>
      <c r="AH32" s="230">
        <v>65</v>
      </c>
      <c r="AI32" s="230">
        <v>710</v>
      </c>
      <c r="AJ32" s="230">
        <f t="shared" ref="AJ32:AJ36" si="23">AI32/AH32</f>
        <v>10.923076923076923</v>
      </c>
      <c r="AK32" s="230">
        <v>6</v>
      </c>
      <c r="AL32" s="219">
        <f>AK32/AH32</f>
        <v>9.2307692307692313E-2</v>
      </c>
      <c r="AN32" s="230">
        <v>0</v>
      </c>
      <c r="AO32" s="230">
        <v>0</v>
      </c>
      <c r="AP32" s="242" t="e">
        <f t="shared" ref="AP32:AP37" si="24">AO32/AN32</f>
        <v>#DIV/0!</v>
      </c>
      <c r="AQ32" s="230">
        <v>0</v>
      </c>
      <c r="AR32" s="219" t="e">
        <f>AQ32/AN32</f>
        <v>#DIV/0!</v>
      </c>
      <c r="AV32" s="221" t="e">
        <f>(#REF!+AK32)/(#REF!+AK35)</f>
        <v>#REF!</v>
      </c>
      <c r="AW32" s="221" t="e">
        <f>#REF!/(AK32+#REF!)</f>
        <v>#REF!</v>
      </c>
      <c r="AX32" s="221" t="e">
        <f>AK32/(#REF!+AK32)</f>
        <v>#REF!</v>
      </c>
      <c r="AZ32" s="230">
        <f>(AI32*0.1)+(AK32*6)+(AO32*0.1)+(AQ32*6)</f>
        <v>107</v>
      </c>
      <c r="BA32" s="230">
        <f>(AH32*1)+(AI32*0.1)+(AK32*6)+(AO32*0.1)+(AQ32*6)</f>
        <v>172</v>
      </c>
    </row>
    <row r="33" spans="1:53" x14ac:dyDescent="0.15">
      <c r="A33" s="229" t="s">
        <v>1874</v>
      </c>
      <c r="B33" s="230">
        <v>34</v>
      </c>
      <c r="C33" s="230"/>
      <c r="D33" s="219">
        <f t="shared" ref="D33:D37" si="25">F33/E33</f>
        <v>0.56521739130434778</v>
      </c>
      <c r="E33" s="230">
        <v>115</v>
      </c>
      <c r="F33" s="230">
        <v>65</v>
      </c>
      <c r="G33" s="230">
        <v>864</v>
      </c>
      <c r="H33" s="230">
        <f t="shared" si="18"/>
        <v>13.292307692307693</v>
      </c>
      <c r="I33" s="230">
        <v>12</v>
      </c>
      <c r="J33" s="219">
        <f t="shared" ref="J33:J37" si="26">I33/F33</f>
        <v>0.18461538461538463</v>
      </c>
      <c r="L33" s="230">
        <v>0</v>
      </c>
      <c r="M33" s="230">
        <v>0</v>
      </c>
      <c r="N33" s="242" t="e">
        <f t="shared" si="19"/>
        <v>#DIV/0!</v>
      </c>
      <c r="O33" s="230">
        <v>0</v>
      </c>
      <c r="P33" s="219" t="e">
        <f t="shared" ref="P33:P37" si="27">O33/L33</f>
        <v>#DIV/0!</v>
      </c>
      <c r="S33" s="229" t="s">
        <v>1875</v>
      </c>
      <c r="T33" s="221">
        <f t="shared" si="20"/>
        <v>0.1777434312210201</v>
      </c>
      <c r="U33" s="221">
        <f t="shared" si="21"/>
        <v>0.29487179487179488</v>
      </c>
      <c r="V33" s="221">
        <f t="shared" si="22"/>
        <v>0</v>
      </c>
      <c r="X33" s="230">
        <f>($G33*('Scoring Format'!$B$4))+($I33*'Scoring Format'!$B$7)+($M33*('Scoring Format'!$B$3))+($O33*('Scoring Format'!$B$6))</f>
        <v>158.4</v>
      </c>
      <c r="Y33" s="230">
        <f>(F33*1)+(($G33*('Scoring Format'!$B$4))+($I33*'Scoring Format'!$B$7)+($M33*('Scoring Format'!$B$3))+($O33*('Scoring Format'!$B$6)))</f>
        <v>223.4</v>
      </c>
      <c r="Z33" s="230">
        <f>(F33*0.5)+(($G33*('Scoring Format'!$B$4))+($I33*'Scoring Format'!$B$7)+($M33*('Scoring Format'!$B$3))+($O33*('Scoring Format'!$B$6)))</f>
        <v>190.9</v>
      </c>
      <c r="AA33" s="232"/>
      <c r="AD33" s="229" t="s">
        <v>27</v>
      </c>
      <c r="AE33" s="229"/>
      <c r="AF33" s="219">
        <f t="shared" ref="AF33:AF37" si="28">AH33/AG33</f>
        <v>0.6333333333333333</v>
      </c>
      <c r="AG33" s="230">
        <v>120</v>
      </c>
      <c r="AH33" s="230">
        <v>76</v>
      </c>
      <c r="AI33" s="230">
        <v>892</v>
      </c>
      <c r="AJ33" s="230">
        <f t="shared" si="23"/>
        <v>11.736842105263158</v>
      </c>
      <c r="AK33" s="230">
        <v>5</v>
      </c>
      <c r="AL33" s="219">
        <f t="shared" ref="AL33:AL37" si="29">AK33/AH33</f>
        <v>6.5789473684210523E-2</v>
      </c>
      <c r="AN33" s="230">
        <v>12</v>
      </c>
      <c r="AO33" s="230">
        <v>108</v>
      </c>
      <c r="AP33" s="242">
        <f t="shared" si="24"/>
        <v>9</v>
      </c>
      <c r="AQ33" s="230">
        <v>0</v>
      </c>
      <c r="AR33" s="219">
        <f t="shared" ref="AR33:AR37" si="30">AQ33/AN33</f>
        <v>0</v>
      </c>
      <c r="AV33" s="221" t="e">
        <f>(#REF!+AK33)/(#REF!+AK36)</f>
        <v>#REF!</v>
      </c>
      <c r="AW33" s="221" t="e">
        <f>#REF!/(AK33+#REF!)</f>
        <v>#REF!</v>
      </c>
      <c r="AX33" s="221" t="e">
        <f>AK33/(#REF!+AK33)</f>
        <v>#REF!</v>
      </c>
      <c r="AZ33" s="230">
        <f>(AI33*0.1)+(AK33*6)+(AO33*0.1)+(AQ33*6)</f>
        <v>130</v>
      </c>
      <c r="BA33" s="230">
        <f>(AH33*1)+(AI33*0.1)+(AK33*6)+(AO33*0.1)+(AQ33*6)</f>
        <v>206</v>
      </c>
    </row>
    <row r="34" spans="1:53" x14ac:dyDescent="0.15">
      <c r="A34" s="229" t="s">
        <v>1876</v>
      </c>
      <c r="B34" s="220">
        <v>24</v>
      </c>
      <c r="C34" s="230"/>
      <c r="D34" s="219">
        <f t="shared" si="25"/>
        <v>0.5</v>
      </c>
      <c r="E34" s="230">
        <v>28</v>
      </c>
      <c r="F34" s="230">
        <v>14</v>
      </c>
      <c r="G34" s="230">
        <v>145</v>
      </c>
      <c r="H34" s="230">
        <f t="shared" si="18"/>
        <v>10.357142857142858</v>
      </c>
      <c r="I34" s="230">
        <v>3</v>
      </c>
      <c r="J34" s="219">
        <f t="shared" si="26"/>
        <v>0.21428571428571427</v>
      </c>
      <c r="L34" s="230">
        <v>4</v>
      </c>
      <c r="M34" s="230">
        <v>19</v>
      </c>
      <c r="N34" s="242">
        <f t="shared" si="19"/>
        <v>4.75</v>
      </c>
      <c r="O34" s="230">
        <v>1</v>
      </c>
      <c r="P34" s="219">
        <f t="shared" si="27"/>
        <v>0.25</v>
      </c>
      <c r="S34" s="229" t="s">
        <v>1877</v>
      </c>
      <c r="T34" s="221">
        <f t="shared" si="20"/>
        <v>4.945904173106646E-2</v>
      </c>
      <c r="U34" s="221">
        <f t="shared" si="21"/>
        <v>7.179487179487179E-2</v>
      </c>
      <c r="V34" s="221">
        <f t="shared" si="22"/>
        <v>8.6767895878524948E-3</v>
      </c>
      <c r="X34" s="230">
        <f>($G34*('Scoring Format'!$B$4))+($I34*'Scoring Format'!$B$7)+($M34*('Scoring Format'!$B$3))+($O34*('Scoring Format'!$B$6))</f>
        <v>40.4</v>
      </c>
      <c r="Y34" s="230">
        <f>(F34*1)+(($G34*('Scoring Format'!$B$4))+($I34*'Scoring Format'!$B$7)+($M34*('Scoring Format'!$B$3))+($O34*('Scoring Format'!$B$6)))</f>
        <v>54.4</v>
      </c>
      <c r="Z34" s="230">
        <f>(F34*0.5)+(($G34*('Scoring Format'!$B$4))+($I34*'Scoring Format'!$B$7)+($M34*('Scoring Format'!$B$3))+($O34*('Scoring Format'!$B$6)))</f>
        <v>47.4</v>
      </c>
      <c r="AA34" s="232"/>
      <c r="AD34" s="229" t="s">
        <v>28</v>
      </c>
      <c r="AE34" s="229"/>
      <c r="AF34" s="219">
        <f t="shared" si="28"/>
        <v>0.55000000000000004</v>
      </c>
      <c r="AG34" s="230">
        <v>40</v>
      </c>
      <c r="AH34" s="230">
        <v>22</v>
      </c>
      <c r="AI34" s="230">
        <v>325</v>
      </c>
      <c r="AJ34" s="230">
        <f t="shared" si="23"/>
        <v>14.772727272727273</v>
      </c>
      <c r="AK34" s="230">
        <v>2</v>
      </c>
      <c r="AL34" s="219">
        <f t="shared" si="29"/>
        <v>9.0909090909090912E-2</v>
      </c>
      <c r="AN34" s="230">
        <v>5</v>
      </c>
      <c r="AO34" s="230">
        <v>20</v>
      </c>
      <c r="AP34" s="242">
        <f t="shared" si="24"/>
        <v>4</v>
      </c>
      <c r="AQ34" s="230">
        <v>0</v>
      </c>
      <c r="AR34" s="219">
        <f t="shared" si="30"/>
        <v>0</v>
      </c>
      <c r="AV34" s="221" t="e">
        <f>(#REF!+AK34)/(#REF!+AK37)</f>
        <v>#REF!</v>
      </c>
      <c r="AW34" s="221" t="e">
        <f>#REF!/(AK34+#REF!)</f>
        <v>#REF!</v>
      </c>
      <c r="AX34" s="221" t="e">
        <f>AK34/(#REF!+AK34)</f>
        <v>#REF!</v>
      </c>
      <c r="AZ34" s="230">
        <f>(AI34*0.1)+(AK34*6)+(AO34*0.1)+(AQ34*6)</f>
        <v>46.5</v>
      </c>
      <c r="BA34" s="230">
        <f>(AH34*1)+(AI34*0.1)+(AK34*6)+(AO34*0.1)+(AQ34*6)</f>
        <v>68.5</v>
      </c>
    </row>
    <row r="35" spans="1:53" x14ac:dyDescent="0.15">
      <c r="A35" s="229" t="s">
        <v>1684</v>
      </c>
      <c r="B35" s="230">
        <v>26</v>
      </c>
      <c r="C35" s="230"/>
      <c r="D35" s="219">
        <f t="shared" si="25"/>
        <v>0.72</v>
      </c>
      <c r="E35" s="230">
        <v>25</v>
      </c>
      <c r="F35" s="230">
        <v>18</v>
      </c>
      <c r="G35" s="230">
        <v>175</v>
      </c>
      <c r="H35" s="230">
        <f t="shared" si="18"/>
        <v>9.7222222222222214</v>
      </c>
      <c r="I35" s="230">
        <v>0</v>
      </c>
      <c r="J35" s="219">
        <f t="shared" si="26"/>
        <v>0</v>
      </c>
      <c r="L35" s="230">
        <v>2</v>
      </c>
      <c r="M35" s="230">
        <v>14</v>
      </c>
      <c r="N35" s="242">
        <f t="shared" si="19"/>
        <v>7</v>
      </c>
      <c r="O35" s="230">
        <v>0</v>
      </c>
      <c r="P35" s="219">
        <f t="shared" si="27"/>
        <v>0</v>
      </c>
      <c r="S35" s="229" t="s">
        <v>1587</v>
      </c>
      <c r="T35" s="221">
        <f t="shared" si="20"/>
        <v>4.1731066460587329E-2</v>
      </c>
      <c r="U35" s="221">
        <f t="shared" si="21"/>
        <v>6.4102564102564097E-2</v>
      </c>
      <c r="V35" s="221">
        <f t="shared" si="22"/>
        <v>4.3383947939262474E-3</v>
      </c>
      <c r="X35" s="230">
        <f>($G35*('Scoring Format'!$B$4))+($I35*'Scoring Format'!$B$7)+($M35*('Scoring Format'!$B$3))+($O35*('Scoring Format'!$B$6))</f>
        <v>18.899999999999999</v>
      </c>
      <c r="Y35" s="230">
        <f>(F35*1)+(($G35*('Scoring Format'!$B$4))+($I35*'Scoring Format'!$B$7)+($M35*('Scoring Format'!$B$3))+($O35*('Scoring Format'!$B$6)))</f>
        <v>36.9</v>
      </c>
      <c r="Z35" s="230">
        <f>(F35*0.5)+(($G35*('Scoring Format'!$B$4))+($I35*'Scoring Format'!$B$7)+($M35*('Scoring Format'!$B$3))+($O35*('Scoring Format'!$B$6)))</f>
        <v>27.9</v>
      </c>
      <c r="AA35" s="232"/>
      <c r="AD35" s="229" t="s">
        <v>29</v>
      </c>
      <c r="AE35" s="229"/>
      <c r="AF35" s="219">
        <f t="shared" si="28"/>
        <v>0.66206896551724137</v>
      </c>
      <c r="AG35" s="230">
        <v>145</v>
      </c>
      <c r="AH35" s="230">
        <v>96</v>
      </c>
      <c r="AI35" s="230">
        <v>1098</v>
      </c>
      <c r="AJ35" s="230">
        <f t="shared" si="23"/>
        <v>11.4375</v>
      </c>
      <c r="AK35" s="230">
        <v>7</v>
      </c>
      <c r="AL35" s="219">
        <f t="shared" si="29"/>
        <v>7.2916666666666671E-2</v>
      </c>
      <c r="AN35" s="230">
        <v>0</v>
      </c>
      <c r="AO35" s="230">
        <v>0</v>
      </c>
      <c r="AP35" s="242" t="e">
        <f t="shared" si="24"/>
        <v>#DIV/0!</v>
      </c>
      <c r="AQ35" s="230">
        <v>0</v>
      </c>
      <c r="AR35" s="219" t="e">
        <f t="shared" si="30"/>
        <v>#DIV/0!</v>
      </c>
      <c r="AV35" s="221" t="e">
        <f>(#REF!+AK35)/(#REF!+AK38)</f>
        <v>#REF!</v>
      </c>
      <c r="AW35" s="221" t="e">
        <f>#REF!/(AK35+#REF!)</f>
        <v>#REF!</v>
      </c>
      <c r="AX35" s="221" t="e">
        <f>AK35/(#REF!+AK35)</f>
        <v>#REF!</v>
      </c>
      <c r="AZ35" s="230">
        <f>(AI35*0.1)+(AK35*6)+(AO35*0.1)+(AQ35*6)</f>
        <v>151.80000000000001</v>
      </c>
      <c r="BA35" s="230">
        <f>(AH35*1)+(AI35*0.1)+(AK35*6)+(AO35*0.1)+(AQ35*6)</f>
        <v>247.8</v>
      </c>
    </row>
    <row r="36" spans="1:53" x14ac:dyDescent="0.15">
      <c r="A36" s="229" t="s">
        <v>2541</v>
      </c>
      <c r="B36" s="220">
        <v>24</v>
      </c>
      <c r="C36" s="230"/>
      <c r="D36" s="219">
        <f t="shared" si="25"/>
        <v>0.4375</v>
      </c>
      <c r="E36" s="230">
        <v>16</v>
      </c>
      <c r="F36" s="230">
        <v>7</v>
      </c>
      <c r="G36" s="230">
        <v>80</v>
      </c>
      <c r="H36" s="230">
        <f t="shared" si="18"/>
        <v>11.428571428571429</v>
      </c>
      <c r="I36" s="230">
        <v>0</v>
      </c>
      <c r="J36" s="219">
        <f t="shared" si="26"/>
        <v>0</v>
      </c>
      <c r="L36" s="230">
        <v>1</v>
      </c>
      <c r="M36" s="230">
        <v>8</v>
      </c>
      <c r="N36" s="242">
        <f t="shared" si="19"/>
        <v>8</v>
      </c>
      <c r="O36" s="230">
        <v>0</v>
      </c>
      <c r="P36" s="219">
        <f t="shared" si="27"/>
        <v>0</v>
      </c>
      <c r="S36" s="229" t="s">
        <v>2544</v>
      </c>
      <c r="T36" s="221">
        <f t="shared" si="20"/>
        <v>2.6275115919629059E-2</v>
      </c>
      <c r="U36" s="221">
        <f t="shared" si="21"/>
        <v>4.1025641025641026E-2</v>
      </c>
      <c r="V36" s="221">
        <f t="shared" si="22"/>
        <v>2.1691973969631237E-3</v>
      </c>
      <c r="X36" s="230">
        <f>($G36*('Scoring Format'!$B$4))+($I36*'Scoring Format'!$B$7)+($M36*('Scoring Format'!$B$3))+($O36*('Scoring Format'!$B$6))</f>
        <v>8.8000000000000007</v>
      </c>
      <c r="Y36" s="230">
        <f>(F36*1)+(($G36*('Scoring Format'!$B$4))+($I36*'Scoring Format'!$B$7)+($M36*('Scoring Format'!$B$3))+($O36*('Scoring Format'!$B$6)))</f>
        <v>15.8</v>
      </c>
      <c r="Z36" s="230">
        <f>(F36*0.5)+(($G36*('Scoring Format'!$B$4))+($I36*'Scoring Format'!$B$7)+($M36*('Scoring Format'!$B$3))+($O36*('Scoring Format'!$B$6)))</f>
        <v>12.3</v>
      </c>
      <c r="AA36" s="232"/>
      <c r="AD36" s="229" t="s">
        <v>30</v>
      </c>
      <c r="AE36" s="229"/>
      <c r="AF36" s="219">
        <f t="shared" si="28"/>
        <v>0.6</v>
      </c>
      <c r="AG36" s="230">
        <v>10</v>
      </c>
      <c r="AH36" s="230">
        <v>6</v>
      </c>
      <c r="AI36" s="230">
        <v>100</v>
      </c>
      <c r="AJ36" s="230">
        <f t="shared" si="23"/>
        <v>16.666666666666668</v>
      </c>
      <c r="AK36" s="230">
        <v>0</v>
      </c>
      <c r="AL36" s="219">
        <f t="shared" si="29"/>
        <v>0</v>
      </c>
      <c r="AN36" s="230">
        <v>0</v>
      </c>
      <c r="AO36" s="230">
        <v>0</v>
      </c>
      <c r="AP36" s="242" t="e">
        <f t="shared" si="24"/>
        <v>#DIV/0!</v>
      </c>
      <c r="AQ36" s="230">
        <v>0</v>
      </c>
      <c r="AR36" s="219" t="e">
        <f t="shared" si="30"/>
        <v>#DIV/0!</v>
      </c>
      <c r="AV36" s="221" t="e">
        <f>(#REF!+AK36)/(#REF!+AK41)</f>
        <v>#REF!</v>
      </c>
      <c r="AW36" s="221" t="e">
        <f>#REF!/(AK36+#REF!)</f>
        <v>#REF!</v>
      </c>
      <c r="AX36" s="221" t="e">
        <f>AK36/(#REF!+AK36)</f>
        <v>#REF!</v>
      </c>
      <c r="AZ36" s="230">
        <f>(AI36*0.1)+(AK36*6)+(AO36*0.1)+(AQ36*6)</f>
        <v>10</v>
      </c>
      <c r="BA36" s="230">
        <f>(AH36*1)+(AI36*0.1)+(AK36*6)+(AO36*0.1)+(AQ36*6)</f>
        <v>16</v>
      </c>
    </row>
    <row r="37" spans="1:53" x14ac:dyDescent="0.15">
      <c r="A37" s="229" t="s">
        <v>2542</v>
      </c>
      <c r="B37" s="230">
        <v>28</v>
      </c>
      <c r="C37" s="230"/>
      <c r="D37" s="219">
        <f t="shared" si="25"/>
        <v>0.76</v>
      </c>
      <c r="E37" s="230">
        <v>25</v>
      </c>
      <c r="F37" s="230">
        <v>19</v>
      </c>
      <c r="G37" s="230">
        <v>320</v>
      </c>
      <c r="H37" s="230">
        <f t="shared" si="18"/>
        <v>16.842105263157894</v>
      </c>
      <c r="I37" s="230">
        <v>1</v>
      </c>
      <c r="J37" s="219">
        <f t="shared" si="26"/>
        <v>5.2631578947368418E-2</v>
      </c>
      <c r="L37" s="230"/>
      <c r="M37" s="230"/>
      <c r="N37" s="242" t="e">
        <f t="shared" si="19"/>
        <v>#DIV/0!</v>
      </c>
      <c r="O37" s="230"/>
      <c r="P37" s="219" t="e">
        <f t="shared" si="27"/>
        <v>#DIV/0!</v>
      </c>
      <c r="S37" s="229" t="s">
        <v>2543</v>
      </c>
      <c r="T37" s="221">
        <f t="shared" si="20"/>
        <v>3.8639876352395672E-2</v>
      </c>
      <c r="U37" s="221">
        <f t="shared" si="21"/>
        <v>6.4102564102564097E-2</v>
      </c>
      <c r="V37" s="221">
        <f t="shared" si="22"/>
        <v>0</v>
      </c>
      <c r="X37" s="230">
        <f>($G37*('Scoring Format'!$B$4))+($I37*'Scoring Format'!$B$7)+($M37*('Scoring Format'!$B$3))+($O37*('Scoring Format'!$B$6))</f>
        <v>38</v>
      </c>
      <c r="Y37" s="230">
        <f>(F37*1)+(($G37*('Scoring Format'!$B$4))+($I37*'Scoring Format'!$B$7)+($M37*('Scoring Format'!$B$3))+($O37*('Scoring Format'!$B$6)))</f>
        <v>57</v>
      </c>
      <c r="Z37" s="230">
        <f>(F37*0.5)+(($G37*('Scoring Format'!$B$4))+($I37*'Scoring Format'!$B$7)+($M37*('Scoring Format'!$B$3))+($O37*('Scoring Format'!$B$6)))</f>
        <v>47.5</v>
      </c>
      <c r="AA37" s="232"/>
      <c r="AD37" s="229" t="s">
        <v>72</v>
      </c>
      <c r="AE37" s="229"/>
      <c r="AF37" s="219" t="e">
        <f t="shared" si="28"/>
        <v>#DIV/0!</v>
      </c>
      <c r="AG37" s="230"/>
      <c r="AH37" s="230"/>
      <c r="AI37" s="230"/>
      <c r="AJ37" s="230"/>
      <c r="AK37" s="230"/>
      <c r="AL37" s="219" t="e">
        <f t="shared" si="29"/>
        <v>#DIV/0!</v>
      </c>
      <c r="AN37" s="230"/>
      <c r="AO37" s="230"/>
      <c r="AP37" s="242" t="e">
        <f t="shared" si="24"/>
        <v>#DIV/0!</v>
      </c>
      <c r="AQ37" s="230"/>
      <c r="AR37" s="219" t="e">
        <f t="shared" si="30"/>
        <v>#DIV/0!</v>
      </c>
      <c r="AV37" s="221" t="e">
        <f>(#REF!+AK37)/(#REF!+AK42)</f>
        <v>#REF!</v>
      </c>
      <c r="AW37" s="221" t="e">
        <f>#REF!/(AK37+#REF!)</f>
        <v>#REF!</v>
      </c>
      <c r="AX37" s="221" t="e">
        <f>AK37/(#REF!+AK37)</f>
        <v>#REF!</v>
      </c>
      <c r="AZ37" s="230"/>
      <c r="BA37" s="230"/>
    </row>
    <row r="38" spans="1:53" x14ac:dyDescent="0.15">
      <c r="A38" s="228" t="s">
        <v>44</v>
      </c>
      <c r="B38" s="228"/>
      <c r="C38" s="228"/>
      <c r="D38" s="225"/>
      <c r="E38" s="228">
        <f>SUM(E32:E37)</f>
        <v>369</v>
      </c>
      <c r="F38" s="228">
        <f t="shared" ref="F38:I38" si="31">SUM(F32:F37)</f>
        <v>248</v>
      </c>
      <c r="G38" s="228">
        <f t="shared" si="31"/>
        <v>3239</v>
      </c>
      <c r="H38" s="228"/>
      <c r="I38" s="228">
        <f t="shared" si="31"/>
        <v>26</v>
      </c>
      <c r="J38" s="228"/>
      <c r="K38" s="228"/>
      <c r="L38" s="228">
        <f>SUM(L32:L37)</f>
        <v>21</v>
      </c>
      <c r="M38" s="228">
        <f t="shared" ref="M38:O38" si="32">SUM(M32:M37)</f>
        <v>108</v>
      </c>
      <c r="N38" s="228"/>
      <c r="O38" s="228">
        <f t="shared" si="32"/>
        <v>2</v>
      </c>
      <c r="P38" s="228"/>
      <c r="AD38" s="228" t="s">
        <v>44</v>
      </c>
      <c r="AE38" s="228"/>
      <c r="AF38" s="225"/>
      <c r="AG38" s="228">
        <f>SUM(AG32:AG37)</f>
        <v>422</v>
      </c>
      <c r="AH38" s="228">
        <f t="shared" ref="AH38:AI38" si="33">SUM(AH32:AH37)</f>
        <v>265</v>
      </c>
      <c r="AI38" s="228">
        <f t="shared" si="33"/>
        <v>3125</v>
      </c>
      <c r="AJ38" s="228"/>
      <c r="AK38" s="228">
        <f t="shared" ref="AK38" si="34">SUM(AK32:AK37)</f>
        <v>20</v>
      </c>
      <c r="AL38" s="228"/>
      <c r="AM38" s="228"/>
      <c r="AN38" s="228">
        <f>SUM(AN32:AN37)</f>
        <v>17</v>
      </c>
      <c r="AO38" s="228">
        <f t="shared" ref="AO38" si="35">SUM(AO32:AO37)</f>
        <v>128</v>
      </c>
      <c r="AP38" s="228"/>
      <c r="AQ38" s="228">
        <f t="shared" ref="AQ38" si="36">SUM(AQ32:AQ37)</f>
        <v>0</v>
      </c>
      <c r="AR38" s="228"/>
    </row>
    <row r="39" spans="1:53" x14ac:dyDescent="0.15">
      <c r="A39" s="228"/>
      <c r="C39" s="232"/>
      <c r="D39" s="232"/>
      <c r="E39" s="232"/>
      <c r="F39" s="232"/>
      <c r="G39" s="232"/>
      <c r="H39" s="232"/>
      <c r="I39" s="232"/>
      <c r="J39" s="232">
        <v>10915</v>
      </c>
      <c r="K39" s="232"/>
      <c r="L39" s="232"/>
      <c r="AC39" s="228"/>
      <c r="AE39" s="232"/>
      <c r="AF39" s="232"/>
      <c r="AG39" s="232"/>
      <c r="AH39" s="232"/>
      <c r="AI39" s="232"/>
      <c r="AJ39" s="232"/>
      <c r="AK39" s="232"/>
      <c r="AL39" s="232"/>
      <c r="AM39" s="232"/>
      <c r="AN39" s="232"/>
    </row>
    <row r="40" spans="1:53" x14ac:dyDescent="0.15">
      <c r="A40" s="228"/>
      <c r="C40" s="232"/>
      <c r="D40" s="232"/>
      <c r="E40" s="232"/>
      <c r="F40" s="232"/>
      <c r="G40" s="232"/>
      <c r="H40" s="232"/>
      <c r="I40" s="232"/>
      <c r="J40" s="232"/>
      <c r="K40" s="232"/>
      <c r="L40" s="232"/>
      <c r="AC40" s="228"/>
      <c r="AE40" s="232"/>
      <c r="AF40" s="232"/>
      <c r="AG40" s="232"/>
      <c r="AH40" s="232"/>
      <c r="AI40" s="232"/>
      <c r="AJ40" s="232"/>
      <c r="AK40" s="232"/>
      <c r="AL40" s="232"/>
      <c r="AM40" s="232"/>
      <c r="AN40" s="232"/>
    </row>
    <row r="41" spans="1:53" x14ac:dyDescent="0.15">
      <c r="A41" s="517" t="s">
        <v>52</v>
      </c>
      <c r="B41" s="517"/>
      <c r="C41" s="517"/>
      <c r="D41" s="517"/>
      <c r="E41" s="517"/>
      <c r="F41" s="517"/>
      <c r="G41" s="517"/>
      <c r="H41" s="226"/>
      <c r="I41" s="226"/>
      <c r="J41" s="232"/>
      <c r="K41" s="232"/>
      <c r="L41" s="517" t="s">
        <v>49</v>
      </c>
      <c r="M41" s="517"/>
      <c r="N41" s="517"/>
      <c r="O41" s="517"/>
      <c r="P41" s="517"/>
      <c r="T41" s="517" t="s">
        <v>50</v>
      </c>
      <c r="U41" s="517"/>
      <c r="V41" s="517"/>
      <c r="X41" s="517"/>
      <c r="Y41" s="516"/>
      <c r="AE41" s="517" t="s">
        <v>52</v>
      </c>
      <c r="AF41" s="517"/>
      <c r="AG41" s="517"/>
      <c r="AH41" s="517"/>
      <c r="AI41" s="517"/>
      <c r="AJ41" s="517"/>
      <c r="AK41" s="517"/>
      <c r="AL41" s="232"/>
      <c r="AM41" s="232"/>
      <c r="AN41" s="517" t="s">
        <v>49</v>
      </c>
      <c r="AO41" s="517"/>
      <c r="AP41" s="517"/>
      <c r="AQ41" s="517"/>
      <c r="AR41" s="517"/>
      <c r="AV41" s="517" t="s">
        <v>50</v>
      </c>
      <c r="AW41" s="517"/>
      <c r="AX41" s="517"/>
      <c r="AZ41" s="517" t="s">
        <v>51</v>
      </c>
      <c r="BA41" s="516"/>
    </row>
    <row r="42" spans="1:53" x14ac:dyDescent="0.15">
      <c r="A42" s="228" t="s">
        <v>31</v>
      </c>
      <c r="B42" s="228" t="s">
        <v>1517</v>
      </c>
      <c r="C42" s="228" t="s">
        <v>66</v>
      </c>
      <c r="D42" s="228" t="s">
        <v>34</v>
      </c>
      <c r="E42" s="228" t="s">
        <v>17</v>
      </c>
      <c r="F42" s="228" t="s">
        <v>18</v>
      </c>
      <c r="G42" s="228" t="s">
        <v>19</v>
      </c>
      <c r="H42" s="228" t="s">
        <v>20</v>
      </c>
      <c r="I42" s="228" t="s">
        <v>6</v>
      </c>
      <c r="J42" s="228" t="s">
        <v>53</v>
      </c>
      <c r="L42" s="228" t="s">
        <v>10</v>
      </c>
      <c r="M42" s="228" t="s">
        <v>11</v>
      </c>
      <c r="N42" s="228" t="s">
        <v>12</v>
      </c>
      <c r="O42" s="228" t="s">
        <v>54</v>
      </c>
      <c r="P42" s="228" t="s">
        <v>7</v>
      </c>
      <c r="S42" s="228" t="s">
        <v>31</v>
      </c>
      <c r="T42" s="228" t="s">
        <v>47</v>
      </c>
      <c r="U42" s="228" t="s">
        <v>45</v>
      </c>
      <c r="V42" s="228" t="s">
        <v>46</v>
      </c>
      <c r="X42" s="228" t="s">
        <v>14</v>
      </c>
      <c r="Y42" s="228" t="s">
        <v>21</v>
      </c>
      <c r="Z42" s="228" t="s">
        <v>1004</v>
      </c>
      <c r="AA42" s="228"/>
      <c r="AD42" s="228" t="s">
        <v>31</v>
      </c>
      <c r="AE42" s="228" t="s">
        <v>66</v>
      </c>
      <c r="AF42" s="228" t="s">
        <v>34</v>
      </c>
      <c r="AG42" s="228" t="s">
        <v>17</v>
      </c>
      <c r="AH42" s="228" t="s">
        <v>18</v>
      </c>
      <c r="AI42" s="228" t="s">
        <v>19</v>
      </c>
      <c r="AJ42" s="228" t="s">
        <v>20</v>
      </c>
      <c r="AK42" s="228" t="s">
        <v>6</v>
      </c>
      <c r="AL42" s="228" t="s">
        <v>53</v>
      </c>
      <c r="AN42" s="228" t="s">
        <v>10</v>
      </c>
      <c r="AO42" s="228" t="s">
        <v>11</v>
      </c>
      <c r="AP42" s="228" t="s">
        <v>12</v>
      </c>
      <c r="AQ42" s="228" t="s">
        <v>54</v>
      </c>
      <c r="AR42" s="228" t="s">
        <v>7</v>
      </c>
      <c r="AV42" s="228" t="s">
        <v>47</v>
      </c>
      <c r="AW42" s="228" t="s">
        <v>45</v>
      </c>
      <c r="AX42" s="228" t="s">
        <v>46</v>
      </c>
      <c r="AZ42" s="228" t="s">
        <v>14</v>
      </c>
      <c r="BA42" s="228" t="s">
        <v>21</v>
      </c>
    </row>
    <row r="43" spans="1:53" x14ac:dyDescent="0.15">
      <c r="A43" s="229" t="s">
        <v>501</v>
      </c>
      <c r="B43" s="230">
        <v>33</v>
      </c>
      <c r="C43" s="230">
        <v>12</v>
      </c>
      <c r="D43" s="219">
        <f>F43/E43</f>
        <v>0.67441860465116277</v>
      </c>
      <c r="E43" s="230">
        <v>43</v>
      </c>
      <c r="F43" s="230">
        <v>29</v>
      </c>
      <c r="G43" s="230">
        <v>295</v>
      </c>
      <c r="H43" s="230">
        <f>G43/F43</f>
        <v>10.172413793103448</v>
      </c>
      <c r="I43" s="230">
        <v>3</v>
      </c>
      <c r="J43" s="219">
        <f>I43/F43</f>
        <v>0.10344827586206896</v>
      </c>
      <c r="L43" s="230">
        <v>0</v>
      </c>
      <c r="M43" s="230">
        <v>0</v>
      </c>
      <c r="N43" s="230">
        <v>0</v>
      </c>
      <c r="O43" s="230">
        <v>0</v>
      </c>
      <c r="P43" s="219" t="e">
        <f>O43/L43</f>
        <v>#DIV/0!</v>
      </c>
      <c r="S43" s="229" t="s">
        <v>167</v>
      </c>
      <c r="T43" s="221">
        <f>(E43+L43)/($E$47+$L$47+$E$38+$L$38+$K$27+$D$27+$N$17)</f>
        <v>4.0719696969696968E-2</v>
      </c>
      <c r="U43" s="221">
        <f>E43/($E$47+$E$38+$K$27)</f>
        <v>7.2268907563025217E-2</v>
      </c>
      <c r="V43" s="221">
        <f>L43/($L$47+$L$38+$D$27+$N$17)</f>
        <v>0</v>
      </c>
      <c r="X43" s="230">
        <f>($G43*('Scoring Format'!$B$4))+($I43*'Scoring Format'!$B$7)+($M43*('Scoring Format'!$B$3))+($O43*('Scoring Format'!$B$6))</f>
        <v>47.5</v>
      </c>
      <c r="Y43" s="230">
        <f>(F43*1)+(($G43*('Scoring Format'!$B$4))+($I43*'Scoring Format'!$B$7)+($M43*('Scoring Format'!$B$3))+($O43*('Scoring Format'!$B$6)))</f>
        <v>76.5</v>
      </c>
      <c r="Z43" s="230">
        <f>(F43*0.5)+(($G43*('Scoring Format'!$B$4))+($I43*'Scoring Format'!$B$7)+($M43*('Scoring Format'!$B$3))+($O43*('Scoring Format'!$B$6)))</f>
        <v>62</v>
      </c>
      <c r="AA43" s="232"/>
      <c r="AD43" s="229" t="s">
        <v>32</v>
      </c>
      <c r="AE43" s="229"/>
      <c r="AF43" s="219">
        <f>AH43/AG43</f>
        <v>0.5625</v>
      </c>
      <c r="AG43" s="230">
        <v>16</v>
      </c>
      <c r="AH43" s="230">
        <v>9</v>
      </c>
      <c r="AI43" s="230">
        <v>108</v>
      </c>
      <c r="AJ43" s="230">
        <f>AI43/AH43</f>
        <v>12</v>
      </c>
      <c r="AK43" s="230">
        <v>1</v>
      </c>
      <c r="AL43" s="219">
        <f>AK43/AH43</f>
        <v>0.1111111111111111</v>
      </c>
      <c r="AN43" s="230">
        <v>0</v>
      </c>
      <c r="AO43" s="230">
        <v>0</v>
      </c>
      <c r="AP43" s="230">
        <v>0</v>
      </c>
      <c r="AQ43" s="230">
        <v>0</v>
      </c>
      <c r="AR43" s="219" t="e">
        <f>AQ43/AN43</f>
        <v>#DIV/0!</v>
      </c>
      <c r="AV43" s="221" t="e">
        <f>(#REF!+AK43)/(#REF!+AK46)</f>
        <v>#REF!</v>
      </c>
      <c r="AW43" s="221" t="e">
        <f>#REF!/(AK43+#REF!)</f>
        <v>#REF!</v>
      </c>
      <c r="AX43" s="221" t="e">
        <f>AK43/(#REF!+AK43)</f>
        <v>#REF!</v>
      </c>
      <c r="AZ43" s="230">
        <f>(AI43*0.1)+(AK43*6)+(AO43*0.1)+(AQ43*6)</f>
        <v>16.8</v>
      </c>
      <c r="BA43" s="230">
        <f>(AH43*1)+(AI43*0.1)+(AK43*6)+(AO43*0.1)+(AQ43*6)</f>
        <v>25.8</v>
      </c>
    </row>
    <row r="44" spans="1:53" x14ac:dyDescent="0.15">
      <c r="A44" s="229" t="s">
        <v>1588</v>
      </c>
      <c r="B44" s="220">
        <v>27</v>
      </c>
      <c r="C44" s="230">
        <v>15</v>
      </c>
      <c r="D44" s="219">
        <f t="shared" ref="D44:D46" si="37">F44/E44</f>
        <v>0.71153846153846156</v>
      </c>
      <c r="E44" s="230">
        <v>52</v>
      </c>
      <c r="F44" s="230">
        <v>37</v>
      </c>
      <c r="G44" s="230">
        <v>350</v>
      </c>
      <c r="H44" s="230">
        <f>G44/F44</f>
        <v>9.4594594594594597</v>
      </c>
      <c r="I44" s="230">
        <v>6</v>
      </c>
      <c r="J44" s="219">
        <f t="shared" ref="J44:J46" si="38">I44/F44</f>
        <v>0.16216216216216217</v>
      </c>
      <c r="L44" s="230">
        <v>0</v>
      </c>
      <c r="M44" s="230">
        <v>0</v>
      </c>
      <c r="N44" s="230">
        <v>0</v>
      </c>
      <c r="O44" s="230">
        <v>0</v>
      </c>
      <c r="P44" s="219" t="e">
        <f t="shared" ref="P44:P46" si="39">O44/L44</f>
        <v>#DIV/0!</v>
      </c>
      <c r="S44" s="229" t="s">
        <v>1589</v>
      </c>
      <c r="T44" s="221">
        <f>(E44+L44)/($E$47+$L$47+$E$38+$L$38+$K$27+$D$27+$N$17)</f>
        <v>4.924242424242424E-2</v>
      </c>
      <c r="U44" s="221">
        <f>E44/($E$47+$E$38+$K$27)</f>
        <v>8.7394957983193272E-2</v>
      </c>
      <c r="V44" s="221">
        <f>L44/($L$47+$L$38+$D$27+$N$17)</f>
        <v>0</v>
      </c>
      <c r="X44" s="230">
        <f>($G44*('Scoring Format'!$B$4))+($I44*'Scoring Format'!$B$7)+($M44*('Scoring Format'!$B$3))+($O44*('Scoring Format'!$B$6))</f>
        <v>71</v>
      </c>
      <c r="Y44" s="230">
        <f>(F44*1)+(($G44*('Scoring Format'!$B$4))+($I44*'Scoring Format'!$B$7)+($M44*('Scoring Format'!$B$3))+($O44*('Scoring Format'!$B$6)))</f>
        <v>108</v>
      </c>
      <c r="Z44" s="230">
        <f>(F44*0.5)+(($G44*('Scoring Format'!$B$4))+($I44*'Scoring Format'!$B$7)+($M44*('Scoring Format'!$B$3))+($O44*('Scoring Format'!$B$6)))</f>
        <v>89.5</v>
      </c>
      <c r="AA44" s="232"/>
      <c r="AD44" s="229" t="s">
        <v>73</v>
      </c>
      <c r="AE44" s="229"/>
      <c r="AF44" s="219">
        <f t="shared" ref="AF44:AF46" si="40">AH44/AG44</f>
        <v>0.74285714285714288</v>
      </c>
      <c r="AG44" s="230">
        <v>35</v>
      </c>
      <c r="AH44" s="230">
        <v>26</v>
      </c>
      <c r="AI44" s="230">
        <v>283</v>
      </c>
      <c r="AJ44" s="230">
        <f>AI44/AH44</f>
        <v>10.884615384615385</v>
      </c>
      <c r="AK44" s="230">
        <v>2</v>
      </c>
      <c r="AL44" s="219">
        <f t="shared" ref="AL44:AL46" si="41">AK44/AH44</f>
        <v>7.6923076923076927E-2</v>
      </c>
      <c r="AN44" s="230">
        <v>0</v>
      </c>
      <c r="AO44" s="230">
        <v>0</v>
      </c>
      <c r="AP44" s="230">
        <v>0</v>
      </c>
      <c r="AQ44" s="230">
        <v>0</v>
      </c>
      <c r="AR44" s="219" t="e">
        <f t="shared" ref="AR44:AR46" si="42">AQ44/AN44</f>
        <v>#DIV/0!</v>
      </c>
      <c r="AV44" s="221" t="e">
        <f>(#REF!+AK44)/(#REF!+AK47)</f>
        <v>#REF!</v>
      </c>
      <c r="AW44" s="221" t="e">
        <f>#REF!/(AK44+#REF!)</f>
        <v>#REF!</v>
      </c>
      <c r="AX44" s="221" t="e">
        <f>AK44/(#REF!+AK44)</f>
        <v>#REF!</v>
      </c>
      <c r="AZ44" s="230">
        <f>(AI44*0.1)+(AK44*6)+(AO44*0.1)+(AQ44*6)</f>
        <v>40.299999999999997</v>
      </c>
      <c r="BA44" s="230">
        <f>(AH44*1)+(AI44*0.1)+(AK44*6)+(AO44*0.1)+(AQ44*6)</f>
        <v>66.3</v>
      </c>
    </row>
    <row r="45" spans="1:53" x14ac:dyDescent="0.15">
      <c r="A45" s="229" t="s">
        <v>1872</v>
      </c>
      <c r="B45" s="230">
        <v>24</v>
      </c>
      <c r="C45" s="230">
        <v>15</v>
      </c>
      <c r="D45" s="219">
        <f t="shared" si="37"/>
        <v>0.52631578947368418</v>
      </c>
      <c r="E45" s="230">
        <v>38</v>
      </c>
      <c r="F45" s="230">
        <v>20</v>
      </c>
      <c r="G45" s="230">
        <v>390</v>
      </c>
      <c r="H45" s="230">
        <f>G45/F45</f>
        <v>19.5</v>
      </c>
      <c r="I45" s="230">
        <v>4</v>
      </c>
      <c r="J45" s="219">
        <f t="shared" si="38"/>
        <v>0.2</v>
      </c>
      <c r="L45" s="230">
        <v>0</v>
      </c>
      <c r="M45" s="230">
        <v>0</v>
      </c>
      <c r="N45" s="230">
        <v>0</v>
      </c>
      <c r="O45" s="230">
        <v>0</v>
      </c>
      <c r="P45" s="219" t="e">
        <f t="shared" si="39"/>
        <v>#DIV/0!</v>
      </c>
      <c r="S45" s="229" t="s">
        <v>1873</v>
      </c>
      <c r="T45" s="221">
        <f>(E45+L45)/($E$47+$L$47+$E$38+$L$38+$K$27+$D$27+$N$17)</f>
        <v>3.5984848484848488E-2</v>
      </c>
      <c r="U45" s="221">
        <f>E45/($E$47+$E$38+$K$27)</f>
        <v>6.386554621848739E-2</v>
      </c>
      <c r="V45" s="221">
        <f>L45/($L$47+$L$38+$D$27+$N$17)</f>
        <v>0</v>
      </c>
      <c r="X45" s="230">
        <f>($G45*('Scoring Format'!$B$4))+($I45*'Scoring Format'!$B$7)+($M45*('Scoring Format'!$B$3))+($O45*('Scoring Format'!$B$6))</f>
        <v>63</v>
      </c>
      <c r="Y45" s="230">
        <f>(F45*1)+(($G45*('Scoring Format'!$B$4))+($I45*'Scoring Format'!$B$7)+($M45*('Scoring Format'!$B$3))+($O45*('Scoring Format'!$B$6)))</f>
        <v>83</v>
      </c>
      <c r="Z45" s="230">
        <f>(F45*0.5)+(($G45*('Scoring Format'!$B$4))+($I45*'Scoring Format'!$B$7)+($M45*('Scoring Format'!$B$3))+($O45*('Scoring Format'!$B$6)))</f>
        <v>73</v>
      </c>
      <c r="AA45" s="232"/>
      <c r="AD45" s="229" t="s">
        <v>74</v>
      </c>
      <c r="AE45" s="229"/>
      <c r="AF45" s="219">
        <f t="shared" si="40"/>
        <v>0.5</v>
      </c>
      <c r="AG45" s="230">
        <v>12</v>
      </c>
      <c r="AH45" s="230">
        <v>6</v>
      </c>
      <c r="AI45" s="230">
        <v>65</v>
      </c>
      <c r="AJ45" s="230">
        <f>AI45/AH45</f>
        <v>10.833333333333334</v>
      </c>
      <c r="AK45" s="230">
        <v>0</v>
      </c>
      <c r="AL45" s="219">
        <f t="shared" si="41"/>
        <v>0</v>
      </c>
      <c r="AN45" s="230">
        <v>0</v>
      </c>
      <c r="AO45" s="230">
        <v>0</v>
      </c>
      <c r="AP45" s="230">
        <v>0</v>
      </c>
      <c r="AQ45" s="230">
        <v>0</v>
      </c>
      <c r="AR45" s="219" t="e">
        <f t="shared" si="42"/>
        <v>#DIV/0!</v>
      </c>
      <c r="AV45" s="221" t="e">
        <f>(#REF!+AK45)/(#REF!+AI49)</f>
        <v>#REF!</v>
      </c>
      <c r="AW45" s="221" t="e">
        <f>#REF!/(AK45+#REF!)</f>
        <v>#REF!</v>
      </c>
      <c r="AX45" s="221" t="e">
        <f>AK45/(#REF!+AK45)</f>
        <v>#REF!</v>
      </c>
      <c r="AZ45" s="230">
        <f>(AI45*0.1)+(AK45*6)+(AO45*0.1)+(AQ45*6)</f>
        <v>6.5</v>
      </c>
      <c r="BA45" s="230">
        <f>(AH45*1)+(AI45*0.1)+(AK45*6)+(AO45*0.1)+(AQ45*6)</f>
        <v>12.5</v>
      </c>
    </row>
    <row r="46" spans="1:53" x14ac:dyDescent="0.15">
      <c r="A46" s="229" t="s">
        <v>2545</v>
      </c>
      <c r="B46" s="230">
        <v>22</v>
      </c>
      <c r="C46" s="230">
        <v>15</v>
      </c>
      <c r="D46" s="219">
        <f t="shared" si="37"/>
        <v>0.37931034482758619</v>
      </c>
      <c r="E46" s="230">
        <v>29</v>
      </c>
      <c r="F46" s="230">
        <v>11</v>
      </c>
      <c r="G46" s="230">
        <v>110</v>
      </c>
      <c r="H46" s="230">
        <f>G46/F46</f>
        <v>10</v>
      </c>
      <c r="I46" s="230">
        <v>3</v>
      </c>
      <c r="J46" s="219">
        <f t="shared" si="38"/>
        <v>0.27272727272727271</v>
      </c>
      <c r="L46" s="230"/>
      <c r="M46" s="230"/>
      <c r="N46" s="230">
        <v>0</v>
      </c>
      <c r="O46" s="230">
        <v>0</v>
      </c>
      <c r="P46" s="219" t="e">
        <f t="shared" si="39"/>
        <v>#DIV/0!</v>
      </c>
      <c r="S46" s="229" t="s">
        <v>2546</v>
      </c>
      <c r="T46" s="221">
        <f>(E46+L46)/($E$47+$L$47+$E$38+$L$38+$K$27+$D$27+$N$17)</f>
        <v>2.7462121212121212E-2</v>
      </c>
      <c r="U46" s="221">
        <f>E46/($E$47+$E$38+$K$27)</f>
        <v>4.8739495798319328E-2</v>
      </c>
      <c r="V46" s="221">
        <f>L46/($L$47+$L$38+$D$27+$N$17)</f>
        <v>0</v>
      </c>
      <c r="X46" s="230">
        <f>($G46*('Scoring Format'!$B$4))+($I46*'Scoring Format'!$B$7)+($M46*('Scoring Format'!$B$3))+($O46*('Scoring Format'!$B$6))</f>
        <v>29</v>
      </c>
      <c r="Y46" s="230">
        <f>(F46*1)+(($G46*('Scoring Format'!$B$4))+($I46*'Scoring Format'!$B$7)+($M46*('Scoring Format'!$B$3))+($O46*('Scoring Format'!$B$6)))</f>
        <v>40</v>
      </c>
      <c r="Z46" s="230">
        <f>(F46*0.5)+(($G46*('Scoring Format'!$B$4))+($I46*'Scoring Format'!$B$7)+($M46*('Scoring Format'!$B$3))+($O46*('Scoring Format'!$B$6)))</f>
        <v>34.5</v>
      </c>
      <c r="AA46" s="232"/>
      <c r="AD46" s="229"/>
      <c r="AE46" s="229"/>
      <c r="AF46" s="219" t="e">
        <f t="shared" si="40"/>
        <v>#DIV/0!</v>
      </c>
      <c r="AG46" s="230"/>
      <c r="AH46" s="230"/>
      <c r="AI46" s="230"/>
      <c r="AJ46" s="230" t="e">
        <f>AI46/AH46</f>
        <v>#DIV/0!</v>
      </c>
      <c r="AK46" s="230"/>
      <c r="AL46" s="219" t="e">
        <f t="shared" si="41"/>
        <v>#DIV/0!</v>
      </c>
      <c r="AN46" s="230"/>
      <c r="AO46" s="230"/>
      <c r="AP46" s="230"/>
      <c r="AQ46" s="230">
        <v>0</v>
      </c>
      <c r="AR46" s="219" t="e">
        <f t="shared" si="42"/>
        <v>#DIV/0!</v>
      </c>
      <c r="AV46" s="221" t="e">
        <f>(#REF!+AK46)/(#REF!+AI50)</f>
        <v>#REF!</v>
      </c>
      <c r="AW46" s="221" t="e">
        <f>#REF!/(AK46+#REF!)</f>
        <v>#REF!</v>
      </c>
      <c r="AX46" s="221" t="e">
        <f>AK46/(#REF!+AK46)</f>
        <v>#REF!</v>
      </c>
      <c r="AZ46" s="230">
        <f>(AI46*0.1)+(AK46*6)+(AO46*0.1)+(AQ46*6)</f>
        <v>0</v>
      </c>
      <c r="BA46" s="230">
        <f>(AH46*1)+(AI46*0.1)+(AK46*6)+(AO46*0.1)+(AQ46*6)</f>
        <v>0</v>
      </c>
    </row>
    <row r="47" spans="1:53" x14ac:dyDescent="0.15">
      <c r="A47" s="228" t="s">
        <v>44</v>
      </c>
      <c r="B47" s="228"/>
      <c r="C47" s="228"/>
      <c r="D47" s="225"/>
      <c r="E47" s="228">
        <f>SUM(E43:E46)</f>
        <v>162</v>
      </c>
      <c r="F47" s="228">
        <f t="shared" ref="F47:I47" si="43">SUM(F43:F46)</f>
        <v>97</v>
      </c>
      <c r="G47" s="228">
        <f t="shared" si="43"/>
        <v>1145</v>
      </c>
      <c r="H47" s="228"/>
      <c r="I47" s="228">
        <f t="shared" si="43"/>
        <v>16</v>
      </c>
      <c r="J47" s="228"/>
      <c r="K47" s="228"/>
      <c r="L47" s="228">
        <f>SUM(L43:L46)</f>
        <v>0</v>
      </c>
      <c r="M47" s="228">
        <f t="shared" ref="M47:O47" si="44">SUM(M43:M46)</f>
        <v>0</v>
      </c>
      <c r="N47" s="228"/>
      <c r="O47" s="228">
        <f t="shared" si="44"/>
        <v>0</v>
      </c>
      <c r="P47" s="225"/>
      <c r="R47" s="233"/>
      <c r="T47" s="233"/>
      <c r="V47" s="232"/>
      <c r="W47" s="232"/>
      <c r="AD47" s="228" t="s">
        <v>44</v>
      </c>
      <c r="AE47" s="228"/>
      <c r="AF47" s="225"/>
      <c r="AG47" s="228">
        <f>SUM(AG43:AG46)</f>
        <v>63</v>
      </c>
      <c r="AH47" s="228">
        <f t="shared" ref="AH47:AI47" si="45">SUM(AH43:AH46)</f>
        <v>41</v>
      </c>
      <c r="AI47" s="228">
        <f t="shared" si="45"/>
        <v>456</v>
      </c>
      <c r="AJ47" s="228"/>
      <c r="AK47" s="228">
        <f t="shared" ref="AK47" si="46">SUM(AK43:AK46)</f>
        <v>3</v>
      </c>
      <c r="AL47" s="228"/>
      <c r="AM47" s="228"/>
      <c r="AN47" s="228">
        <f>SUM(AN43:AN46)</f>
        <v>0</v>
      </c>
      <c r="AO47" s="228">
        <f t="shared" ref="AO47" si="47">SUM(AO43:AO46)</f>
        <v>0</v>
      </c>
      <c r="AP47" s="228"/>
      <c r="AQ47" s="228">
        <f t="shared" ref="AQ47" si="48">SUM(AQ43:AQ46)</f>
        <v>0</v>
      </c>
      <c r="AR47" s="225"/>
      <c r="AT47" s="233"/>
      <c r="AU47" s="233"/>
      <c r="AV47" s="233"/>
      <c r="AX47" s="232"/>
      <c r="AY47" s="232"/>
    </row>
    <row r="48" spans="1:53" x14ac:dyDescent="0.15">
      <c r="I48" s="237"/>
      <c r="J48" s="232"/>
      <c r="K48" s="232"/>
      <c r="Q48" s="233"/>
      <c r="R48" s="233"/>
      <c r="S48" s="233"/>
      <c r="U48" s="232"/>
      <c r="V48" s="232"/>
      <c r="AK48" s="237"/>
      <c r="AL48" s="232"/>
      <c r="AM48" s="232"/>
      <c r="AS48" s="233"/>
      <c r="AT48" s="233"/>
      <c r="AU48" s="233"/>
      <c r="AW48" s="232"/>
      <c r="AX48" s="232"/>
    </row>
    <row r="49" spans="1:50" x14ac:dyDescent="0.15">
      <c r="H49" s="237"/>
      <c r="I49" s="232"/>
      <c r="J49" s="232"/>
      <c r="P49" s="233"/>
      <c r="Q49" s="233"/>
      <c r="R49" s="233"/>
      <c r="T49" s="232"/>
      <c r="U49" s="232"/>
      <c r="AJ49" s="237"/>
      <c r="AK49" s="232"/>
      <c r="AL49" s="232"/>
      <c r="AR49" s="233"/>
      <c r="AS49" s="233"/>
      <c r="AT49" s="233"/>
      <c r="AV49" s="232"/>
      <c r="AW49" s="232"/>
    </row>
    <row r="50" spans="1:50" x14ac:dyDescent="0.15">
      <c r="A50" s="517" t="s">
        <v>57</v>
      </c>
      <c r="B50" s="517"/>
      <c r="C50" s="517"/>
      <c r="D50" s="517"/>
      <c r="E50" s="517"/>
      <c r="F50" s="517"/>
      <c r="G50" s="517"/>
      <c r="H50" s="237"/>
      <c r="I50" s="232"/>
      <c r="J50" s="517" t="s">
        <v>58</v>
      </c>
      <c r="K50" s="518"/>
      <c r="L50" s="518"/>
      <c r="M50" s="518"/>
      <c r="N50" s="518"/>
      <c r="P50" s="243"/>
      <c r="Q50" s="233"/>
      <c r="R50" s="517" t="s">
        <v>62</v>
      </c>
      <c r="S50" s="518"/>
      <c r="T50" s="518"/>
      <c r="U50" s="518"/>
      <c r="V50" s="518"/>
      <c r="AC50" s="517" t="s">
        <v>57</v>
      </c>
      <c r="AD50" s="517"/>
      <c r="AE50" s="517"/>
      <c r="AF50" s="517"/>
      <c r="AG50" s="517"/>
      <c r="AH50" s="517"/>
      <c r="AI50" s="517"/>
      <c r="AJ50" s="237"/>
      <c r="AK50" s="232"/>
      <c r="AL50" s="517" t="s">
        <v>58</v>
      </c>
      <c r="AM50" s="518"/>
      <c r="AN50" s="518"/>
      <c r="AO50" s="518"/>
      <c r="AP50" s="518"/>
      <c r="AR50" s="243"/>
      <c r="AS50" s="233"/>
      <c r="AT50" s="517" t="s">
        <v>62</v>
      </c>
      <c r="AU50" s="518"/>
      <c r="AV50" s="518"/>
      <c r="AW50" s="518"/>
      <c r="AX50" s="518"/>
    </row>
    <row r="51" spans="1:50" x14ac:dyDescent="0.15">
      <c r="A51" s="225"/>
      <c r="B51" s="228" t="s">
        <v>17</v>
      </c>
      <c r="C51" s="228" t="s">
        <v>42</v>
      </c>
      <c r="D51" s="228" t="s">
        <v>19</v>
      </c>
      <c r="E51" s="228" t="s">
        <v>6</v>
      </c>
      <c r="H51" s="232"/>
      <c r="I51" s="232"/>
      <c r="J51" s="519" t="s">
        <v>59</v>
      </c>
      <c r="K51" s="516"/>
      <c r="L51" s="516"/>
      <c r="M51" s="516"/>
      <c r="N51" s="225" t="s">
        <v>60</v>
      </c>
      <c r="R51" s="519" t="s">
        <v>59</v>
      </c>
      <c r="S51" s="516"/>
      <c r="T51" s="516"/>
      <c r="U51" s="516"/>
      <c r="V51" s="225" t="s">
        <v>60</v>
      </c>
      <c r="AC51" s="225"/>
      <c r="AD51" s="228" t="s">
        <v>17</v>
      </c>
      <c r="AE51" s="228" t="s">
        <v>42</v>
      </c>
      <c r="AF51" s="228" t="s">
        <v>19</v>
      </c>
      <c r="AG51" s="228" t="s">
        <v>6</v>
      </c>
      <c r="AJ51" s="232"/>
      <c r="AK51" s="232"/>
      <c r="AL51" s="519" t="s">
        <v>59</v>
      </c>
      <c r="AM51" s="516"/>
      <c r="AN51" s="516"/>
      <c r="AO51" s="516"/>
      <c r="AP51" s="225" t="s">
        <v>60</v>
      </c>
      <c r="AT51" s="519" t="s">
        <v>59</v>
      </c>
      <c r="AU51" s="516"/>
      <c r="AV51" s="516"/>
      <c r="AW51" s="516"/>
      <c r="AX51" s="225" t="s">
        <v>60</v>
      </c>
    </row>
    <row r="52" spans="1:50" x14ac:dyDescent="0.15">
      <c r="A52" s="240" t="s">
        <v>33</v>
      </c>
      <c r="B52" s="230">
        <f>SUM(K22:K26,E32:E37,E43:E46)</f>
        <v>595</v>
      </c>
      <c r="C52" s="230">
        <f>SUM(F43:F46,F32:F37,L22:L26)</f>
        <v>390</v>
      </c>
      <c r="D52" s="230">
        <f>SUM(G43:G46,G32:G37,M22:M26)</f>
        <v>4700</v>
      </c>
      <c r="E52" s="230">
        <f>SUM(O22:O26,I32:I37,I43:I46)</f>
        <v>45</v>
      </c>
      <c r="H52" s="232"/>
      <c r="I52" s="232"/>
      <c r="J52" s="520" t="s">
        <v>2540</v>
      </c>
      <c r="K52" s="520"/>
      <c r="L52" s="520"/>
      <c r="M52" s="520"/>
      <c r="N52" s="229" t="s">
        <v>16</v>
      </c>
      <c r="R52" s="520"/>
      <c r="S52" s="520"/>
      <c r="T52" s="520"/>
      <c r="U52" s="520"/>
      <c r="V52" s="229"/>
      <c r="AC52" s="240" t="s">
        <v>33</v>
      </c>
      <c r="AD52" s="230">
        <f>SUM(AM22:AM26,AG32:AG37,AG43:AG46)</f>
        <v>583</v>
      </c>
      <c r="AE52" s="230">
        <f>SUM(AH43:AH46,AH32:AH37,AM22:AM26)</f>
        <v>404</v>
      </c>
      <c r="AF52" s="230">
        <f>SUM(AI43:AI46,AI32:AI37,AN22:AN26)</f>
        <v>3653</v>
      </c>
      <c r="AG52" s="230">
        <f>SUM(AQ22:AQ26,AK32:AK37,AK43:AK46)</f>
        <v>27</v>
      </c>
      <c r="AJ52" s="232"/>
      <c r="AK52" s="232"/>
      <c r="AL52" s="521"/>
      <c r="AM52" s="520"/>
      <c r="AN52" s="520"/>
      <c r="AO52" s="520"/>
      <c r="AP52" s="229"/>
      <c r="AT52" s="521"/>
      <c r="AU52" s="520"/>
      <c r="AV52" s="520"/>
      <c r="AW52" s="520"/>
      <c r="AX52" s="229"/>
    </row>
    <row r="53" spans="1:50" x14ac:dyDescent="0.15">
      <c r="A53" s="240" t="s">
        <v>43</v>
      </c>
      <c r="B53" s="230">
        <f>SUM(D17)</f>
        <v>595</v>
      </c>
      <c r="C53" s="230">
        <f>SUM(E17)</f>
        <v>390</v>
      </c>
      <c r="D53" s="230">
        <f>SUM(G17)</f>
        <v>4700</v>
      </c>
      <c r="E53" s="230">
        <f>SUM(I17)</f>
        <v>45</v>
      </c>
      <c r="F53" s="419"/>
      <c r="J53" s="520" t="s">
        <v>1869</v>
      </c>
      <c r="K53" s="520"/>
      <c r="L53" s="520"/>
      <c r="M53" s="520"/>
      <c r="N53" s="229" t="s">
        <v>16</v>
      </c>
      <c r="R53" s="520"/>
      <c r="S53" s="520"/>
      <c r="T53" s="520"/>
      <c r="U53" s="520"/>
      <c r="V53" s="229"/>
      <c r="AC53" s="240" t="s">
        <v>43</v>
      </c>
      <c r="AD53" s="230">
        <f>SUM(AF17)</f>
        <v>583</v>
      </c>
      <c r="AE53" s="230">
        <f>SUM(AG17)</f>
        <v>378</v>
      </c>
      <c r="AF53" s="230">
        <f>SUM(AI17)</f>
        <v>4072</v>
      </c>
      <c r="AG53" s="230">
        <f>SUM(AK17)</f>
        <v>27</v>
      </c>
      <c r="AH53" s="228"/>
      <c r="AL53" s="521"/>
      <c r="AM53" s="520"/>
      <c r="AN53" s="520"/>
      <c r="AO53" s="520"/>
      <c r="AP53" s="229"/>
      <c r="AT53" s="521"/>
      <c r="AU53" s="520"/>
      <c r="AV53" s="520"/>
      <c r="AW53" s="520"/>
      <c r="AX53" s="229"/>
    </row>
    <row r="54" spans="1:50" x14ac:dyDescent="0.15">
      <c r="A54" s="240" t="s">
        <v>65</v>
      </c>
      <c r="B54" s="230"/>
      <c r="F54" s="228"/>
      <c r="J54" s="520" t="s">
        <v>2549</v>
      </c>
      <c r="K54" s="520"/>
      <c r="L54" s="520"/>
      <c r="M54" s="520"/>
      <c r="N54" s="229" t="s">
        <v>285</v>
      </c>
      <c r="R54" s="520"/>
      <c r="S54" s="520"/>
      <c r="T54" s="520"/>
      <c r="U54" s="520"/>
      <c r="V54" s="229"/>
      <c r="AC54" s="240" t="s">
        <v>65</v>
      </c>
      <c r="AD54" s="229"/>
      <c r="AH54" s="228"/>
      <c r="AL54" s="521"/>
      <c r="AM54" s="520"/>
      <c r="AN54" s="520"/>
      <c r="AO54" s="520"/>
      <c r="AP54" s="229"/>
      <c r="AT54" s="521"/>
      <c r="AU54" s="520"/>
      <c r="AV54" s="520"/>
      <c r="AW54" s="520"/>
      <c r="AX54" s="229"/>
    </row>
    <row r="55" spans="1:50" x14ac:dyDescent="0.15">
      <c r="J55" s="520" t="s">
        <v>2550</v>
      </c>
      <c r="K55" s="520"/>
      <c r="L55" s="520"/>
      <c r="M55" s="520"/>
      <c r="N55" s="229" t="s">
        <v>285</v>
      </c>
      <c r="R55" s="520"/>
      <c r="S55" s="520"/>
      <c r="T55" s="520"/>
      <c r="U55" s="520"/>
      <c r="V55" s="229"/>
      <c r="AL55" s="521"/>
      <c r="AM55" s="520"/>
      <c r="AN55" s="520"/>
      <c r="AO55" s="520"/>
      <c r="AP55" s="229"/>
      <c r="AT55" s="521"/>
      <c r="AU55" s="520"/>
      <c r="AV55" s="520"/>
      <c r="AW55" s="520"/>
      <c r="AX55" s="229"/>
    </row>
    <row r="56" spans="1:50" x14ac:dyDescent="0.15">
      <c r="A56" s="225"/>
      <c r="B56" s="228" t="s">
        <v>1</v>
      </c>
      <c r="C56" s="228" t="s">
        <v>4</v>
      </c>
      <c r="D56" s="228" t="s">
        <v>6</v>
      </c>
      <c r="J56" s="520" t="s">
        <v>1870</v>
      </c>
      <c r="K56" s="520"/>
      <c r="L56" s="520"/>
      <c r="M56" s="520"/>
      <c r="N56" s="229" t="s">
        <v>285</v>
      </c>
      <c r="R56" s="520"/>
      <c r="S56" s="520"/>
      <c r="T56" s="520"/>
      <c r="U56" s="520"/>
      <c r="V56" s="229"/>
      <c r="AC56" s="225"/>
      <c r="AD56" s="228" t="s">
        <v>1</v>
      </c>
      <c r="AE56" s="228" t="s">
        <v>4</v>
      </c>
      <c r="AF56" s="228" t="s">
        <v>6</v>
      </c>
      <c r="AL56" s="521"/>
      <c r="AM56" s="520"/>
      <c r="AN56" s="520"/>
      <c r="AO56" s="520"/>
      <c r="AP56" s="229"/>
      <c r="AT56" s="521"/>
      <c r="AU56" s="520"/>
      <c r="AV56" s="520"/>
      <c r="AW56" s="520"/>
      <c r="AX56" s="229"/>
    </row>
    <row r="57" spans="1:50" x14ac:dyDescent="0.15">
      <c r="A57" s="240" t="s">
        <v>56</v>
      </c>
      <c r="B57" s="230">
        <f>SUM(N14:N16,D22:D26,L32:L37,L43:L46)</f>
        <v>461</v>
      </c>
      <c r="C57" s="230">
        <f>SUM(O14:O16,E22:E26,M32:M37,M43:M46)</f>
        <v>2111</v>
      </c>
      <c r="D57" s="230">
        <f>SUM(Q14:Q16,G22:G26,O32:O37,O43:O46)</f>
        <v>18</v>
      </c>
      <c r="J57" s="520" t="s">
        <v>2548</v>
      </c>
      <c r="K57" s="520"/>
      <c r="L57" s="520"/>
      <c r="M57" s="520"/>
      <c r="N57" s="229" t="s">
        <v>286</v>
      </c>
      <c r="R57" s="521"/>
      <c r="S57" s="520"/>
      <c r="T57" s="520"/>
      <c r="U57" s="520"/>
      <c r="V57" s="229"/>
      <c r="AC57" s="240" t="s">
        <v>56</v>
      </c>
      <c r="AD57" s="230">
        <f>SUM(AP14:AP16,AF22:AF26,AN32:AN37,AN43:AN46)</f>
        <v>421</v>
      </c>
      <c r="AE57" s="230">
        <f>SUM(AQ14:AQ16,AG22:AG26,AO32:AO37,AO43:AO46)</f>
        <v>2231</v>
      </c>
      <c r="AF57" s="230">
        <f>SUM(AS14:AS16,AI22:AI26,AQ32:AQ37,AQ43:AQ46)</f>
        <v>18</v>
      </c>
      <c r="AL57" s="521"/>
      <c r="AM57" s="520"/>
      <c r="AN57" s="520"/>
      <c r="AO57" s="520"/>
      <c r="AP57" s="229"/>
      <c r="AT57" s="521"/>
      <c r="AU57" s="520"/>
      <c r="AV57" s="520"/>
      <c r="AW57" s="520"/>
      <c r="AX57" s="229"/>
    </row>
    <row r="58" spans="1:50" x14ac:dyDescent="0.15">
      <c r="A58" s="240" t="s">
        <v>65</v>
      </c>
      <c r="B58" s="230"/>
      <c r="J58" s="520" t="s">
        <v>1871</v>
      </c>
      <c r="K58" s="520"/>
      <c r="L58" s="520"/>
      <c r="M58" s="520"/>
      <c r="N58" s="229" t="s">
        <v>286</v>
      </c>
      <c r="R58" s="521"/>
      <c r="S58" s="520"/>
      <c r="T58" s="520"/>
      <c r="U58" s="520"/>
      <c r="V58" s="229"/>
      <c r="AC58" s="240" t="s">
        <v>65</v>
      </c>
      <c r="AD58" s="229"/>
      <c r="AL58" s="521"/>
      <c r="AM58" s="520"/>
      <c r="AN58" s="520"/>
      <c r="AO58" s="520"/>
      <c r="AP58" s="229"/>
      <c r="AT58" s="521"/>
      <c r="AU58" s="520"/>
      <c r="AV58" s="520"/>
      <c r="AW58" s="520"/>
      <c r="AX58" s="229"/>
    </row>
    <row r="59" spans="1:50" x14ac:dyDescent="0.15">
      <c r="J59" s="520" t="s">
        <v>2547</v>
      </c>
      <c r="K59" s="520"/>
      <c r="L59" s="520"/>
      <c r="M59" s="520"/>
      <c r="N59" s="229" t="s">
        <v>286</v>
      </c>
      <c r="R59" s="521"/>
      <c r="S59" s="520"/>
      <c r="T59" s="520"/>
      <c r="U59" s="520"/>
      <c r="V59" s="229"/>
      <c r="AL59" s="521"/>
      <c r="AM59" s="520"/>
      <c r="AN59" s="520"/>
      <c r="AO59" s="520"/>
      <c r="AP59" s="229"/>
      <c r="AT59" s="521"/>
      <c r="AU59" s="520"/>
      <c r="AV59" s="520"/>
      <c r="AW59" s="520"/>
      <c r="AX59" s="229"/>
    </row>
    <row r="60" spans="1:50" x14ac:dyDescent="0.15">
      <c r="B60" s="228" t="s">
        <v>40</v>
      </c>
      <c r="C60" s="228" t="s">
        <v>41</v>
      </c>
      <c r="AD60" s="228" t="s">
        <v>40</v>
      </c>
      <c r="AE60" s="228" t="s">
        <v>41</v>
      </c>
    </row>
    <row r="61" spans="1:50" x14ac:dyDescent="0.15">
      <c r="A61" s="240" t="s">
        <v>39</v>
      </c>
      <c r="B61" s="219">
        <f>B57/(B53+B57)</f>
        <v>0.43655303030303028</v>
      </c>
      <c r="C61" s="219">
        <f>B53/(B53+B57)</f>
        <v>0.56344696969696972</v>
      </c>
      <c r="J61" s="224" t="s">
        <v>61</v>
      </c>
      <c r="AC61" s="240" t="s">
        <v>39</v>
      </c>
      <c r="AD61" s="219">
        <f>AD57/(AD53+AD57)</f>
        <v>0.41932270916334663</v>
      </c>
      <c r="AE61" s="219">
        <f>AD53/(AD53+AD57)</f>
        <v>0.58067729083665343</v>
      </c>
      <c r="AL61" s="224" t="s">
        <v>61</v>
      </c>
    </row>
    <row r="62" spans="1:50" x14ac:dyDescent="0.15">
      <c r="A62" s="240" t="s">
        <v>64</v>
      </c>
      <c r="B62" s="230"/>
      <c r="C62" s="229"/>
      <c r="AC62" s="240" t="s">
        <v>64</v>
      </c>
      <c r="AD62" s="229"/>
      <c r="AE62" s="229"/>
    </row>
    <row r="73" spans="1:23" x14ac:dyDescent="0.15">
      <c r="A73" s="517" t="s">
        <v>55</v>
      </c>
      <c r="B73" s="517"/>
      <c r="C73" s="517"/>
      <c r="D73" s="517"/>
      <c r="E73" s="517"/>
      <c r="F73" s="517"/>
      <c r="G73" s="517"/>
      <c r="H73" s="517"/>
      <c r="I73" s="517"/>
      <c r="J73" s="517"/>
      <c r="K73" s="517"/>
      <c r="L73" s="517"/>
      <c r="M73" s="517"/>
      <c r="N73" s="517"/>
      <c r="O73" s="517"/>
      <c r="P73" s="517"/>
      <c r="Q73" s="517"/>
      <c r="R73" s="517"/>
      <c r="S73" s="517"/>
      <c r="T73" s="517"/>
      <c r="U73" s="517"/>
      <c r="V73" s="517"/>
      <c r="W73" s="517"/>
    </row>
    <row r="74" spans="1:23" x14ac:dyDescent="0.15">
      <c r="A74" s="226"/>
      <c r="B74" s="226"/>
      <c r="C74" s="226"/>
      <c r="D74" s="226"/>
      <c r="E74" s="226"/>
      <c r="F74" s="226"/>
      <c r="G74" s="226"/>
      <c r="H74" s="226"/>
      <c r="I74" s="226"/>
      <c r="J74" s="226"/>
      <c r="K74" s="226"/>
      <c r="L74" s="226"/>
      <c r="M74" s="226"/>
      <c r="N74" s="226"/>
      <c r="O74" s="226"/>
      <c r="P74" s="226"/>
      <c r="Q74" s="226"/>
      <c r="R74" s="226"/>
      <c r="S74" s="226"/>
      <c r="T74" s="226"/>
      <c r="U74" s="226"/>
      <c r="V74" s="226"/>
      <c r="W74" s="226"/>
    </row>
    <row r="75" spans="1:23" x14ac:dyDescent="0.15">
      <c r="H75" s="515" t="s">
        <v>36</v>
      </c>
      <c r="I75" s="515"/>
      <c r="J75" s="515"/>
      <c r="M75" s="515" t="s">
        <v>37</v>
      </c>
      <c r="N75" s="515"/>
      <c r="O75" s="515"/>
      <c r="S75" s="225" t="s">
        <v>94</v>
      </c>
    </row>
    <row r="76" spans="1:23" x14ac:dyDescent="0.15">
      <c r="H76" s="515" t="s">
        <v>38</v>
      </c>
      <c r="I76" s="515"/>
      <c r="J76" s="515"/>
      <c r="M76" s="227" t="s">
        <v>75</v>
      </c>
      <c r="S76" s="220" t="s">
        <v>40</v>
      </c>
      <c r="T76" s="220" t="s">
        <v>41</v>
      </c>
    </row>
    <row r="77" spans="1:23" x14ac:dyDescent="0.15">
      <c r="H77" s="515"/>
      <c r="I77" s="515"/>
      <c r="J77" s="515"/>
      <c r="S77" s="219">
        <f>(M87+C97+K108+K117)/(M87+C97+K108+C87)</f>
        <v>0.40854870775347912</v>
      </c>
      <c r="T77" s="219">
        <f>C87/(C87+M87+C97+K108+K117)</f>
        <v>0.59145129224652082</v>
      </c>
    </row>
    <row r="80" spans="1:23" x14ac:dyDescent="0.15">
      <c r="A80" s="517" t="s">
        <v>38</v>
      </c>
      <c r="B80" s="517"/>
      <c r="C80" s="517"/>
      <c r="D80" s="517"/>
      <c r="E80" s="517"/>
      <c r="F80" s="517"/>
      <c r="G80" s="517"/>
      <c r="H80" s="517"/>
      <c r="I80" s="517"/>
      <c r="J80" s="517"/>
      <c r="K80" s="517"/>
      <c r="L80" s="517"/>
      <c r="M80" s="517"/>
      <c r="N80" s="517"/>
      <c r="O80" s="517"/>
      <c r="P80" s="517"/>
      <c r="Q80" s="517"/>
      <c r="R80" s="517"/>
      <c r="S80" s="517"/>
      <c r="T80" s="517"/>
      <c r="U80" s="517"/>
      <c r="V80" s="517"/>
      <c r="W80" s="517"/>
    </row>
    <row r="82" spans="1:27" x14ac:dyDescent="0.15">
      <c r="C82" s="517" t="s">
        <v>48</v>
      </c>
      <c r="D82" s="517"/>
      <c r="E82" s="517"/>
      <c r="F82" s="517"/>
      <c r="G82" s="517"/>
      <c r="H82" s="517"/>
      <c r="I82" s="517"/>
      <c r="L82" s="517" t="s">
        <v>49</v>
      </c>
      <c r="M82" s="518"/>
      <c r="N82" s="518"/>
      <c r="O82" s="518"/>
      <c r="P82" s="518"/>
      <c r="R82" s="517" t="s">
        <v>50</v>
      </c>
      <c r="S82" s="517"/>
      <c r="T82" s="517"/>
      <c r="V82" s="517" t="s">
        <v>51</v>
      </c>
      <c r="W82" s="517"/>
    </row>
    <row r="83" spans="1:27" x14ac:dyDescent="0.15">
      <c r="A83" s="228" t="s">
        <v>0</v>
      </c>
      <c r="B83" s="228" t="s">
        <v>66</v>
      </c>
      <c r="C83" s="228" t="s">
        <v>1</v>
      </c>
      <c r="D83" s="228" t="s">
        <v>2</v>
      </c>
      <c r="E83" s="228" t="s">
        <v>3</v>
      </c>
      <c r="F83" s="228" t="s">
        <v>4</v>
      </c>
      <c r="G83" s="228" t="s">
        <v>5</v>
      </c>
      <c r="H83" s="228" t="s">
        <v>6</v>
      </c>
      <c r="I83" s="228" t="s">
        <v>7</v>
      </c>
      <c r="J83" s="228" t="s">
        <v>8</v>
      </c>
      <c r="K83" s="228" t="s">
        <v>9</v>
      </c>
      <c r="M83" s="228" t="s">
        <v>10</v>
      </c>
      <c r="N83" s="228" t="s">
        <v>11</v>
      </c>
      <c r="O83" s="228" t="s">
        <v>12</v>
      </c>
      <c r="P83" s="228" t="s">
        <v>6</v>
      </c>
      <c r="Q83" s="228" t="s">
        <v>13</v>
      </c>
      <c r="R83" s="228"/>
      <c r="S83" s="228" t="s">
        <v>47</v>
      </c>
      <c r="T83" s="228" t="s">
        <v>45</v>
      </c>
      <c r="U83" s="228" t="s">
        <v>46</v>
      </c>
      <c r="V83" s="228"/>
      <c r="W83" s="228" t="s">
        <v>14</v>
      </c>
      <c r="X83" s="228" t="s">
        <v>63</v>
      </c>
      <c r="Y83" s="228"/>
      <c r="Z83" s="228"/>
    </row>
    <row r="84" spans="1:27" x14ac:dyDescent="0.15">
      <c r="A84" s="229" t="s">
        <v>497</v>
      </c>
      <c r="B84" s="230">
        <v>17</v>
      </c>
      <c r="C84" s="230">
        <v>595</v>
      </c>
      <c r="D84" s="230">
        <v>405</v>
      </c>
      <c r="E84" s="219">
        <f>D84/C84</f>
        <v>0.68067226890756305</v>
      </c>
      <c r="F84" s="230">
        <v>4700</v>
      </c>
      <c r="G84" s="231">
        <f>F84/C84</f>
        <v>7.8991596638655466</v>
      </c>
      <c r="H84" s="230">
        <v>45</v>
      </c>
      <c r="I84" s="219">
        <f>H84/C84</f>
        <v>7.5630252100840331E-2</v>
      </c>
      <c r="J84" s="230">
        <v>10</v>
      </c>
      <c r="K84" s="219">
        <f>J84/C84</f>
        <v>1.680672268907563E-2</v>
      </c>
      <c r="M84" s="230">
        <v>20</v>
      </c>
      <c r="N84" s="230">
        <v>4</v>
      </c>
      <c r="O84" s="230">
        <f>N84/M84</f>
        <v>0.2</v>
      </c>
      <c r="P84" s="230">
        <v>0</v>
      </c>
      <c r="Q84" s="219">
        <f>P84/M84</f>
        <v>0</v>
      </c>
      <c r="R84" s="232"/>
      <c r="S84" s="219">
        <f>(C84+M84)/($D$17+$N$17)</f>
        <v>0.99193548387096775</v>
      </c>
      <c r="T84" s="219">
        <f>C84/($D$17)</f>
        <v>1</v>
      </c>
      <c r="U84" s="219">
        <f>M84/($N$17)</f>
        <v>0.8</v>
      </c>
      <c r="V84" s="233"/>
      <c r="W84" s="230">
        <f>(F84*0.05)+(H84*4)+(J84*-1)+(N84*0.1)+(P84*6)</f>
        <v>405.4</v>
      </c>
      <c r="X84" s="234">
        <f>((F84*0.05)+(H84*4)+(J84*-1)+(N84*0.1)+(P84*6))*0.4</f>
        <v>162.16</v>
      </c>
      <c r="Y84" s="232"/>
      <c r="Z84" s="232"/>
    </row>
    <row r="85" spans="1:27" x14ac:dyDescent="0.15">
      <c r="A85" s="229" t="s">
        <v>919</v>
      </c>
      <c r="B85" s="230"/>
      <c r="C85" s="230"/>
      <c r="D85" s="230"/>
      <c r="E85" s="219" t="e">
        <f>D85/C85</f>
        <v>#DIV/0!</v>
      </c>
      <c r="F85" s="230"/>
      <c r="G85" s="231" t="e">
        <f>F85/C85</f>
        <v>#DIV/0!</v>
      </c>
      <c r="H85" s="230"/>
      <c r="I85" s="219" t="e">
        <f>H85/C85</f>
        <v>#DIV/0!</v>
      </c>
      <c r="J85" s="230"/>
      <c r="K85" s="219" t="e">
        <f t="shared" ref="K85:K86" si="49">J85/C85</f>
        <v>#DIV/0!</v>
      </c>
      <c r="M85" s="230"/>
      <c r="N85" s="230"/>
      <c r="O85" s="230" t="e">
        <f>N85/M85</f>
        <v>#DIV/0!</v>
      </c>
      <c r="P85" s="230"/>
      <c r="Q85" s="219" t="e">
        <f t="shared" ref="Q85:Q86" si="50">P85/M85</f>
        <v>#DIV/0!</v>
      </c>
      <c r="R85" s="232"/>
      <c r="S85" s="219">
        <f>(C85+M85)/($D$17+$N$17)</f>
        <v>0</v>
      </c>
      <c r="T85" s="219">
        <f>C85/($D$17)</f>
        <v>0</v>
      </c>
      <c r="U85" s="219">
        <f>M85/($N$17)</f>
        <v>0</v>
      </c>
      <c r="V85" s="233"/>
      <c r="W85" s="230">
        <f t="shared" ref="W85:W86" si="51">(F85*0.05)+(H85*4)+(J85*-1)+(N85*0.1)+(P85*6)</f>
        <v>0</v>
      </c>
      <c r="X85" s="234">
        <f t="shared" ref="X85:X86" si="52">((F85*0.05)+(H85*4)+(J85*-1)+(N85*0.1)+(P85*6))*0.4</f>
        <v>0</v>
      </c>
      <c r="Y85" s="232"/>
      <c r="Z85" s="232"/>
    </row>
    <row r="86" spans="1:27" x14ac:dyDescent="0.15">
      <c r="A86" s="229"/>
      <c r="B86" s="230"/>
      <c r="C86" s="230"/>
      <c r="D86" s="230"/>
      <c r="E86" s="219" t="e">
        <f>D86/C86</f>
        <v>#DIV/0!</v>
      </c>
      <c r="F86" s="230"/>
      <c r="G86" s="231" t="e">
        <f>F86/C86</f>
        <v>#DIV/0!</v>
      </c>
      <c r="H86" s="230"/>
      <c r="I86" s="219" t="e">
        <f>H86/C86</f>
        <v>#DIV/0!</v>
      </c>
      <c r="J86" s="230"/>
      <c r="K86" s="219" t="e">
        <f t="shared" si="49"/>
        <v>#DIV/0!</v>
      </c>
      <c r="M86" s="230"/>
      <c r="N86" s="230"/>
      <c r="O86" s="230" t="e">
        <f>N86/M86</f>
        <v>#DIV/0!</v>
      </c>
      <c r="P86" s="230"/>
      <c r="Q86" s="219" t="e">
        <f t="shared" si="50"/>
        <v>#DIV/0!</v>
      </c>
      <c r="R86" s="232"/>
      <c r="S86" s="219">
        <f>(C86+M86)/($D$17+$N$17)</f>
        <v>0</v>
      </c>
      <c r="T86" s="219">
        <f>C86/($D$17)</f>
        <v>0</v>
      </c>
      <c r="U86" s="219">
        <f>M86/($N$17)</f>
        <v>0</v>
      </c>
      <c r="V86" s="233"/>
      <c r="W86" s="230">
        <f t="shared" si="51"/>
        <v>0</v>
      </c>
      <c r="X86" s="234">
        <f t="shared" si="52"/>
        <v>0</v>
      </c>
      <c r="Y86" s="232"/>
      <c r="Z86" s="232"/>
    </row>
    <row r="87" spans="1:27" x14ac:dyDescent="0.15">
      <c r="A87" s="228" t="s">
        <v>44</v>
      </c>
      <c r="B87" s="228"/>
      <c r="C87" s="228">
        <f>SUM(C84:C86)</f>
        <v>595</v>
      </c>
      <c r="D87" s="228">
        <f>SUM(D84:D86)</f>
        <v>405</v>
      </c>
      <c r="E87" s="228"/>
      <c r="F87" s="228">
        <f t="shared" ref="F87" si="53">SUM(F84:F86)</f>
        <v>4700</v>
      </c>
      <c r="G87" s="228"/>
      <c r="H87" s="228">
        <f t="shared" ref="H87" si="54">SUM(H84:H86)</f>
        <v>45</v>
      </c>
      <c r="I87" s="228"/>
      <c r="J87" s="228">
        <f t="shared" ref="J87" si="55">SUM(J84:J86)</f>
        <v>10</v>
      </c>
      <c r="K87" s="228"/>
      <c r="L87" s="225"/>
      <c r="M87" s="228">
        <f>SUM(M84:M86)</f>
        <v>20</v>
      </c>
      <c r="N87" s="228">
        <f>SUM(N84:N86)</f>
        <v>4</v>
      </c>
      <c r="O87" s="228"/>
      <c r="P87" s="228">
        <f>SUM(P84:P86)</f>
        <v>0</v>
      </c>
      <c r="Q87" s="228"/>
      <c r="R87" s="228"/>
      <c r="S87" s="235">
        <f>S84+S85+S86</f>
        <v>0.99193548387096775</v>
      </c>
      <c r="T87" s="236">
        <f>C87/(C87+M87)</f>
        <v>0.96747967479674801</v>
      </c>
      <c r="U87" s="236">
        <f>M87/(M87+C87)</f>
        <v>3.2520325203252036E-2</v>
      </c>
      <c r="V87" s="233"/>
      <c r="W87" s="232"/>
      <c r="X87" s="232"/>
      <c r="Y87" s="232"/>
      <c r="Z87" s="232"/>
    </row>
    <row r="88" spans="1:27" x14ac:dyDescent="0.15">
      <c r="C88" s="232"/>
      <c r="D88" s="237"/>
      <c r="E88" s="232"/>
      <c r="F88" s="238"/>
      <c r="G88" s="232"/>
      <c r="H88" s="239"/>
      <c r="I88" s="232"/>
      <c r="J88" s="239"/>
      <c r="K88" s="232"/>
      <c r="L88" s="232"/>
      <c r="M88" s="232"/>
      <c r="N88" s="232"/>
      <c r="O88" s="232"/>
      <c r="P88" s="232"/>
      <c r="Q88" s="232"/>
      <c r="R88" s="232"/>
    </row>
    <row r="89" spans="1:27" x14ac:dyDescent="0.15">
      <c r="C89" s="232"/>
      <c r="D89" s="237"/>
      <c r="E89" s="232"/>
      <c r="F89" s="238"/>
      <c r="G89" s="232"/>
      <c r="H89" s="239"/>
      <c r="I89" s="232"/>
      <c r="J89" s="239"/>
      <c r="K89" s="232"/>
      <c r="L89" s="232"/>
      <c r="M89" s="232"/>
      <c r="N89" s="232"/>
      <c r="O89" s="232"/>
      <c r="P89" s="232"/>
      <c r="Q89" s="232"/>
      <c r="R89" s="232"/>
    </row>
    <row r="90" spans="1:27" x14ac:dyDescent="0.15">
      <c r="A90" s="517" t="s">
        <v>49</v>
      </c>
      <c r="B90" s="517"/>
      <c r="C90" s="517"/>
      <c r="D90" s="517"/>
      <c r="E90" s="517"/>
      <c r="F90" s="517"/>
      <c r="G90" s="517"/>
      <c r="H90" s="517" t="s">
        <v>52</v>
      </c>
      <c r="I90" s="518"/>
      <c r="J90" s="518"/>
      <c r="K90" s="518"/>
      <c r="L90" s="518"/>
      <c r="M90" s="518"/>
      <c r="N90" s="232"/>
      <c r="O90" s="232"/>
      <c r="R90" s="517" t="s">
        <v>50</v>
      </c>
      <c r="S90" s="517"/>
      <c r="T90" s="517"/>
      <c r="V90" s="517" t="s">
        <v>51</v>
      </c>
      <c r="W90" s="517"/>
      <c r="X90" s="226"/>
      <c r="Y90" s="226"/>
      <c r="Z90" s="226"/>
      <c r="AA90" s="226"/>
    </row>
    <row r="91" spans="1:27" x14ac:dyDescent="0.15">
      <c r="A91" s="228" t="s">
        <v>16</v>
      </c>
      <c r="B91" s="228" t="s">
        <v>66</v>
      </c>
      <c r="C91" s="228" t="s">
        <v>1</v>
      </c>
      <c r="D91" s="228" t="s">
        <v>4</v>
      </c>
      <c r="E91" s="228" t="s">
        <v>5</v>
      </c>
      <c r="F91" s="228" t="s">
        <v>6</v>
      </c>
      <c r="G91" s="228" t="s">
        <v>7</v>
      </c>
      <c r="I91" s="228" t="s">
        <v>34</v>
      </c>
      <c r="J91" s="228" t="s">
        <v>17</v>
      </c>
      <c r="K91" s="228" t="s">
        <v>18</v>
      </c>
      <c r="L91" s="228" t="s">
        <v>19</v>
      </c>
      <c r="M91" s="228" t="s">
        <v>20</v>
      </c>
      <c r="N91" s="228" t="s">
        <v>6</v>
      </c>
      <c r="O91" s="228" t="s">
        <v>53</v>
      </c>
      <c r="R91" s="228" t="s">
        <v>16</v>
      </c>
      <c r="S91" s="228" t="s">
        <v>47</v>
      </c>
      <c r="T91" s="228" t="s">
        <v>45</v>
      </c>
      <c r="U91" s="228" t="s">
        <v>46</v>
      </c>
      <c r="W91" s="228" t="s">
        <v>14</v>
      </c>
      <c r="X91" s="228" t="s">
        <v>21</v>
      </c>
      <c r="Y91" s="228" t="s">
        <v>1002</v>
      </c>
      <c r="Z91" s="228"/>
      <c r="AA91" s="228"/>
    </row>
    <row r="92" spans="1:27" x14ac:dyDescent="0.15">
      <c r="A92" s="240" t="s">
        <v>920</v>
      </c>
      <c r="B92" s="241">
        <v>17</v>
      </c>
      <c r="C92" s="230">
        <v>265</v>
      </c>
      <c r="D92" s="230">
        <v>1266</v>
      </c>
      <c r="E92" s="230">
        <f>D92/C92</f>
        <v>4.777358490566038</v>
      </c>
      <c r="F92" s="230">
        <v>8</v>
      </c>
      <c r="G92" s="219">
        <f>F92/C92</f>
        <v>3.0188679245283019E-2</v>
      </c>
      <c r="I92" s="219">
        <f>K92/J92</f>
        <v>0.80434782608695654</v>
      </c>
      <c r="J92" s="230">
        <v>46</v>
      </c>
      <c r="K92" s="230">
        <v>37</v>
      </c>
      <c r="L92" s="230">
        <v>341</v>
      </c>
      <c r="M92" s="230">
        <f>L92/K92</f>
        <v>9.2162162162162158</v>
      </c>
      <c r="N92" s="230">
        <v>2</v>
      </c>
      <c r="O92" s="219">
        <f>N92/K92</f>
        <v>5.4054054054054057E-2</v>
      </c>
      <c r="R92" s="229" t="s">
        <v>921</v>
      </c>
      <c r="S92" s="219">
        <f>(C92+J92)/($D$27+$K$27+$N$17+$E$17+$L$38+$L$47)</f>
        <v>0.33989071038251367</v>
      </c>
      <c r="T92" s="219">
        <f>J92/($K$27+$F$38+$F$47)</f>
        <v>0.11246943765281174</v>
      </c>
      <c r="U92" s="219">
        <f>C92/($D$27+$N$17+$L$38+$L$47)</f>
        <v>0.57483731019522777</v>
      </c>
      <c r="W92" s="230">
        <f>(D92*0.1)+(F92*6)+(L92*0.1)+(N92*6)</f>
        <v>220.70000000000002</v>
      </c>
      <c r="X92" s="230">
        <f>(D92*0.1)+(F92*6)+(K92*1)+(L92*0.1)+(N92*6)</f>
        <v>257.70000000000005</v>
      </c>
      <c r="Y92" s="230">
        <f>(D92*0.1)+(F92*6)+(K92*0.5)+(L92*0.1)+(N92*6)</f>
        <v>239.20000000000002</v>
      </c>
      <c r="Z92" s="232"/>
      <c r="AA92" s="232"/>
    </row>
    <row r="93" spans="1:27" x14ac:dyDescent="0.15">
      <c r="A93" s="229" t="s">
        <v>1484</v>
      </c>
      <c r="B93" s="241">
        <v>12</v>
      </c>
      <c r="C93" s="230">
        <v>71</v>
      </c>
      <c r="D93" s="230">
        <v>306</v>
      </c>
      <c r="E93" s="230">
        <f>D93/C93</f>
        <v>4.3098591549295771</v>
      </c>
      <c r="F93" s="230">
        <v>2</v>
      </c>
      <c r="G93" s="219">
        <f>F93/C93</f>
        <v>2.8169014084507043E-2</v>
      </c>
      <c r="I93" s="219">
        <f t="shared" ref="I93:I96" si="56">K93/J93</f>
        <v>0.7142857142857143</v>
      </c>
      <c r="J93" s="230">
        <v>7</v>
      </c>
      <c r="K93" s="230">
        <v>5</v>
      </c>
      <c r="L93" s="230">
        <v>33</v>
      </c>
      <c r="M93" s="230">
        <f>L93/K93</f>
        <v>6.6</v>
      </c>
      <c r="N93" s="230">
        <v>0</v>
      </c>
      <c r="O93" s="219">
        <f t="shared" ref="O93:O96" si="57">N93/K93</f>
        <v>0</v>
      </c>
      <c r="R93" s="229" t="s">
        <v>1484</v>
      </c>
      <c r="S93" s="219">
        <f>(C93+J93)/($D$27+$K$27+$N$17+$E$17+$L$38+$L$47)</f>
        <v>8.5245901639344257E-2</v>
      </c>
      <c r="T93" s="219">
        <f>J93/($K$27+$F$38+$F$47)</f>
        <v>1.7114914425427872E-2</v>
      </c>
      <c r="U93" s="219">
        <f>C93/($D$27+$N$17+$L$38+$L$47)</f>
        <v>0.15401301518438179</v>
      </c>
      <c r="W93" s="230">
        <f t="shared" ref="W93:W96" si="58">(D93*0.1)+(F93*6)+(L93*0.1)+(N93*6)</f>
        <v>45.9</v>
      </c>
      <c r="X93" s="230">
        <f t="shared" ref="X93:X96" si="59">(D93*0.1)+(F93*6)+(K93*1)+(L93*0.1)+(N93*6)</f>
        <v>50.9</v>
      </c>
      <c r="Y93" s="230">
        <f t="shared" ref="Y93:Y96" si="60">(D93*0.1)+(F93*6)+(K93*0.5)+(L93*0.1)+(N93*6)</f>
        <v>48.4</v>
      </c>
      <c r="Z93" s="232"/>
      <c r="AA93" s="232"/>
    </row>
    <row r="94" spans="1:27" x14ac:dyDescent="0.15">
      <c r="A94" s="240"/>
      <c r="B94" s="241">
        <v>8</v>
      </c>
      <c r="C94" s="230"/>
      <c r="D94" s="230"/>
      <c r="E94" s="230" t="e">
        <f>D94/C94</f>
        <v>#DIV/0!</v>
      </c>
      <c r="F94" s="230">
        <v>1</v>
      </c>
      <c r="G94" s="219" t="e">
        <f>F94/C94</f>
        <v>#DIV/0!</v>
      </c>
      <c r="I94" s="219" t="e">
        <f t="shared" si="56"/>
        <v>#DIV/0!</v>
      </c>
      <c r="J94" s="230"/>
      <c r="K94" s="230"/>
      <c r="L94" s="230"/>
      <c r="M94" s="230" t="e">
        <f>L94/K94</f>
        <v>#DIV/0!</v>
      </c>
      <c r="N94" s="230">
        <v>0</v>
      </c>
      <c r="O94" s="219" t="e">
        <f t="shared" si="57"/>
        <v>#DIV/0!</v>
      </c>
      <c r="R94" s="229"/>
      <c r="S94" s="219">
        <f>(C94+J94)/($D$27+$K$27+$N$17+$E$17+$L$38+$L$47)</f>
        <v>0</v>
      </c>
      <c r="T94" s="219">
        <f>J94/($K$27+$F$38+$F$47)</f>
        <v>0</v>
      </c>
      <c r="U94" s="219">
        <f>C94/($D$27+$N$17+$L$38+$L$47)</f>
        <v>0</v>
      </c>
      <c r="W94" s="230">
        <f t="shared" si="58"/>
        <v>6</v>
      </c>
      <c r="X94" s="230">
        <f t="shared" si="59"/>
        <v>6</v>
      </c>
      <c r="Y94" s="230">
        <f t="shared" si="60"/>
        <v>6</v>
      </c>
      <c r="Z94" s="232"/>
      <c r="AA94" s="232"/>
    </row>
    <row r="95" spans="1:27" x14ac:dyDescent="0.15">
      <c r="A95" s="229" t="s">
        <v>922</v>
      </c>
      <c r="B95" s="241">
        <v>4</v>
      </c>
      <c r="C95" s="230">
        <v>16</v>
      </c>
      <c r="D95" s="230">
        <v>62</v>
      </c>
      <c r="E95" s="230">
        <f>D95/C95</f>
        <v>3.875</v>
      </c>
      <c r="F95" s="230">
        <v>0</v>
      </c>
      <c r="G95" s="219">
        <f>F95/C95</f>
        <v>0</v>
      </c>
      <c r="I95" s="219">
        <f t="shared" si="56"/>
        <v>0.6</v>
      </c>
      <c r="J95" s="230">
        <v>10</v>
      </c>
      <c r="K95" s="230">
        <v>6</v>
      </c>
      <c r="L95" s="230">
        <v>46</v>
      </c>
      <c r="M95" s="230">
        <f>L95/K95</f>
        <v>7.666666666666667</v>
      </c>
      <c r="N95" s="230">
        <v>0</v>
      </c>
      <c r="O95" s="219">
        <f t="shared" si="57"/>
        <v>0</v>
      </c>
      <c r="R95" s="229" t="s">
        <v>386</v>
      </c>
      <c r="S95" s="219">
        <f>(C95+J95)/($D$27+$K$27+$N$17+$E$17+$L$38+$L$47)</f>
        <v>2.8415300546448089E-2</v>
      </c>
      <c r="T95" s="219">
        <f>J95/($K$27+$F$38+$F$47)</f>
        <v>2.4449877750611249E-2</v>
      </c>
      <c r="U95" s="219">
        <f>C95/($D$27+$N$17+$L$38+$L$47)</f>
        <v>3.4707158351409979E-2</v>
      </c>
      <c r="W95" s="230">
        <f t="shared" si="58"/>
        <v>10.8</v>
      </c>
      <c r="X95" s="230">
        <f t="shared" si="59"/>
        <v>16.8</v>
      </c>
      <c r="Y95" s="230">
        <f t="shared" si="60"/>
        <v>13.8</v>
      </c>
      <c r="Z95" s="232"/>
      <c r="AA95" s="232"/>
    </row>
    <row r="96" spans="1:27" x14ac:dyDescent="0.15">
      <c r="A96" s="229"/>
      <c r="B96" s="241">
        <v>8</v>
      </c>
      <c r="C96" s="230">
        <v>5</v>
      </c>
      <c r="D96" s="230">
        <v>12</v>
      </c>
      <c r="E96" s="230">
        <f>D96/C96</f>
        <v>2.4</v>
      </c>
      <c r="F96" s="230">
        <v>0</v>
      </c>
      <c r="G96" s="219">
        <f>F96/C96</f>
        <v>0</v>
      </c>
      <c r="I96" s="219">
        <f t="shared" si="56"/>
        <v>0.63636363636363635</v>
      </c>
      <c r="J96" s="230">
        <v>11</v>
      </c>
      <c r="K96" s="230">
        <v>7</v>
      </c>
      <c r="L96" s="230">
        <v>45</v>
      </c>
      <c r="M96" s="230">
        <f>L96/K96</f>
        <v>6.4285714285714288</v>
      </c>
      <c r="N96" s="230">
        <v>0</v>
      </c>
      <c r="O96" s="219">
        <f t="shared" si="57"/>
        <v>0</v>
      </c>
      <c r="R96" s="229"/>
      <c r="S96" s="219">
        <f>(C96+J96)/($D$27+$K$27+$N$17+$E$17+$L$38+$L$47)</f>
        <v>1.7486338797814208E-2</v>
      </c>
      <c r="T96" s="219">
        <f>J96/($K$27+$F$38+$F$47)</f>
        <v>2.6894865525672371E-2</v>
      </c>
      <c r="U96" s="219">
        <f>C96/($D$27+$N$17+$L$38+$L$47)</f>
        <v>1.0845986984815618E-2</v>
      </c>
      <c r="W96" s="230">
        <f t="shared" si="58"/>
        <v>5.7</v>
      </c>
      <c r="X96" s="230">
        <f t="shared" si="59"/>
        <v>12.7</v>
      </c>
      <c r="Y96" s="230">
        <f t="shared" si="60"/>
        <v>9.1999999999999993</v>
      </c>
      <c r="Z96" s="232"/>
      <c r="AA96" s="232"/>
    </row>
    <row r="97" spans="1:26" x14ac:dyDescent="0.15">
      <c r="A97" s="228" t="s">
        <v>44</v>
      </c>
      <c r="B97" s="228"/>
      <c r="C97" s="228">
        <f>SUM(C92:C96)</f>
        <v>357</v>
      </c>
      <c r="D97" s="228">
        <f t="shared" ref="D97" si="61">SUM(D92:D96)</f>
        <v>1646</v>
      </c>
      <c r="E97" s="228"/>
      <c r="F97" s="228">
        <f t="shared" ref="F97" si="62">SUM(F92:F96)</f>
        <v>11</v>
      </c>
      <c r="G97" s="228"/>
      <c r="H97" s="228"/>
      <c r="I97" s="228"/>
      <c r="J97" s="228">
        <f>SUM(J92:J96)</f>
        <v>74</v>
      </c>
      <c r="K97" s="228">
        <f t="shared" ref="K97:L97" si="63">SUM(K92:K96)</f>
        <v>55</v>
      </c>
      <c r="L97" s="228">
        <f t="shared" si="63"/>
        <v>465</v>
      </c>
      <c r="M97" s="228"/>
      <c r="N97" s="228">
        <f t="shared" ref="N97" si="64">SUM(N92:N96)</f>
        <v>2</v>
      </c>
      <c r="O97" s="228"/>
    </row>
    <row r="98" spans="1:26" x14ac:dyDescent="0.15">
      <c r="A98" s="228"/>
      <c r="C98" s="232"/>
      <c r="D98" s="232"/>
      <c r="E98" s="232"/>
      <c r="F98" s="232"/>
      <c r="G98" s="232"/>
      <c r="H98" s="228"/>
      <c r="I98" s="232"/>
      <c r="J98" s="232"/>
      <c r="K98" s="232"/>
      <c r="L98" s="232"/>
      <c r="M98" s="232"/>
      <c r="N98" s="232"/>
    </row>
    <row r="99" spans="1:26" x14ac:dyDescent="0.15">
      <c r="A99" s="225"/>
      <c r="C99" s="232"/>
      <c r="D99" s="232"/>
      <c r="E99" s="232"/>
      <c r="F99" s="232"/>
      <c r="G99" s="232"/>
      <c r="H99" s="232"/>
      <c r="I99" s="232"/>
      <c r="J99" s="232"/>
      <c r="K99" s="232"/>
      <c r="L99" s="232"/>
      <c r="M99" s="232"/>
    </row>
    <row r="100" spans="1:26" x14ac:dyDescent="0.15">
      <c r="A100" s="517" t="s">
        <v>52</v>
      </c>
      <c r="B100" s="517"/>
      <c r="C100" s="517"/>
      <c r="D100" s="517"/>
      <c r="E100" s="517"/>
      <c r="F100" s="517"/>
      <c r="G100" s="517"/>
      <c r="H100" s="232"/>
      <c r="I100" s="232"/>
      <c r="J100" s="517" t="s">
        <v>49</v>
      </c>
      <c r="K100" s="517"/>
      <c r="L100" s="517"/>
      <c r="M100" s="517"/>
      <c r="N100" s="517"/>
      <c r="R100" s="517" t="s">
        <v>50</v>
      </c>
      <c r="S100" s="517"/>
      <c r="T100" s="517"/>
      <c r="V100" s="517" t="s">
        <v>51</v>
      </c>
      <c r="W100" s="516"/>
    </row>
    <row r="101" spans="1:26" x14ac:dyDescent="0.15">
      <c r="A101" s="228" t="s">
        <v>25</v>
      </c>
      <c r="B101" s="228" t="s">
        <v>66</v>
      </c>
      <c r="C101" s="228" t="s">
        <v>34</v>
      </c>
      <c r="D101" s="228" t="s">
        <v>17</v>
      </c>
      <c r="E101" s="228" t="s">
        <v>18</v>
      </c>
      <c r="F101" s="228" t="s">
        <v>19</v>
      </c>
      <c r="G101" s="228" t="s">
        <v>20</v>
      </c>
      <c r="H101" s="228" t="s">
        <v>6</v>
      </c>
      <c r="I101" s="228" t="s">
        <v>53</v>
      </c>
      <c r="K101" s="228" t="s">
        <v>10</v>
      </c>
      <c r="L101" s="228" t="s">
        <v>11</v>
      </c>
      <c r="M101" s="228" t="s">
        <v>12</v>
      </c>
      <c r="N101" s="228" t="s">
        <v>26</v>
      </c>
      <c r="O101" s="228" t="s">
        <v>7</v>
      </c>
      <c r="R101" s="228" t="s">
        <v>25</v>
      </c>
      <c r="S101" s="228" t="s">
        <v>47</v>
      </c>
      <c r="T101" s="228" t="s">
        <v>45</v>
      </c>
      <c r="U101" s="228" t="s">
        <v>46</v>
      </c>
      <c r="W101" s="228" t="s">
        <v>14</v>
      </c>
      <c r="X101" s="228" t="s">
        <v>21</v>
      </c>
      <c r="Y101" s="228" t="s">
        <v>1003</v>
      </c>
      <c r="Z101" s="228"/>
    </row>
    <row r="102" spans="1:26" x14ac:dyDescent="0.15">
      <c r="A102" s="229"/>
      <c r="B102" s="230"/>
      <c r="C102" s="219" t="e">
        <f>E102/D102</f>
        <v>#DIV/0!</v>
      </c>
      <c r="D102" s="230"/>
      <c r="E102" s="230"/>
      <c r="F102" s="230"/>
      <c r="G102" s="230" t="e">
        <f t="shared" ref="G102:G107" si="65">F102/E102</f>
        <v>#DIV/0!</v>
      </c>
      <c r="H102" s="230">
        <v>0</v>
      </c>
      <c r="I102" s="219" t="e">
        <f>H102/E102</f>
        <v>#DIV/0!</v>
      </c>
      <c r="K102" s="230">
        <v>0</v>
      </c>
      <c r="L102" s="230">
        <v>0</v>
      </c>
      <c r="M102" s="242" t="e">
        <f t="shared" ref="M102:M107" si="66">L102/K102</f>
        <v>#DIV/0!</v>
      </c>
      <c r="N102" s="230">
        <v>0</v>
      </c>
      <c r="O102" s="219" t="e">
        <f>N102/K102</f>
        <v>#DIV/0!</v>
      </c>
      <c r="R102" s="229"/>
      <c r="S102" s="221">
        <f t="shared" ref="S102:S107" si="67">(D102+K102)/($D$27+$L$27+$N$17+$E$47+$L$47)</f>
        <v>0</v>
      </c>
      <c r="T102" s="221">
        <f t="shared" ref="T102:T107" si="68">D102/($E$17)</f>
        <v>0</v>
      </c>
      <c r="U102" s="221">
        <f t="shared" ref="U102:U107" si="69">K102/($N$17+$D$27+$L$38+$L$47)</f>
        <v>0</v>
      </c>
      <c r="W102" s="230">
        <f>(F102*0.1)+(H102*6)+(L102*0.1)+(N102*6)</f>
        <v>0</v>
      </c>
      <c r="X102" s="230">
        <f>(E102*1)+(F102*0.1)+(H102*6)+(L102*0.1)+(N102*6)</f>
        <v>0</v>
      </c>
      <c r="Y102" s="230">
        <f>(E102*0.5)+(F102*0.1)+(H102*6)+(L102*0.1)+(N102*6)</f>
        <v>0</v>
      </c>
      <c r="Z102" s="232"/>
    </row>
    <row r="103" spans="1:26" x14ac:dyDescent="0.15">
      <c r="A103" s="240" t="s">
        <v>498</v>
      </c>
      <c r="B103" s="230">
        <v>14</v>
      </c>
      <c r="C103" s="219">
        <f t="shared" ref="C103:C107" si="70">E103/D103</f>
        <v>0.69565217391304346</v>
      </c>
      <c r="D103" s="230">
        <v>161</v>
      </c>
      <c r="E103" s="230">
        <v>112</v>
      </c>
      <c r="F103" s="230">
        <v>1302</v>
      </c>
      <c r="G103" s="230">
        <f t="shared" si="65"/>
        <v>11.625</v>
      </c>
      <c r="H103" s="230">
        <v>8</v>
      </c>
      <c r="I103" s="219">
        <f t="shared" ref="I103:I107" si="71">H103/E103</f>
        <v>7.1428571428571425E-2</v>
      </c>
      <c r="K103" s="230">
        <v>15</v>
      </c>
      <c r="L103" s="230">
        <v>99</v>
      </c>
      <c r="M103" s="242">
        <f t="shared" si="66"/>
        <v>6.6</v>
      </c>
      <c r="N103" s="230">
        <v>2</v>
      </c>
      <c r="O103" s="219">
        <f t="shared" ref="O103:O107" si="72">N103/K103</f>
        <v>0.13333333333333333</v>
      </c>
      <c r="R103" s="229" t="s">
        <v>164</v>
      </c>
      <c r="S103" s="221">
        <f t="shared" si="67"/>
        <v>0.27202472952086554</v>
      </c>
      <c r="T103" s="221">
        <f t="shared" si="68"/>
        <v>0.4128205128205128</v>
      </c>
      <c r="U103" s="221">
        <f t="shared" si="69"/>
        <v>3.2537960954446853E-2</v>
      </c>
      <c r="W103" s="230">
        <f t="shared" ref="W103:W107" si="73">(F103*0.1)+(H103*6)+(L103*0.1)+(N103*6)</f>
        <v>200.10000000000002</v>
      </c>
      <c r="X103" s="230">
        <f t="shared" ref="X103:X107" si="74">(E103*1)+(F103*0.1)+(H103*6)+(L103*0.1)+(N103*6)</f>
        <v>312.10000000000002</v>
      </c>
      <c r="Y103" s="230">
        <f t="shared" ref="Y103:Y107" si="75">(E103*0.5)+(F103*0.1)+(H103*6)+(L103*0.1)+(N103*6)</f>
        <v>256.10000000000002</v>
      </c>
      <c r="Z103" s="232"/>
    </row>
    <row r="104" spans="1:26" x14ac:dyDescent="0.15">
      <c r="A104" s="240" t="s">
        <v>499</v>
      </c>
      <c r="B104" s="230">
        <v>12</v>
      </c>
      <c r="C104" s="219">
        <f t="shared" si="70"/>
        <v>0.6</v>
      </c>
      <c r="D104" s="230">
        <v>30</v>
      </c>
      <c r="E104" s="230">
        <v>18</v>
      </c>
      <c r="F104" s="230">
        <v>268</v>
      </c>
      <c r="G104" s="230">
        <f t="shared" si="65"/>
        <v>14.888888888888889</v>
      </c>
      <c r="H104" s="230">
        <v>2</v>
      </c>
      <c r="I104" s="219">
        <f t="shared" si="71"/>
        <v>0.1111111111111111</v>
      </c>
      <c r="K104" s="230">
        <v>9</v>
      </c>
      <c r="L104" s="230">
        <v>40</v>
      </c>
      <c r="M104" s="242">
        <f t="shared" si="66"/>
        <v>4.4444444444444446</v>
      </c>
      <c r="N104" s="230">
        <v>1</v>
      </c>
      <c r="O104" s="219">
        <f t="shared" si="72"/>
        <v>0.1111111111111111</v>
      </c>
      <c r="R104" s="229" t="s">
        <v>165</v>
      </c>
      <c r="S104" s="221">
        <f t="shared" si="67"/>
        <v>6.0278207109737247E-2</v>
      </c>
      <c r="T104" s="221">
        <f t="shared" si="68"/>
        <v>7.6923076923076927E-2</v>
      </c>
      <c r="U104" s="221">
        <f t="shared" si="69"/>
        <v>1.9522776572668113E-2</v>
      </c>
      <c r="W104" s="230">
        <f t="shared" si="73"/>
        <v>48.8</v>
      </c>
      <c r="X104" s="230">
        <f t="shared" si="74"/>
        <v>66.8</v>
      </c>
      <c r="Y104" s="230">
        <f t="shared" si="75"/>
        <v>57.8</v>
      </c>
      <c r="Z104" s="232"/>
    </row>
    <row r="105" spans="1:26" x14ac:dyDescent="0.15">
      <c r="A105" s="229" t="s">
        <v>923</v>
      </c>
      <c r="B105" s="230">
        <v>17</v>
      </c>
      <c r="C105" s="219">
        <f t="shared" si="70"/>
        <v>0.61250000000000004</v>
      </c>
      <c r="D105" s="230">
        <v>160</v>
      </c>
      <c r="E105" s="230">
        <v>98</v>
      </c>
      <c r="F105" s="230">
        <v>1196</v>
      </c>
      <c r="G105" s="230">
        <f t="shared" si="65"/>
        <v>12.204081632653061</v>
      </c>
      <c r="H105" s="230">
        <v>5</v>
      </c>
      <c r="I105" s="219">
        <f t="shared" si="71"/>
        <v>5.1020408163265307E-2</v>
      </c>
      <c r="K105" s="230">
        <v>0</v>
      </c>
      <c r="L105" s="230">
        <v>0</v>
      </c>
      <c r="M105" s="242" t="e">
        <f t="shared" si="66"/>
        <v>#DIV/0!</v>
      </c>
      <c r="N105" s="230">
        <v>0</v>
      </c>
      <c r="O105" s="219" t="e">
        <f t="shared" si="72"/>
        <v>#DIV/0!</v>
      </c>
      <c r="R105" s="229" t="s">
        <v>924</v>
      </c>
      <c r="S105" s="221">
        <f t="shared" si="67"/>
        <v>0.2472952086553323</v>
      </c>
      <c r="T105" s="221">
        <f t="shared" si="68"/>
        <v>0.41025641025641024</v>
      </c>
      <c r="U105" s="221">
        <f t="shared" si="69"/>
        <v>0</v>
      </c>
      <c r="W105" s="230">
        <f t="shared" si="73"/>
        <v>149.60000000000002</v>
      </c>
      <c r="X105" s="230">
        <f t="shared" si="74"/>
        <v>247.60000000000002</v>
      </c>
      <c r="Y105" s="230">
        <f t="shared" si="75"/>
        <v>198.60000000000002</v>
      </c>
      <c r="Z105" s="232"/>
    </row>
    <row r="106" spans="1:26" x14ac:dyDescent="0.15">
      <c r="A106" s="229" t="s">
        <v>500</v>
      </c>
      <c r="B106" s="230">
        <v>16</v>
      </c>
      <c r="C106" s="219">
        <f t="shared" si="70"/>
        <v>0.75</v>
      </c>
      <c r="D106" s="230">
        <v>20</v>
      </c>
      <c r="E106" s="230">
        <v>15</v>
      </c>
      <c r="F106" s="230">
        <v>116</v>
      </c>
      <c r="G106" s="230">
        <f t="shared" si="65"/>
        <v>7.7333333333333334</v>
      </c>
      <c r="H106" s="230">
        <v>1</v>
      </c>
      <c r="I106" s="219">
        <f t="shared" si="71"/>
        <v>6.6666666666666666E-2</v>
      </c>
      <c r="K106" s="230">
        <v>1</v>
      </c>
      <c r="L106" s="230">
        <v>7</v>
      </c>
      <c r="M106" s="242">
        <f t="shared" si="66"/>
        <v>7</v>
      </c>
      <c r="N106" s="230">
        <v>0</v>
      </c>
      <c r="O106" s="219">
        <f t="shared" si="72"/>
        <v>0</v>
      </c>
      <c r="R106" s="229" t="s">
        <v>166</v>
      </c>
      <c r="S106" s="221">
        <f t="shared" si="67"/>
        <v>3.2457496136012363E-2</v>
      </c>
      <c r="T106" s="221">
        <f t="shared" si="68"/>
        <v>5.128205128205128E-2</v>
      </c>
      <c r="U106" s="221">
        <f t="shared" si="69"/>
        <v>2.1691973969631237E-3</v>
      </c>
      <c r="W106" s="230">
        <f t="shared" si="73"/>
        <v>18.3</v>
      </c>
      <c r="X106" s="230">
        <f t="shared" si="74"/>
        <v>33.300000000000004</v>
      </c>
      <c r="Y106" s="230">
        <f t="shared" si="75"/>
        <v>25.8</v>
      </c>
      <c r="Z106" s="232"/>
    </row>
    <row r="107" spans="1:26" x14ac:dyDescent="0.15">
      <c r="A107" s="240" t="s">
        <v>1483</v>
      </c>
      <c r="B107" s="230">
        <v>15</v>
      </c>
      <c r="C107" s="219" t="e">
        <f t="shared" si="70"/>
        <v>#DIV/0!</v>
      </c>
      <c r="D107" s="230"/>
      <c r="E107" s="230"/>
      <c r="F107" s="230"/>
      <c r="G107" s="230" t="e">
        <f t="shared" si="65"/>
        <v>#DIV/0!</v>
      </c>
      <c r="H107" s="230"/>
      <c r="I107" s="219" t="e">
        <f t="shared" si="71"/>
        <v>#DIV/0!</v>
      </c>
      <c r="K107" s="230">
        <v>9</v>
      </c>
      <c r="L107" s="230">
        <v>8</v>
      </c>
      <c r="M107" s="242">
        <f t="shared" si="66"/>
        <v>0.88888888888888884</v>
      </c>
      <c r="N107" s="230">
        <v>0</v>
      </c>
      <c r="O107" s="219">
        <f t="shared" si="72"/>
        <v>0</v>
      </c>
      <c r="R107" s="229"/>
      <c r="S107" s="221">
        <f t="shared" si="67"/>
        <v>1.3910355486862442E-2</v>
      </c>
      <c r="T107" s="221">
        <f t="shared" si="68"/>
        <v>0</v>
      </c>
      <c r="U107" s="221">
        <f t="shared" si="69"/>
        <v>1.9522776572668113E-2</v>
      </c>
      <c r="W107" s="230">
        <f t="shared" si="73"/>
        <v>0.8</v>
      </c>
      <c r="X107" s="230">
        <f t="shared" si="74"/>
        <v>0.8</v>
      </c>
      <c r="Y107" s="230">
        <f t="shared" si="75"/>
        <v>0.8</v>
      </c>
      <c r="Z107" s="232"/>
    </row>
    <row r="108" spans="1:26" x14ac:dyDescent="0.15">
      <c r="A108" s="228" t="s">
        <v>44</v>
      </c>
      <c r="B108" s="228"/>
      <c r="C108" s="225"/>
      <c r="D108" s="228">
        <f>SUM(D102:D107)</f>
        <v>371</v>
      </c>
      <c r="E108" s="228">
        <f t="shared" ref="E108:F108" si="76">SUM(E102:E107)</f>
        <v>243</v>
      </c>
      <c r="F108" s="228">
        <f t="shared" si="76"/>
        <v>2882</v>
      </c>
      <c r="G108" s="228"/>
      <c r="H108" s="228">
        <f t="shared" ref="H108" si="77">SUM(H102:H107)</f>
        <v>16</v>
      </c>
      <c r="I108" s="228"/>
      <c r="J108" s="228"/>
      <c r="K108" s="228">
        <f>SUM(K102:K107)</f>
        <v>34</v>
      </c>
      <c r="L108" s="228">
        <f t="shared" ref="L108" si="78">SUM(L102:L107)</f>
        <v>154</v>
      </c>
      <c r="M108" s="228"/>
      <c r="N108" s="228">
        <f t="shared" ref="N108" si="79">SUM(N102:N107)</f>
        <v>3</v>
      </c>
      <c r="O108" s="228"/>
    </row>
    <row r="109" spans="1:26" x14ac:dyDescent="0.15">
      <c r="A109" s="228"/>
      <c r="C109" s="232"/>
      <c r="D109" s="232"/>
      <c r="E109" s="232"/>
      <c r="F109" s="232"/>
      <c r="G109" s="232"/>
      <c r="H109" s="232"/>
      <c r="I109" s="232"/>
      <c r="J109" s="232"/>
      <c r="K109" s="232"/>
      <c r="L109" s="232"/>
    </row>
    <row r="110" spans="1:26" x14ac:dyDescent="0.15">
      <c r="A110" s="228"/>
      <c r="C110" s="232"/>
      <c r="D110" s="232"/>
      <c r="E110" s="232"/>
      <c r="F110" s="232"/>
      <c r="G110" s="232"/>
      <c r="H110" s="232"/>
      <c r="I110" s="232"/>
      <c r="J110" s="232"/>
      <c r="K110" s="232"/>
      <c r="L110" s="232"/>
    </row>
    <row r="111" spans="1:26" x14ac:dyDescent="0.15">
      <c r="A111" s="517" t="s">
        <v>52</v>
      </c>
      <c r="B111" s="517"/>
      <c r="C111" s="517"/>
      <c r="D111" s="517"/>
      <c r="E111" s="517"/>
      <c r="F111" s="517"/>
      <c r="G111" s="517"/>
      <c r="H111" s="232"/>
      <c r="I111" s="232"/>
      <c r="J111" s="517" t="s">
        <v>49</v>
      </c>
      <c r="K111" s="517"/>
      <c r="L111" s="517"/>
      <c r="M111" s="517"/>
      <c r="N111" s="517"/>
      <c r="R111" s="517" t="s">
        <v>50</v>
      </c>
      <c r="S111" s="517"/>
      <c r="T111" s="517"/>
      <c r="V111" s="517" t="s">
        <v>51</v>
      </c>
      <c r="W111" s="516"/>
    </row>
    <row r="112" spans="1:26" x14ac:dyDescent="0.15">
      <c r="A112" s="228" t="s">
        <v>31</v>
      </c>
      <c r="B112" s="228" t="s">
        <v>66</v>
      </c>
      <c r="C112" s="228" t="s">
        <v>34</v>
      </c>
      <c r="D112" s="228" t="s">
        <v>17</v>
      </c>
      <c r="E112" s="228" t="s">
        <v>18</v>
      </c>
      <c r="F112" s="228" t="s">
        <v>19</v>
      </c>
      <c r="G112" s="228" t="s">
        <v>20</v>
      </c>
      <c r="H112" s="228" t="s">
        <v>6</v>
      </c>
      <c r="I112" s="228" t="s">
        <v>53</v>
      </c>
      <c r="K112" s="228" t="s">
        <v>10</v>
      </c>
      <c r="L112" s="228" t="s">
        <v>11</v>
      </c>
      <c r="M112" s="228" t="s">
        <v>12</v>
      </c>
      <c r="N112" s="228" t="s">
        <v>54</v>
      </c>
      <c r="O112" s="228" t="s">
        <v>7</v>
      </c>
      <c r="R112" s="228" t="s">
        <v>31</v>
      </c>
      <c r="S112" s="228" t="s">
        <v>47</v>
      </c>
      <c r="T112" s="228" t="s">
        <v>45</v>
      </c>
      <c r="U112" s="228" t="s">
        <v>46</v>
      </c>
      <c r="W112" s="228" t="s">
        <v>14</v>
      </c>
      <c r="X112" s="228" t="s">
        <v>21</v>
      </c>
      <c r="Y112" s="228" t="s">
        <v>1004</v>
      </c>
      <c r="Z112" s="228"/>
    </row>
    <row r="113" spans="1:26" x14ac:dyDescent="0.15">
      <c r="A113" s="229" t="s">
        <v>1484</v>
      </c>
      <c r="B113" s="230">
        <v>16</v>
      </c>
      <c r="C113" s="219">
        <f>E113/D113</f>
        <v>0.72164948453608246</v>
      </c>
      <c r="D113" s="230">
        <v>97</v>
      </c>
      <c r="E113" s="230">
        <v>70</v>
      </c>
      <c r="F113" s="230">
        <v>707</v>
      </c>
      <c r="G113" s="230">
        <f>F113/E113</f>
        <v>10.1</v>
      </c>
      <c r="H113" s="230">
        <v>4</v>
      </c>
      <c r="I113" s="219">
        <f>H113/E113</f>
        <v>5.7142857142857141E-2</v>
      </c>
      <c r="K113" s="230">
        <v>0</v>
      </c>
      <c r="L113" s="230">
        <v>0</v>
      </c>
      <c r="M113" s="230">
        <v>0</v>
      </c>
      <c r="N113" s="230">
        <v>0</v>
      </c>
      <c r="O113" s="219" t="e">
        <f>N113/K113</f>
        <v>#DIV/0!</v>
      </c>
      <c r="R113" s="229"/>
      <c r="S113" s="221">
        <f>(D113+K113)/($E$47+$L$47+$E$38+$L$38+$K$27+$D$27+$N$17)</f>
        <v>9.1856060606060608E-2</v>
      </c>
      <c r="T113" s="221">
        <f>D113/($E$47+$E$38+$K$27)</f>
        <v>0.16302521008403362</v>
      </c>
      <c r="U113" s="221">
        <f>K113/($L$47+$L$38+$D$27+$N$17)</f>
        <v>0</v>
      </c>
      <c r="W113" s="230">
        <f>(F113*0.1)+(H113*6)+(L113*0.1)+(N113*6)</f>
        <v>94.7</v>
      </c>
      <c r="X113" s="230">
        <f>(E113*1)+(F113*0.1)+(H113*6)+(L113*0.1)+(N113*6)</f>
        <v>164.7</v>
      </c>
      <c r="Y113" s="230">
        <f>(E113*0.5)+(F113*0.1)+(H113*6)+(L113*0.1)+(N113*6)</f>
        <v>129.69999999999999</v>
      </c>
      <c r="Z113" s="232"/>
    </row>
    <row r="114" spans="1:26" x14ac:dyDescent="0.15">
      <c r="A114" s="240" t="s">
        <v>1489</v>
      </c>
      <c r="B114" s="230">
        <v>8</v>
      </c>
      <c r="C114" s="219">
        <f t="shared" ref="C114:C116" si="80">E114/D114</f>
        <v>0.68181818181818177</v>
      </c>
      <c r="D114" s="230">
        <v>44</v>
      </c>
      <c r="E114" s="230">
        <v>30</v>
      </c>
      <c r="F114" s="230">
        <v>302</v>
      </c>
      <c r="G114" s="230">
        <f>F114/E114</f>
        <v>10.066666666666666</v>
      </c>
      <c r="H114" s="230">
        <v>1</v>
      </c>
      <c r="I114" s="219">
        <f t="shared" ref="I114:I116" si="81">H114/E114</f>
        <v>3.3333333333333333E-2</v>
      </c>
      <c r="K114" s="230">
        <v>0</v>
      </c>
      <c r="L114" s="230">
        <v>0</v>
      </c>
      <c r="M114" s="230">
        <v>0</v>
      </c>
      <c r="N114" s="230">
        <v>0</v>
      </c>
      <c r="O114" s="219" t="e">
        <f t="shared" ref="O114:O116" si="82">N114/K114</f>
        <v>#DIV/0!</v>
      </c>
      <c r="R114" s="229"/>
      <c r="S114" s="221">
        <f>(D114+K114)/($E$47+$L$47+$E$38+$L$38+$K$27+$D$27+$N$17)</f>
        <v>4.1666666666666664E-2</v>
      </c>
      <c r="T114" s="221">
        <f>D114/($E$47+$E$38+$K$27)</f>
        <v>7.3949579831932774E-2</v>
      </c>
      <c r="U114" s="221">
        <f>K114/($L$47+$L$38+$D$27+$N$17)</f>
        <v>0</v>
      </c>
      <c r="W114" s="230">
        <f t="shared" ref="W114:W116" si="83">(F114*0.1)+(H114*6)+(L114*0.1)+(N114*6)</f>
        <v>36.200000000000003</v>
      </c>
      <c r="X114" s="230">
        <f t="shared" ref="X114:X116" si="84">(E114*1)+(F114*0.1)+(H114*6)+(L114*0.1)+(N114*6)</f>
        <v>66.2</v>
      </c>
      <c r="Y114" s="230">
        <f t="shared" ref="Y114:Y116" si="85">(E114*0.5)+(F114*0.1)+(H114*6)+(L114*0.1)+(N114*6)</f>
        <v>51.2</v>
      </c>
      <c r="Z114" s="232"/>
    </row>
    <row r="115" spans="1:26" x14ac:dyDescent="0.15">
      <c r="A115" s="229" t="s">
        <v>792</v>
      </c>
      <c r="B115" s="230">
        <v>4</v>
      </c>
      <c r="C115" s="219">
        <f t="shared" si="80"/>
        <v>1</v>
      </c>
      <c r="D115" s="230">
        <v>2</v>
      </c>
      <c r="E115" s="230">
        <v>2</v>
      </c>
      <c r="F115" s="230">
        <v>15</v>
      </c>
      <c r="G115" s="230">
        <f>F115/E115</f>
        <v>7.5</v>
      </c>
      <c r="H115" s="230">
        <v>0</v>
      </c>
      <c r="I115" s="219">
        <f t="shared" si="81"/>
        <v>0</v>
      </c>
      <c r="K115" s="230">
        <v>0</v>
      </c>
      <c r="L115" s="230">
        <v>0</v>
      </c>
      <c r="M115" s="230">
        <v>0</v>
      </c>
      <c r="N115" s="230">
        <v>0</v>
      </c>
      <c r="O115" s="219" t="e">
        <f t="shared" si="82"/>
        <v>#DIV/0!</v>
      </c>
      <c r="R115" s="229" t="s">
        <v>793</v>
      </c>
      <c r="S115" s="221">
        <f>(D115+K115)/($E$47+$L$47+$E$38+$L$38+$K$27+$D$27+$N$17)</f>
        <v>1.893939393939394E-3</v>
      </c>
      <c r="T115" s="221">
        <f>D115/($E$47+$E$38+$K$27)</f>
        <v>3.3613445378151263E-3</v>
      </c>
      <c r="U115" s="221">
        <f>K115/($L$47+$L$38+$D$27+$N$17)</f>
        <v>0</v>
      </c>
      <c r="W115" s="230">
        <f t="shared" si="83"/>
        <v>1.5</v>
      </c>
      <c r="X115" s="230">
        <f t="shared" si="84"/>
        <v>3.5</v>
      </c>
      <c r="Y115" s="230">
        <f t="shared" si="85"/>
        <v>2.5</v>
      </c>
      <c r="Z115" s="232"/>
    </row>
    <row r="116" spans="1:26" x14ac:dyDescent="0.15">
      <c r="A116" s="229" t="s">
        <v>925</v>
      </c>
      <c r="B116" s="230">
        <v>6</v>
      </c>
      <c r="C116" s="219">
        <f t="shared" si="80"/>
        <v>0.7142857142857143</v>
      </c>
      <c r="D116" s="230">
        <v>7</v>
      </c>
      <c r="E116" s="230">
        <v>5</v>
      </c>
      <c r="F116" s="230">
        <v>45</v>
      </c>
      <c r="G116" s="230">
        <f>F116/E116</f>
        <v>9</v>
      </c>
      <c r="H116" s="230">
        <v>0</v>
      </c>
      <c r="I116" s="219">
        <f t="shared" si="81"/>
        <v>0</v>
      </c>
      <c r="K116" s="230"/>
      <c r="L116" s="230"/>
      <c r="M116" s="230">
        <v>0</v>
      </c>
      <c r="N116" s="230">
        <v>0</v>
      </c>
      <c r="O116" s="219" t="e">
        <f t="shared" si="82"/>
        <v>#DIV/0!</v>
      </c>
      <c r="R116" s="229" t="s">
        <v>926</v>
      </c>
      <c r="S116" s="221">
        <f>(D116+K116)/($E$47+$L$47+$E$38+$L$38+$K$27+$D$27+$N$17)</f>
        <v>6.628787878787879E-3</v>
      </c>
      <c r="T116" s="221">
        <f>D116/($E$47+$E$38+$K$27)</f>
        <v>1.1764705882352941E-2</v>
      </c>
      <c r="U116" s="221">
        <f>K116/($L$47+$L$38+$D$27+$N$17)</f>
        <v>0</v>
      </c>
      <c r="W116" s="230">
        <f t="shared" si="83"/>
        <v>4.5</v>
      </c>
      <c r="X116" s="230">
        <f t="shared" si="84"/>
        <v>9.5</v>
      </c>
      <c r="Y116" s="230">
        <f t="shared" si="85"/>
        <v>7</v>
      </c>
      <c r="Z116" s="232"/>
    </row>
    <row r="117" spans="1:26" x14ac:dyDescent="0.15">
      <c r="A117" s="228" t="s">
        <v>44</v>
      </c>
      <c r="B117" s="228"/>
      <c r="C117" s="225"/>
      <c r="D117" s="228">
        <f>SUM(D113:D116)</f>
        <v>150</v>
      </c>
      <c r="E117" s="228">
        <f t="shared" ref="E117:F117" si="86">SUM(E113:E116)</f>
        <v>107</v>
      </c>
      <c r="F117" s="228">
        <f t="shared" si="86"/>
        <v>1069</v>
      </c>
      <c r="G117" s="228"/>
      <c r="H117" s="228">
        <f t="shared" ref="H117" si="87">SUM(H113:H116)</f>
        <v>5</v>
      </c>
      <c r="I117" s="228"/>
      <c r="J117" s="228"/>
      <c r="K117" s="228">
        <f>SUM(K113:K116)</f>
        <v>0</v>
      </c>
      <c r="L117" s="228">
        <f t="shared" ref="L117" si="88">SUM(L113:L116)</f>
        <v>0</v>
      </c>
      <c r="M117" s="228"/>
      <c r="N117" s="228">
        <f t="shared" ref="N117" si="89">SUM(N113:N116)</f>
        <v>0</v>
      </c>
      <c r="O117" s="225"/>
      <c r="Q117" s="233"/>
      <c r="S117" s="233"/>
      <c r="U117" s="232"/>
      <c r="V117" s="232"/>
    </row>
    <row r="118" spans="1:26" x14ac:dyDescent="0.15">
      <c r="H118" s="237"/>
      <c r="I118" s="232"/>
      <c r="J118" s="232"/>
      <c r="P118" s="233"/>
      <c r="Q118" s="233"/>
      <c r="R118" s="233"/>
      <c r="T118" s="232"/>
      <c r="U118" s="232"/>
    </row>
    <row r="119" spans="1:26" x14ac:dyDescent="0.15">
      <c r="H119" s="237"/>
      <c r="I119" s="232"/>
      <c r="J119" s="232"/>
      <c r="P119" s="233"/>
      <c r="Q119" s="233"/>
      <c r="R119" s="233"/>
      <c r="T119" s="232"/>
      <c r="U119" s="232"/>
    </row>
    <row r="120" spans="1:26" x14ac:dyDescent="0.15">
      <c r="A120" s="517" t="s">
        <v>57</v>
      </c>
      <c r="B120" s="517"/>
      <c r="C120" s="517"/>
      <c r="D120" s="517"/>
      <c r="E120" s="517"/>
      <c r="F120" s="517"/>
      <c r="G120" s="517"/>
      <c r="H120" s="237"/>
      <c r="I120" s="232"/>
      <c r="J120" s="517" t="s">
        <v>58</v>
      </c>
      <c r="K120" s="518"/>
      <c r="L120" s="518"/>
      <c r="M120" s="518"/>
      <c r="N120" s="518"/>
      <c r="P120" s="243"/>
      <c r="Q120" s="233"/>
      <c r="R120" s="517" t="s">
        <v>62</v>
      </c>
      <c r="S120" s="518"/>
      <c r="T120" s="518"/>
      <c r="U120" s="518"/>
      <c r="V120" s="518"/>
    </row>
    <row r="121" spans="1:26" x14ac:dyDescent="0.15">
      <c r="A121" s="225"/>
      <c r="B121" s="228" t="s">
        <v>17</v>
      </c>
      <c r="C121" s="228" t="s">
        <v>42</v>
      </c>
      <c r="D121" s="228" t="s">
        <v>19</v>
      </c>
      <c r="E121" s="228" t="s">
        <v>6</v>
      </c>
      <c r="H121" s="232"/>
      <c r="I121" s="232"/>
      <c r="J121" s="519" t="s">
        <v>59</v>
      </c>
      <c r="K121" s="516"/>
      <c r="L121" s="516"/>
      <c r="M121" s="516"/>
      <c r="N121" s="225" t="s">
        <v>60</v>
      </c>
      <c r="R121" s="519" t="s">
        <v>59</v>
      </c>
      <c r="S121" s="516"/>
      <c r="T121" s="516"/>
      <c r="U121" s="516"/>
      <c r="V121" s="225" t="s">
        <v>60</v>
      </c>
    </row>
    <row r="122" spans="1:26" x14ac:dyDescent="0.15">
      <c r="A122" s="240" t="s">
        <v>33</v>
      </c>
      <c r="B122" s="230">
        <f>SUM(J92:J96,D102:D107,D113:D116)</f>
        <v>595</v>
      </c>
      <c r="C122" s="230">
        <f>SUM(E113:E116,E102:E107,K92:K96)</f>
        <v>405</v>
      </c>
      <c r="D122" s="230">
        <f>SUM(F113:F116,F102:F107,L92:L96)</f>
        <v>4416</v>
      </c>
      <c r="E122" s="230">
        <f>SUM(N92:N96,H102:H107,H113:H116)</f>
        <v>23</v>
      </c>
      <c r="H122" s="232"/>
      <c r="I122" s="232"/>
      <c r="J122" s="520" t="s">
        <v>629</v>
      </c>
      <c r="K122" s="520"/>
      <c r="L122" s="520"/>
      <c r="M122" s="520"/>
      <c r="N122" s="229" t="s">
        <v>16</v>
      </c>
      <c r="R122" s="520"/>
      <c r="S122" s="520"/>
      <c r="T122" s="520"/>
      <c r="U122" s="520"/>
      <c r="V122" s="229"/>
    </row>
    <row r="123" spans="1:26" x14ac:dyDescent="0.15">
      <c r="A123" s="240" t="s">
        <v>43</v>
      </c>
      <c r="B123" s="230">
        <f>SUM(C87)</f>
        <v>595</v>
      </c>
      <c r="C123" s="230">
        <f>SUM(D87)</f>
        <v>405</v>
      </c>
      <c r="D123" s="230">
        <f>SUM(F87)</f>
        <v>4700</v>
      </c>
      <c r="E123" s="230">
        <f>SUM(H87)</f>
        <v>45</v>
      </c>
      <c r="F123" s="419"/>
      <c r="J123" s="520" t="s">
        <v>694</v>
      </c>
      <c r="K123" s="520"/>
      <c r="L123" s="520"/>
      <c r="M123" s="520"/>
      <c r="N123" s="229" t="s">
        <v>285</v>
      </c>
      <c r="R123" s="520"/>
      <c r="S123" s="520"/>
      <c r="T123" s="520"/>
      <c r="U123" s="520"/>
      <c r="V123" s="229"/>
    </row>
    <row r="124" spans="1:26" x14ac:dyDescent="0.15">
      <c r="A124" s="240" t="s">
        <v>65</v>
      </c>
      <c r="B124" s="230"/>
      <c r="F124" s="228"/>
      <c r="J124" s="520" t="s">
        <v>1403</v>
      </c>
      <c r="K124" s="520"/>
      <c r="L124" s="520"/>
      <c r="M124" s="520"/>
      <c r="N124" s="229" t="s">
        <v>286</v>
      </c>
      <c r="R124" s="520"/>
      <c r="S124" s="520"/>
      <c r="T124" s="520"/>
      <c r="U124" s="520"/>
      <c r="V124" s="229"/>
    </row>
    <row r="125" spans="1:26" x14ac:dyDescent="0.15">
      <c r="J125" s="520" t="s">
        <v>1404</v>
      </c>
      <c r="K125" s="520"/>
      <c r="L125" s="520"/>
      <c r="M125" s="520"/>
      <c r="N125" s="229" t="s">
        <v>285</v>
      </c>
      <c r="R125" s="520"/>
      <c r="S125" s="520"/>
      <c r="T125" s="520"/>
      <c r="U125" s="520"/>
      <c r="V125" s="229"/>
    </row>
    <row r="126" spans="1:26" x14ac:dyDescent="0.15">
      <c r="A126" s="225"/>
      <c r="B126" s="228" t="s">
        <v>1</v>
      </c>
      <c r="C126" s="228" t="s">
        <v>4</v>
      </c>
      <c r="D126" s="228" t="s">
        <v>6</v>
      </c>
      <c r="J126" s="520" t="s">
        <v>637</v>
      </c>
      <c r="K126" s="520"/>
      <c r="L126" s="520"/>
      <c r="M126" s="520"/>
      <c r="N126" s="229" t="s">
        <v>285</v>
      </c>
      <c r="R126" s="520"/>
      <c r="S126" s="520"/>
      <c r="T126" s="520"/>
      <c r="U126" s="520"/>
      <c r="V126" s="229"/>
    </row>
    <row r="127" spans="1:26" x14ac:dyDescent="0.15">
      <c r="A127" s="240" t="s">
        <v>56</v>
      </c>
      <c r="B127" s="230">
        <f>SUM(M84:M86,C92:C96,K102:K107,K113:K116)</f>
        <v>411</v>
      </c>
      <c r="C127" s="230">
        <f>SUM(N84:N86,D92:D96,L102:L107,L113:L116)</f>
        <v>1804</v>
      </c>
      <c r="D127" s="230">
        <f>SUM(P84:P86,F92:F96,N102:N107,N113:N116)</f>
        <v>14</v>
      </c>
      <c r="J127" s="520" t="s">
        <v>1416</v>
      </c>
      <c r="K127" s="520"/>
      <c r="L127" s="520"/>
      <c r="M127" s="520"/>
      <c r="N127" s="229" t="s">
        <v>0</v>
      </c>
      <c r="R127" s="521"/>
      <c r="S127" s="520"/>
      <c r="T127" s="520"/>
      <c r="U127" s="520"/>
      <c r="V127" s="229"/>
    </row>
    <row r="128" spans="1:26" x14ac:dyDescent="0.15">
      <c r="A128" s="240" t="s">
        <v>65</v>
      </c>
      <c r="B128" s="230"/>
      <c r="J128" s="520"/>
      <c r="K128" s="520"/>
      <c r="L128" s="520"/>
      <c r="M128" s="520"/>
      <c r="N128" s="229"/>
      <c r="R128" s="521"/>
      <c r="S128" s="520"/>
      <c r="T128" s="520"/>
      <c r="U128" s="520"/>
      <c r="V128" s="229"/>
    </row>
    <row r="129" spans="1:23" x14ac:dyDescent="0.15">
      <c r="J129" s="520"/>
      <c r="K129" s="520"/>
      <c r="L129" s="520"/>
      <c r="M129" s="520"/>
      <c r="N129" s="229"/>
      <c r="R129" s="521"/>
      <c r="S129" s="520"/>
      <c r="T129" s="520"/>
      <c r="U129" s="520"/>
      <c r="V129" s="229"/>
    </row>
    <row r="130" spans="1:23" x14ac:dyDescent="0.15">
      <c r="B130" s="228" t="s">
        <v>40</v>
      </c>
      <c r="C130" s="228" t="s">
        <v>41</v>
      </c>
    </row>
    <row r="131" spans="1:23" x14ac:dyDescent="0.15">
      <c r="A131" s="240" t="s">
        <v>39</v>
      </c>
      <c r="B131" s="219">
        <f>B127/(B123+B127)</f>
        <v>0.40854870775347912</v>
      </c>
      <c r="C131" s="219">
        <f>B123/(B123+B127)</f>
        <v>0.59145129224652082</v>
      </c>
      <c r="J131" s="224" t="s">
        <v>61</v>
      </c>
    </row>
    <row r="132" spans="1:23" x14ac:dyDescent="0.15">
      <c r="A132" s="240" t="s">
        <v>64</v>
      </c>
      <c r="B132" s="230"/>
      <c r="C132" s="229"/>
    </row>
    <row r="141" spans="1:23" x14ac:dyDescent="0.15">
      <c r="A141" s="517" t="s">
        <v>93</v>
      </c>
      <c r="B141" s="517"/>
      <c r="C141" s="517"/>
      <c r="D141" s="517"/>
      <c r="E141" s="517"/>
      <c r="F141" s="517"/>
      <c r="G141" s="517"/>
      <c r="H141" s="517"/>
      <c r="I141" s="517"/>
      <c r="J141" s="517"/>
      <c r="K141" s="517"/>
      <c r="L141" s="517"/>
      <c r="M141" s="517"/>
      <c r="N141" s="517"/>
      <c r="O141" s="517"/>
      <c r="P141" s="517"/>
      <c r="Q141" s="517"/>
      <c r="R141" s="517"/>
      <c r="S141" s="517"/>
      <c r="T141" s="517"/>
      <c r="U141" s="517"/>
      <c r="V141" s="517"/>
      <c r="W141" s="517"/>
    </row>
    <row r="142" spans="1:23" x14ac:dyDescent="0.15">
      <c r="A142" s="226"/>
      <c r="B142" s="226"/>
      <c r="C142" s="226"/>
      <c r="D142" s="226"/>
      <c r="E142" s="226"/>
      <c r="F142" s="226"/>
      <c r="G142" s="226"/>
      <c r="H142" s="226"/>
      <c r="I142" s="226"/>
      <c r="J142" s="226"/>
      <c r="K142" s="226"/>
      <c r="L142" s="226"/>
      <c r="M142" s="226"/>
      <c r="N142" s="226"/>
      <c r="O142" s="226"/>
      <c r="P142" s="226"/>
      <c r="Q142" s="226"/>
      <c r="R142" s="226"/>
      <c r="S142" s="226"/>
      <c r="T142" s="226"/>
      <c r="U142" s="226"/>
      <c r="V142" s="226"/>
      <c r="W142" s="226"/>
    </row>
    <row r="143" spans="1:23" x14ac:dyDescent="0.15">
      <c r="H143" s="515" t="s">
        <v>36</v>
      </c>
      <c r="I143" s="515"/>
      <c r="J143" s="515"/>
      <c r="M143" s="515" t="s">
        <v>37</v>
      </c>
      <c r="N143" s="515"/>
      <c r="O143" s="515"/>
    </row>
    <row r="144" spans="1:23" x14ac:dyDescent="0.15">
      <c r="H144" s="515" t="s">
        <v>38</v>
      </c>
      <c r="I144" s="515"/>
      <c r="J144" s="515"/>
    </row>
    <row r="145" spans="1:20" x14ac:dyDescent="0.15">
      <c r="H145" s="515"/>
      <c r="I145" s="515"/>
      <c r="J145" s="515"/>
    </row>
    <row r="146" spans="1:20" x14ac:dyDescent="0.15">
      <c r="H146" s="515"/>
      <c r="I146" s="515"/>
      <c r="J146" s="515"/>
    </row>
    <row r="147" spans="1:20" x14ac:dyDescent="0.15">
      <c r="D147" s="225" t="s">
        <v>83</v>
      </c>
      <c r="P147" s="225" t="s">
        <v>84</v>
      </c>
    </row>
    <row r="148" spans="1:20" x14ac:dyDescent="0.15">
      <c r="A148" s="228" t="s">
        <v>90</v>
      </c>
      <c r="P148" s="225" t="s">
        <v>90</v>
      </c>
      <c r="S148" s="228" t="s">
        <v>92</v>
      </c>
    </row>
    <row r="149" spans="1:20" x14ac:dyDescent="0.15">
      <c r="A149" s="240" t="s">
        <v>79</v>
      </c>
      <c r="B149" s="215" t="s">
        <v>89</v>
      </c>
      <c r="C149" s="215" t="s">
        <v>2</v>
      </c>
      <c r="D149" s="215" t="s">
        <v>3</v>
      </c>
      <c r="E149" s="215" t="s">
        <v>19</v>
      </c>
      <c r="F149" s="215" t="s">
        <v>6</v>
      </c>
      <c r="G149" s="215" t="s">
        <v>76</v>
      </c>
      <c r="H149" s="215" t="s">
        <v>10</v>
      </c>
      <c r="I149" s="215" t="s">
        <v>19</v>
      </c>
      <c r="J149" s="215" t="s">
        <v>77</v>
      </c>
      <c r="K149" s="215" t="s">
        <v>6</v>
      </c>
      <c r="L149" s="215" t="s">
        <v>14</v>
      </c>
      <c r="O149" s="215" t="s">
        <v>85</v>
      </c>
      <c r="P149" s="215" t="s">
        <v>86</v>
      </c>
      <c r="Q149" s="215" t="s">
        <v>87</v>
      </c>
      <c r="S149" s="220" t="s">
        <v>40</v>
      </c>
      <c r="T149" s="220" t="s">
        <v>41</v>
      </c>
    </row>
    <row r="150" spans="1:20" x14ac:dyDescent="0.15">
      <c r="A150" s="229" t="s">
        <v>44</v>
      </c>
      <c r="B150" s="241">
        <f>AVERAGE(B160,B170)</f>
        <v>577.5</v>
      </c>
      <c r="C150" s="241">
        <f>AVERAGE(C160,C170)</f>
        <v>377.5</v>
      </c>
      <c r="D150" s="218">
        <f>C150/B150</f>
        <v>0.65367965367965364</v>
      </c>
      <c r="E150" s="241">
        <f>AVERAGE(E160,E170)</f>
        <v>4401.5</v>
      </c>
      <c r="F150" s="241">
        <f t="shared" ref="F150:I150" si="90">AVERAGE(F160,F170)</f>
        <v>34</v>
      </c>
      <c r="G150" s="241">
        <f t="shared" si="90"/>
        <v>8.5</v>
      </c>
      <c r="H150" s="241">
        <f t="shared" si="90"/>
        <v>34.5</v>
      </c>
      <c r="I150" s="241">
        <f t="shared" si="90"/>
        <v>18.5</v>
      </c>
      <c r="J150" s="244">
        <f>I150/H150</f>
        <v>0.53623188405797106</v>
      </c>
      <c r="K150" s="241">
        <f>AVERAGE(K160,K170)</f>
        <v>0</v>
      </c>
      <c r="L150" s="230">
        <f>((E150*0.05)+(F150*4)+(G150*-1)+(I150*0.1)+(K150*6))</f>
        <v>349.42500000000007</v>
      </c>
      <c r="O150" s="218">
        <f>(B150+H150)/(B152+F152+B154+F154+B156+F156+B150+H150)</f>
        <v>0.38369905956112854</v>
      </c>
      <c r="P150" s="219">
        <f>B150/(B150+F152+F154+F156)</f>
        <v>0.50724637681159424</v>
      </c>
      <c r="Q150" s="219">
        <f>H150/(H150+B152+B154+B156)</f>
        <v>7.5575027382256299E-2</v>
      </c>
      <c r="S150" s="219">
        <f>(H150+B152+B154+B156)/(H150+B152+B154+B156+B150)</f>
        <v>0.44148936170212766</v>
      </c>
      <c r="T150" s="219">
        <f>B150/(B150+H150+B152+B154+B156)</f>
        <v>0.55851063829787229</v>
      </c>
    </row>
    <row r="151" spans="1:20" x14ac:dyDescent="0.15">
      <c r="A151" s="240" t="s">
        <v>80</v>
      </c>
      <c r="B151" s="215" t="s">
        <v>10</v>
      </c>
      <c r="C151" s="215" t="s">
        <v>19</v>
      </c>
      <c r="D151" s="215" t="s">
        <v>77</v>
      </c>
      <c r="E151" s="215" t="s">
        <v>6</v>
      </c>
      <c r="F151" s="215" t="s">
        <v>17</v>
      </c>
      <c r="G151" s="215" t="s">
        <v>18</v>
      </c>
      <c r="H151" s="215" t="s">
        <v>19</v>
      </c>
      <c r="I151" s="215" t="s">
        <v>78</v>
      </c>
      <c r="J151" s="215" t="s">
        <v>6</v>
      </c>
      <c r="K151" s="215" t="s">
        <v>14</v>
      </c>
      <c r="L151" s="241" t="s">
        <v>91</v>
      </c>
      <c r="O151" s="220" t="s">
        <v>85</v>
      </c>
      <c r="P151" s="220" t="s">
        <v>87</v>
      </c>
      <c r="Q151" s="220" t="s">
        <v>88</v>
      </c>
    </row>
    <row r="152" spans="1:20" x14ac:dyDescent="0.15">
      <c r="A152" s="229" t="s">
        <v>44</v>
      </c>
      <c r="B152" s="241">
        <f>AVERAGE(B162,B172)</f>
        <v>405</v>
      </c>
      <c r="C152" s="241">
        <f>AVERAGE(C162,C172)</f>
        <v>1826</v>
      </c>
      <c r="D152" s="244">
        <f>C152/B152</f>
        <v>4.5086419753086417</v>
      </c>
      <c r="E152" s="241">
        <f>AVERAGE(E162,E172)</f>
        <v>15</v>
      </c>
      <c r="F152" s="241">
        <f t="shared" ref="F152:H152" si="91">AVERAGE(F162,F172)</f>
        <v>59.5</v>
      </c>
      <c r="G152" s="241">
        <f t="shared" si="91"/>
        <v>45.5</v>
      </c>
      <c r="H152" s="241">
        <f t="shared" si="91"/>
        <v>298.5</v>
      </c>
      <c r="I152" s="244">
        <f>H152/G152</f>
        <v>6.5604395604395602</v>
      </c>
      <c r="J152" s="241">
        <f>AVERAGE(J162,J172)</f>
        <v>2.5</v>
      </c>
      <c r="K152" s="230">
        <f>(C152*0.1)+(E152*6)+(H152*0.1)+(J152*6)</f>
        <v>317.45000000000005</v>
      </c>
      <c r="L152" s="230">
        <f>(C152*0.1)+(E152*6)+(G152*1)+(H152*0.1)+(J152*6)</f>
        <v>362.95000000000005</v>
      </c>
      <c r="O152" s="218">
        <f>(B152+F152)/(B152+F152+B154+F154+B156+F156+B150+H150)</f>
        <v>0.29122257053291534</v>
      </c>
      <c r="P152" s="219">
        <f>B152/(H150+B152+B154+B156)</f>
        <v>0.88718510405257389</v>
      </c>
      <c r="Q152" s="219">
        <f>F152/(F152+F154+F156)</f>
        <v>0.10606060606060606</v>
      </c>
    </row>
    <row r="153" spans="1:20" x14ac:dyDescent="0.15">
      <c r="A153" s="240" t="s">
        <v>81</v>
      </c>
      <c r="B153" s="215" t="s">
        <v>10</v>
      </c>
      <c r="C153" s="215" t="s">
        <v>19</v>
      </c>
      <c r="D153" s="215" t="s">
        <v>77</v>
      </c>
      <c r="E153" s="215" t="s">
        <v>6</v>
      </c>
      <c r="F153" s="215" t="s">
        <v>17</v>
      </c>
      <c r="G153" s="215" t="s">
        <v>18</v>
      </c>
      <c r="H153" s="215" t="s">
        <v>19</v>
      </c>
      <c r="I153" s="215" t="s">
        <v>78</v>
      </c>
      <c r="J153" s="215" t="s">
        <v>6</v>
      </c>
      <c r="K153" s="215" t="s">
        <v>14</v>
      </c>
      <c r="L153" s="241" t="s">
        <v>91</v>
      </c>
      <c r="O153" s="220" t="s">
        <v>85</v>
      </c>
      <c r="P153" s="220" t="s">
        <v>87</v>
      </c>
      <c r="Q153" s="220" t="s">
        <v>88</v>
      </c>
    </row>
    <row r="154" spans="1:20" x14ac:dyDescent="0.15">
      <c r="A154" s="229" t="s">
        <v>44</v>
      </c>
      <c r="B154" s="241">
        <f>AVERAGE(B164,B174)</f>
        <v>17</v>
      </c>
      <c r="C154" s="241">
        <f>AVERAGE(C164,C174)</f>
        <v>114</v>
      </c>
      <c r="D154" s="241">
        <f>C154/B154</f>
        <v>6.7058823529411766</v>
      </c>
      <c r="E154" s="241">
        <f>AVERAGE(E164,E174)</f>
        <v>1</v>
      </c>
      <c r="F154" s="241">
        <f t="shared" ref="F154:H154" si="92">AVERAGE(F164,F174)</f>
        <v>385</v>
      </c>
      <c r="G154" s="241">
        <f t="shared" si="92"/>
        <v>255</v>
      </c>
      <c r="H154" s="241">
        <f t="shared" si="92"/>
        <v>3309.5</v>
      </c>
      <c r="I154" s="244">
        <f>H154/G154</f>
        <v>12.97843137254902</v>
      </c>
      <c r="J154" s="241">
        <f>AVERAGE(J164,J174)</f>
        <v>21.5</v>
      </c>
      <c r="K154" s="230">
        <f>(C154*0.1)+(E154*6)+(H154*0.1)+(J154*6)</f>
        <v>477.35</v>
      </c>
      <c r="L154" s="230">
        <f>(C154*0.1)+(E154*6)+(G154*1)+(H154*0.1)+(J154*6)</f>
        <v>732.35</v>
      </c>
      <c r="O154" s="218">
        <f>(B154+F154)/(B152+F152+B154+F154+B156+F156+B150+H150)</f>
        <v>0.25203761755485893</v>
      </c>
      <c r="P154" s="219">
        <f>B154/(B152+H150+B154+B156)</f>
        <v>3.7239868565169768E-2</v>
      </c>
      <c r="Q154" s="219">
        <f>F154/(F154+F152+F156)</f>
        <v>0.68627450980392157</v>
      </c>
    </row>
    <row r="155" spans="1:20" x14ac:dyDescent="0.15">
      <c r="A155" s="240" t="s">
        <v>82</v>
      </c>
      <c r="B155" s="215" t="s">
        <v>10</v>
      </c>
      <c r="C155" s="215" t="s">
        <v>19</v>
      </c>
      <c r="D155" s="215" t="s">
        <v>77</v>
      </c>
      <c r="E155" s="215" t="s">
        <v>6</v>
      </c>
      <c r="F155" s="215" t="s">
        <v>17</v>
      </c>
      <c r="G155" s="215" t="s">
        <v>18</v>
      </c>
      <c r="H155" s="215" t="s">
        <v>19</v>
      </c>
      <c r="I155" s="215" t="s">
        <v>78</v>
      </c>
      <c r="J155" s="215" t="s">
        <v>6</v>
      </c>
      <c r="K155" s="215" t="s">
        <v>14</v>
      </c>
      <c r="L155" s="241" t="s">
        <v>91</v>
      </c>
      <c r="O155" s="220" t="s">
        <v>85</v>
      </c>
      <c r="P155" s="220" t="s">
        <v>87</v>
      </c>
      <c r="Q155" s="220" t="s">
        <v>88</v>
      </c>
    </row>
    <row r="156" spans="1:20" x14ac:dyDescent="0.15">
      <c r="A156" s="229" t="s">
        <v>44</v>
      </c>
      <c r="B156" s="241">
        <f>AVERAGE(B166,B176)</f>
        <v>0</v>
      </c>
      <c r="C156" s="241">
        <f>AVERAGE(C166,C176)</f>
        <v>0</v>
      </c>
      <c r="D156" s="241" t="e">
        <f>C156/B156</f>
        <v>#DIV/0!</v>
      </c>
      <c r="E156" s="241">
        <f>AVERAGE(E166,E176)</f>
        <v>0</v>
      </c>
      <c r="F156" s="241">
        <f>AVERAGE(F166,F176)</f>
        <v>116.5</v>
      </c>
      <c r="G156" s="241">
        <f t="shared" ref="G156:H156" si="93">AVERAGE(G166,G176)</f>
        <v>77</v>
      </c>
      <c r="H156" s="241">
        <f t="shared" si="93"/>
        <v>793.5</v>
      </c>
      <c r="I156" s="244">
        <f>H156/G156</f>
        <v>10.305194805194805</v>
      </c>
      <c r="J156" s="241">
        <f>AVERAGE(J166,J176)</f>
        <v>10</v>
      </c>
      <c r="K156" s="230">
        <f>(C156*0.1)+(E156*6)+(H156*0.1)+(J156*6)</f>
        <v>139.35000000000002</v>
      </c>
      <c r="L156" s="230">
        <f>(C156*0.1)+(E156*6)+(G156*1)+(H156*0.1)+(J156*6)</f>
        <v>216.35000000000002</v>
      </c>
      <c r="O156" s="218">
        <f>(B156+F156)/(B152+F152+B154+F154+B156+F156+B150+H150)</f>
        <v>7.304075235109718E-2</v>
      </c>
      <c r="P156" s="221">
        <f>B156/(B156+B154+B152+H150)</f>
        <v>0</v>
      </c>
      <c r="Q156" s="219">
        <f>F156/(F156+F154+F152)</f>
        <v>0.20766488413547238</v>
      </c>
    </row>
    <row r="157" spans="1:20" x14ac:dyDescent="0.15">
      <c r="B157" s="246"/>
      <c r="C157" s="246"/>
      <c r="D157" s="246"/>
      <c r="E157" s="246"/>
      <c r="F157" s="246"/>
      <c r="G157" s="246"/>
      <c r="H157" s="246"/>
      <c r="I157" s="246"/>
      <c r="J157" s="246"/>
      <c r="K157" s="246"/>
      <c r="L157" s="247"/>
      <c r="P157" s="225"/>
    </row>
    <row r="158" spans="1:20" x14ac:dyDescent="0.15">
      <c r="A158" s="228">
        <v>2024</v>
      </c>
      <c r="P158" s="225">
        <v>2024</v>
      </c>
      <c r="S158" s="228" t="s">
        <v>92</v>
      </c>
    </row>
    <row r="159" spans="1:20" x14ac:dyDescent="0.15">
      <c r="A159" s="240" t="s">
        <v>79</v>
      </c>
      <c r="B159" s="215" t="s">
        <v>89</v>
      </c>
      <c r="C159" s="215" t="s">
        <v>2</v>
      </c>
      <c r="D159" s="215" t="s">
        <v>3</v>
      </c>
      <c r="E159" s="215" t="s">
        <v>19</v>
      </c>
      <c r="F159" s="215" t="s">
        <v>6</v>
      </c>
      <c r="G159" s="215" t="s">
        <v>76</v>
      </c>
      <c r="H159" s="215" t="s">
        <v>10</v>
      </c>
      <c r="I159" s="215" t="s">
        <v>19</v>
      </c>
      <c r="J159" s="215" t="s">
        <v>77</v>
      </c>
      <c r="K159" s="215" t="s">
        <v>6</v>
      </c>
      <c r="L159" s="215" t="s">
        <v>14</v>
      </c>
      <c r="O159" s="215" t="s">
        <v>85</v>
      </c>
      <c r="P159" s="215" t="s">
        <v>86</v>
      </c>
      <c r="Q159" s="215" t="s">
        <v>87</v>
      </c>
      <c r="S159" s="220" t="s">
        <v>40</v>
      </c>
      <c r="T159" s="220" t="s">
        <v>41</v>
      </c>
    </row>
    <row r="160" spans="1:20" x14ac:dyDescent="0.15">
      <c r="A160" s="229" t="s">
        <v>44</v>
      </c>
      <c r="B160" s="241">
        <v>558</v>
      </c>
      <c r="C160" s="241">
        <v>367</v>
      </c>
      <c r="D160" s="218">
        <f>C160/B160</f>
        <v>0.6577060931899642</v>
      </c>
      <c r="E160" s="241">
        <v>4096</v>
      </c>
      <c r="F160" s="241">
        <v>22</v>
      </c>
      <c r="G160" s="241">
        <v>9</v>
      </c>
      <c r="H160" s="241">
        <v>32</v>
      </c>
      <c r="I160" s="241">
        <v>46</v>
      </c>
      <c r="J160" s="244">
        <f>I160/H160</f>
        <v>1.4375</v>
      </c>
      <c r="K160" s="241">
        <v>0</v>
      </c>
      <c r="L160" s="230">
        <f>((E160*0.05)+(F160*4)+(G160*-1)+(I160*0.1)+(K160*6))</f>
        <v>288.40000000000003</v>
      </c>
      <c r="O160" s="218">
        <f>(B160+H160)/(B162+F162+B164+F164+B166+F166+B160+H160)</f>
        <v>0.38089089735313103</v>
      </c>
      <c r="P160" s="219">
        <f>B160/(B160+F162+F164+F166)</f>
        <v>0.50773430391264784</v>
      </c>
      <c r="Q160" s="219">
        <f>H160/(H160+B162+B164+B166)</f>
        <v>7.1111111111111111E-2</v>
      </c>
      <c r="S160" s="219">
        <f>(H160+B162+B164+B166)/(H160+B162+B164+B166+B160)</f>
        <v>0.44642857142857145</v>
      </c>
      <c r="T160" s="219">
        <f>B160/(B160+H160+B162+B164+B166)</f>
        <v>0.5535714285714286</v>
      </c>
    </row>
    <row r="161" spans="1:20" x14ac:dyDescent="0.15">
      <c r="A161" s="240" t="s">
        <v>80</v>
      </c>
      <c r="B161" s="215" t="s">
        <v>10</v>
      </c>
      <c r="C161" s="215" t="s">
        <v>19</v>
      </c>
      <c r="D161" s="215" t="s">
        <v>77</v>
      </c>
      <c r="E161" s="215" t="s">
        <v>6</v>
      </c>
      <c r="F161" s="215" t="s">
        <v>17</v>
      </c>
      <c r="G161" s="215" t="s">
        <v>18</v>
      </c>
      <c r="H161" s="215" t="s">
        <v>19</v>
      </c>
      <c r="I161" s="215" t="s">
        <v>78</v>
      </c>
      <c r="J161" s="215" t="s">
        <v>6</v>
      </c>
      <c r="K161" s="215" t="s">
        <v>14</v>
      </c>
      <c r="L161" s="215" t="s">
        <v>91</v>
      </c>
      <c r="O161" s="220" t="s">
        <v>85</v>
      </c>
      <c r="P161" s="220" t="s">
        <v>87</v>
      </c>
      <c r="Q161" s="220" t="s">
        <v>88</v>
      </c>
    </row>
    <row r="162" spans="1:20" x14ac:dyDescent="0.15">
      <c r="A162" s="229" t="s">
        <v>44</v>
      </c>
      <c r="B162" s="241">
        <v>397</v>
      </c>
      <c r="C162" s="241">
        <v>1608</v>
      </c>
      <c r="D162" s="244">
        <f>C162/B162</f>
        <v>4.0503778337531484</v>
      </c>
      <c r="E162" s="241">
        <v>14</v>
      </c>
      <c r="F162" s="241">
        <v>55</v>
      </c>
      <c r="G162" s="241">
        <v>47</v>
      </c>
      <c r="H162" s="241">
        <v>280</v>
      </c>
      <c r="I162" s="244">
        <f>H162/G162</f>
        <v>5.957446808510638</v>
      </c>
      <c r="J162" s="241">
        <v>2</v>
      </c>
      <c r="K162" s="230">
        <f>(C162*0.1)+(E162*6)+(H162*0.1)+(J162*6)</f>
        <v>284.8</v>
      </c>
      <c r="L162" s="230">
        <f>(C162*0.1)+(E162*6)+(G162*1)+(H162*0.1)+(J162*6)</f>
        <v>331.8</v>
      </c>
      <c r="O162" s="218">
        <f>(B162+F162)/(B162+F162+B164+F164+B166+F166+B160+H160)</f>
        <v>0.29180116204002582</v>
      </c>
      <c r="P162" s="219">
        <f>B162/(H160+B162+B164+B166)</f>
        <v>0.88222222222222224</v>
      </c>
      <c r="Q162" s="219">
        <f>F162/(F162+F164+F166)</f>
        <v>0.10166358595194085</v>
      </c>
    </row>
    <row r="163" spans="1:20" x14ac:dyDescent="0.15">
      <c r="A163" s="240" t="s">
        <v>81</v>
      </c>
      <c r="B163" s="215" t="s">
        <v>10</v>
      </c>
      <c r="C163" s="215" t="s">
        <v>19</v>
      </c>
      <c r="D163" s="215" t="s">
        <v>77</v>
      </c>
      <c r="E163" s="215" t="s">
        <v>6</v>
      </c>
      <c r="F163" s="215" t="s">
        <v>17</v>
      </c>
      <c r="G163" s="215" t="s">
        <v>18</v>
      </c>
      <c r="H163" s="215" t="s">
        <v>19</v>
      </c>
      <c r="I163" s="215" t="s">
        <v>78</v>
      </c>
      <c r="J163" s="215" t="s">
        <v>6</v>
      </c>
      <c r="K163" s="215" t="s">
        <v>14</v>
      </c>
      <c r="L163" s="215" t="s">
        <v>91</v>
      </c>
      <c r="O163" s="220" t="s">
        <v>85</v>
      </c>
      <c r="P163" s="220" t="s">
        <v>87</v>
      </c>
      <c r="Q163" s="220" t="s">
        <v>88</v>
      </c>
    </row>
    <row r="164" spans="1:20" x14ac:dyDescent="0.15">
      <c r="A164" s="229" t="s">
        <v>44</v>
      </c>
      <c r="B164" s="241">
        <v>21</v>
      </c>
      <c r="C164" s="241">
        <v>111</v>
      </c>
      <c r="D164" s="241">
        <f>C164/B164</f>
        <v>5.2857142857142856</v>
      </c>
      <c r="E164" s="241">
        <v>1</v>
      </c>
      <c r="F164" s="241">
        <v>403</v>
      </c>
      <c r="G164" s="241">
        <v>269</v>
      </c>
      <c r="H164" s="241">
        <v>3357</v>
      </c>
      <c r="I164" s="244">
        <f>H164/G164</f>
        <v>12.479553903345725</v>
      </c>
      <c r="J164" s="241">
        <v>17</v>
      </c>
      <c r="K164" s="230">
        <f>(C164*0.1)+(E164*6)+(H164*0.1)+(J164*6)</f>
        <v>454.80000000000007</v>
      </c>
      <c r="L164" s="230">
        <f>(C164*0.1)+(E164*6)+(G164*1)+(H164*0.1)+(J164*6)</f>
        <v>723.80000000000007</v>
      </c>
      <c r="O164" s="218">
        <f>(B164+F164)/(B162+F162+B164+F164+B166+F166+B160+H160)</f>
        <v>0.27372498386055522</v>
      </c>
      <c r="P164" s="219">
        <f>B164/(B162+H160+B164+B166)</f>
        <v>4.6666666666666669E-2</v>
      </c>
      <c r="Q164" s="219">
        <f>F164/(F164+F162+F166)</f>
        <v>0.74491682070240295</v>
      </c>
    </row>
    <row r="165" spans="1:20" x14ac:dyDescent="0.15">
      <c r="A165" s="240" t="s">
        <v>82</v>
      </c>
      <c r="B165" s="215" t="s">
        <v>10</v>
      </c>
      <c r="C165" s="215" t="s">
        <v>19</v>
      </c>
      <c r="D165" s="215" t="s">
        <v>77</v>
      </c>
      <c r="E165" s="215" t="s">
        <v>6</v>
      </c>
      <c r="F165" s="215" t="s">
        <v>17</v>
      </c>
      <c r="G165" s="215" t="s">
        <v>18</v>
      </c>
      <c r="H165" s="215" t="s">
        <v>19</v>
      </c>
      <c r="I165" s="215" t="s">
        <v>78</v>
      </c>
      <c r="J165" s="215" t="s">
        <v>6</v>
      </c>
      <c r="K165" s="215" t="s">
        <v>14</v>
      </c>
      <c r="L165" s="215" t="s">
        <v>91</v>
      </c>
      <c r="O165" s="220" t="s">
        <v>85</v>
      </c>
      <c r="P165" s="220" t="s">
        <v>87</v>
      </c>
      <c r="Q165" s="220" t="s">
        <v>88</v>
      </c>
    </row>
    <row r="166" spans="1:20" x14ac:dyDescent="0.15">
      <c r="A166" s="229" t="s">
        <v>44</v>
      </c>
      <c r="B166" s="241">
        <v>0</v>
      </c>
      <c r="C166" s="241">
        <v>0</v>
      </c>
      <c r="D166" s="241" t="e">
        <f>C166/B166</f>
        <v>#DIV/0!</v>
      </c>
      <c r="E166" s="241">
        <v>0</v>
      </c>
      <c r="F166" s="241">
        <v>83</v>
      </c>
      <c r="G166" s="241">
        <v>51</v>
      </c>
      <c r="H166" s="241">
        <v>459</v>
      </c>
      <c r="I166" s="244">
        <f>H166/G166</f>
        <v>9</v>
      </c>
      <c r="J166" s="241">
        <v>3</v>
      </c>
      <c r="K166" s="230">
        <f>(C166*0.1)+(E166*6)+(H166*0.1)+(J166*6)</f>
        <v>63.900000000000006</v>
      </c>
      <c r="L166" s="230">
        <f>(C166*0.1)+(E166*6)+(G166*1)+(H166*0.1)+(J166*6)</f>
        <v>114.9</v>
      </c>
      <c r="O166" s="218">
        <f>(B166+F166)/(B162+F162+B164+F164+B166+F166+B160+H160)</f>
        <v>5.3582956746287928E-2</v>
      </c>
      <c r="P166" s="221">
        <f>B166/(B166+B164+B162+H160)</f>
        <v>0</v>
      </c>
      <c r="Q166" s="219">
        <f>F166/(F166+F164+F162)</f>
        <v>0.15341959334565619</v>
      </c>
    </row>
    <row r="168" spans="1:20" x14ac:dyDescent="0.15">
      <c r="A168" s="228">
        <v>2025</v>
      </c>
      <c r="P168" s="225">
        <v>2025</v>
      </c>
      <c r="S168" s="228" t="s">
        <v>92</v>
      </c>
    </row>
    <row r="169" spans="1:20" x14ac:dyDescent="0.15">
      <c r="A169" s="240" t="s">
        <v>79</v>
      </c>
      <c r="B169" s="215" t="s">
        <v>89</v>
      </c>
      <c r="C169" s="215" t="s">
        <v>2</v>
      </c>
      <c r="D169" s="215" t="s">
        <v>3</v>
      </c>
      <c r="E169" s="215" t="s">
        <v>19</v>
      </c>
      <c r="F169" s="215" t="s">
        <v>6</v>
      </c>
      <c r="G169" s="215" t="s">
        <v>76</v>
      </c>
      <c r="H169" s="215" t="s">
        <v>10</v>
      </c>
      <c r="I169" s="215" t="s">
        <v>19</v>
      </c>
      <c r="J169" s="215" t="s">
        <v>77</v>
      </c>
      <c r="K169" s="215" t="s">
        <v>6</v>
      </c>
      <c r="L169" s="215" t="s">
        <v>14</v>
      </c>
      <c r="O169" s="215" t="s">
        <v>85</v>
      </c>
      <c r="P169" s="215" t="s">
        <v>86</v>
      </c>
      <c r="Q169" s="215" t="s">
        <v>87</v>
      </c>
      <c r="S169" s="220" t="s">
        <v>40</v>
      </c>
      <c r="T169" s="220" t="s">
        <v>41</v>
      </c>
    </row>
    <row r="170" spans="1:20" x14ac:dyDescent="0.15">
      <c r="A170" s="229" t="s">
        <v>44</v>
      </c>
      <c r="B170" s="241">
        <v>597</v>
      </c>
      <c r="C170" s="241">
        <v>388</v>
      </c>
      <c r="D170" s="218">
        <f>C170/B170</f>
        <v>0.64991624790619762</v>
      </c>
      <c r="E170" s="241">
        <v>4707</v>
      </c>
      <c r="F170" s="241">
        <v>46</v>
      </c>
      <c r="G170" s="241">
        <v>8</v>
      </c>
      <c r="H170" s="241">
        <v>37</v>
      </c>
      <c r="I170" s="241">
        <v>-9</v>
      </c>
      <c r="J170" s="241">
        <f>I170/H170</f>
        <v>-0.24324324324324326</v>
      </c>
      <c r="K170" s="241">
        <v>0</v>
      </c>
      <c r="L170" s="230">
        <f>((E170*0.05)+(F170*4)+(G170*-1)+(I170*0.1)+(K170*6))</f>
        <v>410.45000000000005</v>
      </c>
      <c r="O170" s="218">
        <f>(B170+H170)/(B172+F172+B174+F174+B176+F176+B170+H170)</f>
        <v>0.38634978671541742</v>
      </c>
      <c r="P170" s="219">
        <f>B170/(B170+F172+F174+F176)</f>
        <v>0.50679117147707975</v>
      </c>
      <c r="Q170" s="219">
        <f>H170/(H170+B172+B174+B176)</f>
        <v>7.9913606911447083E-2</v>
      </c>
      <c r="S170" s="219">
        <f>(H170+B172+B174+B176)/(H170+B172+B174+B176+B170)</f>
        <v>0.43679245283018869</v>
      </c>
      <c r="T170" s="219">
        <f>B170/(B170+H170+B172+B174+B176)</f>
        <v>0.56320754716981136</v>
      </c>
    </row>
    <row r="171" spans="1:20" x14ac:dyDescent="0.15">
      <c r="A171" s="240" t="s">
        <v>80</v>
      </c>
      <c r="B171" s="215" t="s">
        <v>10</v>
      </c>
      <c r="C171" s="215" t="s">
        <v>19</v>
      </c>
      <c r="D171" s="215" t="s">
        <v>77</v>
      </c>
      <c r="E171" s="215" t="s">
        <v>6</v>
      </c>
      <c r="F171" s="215" t="s">
        <v>17</v>
      </c>
      <c r="G171" s="215" t="s">
        <v>18</v>
      </c>
      <c r="H171" s="215" t="s">
        <v>19</v>
      </c>
      <c r="I171" s="215" t="s">
        <v>78</v>
      </c>
      <c r="J171" s="215" t="s">
        <v>6</v>
      </c>
      <c r="K171" s="215" t="s">
        <v>14</v>
      </c>
      <c r="L171" s="215" t="s">
        <v>91</v>
      </c>
      <c r="O171" s="220" t="s">
        <v>85</v>
      </c>
      <c r="P171" s="220" t="s">
        <v>87</v>
      </c>
      <c r="Q171" s="220" t="s">
        <v>88</v>
      </c>
    </row>
    <row r="172" spans="1:20" x14ac:dyDescent="0.15">
      <c r="A172" s="229" t="s">
        <v>44</v>
      </c>
      <c r="B172" s="241">
        <v>413</v>
      </c>
      <c r="C172" s="241">
        <v>2044</v>
      </c>
      <c r="D172" s="244">
        <f>C172/B172</f>
        <v>4.9491525423728815</v>
      </c>
      <c r="E172" s="241">
        <v>16</v>
      </c>
      <c r="F172" s="241">
        <v>64</v>
      </c>
      <c r="G172" s="241">
        <v>44</v>
      </c>
      <c r="H172" s="241">
        <v>317</v>
      </c>
      <c r="I172" s="244">
        <f>H172/G172</f>
        <v>7.2045454545454541</v>
      </c>
      <c r="J172" s="241">
        <v>3</v>
      </c>
      <c r="K172" s="230">
        <f>(C172*0.1)+(E172*6)+(H172*0.1)+(J172*6)</f>
        <v>350.09999999999997</v>
      </c>
      <c r="L172" s="230">
        <f>(C172*0.1)+(E172*6)+(G172*1)+(H172*0.1)+(J172*6)</f>
        <v>394.09999999999997</v>
      </c>
      <c r="O172" s="218">
        <f>(B172+F172)/(B172+F172+B174+F174+B176+F176+B170+H170)</f>
        <v>0.2906764168190128</v>
      </c>
      <c r="P172" s="219">
        <f>B172/(H170+B172+B174+B176)</f>
        <v>0.89200863930885532</v>
      </c>
      <c r="Q172" s="219">
        <f>F172/(F172+F174+F176)</f>
        <v>0.11015490533562823</v>
      </c>
    </row>
    <row r="173" spans="1:20" x14ac:dyDescent="0.15">
      <c r="A173" s="240" t="s">
        <v>81</v>
      </c>
      <c r="B173" s="215" t="s">
        <v>10</v>
      </c>
      <c r="C173" s="215" t="s">
        <v>19</v>
      </c>
      <c r="D173" s="215" t="s">
        <v>77</v>
      </c>
      <c r="E173" s="215" t="s">
        <v>6</v>
      </c>
      <c r="F173" s="215" t="s">
        <v>17</v>
      </c>
      <c r="G173" s="215" t="s">
        <v>18</v>
      </c>
      <c r="H173" s="215" t="s">
        <v>19</v>
      </c>
      <c r="I173" s="215" t="s">
        <v>78</v>
      </c>
      <c r="J173" s="215" t="s">
        <v>6</v>
      </c>
      <c r="K173" s="215" t="s">
        <v>14</v>
      </c>
      <c r="L173" s="215" t="s">
        <v>91</v>
      </c>
      <c r="O173" s="220" t="s">
        <v>85</v>
      </c>
      <c r="P173" s="220" t="s">
        <v>87</v>
      </c>
      <c r="Q173" s="220" t="s">
        <v>88</v>
      </c>
    </row>
    <row r="174" spans="1:20" x14ac:dyDescent="0.15">
      <c r="A174" s="229" t="s">
        <v>44</v>
      </c>
      <c r="B174" s="241">
        <v>13</v>
      </c>
      <c r="C174" s="241">
        <v>117</v>
      </c>
      <c r="D174" s="244">
        <f>C174/B174</f>
        <v>9</v>
      </c>
      <c r="E174" s="241">
        <v>1</v>
      </c>
      <c r="F174" s="241">
        <v>367</v>
      </c>
      <c r="G174" s="241">
        <v>241</v>
      </c>
      <c r="H174" s="241">
        <v>3262</v>
      </c>
      <c r="I174" s="244">
        <f>H174/G174</f>
        <v>13.535269709543568</v>
      </c>
      <c r="J174" s="241">
        <v>26</v>
      </c>
      <c r="K174" s="230">
        <f>(C174*0.1)+(E174*6)+(H174*0.1)+(J174*6)</f>
        <v>499.90000000000003</v>
      </c>
      <c r="L174" s="230">
        <f>(C174*0.1)+(E174*6)+(G174*1)+(H174*0.1)+(J174*6)</f>
        <v>740.90000000000009</v>
      </c>
      <c r="O174" s="218">
        <f>(B174+F174)/(B172+F172+B174+F174+B176+F176+B170+H170)</f>
        <v>0.23156611822059719</v>
      </c>
      <c r="P174" s="219">
        <f>B174/(B172+H170+B174+B176)</f>
        <v>2.8077753779697623E-2</v>
      </c>
      <c r="Q174" s="219">
        <f>F174/(F174+F172+F176)</f>
        <v>0.63166953528399317</v>
      </c>
    </row>
    <row r="175" spans="1:20" x14ac:dyDescent="0.15">
      <c r="A175" s="240" t="s">
        <v>82</v>
      </c>
      <c r="B175" s="215" t="s">
        <v>10</v>
      </c>
      <c r="C175" s="215" t="s">
        <v>19</v>
      </c>
      <c r="D175" s="215" t="s">
        <v>77</v>
      </c>
      <c r="E175" s="215" t="s">
        <v>6</v>
      </c>
      <c r="F175" s="215" t="s">
        <v>17</v>
      </c>
      <c r="G175" s="215" t="s">
        <v>18</v>
      </c>
      <c r="H175" s="215" t="s">
        <v>19</v>
      </c>
      <c r="I175" s="215" t="s">
        <v>78</v>
      </c>
      <c r="J175" s="215" t="s">
        <v>6</v>
      </c>
      <c r="K175" s="215" t="s">
        <v>14</v>
      </c>
      <c r="L175" s="215" t="s">
        <v>91</v>
      </c>
      <c r="O175" s="220" t="s">
        <v>85</v>
      </c>
      <c r="P175" s="220" t="s">
        <v>87</v>
      </c>
      <c r="Q175" s="220" t="s">
        <v>88</v>
      </c>
    </row>
    <row r="176" spans="1:20" x14ac:dyDescent="0.15">
      <c r="A176" s="229" t="s">
        <v>44</v>
      </c>
      <c r="B176" s="241">
        <v>0</v>
      </c>
      <c r="C176" s="241">
        <v>0</v>
      </c>
      <c r="D176" s="241" t="e">
        <f>C176/B176</f>
        <v>#DIV/0!</v>
      </c>
      <c r="E176" s="241">
        <v>0</v>
      </c>
      <c r="F176" s="241">
        <v>150</v>
      </c>
      <c r="G176" s="241">
        <v>103</v>
      </c>
      <c r="H176" s="241">
        <v>1128</v>
      </c>
      <c r="I176" s="244">
        <f>H176/G176</f>
        <v>10.951456310679612</v>
      </c>
      <c r="J176" s="241">
        <v>17</v>
      </c>
      <c r="K176" s="230">
        <f>(C176*0.1)+(E176*6)+(H176*0.1)+(J176*6)</f>
        <v>214.8</v>
      </c>
      <c r="L176" s="230">
        <f>(C176*0.1)+(E176*6)+(G176*1)+(H176*0.1)+(J176*6)</f>
        <v>317.8</v>
      </c>
      <c r="O176" s="218">
        <f>(B176+F176)/(B172+F172+B174+F174+B176+F176+B170+H170)</f>
        <v>9.1407678244972576E-2</v>
      </c>
      <c r="P176" s="221">
        <f>B176/(B176+B174+B172+H170)</f>
        <v>0</v>
      </c>
      <c r="Q176" s="219">
        <f>F176/(F176+F174+F172)</f>
        <v>0.25817555938037867</v>
      </c>
    </row>
  </sheetData>
  <mergeCells count="136">
    <mergeCell ref="A141:W141"/>
    <mergeCell ref="H143:J143"/>
    <mergeCell ref="M143:O143"/>
    <mergeCell ref="H144:J144"/>
    <mergeCell ref="H145:J145"/>
    <mergeCell ref="H146:J146"/>
    <mergeCell ref="J127:M127"/>
    <mergeCell ref="R127:U127"/>
    <mergeCell ref="J128:M128"/>
    <mergeCell ref="R128:U128"/>
    <mergeCell ref="J129:M129"/>
    <mergeCell ref="R129:U129"/>
    <mergeCell ref="J124:M124"/>
    <mergeCell ref="R124:U124"/>
    <mergeCell ref="J125:M125"/>
    <mergeCell ref="R125:U125"/>
    <mergeCell ref="J126:M126"/>
    <mergeCell ref="R126:U126"/>
    <mergeCell ref="J121:M121"/>
    <mergeCell ref="R121:U121"/>
    <mergeCell ref="J122:M122"/>
    <mergeCell ref="R122:U122"/>
    <mergeCell ref="J123:M123"/>
    <mergeCell ref="R123:U123"/>
    <mergeCell ref="A111:G111"/>
    <mergeCell ref="J111:N111"/>
    <mergeCell ref="R111:T111"/>
    <mergeCell ref="V111:W111"/>
    <mergeCell ref="A120:G120"/>
    <mergeCell ref="J120:N120"/>
    <mergeCell ref="R120:V120"/>
    <mergeCell ref="A90:G90"/>
    <mergeCell ref="H90:M90"/>
    <mergeCell ref="R90:T90"/>
    <mergeCell ref="V90:W90"/>
    <mergeCell ref="A100:G100"/>
    <mergeCell ref="J100:N100"/>
    <mergeCell ref="R100:T100"/>
    <mergeCell ref="V100:W100"/>
    <mergeCell ref="H76:J76"/>
    <mergeCell ref="H77:J77"/>
    <mergeCell ref="A80:W80"/>
    <mergeCell ref="C82:I82"/>
    <mergeCell ref="L82:P82"/>
    <mergeCell ref="R82:T82"/>
    <mergeCell ref="V82:W82"/>
    <mergeCell ref="J59:M59"/>
    <mergeCell ref="R59:U59"/>
    <mergeCell ref="AL59:AO59"/>
    <mergeCell ref="AT59:AW59"/>
    <mergeCell ref="A73:W73"/>
    <mergeCell ref="H75:J75"/>
    <mergeCell ref="M75:O75"/>
    <mergeCell ref="J57:M57"/>
    <mergeCell ref="R57:U57"/>
    <mergeCell ref="AL57:AO57"/>
    <mergeCell ref="AT57:AW57"/>
    <mergeCell ref="J58:M58"/>
    <mergeCell ref="R58:U58"/>
    <mergeCell ref="AL58:AO58"/>
    <mergeCell ref="AT58:AW58"/>
    <mergeCell ref="J55:M55"/>
    <mergeCell ref="R55:U55"/>
    <mergeCell ref="AL55:AO55"/>
    <mergeCell ref="AT55:AW55"/>
    <mergeCell ref="J56:M56"/>
    <mergeCell ref="R56:U56"/>
    <mergeCell ref="AL56:AO56"/>
    <mergeCell ref="AT56:AW56"/>
    <mergeCell ref="J53:M53"/>
    <mergeCell ref="R53:U53"/>
    <mergeCell ref="AL53:AO53"/>
    <mergeCell ref="AT53:AW53"/>
    <mergeCell ref="J54:M54"/>
    <mergeCell ref="R54:U54"/>
    <mergeCell ref="AL54:AO54"/>
    <mergeCell ref="AT54:AW54"/>
    <mergeCell ref="J51:M51"/>
    <mergeCell ref="R51:U51"/>
    <mergeCell ref="AL51:AO51"/>
    <mergeCell ref="AT51:AW51"/>
    <mergeCell ref="J52:M52"/>
    <mergeCell ref="R52:U52"/>
    <mergeCell ref="AL52:AO52"/>
    <mergeCell ref="AT52:AW52"/>
    <mergeCell ref="A50:G50"/>
    <mergeCell ref="J50:N50"/>
    <mergeCell ref="R50:V50"/>
    <mergeCell ref="AC50:AI50"/>
    <mergeCell ref="AL50:AP50"/>
    <mergeCell ref="AT50:AX50"/>
    <mergeCell ref="AV30:AX30"/>
    <mergeCell ref="AZ30:BA30"/>
    <mergeCell ref="A41:G41"/>
    <mergeCell ref="L41:P41"/>
    <mergeCell ref="T41:V41"/>
    <mergeCell ref="X41:Y41"/>
    <mergeCell ref="AE41:AK41"/>
    <mergeCell ref="AN41:AR41"/>
    <mergeCell ref="AV41:AX41"/>
    <mergeCell ref="AZ41:BA41"/>
    <mergeCell ref="A30:G30"/>
    <mergeCell ref="L30:P30"/>
    <mergeCell ref="T30:V30"/>
    <mergeCell ref="X30:Y30"/>
    <mergeCell ref="AE30:AK30"/>
    <mergeCell ref="AN30:AR30"/>
    <mergeCell ref="AV12:AX12"/>
    <mergeCell ref="AZ12:BA12"/>
    <mergeCell ref="A20:G20"/>
    <mergeCell ref="H20:M20"/>
    <mergeCell ref="T20:V20"/>
    <mergeCell ref="X20:Y20"/>
    <mergeCell ref="AE20:AK20"/>
    <mergeCell ref="AL20:AQ20"/>
    <mergeCell ref="AV20:AX20"/>
    <mergeCell ref="AZ20:BA20"/>
    <mergeCell ref="C12:I12"/>
    <mergeCell ref="N12:R12"/>
    <mergeCell ref="T12:V12"/>
    <mergeCell ref="X12:Y12"/>
    <mergeCell ref="AG12:AM12"/>
    <mergeCell ref="AP12:AT12"/>
    <mergeCell ref="H6:J6"/>
    <mergeCell ref="AJ6:AL6"/>
    <mergeCell ref="H7:J7"/>
    <mergeCell ref="AJ7:AL7"/>
    <mergeCell ref="A10:W10"/>
    <mergeCell ref="AC10:AY10"/>
    <mergeCell ref="A1:W1"/>
    <mergeCell ref="A3:W3"/>
    <mergeCell ref="AC3:AY3"/>
    <mergeCell ref="H5:J5"/>
    <mergeCell ref="M5:O5"/>
    <mergeCell ref="AJ5:AL5"/>
    <mergeCell ref="AO5:AQ5"/>
  </mergeCells>
  <hyperlinks>
    <hyperlink ref="H6" location="ARI!A90" display="RSP Projections: Year 2" xr:uid="{3FA164FD-DFA5-431A-83AD-541C7F6AAB12}"/>
    <hyperlink ref="H6:J6" location="ARI!A110" display="RSP Projections: Year 2" xr:uid="{2B7AC97E-5B26-4793-8A67-309CC3416F4F}"/>
    <hyperlink ref="M5:O5" location="ARI!AX11" display="Adjustable Projections: Year 1" xr:uid="{EF42F6F6-0737-4817-A765-84CBC42F1B8C}"/>
    <hyperlink ref="AJ5" location="ARI!C9" display="RSP Projections: Year 1" xr:uid="{08915854-BF3E-48B2-AACB-9C26E6041BE0}"/>
    <hyperlink ref="AJ6" location="ARI!A90" display="RSP Projections: Year 2" xr:uid="{28B40687-D286-4453-9D58-1F599C3A29C9}"/>
    <hyperlink ref="AJ6:AL6" location="ARI!A110" display="RSP Projections: Year 2" xr:uid="{4B13ECE4-4A87-46B3-9AD3-40BA31FC19A4}"/>
    <hyperlink ref="AO5:AQ5" location="ARI!AX11" display="Adjustable Projections: Year 1" xr:uid="{63D624DE-2A04-43B7-B243-D11FE7588BAA}"/>
    <hyperlink ref="H5" location="ARI!C9" display="RSP Projections: Year 1" xr:uid="{1C9B8480-2BD3-49E7-8961-3AF605866167}"/>
    <hyperlink ref="H76" location="ARI!A90" display="RSP Projections: Year 2" xr:uid="{F42E09E6-7149-46B1-A70F-392BEE6E3C37}"/>
    <hyperlink ref="H76:J76" location="ARI!A110" display="RSP Projections: Year 2" xr:uid="{B482D03D-C60D-4D79-8831-894729231307}"/>
    <hyperlink ref="M75:O75" location="ARI!AX11" display="Adjustable Projections: Year 1" xr:uid="{AD322699-C651-47F4-8F2E-98F537E99BDB}"/>
    <hyperlink ref="H75" location="ARI!C9" display="RSP Projections: Year 1" xr:uid="{EF1D8DCE-2980-4E6E-8D99-CCBA4542B872}"/>
    <hyperlink ref="M6" location="ARI!A170" display="Past Run/Pass Performances" xr:uid="{56B000EE-302E-4E08-A3BB-0DAC0166B759}"/>
    <hyperlink ref="M76" location="ARI!A170" display="Past Run/Pass Performances" xr:uid="{100DE8E3-80C1-46DD-A50F-5734564B8098}"/>
    <hyperlink ref="H143" location="ARI!C9" display="RSP Projections: Year 1" xr:uid="{3798F55A-A9EB-46D0-AB96-5E7BACEC03CD}"/>
    <hyperlink ref="H144" location="ARI!A90" display="RSP Projections: Year 2" xr:uid="{6A64465B-B266-4BE3-90D8-6DCBD474D504}"/>
    <hyperlink ref="H144:J144" location="ARI!A110" display="RSP Projections: Year 2" xr:uid="{188B57CC-31E6-4996-8EE2-72E20A597785}"/>
    <hyperlink ref="M143:O143" location="ARI!AX11" display="Adjustable Projections: Year 1" xr:uid="{D36A92AB-14A1-4782-9FE8-0C61AA279F91}"/>
  </hyperlinks>
  <pageMargins left="0" right="0" top="0" bottom="0" header="0" footer="0"/>
  <pageSetup scale="54" orientation="landscape" horizontalDpi="1200" verticalDpi="1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99E34-0CEB-4475-9CFA-2DD2629E0CE6}">
  <dimension ref="A1:BB176"/>
  <sheetViews>
    <sheetView topLeftCell="A25" zoomScale="200" zoomScaleNormal="200" workbookViewId="0">
      <selection activeCell="G43" sqref="G43"/>
    </sheetView>
  </sheetViews>
  <sheetFormatPr defaultColWidth="13.5703125" defaultRowHeight="8.25" x14ac:dyDescent="0.15"/>
  <cols>
    <col min="1" max="1" width="13.85546875" style="312" bestFit="1" customWidth="1"/>
    <col min="2" max="2" width="3.5703125" style="322" customWidth="1"/>
    <col min="3" max="17" width="3.5703125" style="312" customWidth="1"/>
    <col min="18" max="18" width="11.5703125" style="312" customWidth="1"/>
    <col min="19" max="19" width="7" style="312" customWidth="1"/>
    <col min="20" max="22" width="4.5703125" style="312" customWidth="1"/>
    <col min="23" max="23" width="3.85546875" style="312" bestFit="1" customWidth="1"/>
    <col min="24" max="24" width="4.140625" style="312" customWidth="1"/>
    <col min="25" max="25" width="4.42578125" style="312" customWidth="1"/>
    <col min="26" max="26" width="4.140625" style="312" customWidth="1"/>
    <col min="27" max="28" width="13.5703125" style="312"/>
    <col min="29" max="29" width="13.140625" style="312" bestFit="1" customWidth="1"/>
    <col min="30" max="30" width="5.85546875" style="312" bestFit="1" customWidth="1"/>
    <col min="31" max="31" width="6" style="312" bestFit="1" customWidth="1"/>
    <col min="32" max="32" width="5.85546875" style="312" bestFit="1" customWidth="1"/>
    <col min="33" max="33" width="7" style="312" bestFit="1" customWidth="1"/>
    <col min="34" max="34" width="4.5703125" style="312" bestFit="1" customWidth="1"/>
    <col min="35" max="35" width="7" style="312" bestFit="1" customWidth="1"/>
    <col min="36" max="36" width="3.42578125" style="312" bestFit="1" customWidth="1"/>
    <col min="37" max="37" width="6.28515625" style="312" bestFit="1" customWidth="1"/>
    <col min="38" max="38" width="33.7109375" style="312" bestFit="1" customWidth="1"/>
    <col min="39" max="39" width="5.5703125" style="312" bestFit="1" customWidth="1"/>
    <col min="40" max="40" width="4.140625" style="312" bestFit="1" customWidth="1"/>
    <col min="41" max="41" width="7" style="312" bestFit="1" customWidth="1"/>
    <col min="42" max="42" width="6.28515625" style="312" bestFit="1" customWidth="1"/>
    <col min="43" max="43" width="6.7109375" style="312" bestFit="1" customWidth="1"/>
    <col min="44" max="44" width="3.42578125" style="312" bestFit="1" customWidth="1"/>
    <col min="45" max="45" width="5.85546875" style="312" bestFit="1" customWidth="1"/>
    <col min="46" max="46" width="13.5703125" style="312"/>
    <col min="47" max="47" width="6" style="312" bestFit="1" customWidth="1"/>
    <col min="48" max="48" width="6.42578125" style="312" bestFit="1" customWidth="1"/>
    <col min="49" max="49" width="6" style="312" bestFit="1" customWidth="1"/>
    <col min="50" max="50" width="6.28515625" style="312" bestFit="1" customWidth="1"/>
    <col min="51" max="51" width="4.140625" style="312" bestFit="1" customWidth="1"/>
    <col min="52" max="52" width="6.7109375" style="312" bestFit="1" customWidth="1"/>
    <col min="53" max="16384" width="13.5703125" style="312"/>
  </cols>
  <sheetData>
    <row r="1" spans="1:53" x14ac:dyDescent="0.15">
      <c r="A1" s="545" t="s">
        <v>114</v>
      </c>
      <c r="B1" s="545"/>
      <c r="C1" s="545"/>
      <c r="D1" s="545"/>
      <c r="E1" s="545"/>
      <c r="F1" s="545"/>
      <c r="G1" s="545"/>
      <c r="H1" s="545"/>
      <c r="I1" s="545"/>
      <c r="J1" s="545"/>
      <c r="K1" s="545"/>
      <c r="L1" s="545"/>
      <c r="M1" s="545"/>
      <c r="N1" s="545"/>
      <c r="O1" s="545"/>
      <c r="P1" s="545"/>
      <c r="Q1" s="545"/>
      <c r="R1" s="545"/>
      <c r="S1" s="545"/>
      <c r="T1" s="545"/>
      <c r="U1" s="545"/>
      <c r="V1" s="545"/>
      <c r="W1" s="545"/>
    </row>
    <row r="2" spans="1:53" x14ac:dyDescent="0.15">
      <c r="C2" s="313"/>
      <c r="D2" s="313"/>
      <c r="E2" s="313"/>
      <c r="F2" s="313"/>
      <c r="G2" s="313"/>
      <c r="H2" s="313"/>
      <c r="I2" s="313"/>
      <c r="J2" s="313"/>
      <c r="K2" s="313"/>
      <c r="L2" s="313"/>
      <c r="M2" s="313"/>
      <c r="N2" s="313"/>
    </row>
    <row r="3" spans="1:53" x14ac:dyDescent="0.15">
      <c r="A3" s="545" t="s">
        <v>55</v>
      </c>
      <c r="B3" s="545"/>
      <c r="C3" s="545"/>
      <c r="D3" s="545"/>
      <c r="E3" s="545"/>
      <c r="F3" s="545"/>
      <c r="G3" s="545"/>
      <c r="H3" s="545"/>
      <c r="I3" s="545"/>
      <c r="J3" s="545"/>
      <c r="K3" s="545"/>
      <c r="L3" s="545"/>
      <c r="M3" s="545"/>
      <c r="N3" s="545"/>
      <c r="O3" s="545"/>
      <c r="P3" s="545"/>
      <c r="Q3" s="545"/>
      <c r="R3" s="545"/>
      <c r="S3" s="545"/>
      <c r="T3" s="545"/>
      <c r="U3" s="545"/>
      <c r="V3" s="545"/>
      <c r="W3" s="545"/>
      <c r="AC3" s="545" t="s">
        <v>55</v>
      </c>
      <c r="AD3" s="545"/>
      <c r="AE3" s="545"/>
      <c r="AF3" s="545"/>
      <c r="AG3" s="545"/>
      <c r="AH3" s="545"/>
      <c r="AI3" s="545"/>
      <c r="AJ3" s="545"/>
      <c r="AK3" s="545"/>
      <c r="AL3" s="545"/>
      <c r="AM3" s="545"/>
      <c r="AN3" s="545"/>
      <c r="AO3" s="545"/>
      <c r="AP3" s="545"/>
      <c r="AQ3" s="545"/>
      <c r="AR3" s="545"/>
      <c r="AS3" s="545"/>
      <c r="AT3" s="545"/>
      <c r="AU3" s="545"/>
      <c r="AV3" s="545"/>
      <c r="AW3" s="545"/>
      <c r="AX3" s="545"/>
      <c r="AY3" s="545"/>
    </row>
    <row r="4" spans="1:53" x14ac:dyDescent="0.15">
      <c r="A4" s="313"/>
      <c r="B4" s="313"/>
      <c r="C4" s="313"/>
      <c r="D4" s="313"/>
      <c r="E4" s="313"/>
      <c r="F4" s="313"/>
      <c r="G4" s="313"/>
      <c r="H4" s="313"/>
      <c r="I4" s="313"/>
      <c r="J4" s="313"/>
      <c r="K4" s="313"/>
      <c r="L4" s="313"/>
      <c r="M4" s="313"/>
      <c r="N4" s="313"/>
      <c r="O4" s="313"/>
      <c r="P4" s="313"/>
      <c r="Q4" s="313"/>
      <c r="R4" s="313"/>
      <c r="S4" s="313"/>
      <c r="T4" s="313"/>
      <c r="U4" s="313"/>
      <c r="V4" s="313"/>
      <c r="W4" s="313"/>
      <c r="X4" s="313"/>
      <c r="Y4" s="313"/>
      <c r="Z4" s="313"/>
      <c r="AA4" s="313"/>
      <c r="AC4" s="313"/>
      <c r="AD4" s="313"/>
      <c r="AE4" s="313"/>
      <c r="AF4" s="313"/>
      <c r="AG4" s="313"/>
      <c r="AH4" s="313"/>
      <c r="AI4" s="313"/>
      <c r="AJ4" s="313"/>
      <c r="AK4" s="313"/>
      <c r="AL4" s="313"/>
      <c r="AM4" s="313"/>
      <c r="AN4" s="313"/>
      <c r="AO4" s="313"/>
      <c r="AP4" s="313"/>
      <c r="AQ4" s="313"/>
      <c r="AR4" s="313"/>
      <c r="AS4" s="313"/>
      <c r="AT4" s="313"/>
      <c r="AU4" s="313"/>
      <c r="AV4" s="313"/>
      <c r="AW4" s="313"/>
      <c r="AX4" s="313"/>
      <c r="AY4" s="313"/>
    </row>
    <row r="5" spans="1:53" x14ac:dyDescent="0.15">
      <c r="H5" s="543" t="s">
        <v>36</v>
      </c>
      <c r="I5" s="544"/>
      <c r="J5" s="544"/>
      <c r="M5" s="543" t="s">
        <v>37</v>
      </c>
      <c r="N5" s="543"/>
      <c r="O5" s="543"/>
      <c r="S5" s="314" t="s">
        <v>94</v>
      </c>
      <c r="AJ5" s="543" t="s">
        <v>36</v>
      </c>
      <c r="AK5" s="544"/>
      <c r="AL5" s="544"/>
      <c r="AO5" s="543" t="s">
        <v>37</v>
      </c>
      <c r="AP5" s="543"/>
      <c r="AQ5" s="543"/>
    </row>
    <row r="6" spans="1:53" x14ac:dyDescent="0.15">
      <c r="H6" s="543" t="s">
        <v>38</v>
      </c>
      <c r="I6" s="543"/>
      <c r="J6" s="543"/>
      <c r="M6" s="315" t="s">
        <v>75</v>
      </c>
      <c r="S6" s="316" t="s">
        <v>40</v>
      </c>
      <c r="T6" s="316" t="s">
        <v>41</v>
      </c>
      <c r="AJ6" s="543" t="s">
        <v>38</v>
      </c>
      <c r="AK6" s="543"/>
      <c r="AL6" s="543"/>
    </row>
    <row r="7" spans="1:53" x14ac:dyDescent="0.15">
      <c r="H7" s="543"/>
      <c r="I7" s="544"/>
      <c r="J7" s="544"/>
      <c r="S7" s="317">
        <f>(N17+D27+L38+L47)/(N17+D27+L38+D17)</f>
        <v>0.57462686567164178</v>
      </c>
      <c r="T7" s="317">
        <f>D17/(D17+N17+D27+L38+L47)</f>
        <v>0.42537313432835822</v>
      </c>
      <c r="AJ7" s="543"/>
      <c r="AK7" s="544"/>
      <c r="AL7" s="544"/>
    </row>
    <row r="8" spans="1:53" x14ac:dyDescent="0.15">
      <c r="S8" s="312" t="s">
        <v>422</v>
      </c>
    </row>
    <row r="10" spans="1:53" x14ac:dyDescent="0.15">
      <c r="A10" s="545" t="s">
        <v>36</v>
      </c>
      <c r="B10" s="545"/>
      <c r="C10" s="545"/>
      <c r="D10" s="545"/>
      <c r="E10" s="545"/>
      <c r="F10" s="545"/>
      <c r="G10" s="545"/>
      <c r="H10" s="545"/>
      <c r="I10" s="545"/>
      <c r="J10" s="545"/>
      <c r="K10" s="545"/>
      <c r="L10" s="545"/>
      <c r="M10" s="545"/>
      <c r="N10" s="545"/>
      <c r="O10" s="545"/>
      <c r="P10" s="545"/>
      <c r="Q10" s="545"/>
      <c r="R10" s="545"/>
      <c r="S10" s="545"/>
      <c r="T10" s="545"/>
      <c r="U10" s="545"/>
      <c r="V10" s="545"/>
      <c r="W10" s="545"/>
      <c r="AC10" s="545" t="s">
        <v>37</v>
      </c>
      <c r="AD10" s="545"/>
      <c r="AE10" s="545"/>
      <c r="AF10" s="545"/>
      <c r="AG10" s="545"/>
      <c r="AH10" s="545"/>
      <c r="AI10" s="545"/>
      <c r="AJ10" s="545"/>
      <c r="AK10" s="545"/>
      <c r="AL10" s="545"/>
      <c r="AM10" s="545"/>
      <c r="AN10" s="545"/>
      <c r="AO10" s="545"/>
      <c r="AP10" s="545"/>
      <c r="AQ10" s="545"/>
      <c r="AR10" s="545"/>
      <c r="AS10" s="545"/>
      <c r="AT10" s="545"/>
      <c r="AU10" s="545"/>
      <c r="AV10" s="545"/>
      <c r="AW10" s="545"/>
      <c r="AX10" s="545"/>
      <c r="AY10" s="545"/>
    </row>
    <row r="12" spans="1:53" x14ac:dyDescent="0.15">
      <c r="C12" s="545" t="s">
        <v>48</v>
      </c>
      <c r="D12" s="545"/>
      <c r="E12" s="545"/>
      <c r="F12" s="545"/>
      <c r="G12" s="545"/>
      <c r="H12" s="545"/>
      <c r="I12" s="545"/>
      <c r="J12" s="313"/>
      <c r="K12" s="313"/>
      <c r="N12" s="545" t="s">
        <v>49</v>
      </c>
      <c r="O12" s="546"/>
      <c r="P12" s="546"/>
      <c r="Q12" s="546"/>
      <c r="R12" s="546"/>
      <c r="T12" s="545" t="s">
        <v>50</v>
      </c>
      <c r="U12" s="545"/>
      <c r="V12" s="545"/>
      <c r="X12" s="545"/>
      <c r="Y12" s="545"/>
      <c r="AG12" s="545" t="s">
        <v>48</v>
      </c>
      <c r="AH12" s="545"/>
      <c r="AI12" s="545"/>
      <c r="AJ12" s="545"/>
      <c r="AK12" s="545"/>
      <c r="AL12" s="545"/>
      <c r="AM12" s="545"/>
      <c r="AP12" s="545" t="s">
        <v>49</v>
      </c>
      <c r="AQ12" s="546"/>
      <c r="AR12" s="546"/>
      <c r="AS12" s="546"/>
      <c r="AT12" s="546"/>
      <c r="AV12" s="545" t="s">
        <v>50</v>
      </c>
      <c r="AW12" s="545"/>
      <c r="AX12" s="545"/>
      <c r="AZ12" s="545" t="s">
        <v>51</v>
      </c>
      <c r="BA12" s="545"/>
    </row>
    <row r="13" spans="1:53" x14ac:dyDescent="0.15">
      <c r="A13" s="318" t="s">
        <v>0</v>
      </c>
      <c r="B13" s="318" t="s">
        <v>1517</v>
      </c>
      <c r="C13" s="318" t="s">
        <v>66</v>
      </c>
      <c r="D13" s="318" t="s">
        <v>1</v>
      </c>
      <c r="E13" s="318" t="s">
        <v>2</v>
      </c>
      <c r="F13" s="318" t="s">
        <v>3</v>
      </c>
      <c r="G13" s="318" t="s">
        <v>4</v>
      </c>
      <c r="H13" s="318" t="s">
        <v>5</v>
      </c>
      <c r="I13" s="318" t="s">
        <v>6</v>
      </c>
      <c r="J13" s="318" t="s">
        <v>7</v>
      </c>
      <c r="K13" s="318" t="s">
        <v>8</v>
      </c>
      <c r="L13" s="318" t="s">
        <v>9</v>
      </c>
      <c r="N13" s="318" t="s">
        <v>10</v>
      </c>
      <c r="O13" s="318" t="s">
        <v>11</v>
      </c>
      <c r="P13" s="318" t="s">
        <v>12</v>
      </c>
      <c r="Q13" s="318" t="s">
        <v>6</v>
      </c>
      <c r="R13" s="318" t="s">
        <v>13</v>
      </c>
      <c r="S13" s="318"/>
      <c r="T13" s="318" t="s">
        <v>47</v>
      </c>
      <c r="U13" s="318" t="s">
        <v>45</v>
      </c>
      <c r="V13" s="318" t="s">
        <v>46</v>
      </c>
      <c r="W13" s="318"/>
      <c r="X13" s="318" t="s">
        <v>14</v>
      </c>
      <c r="Y13" s="318" t="s">
        <v>63</v>
      </c>
      <c r="Z13" s="318"/>
      <c r="AA13" s="318"/>
      <c r="AD13" s="318" t="s">
        <v>0</v>
      </c>
      <c r="AE13" s="318" t="s">
        <v>66</v>
      </c>
      <c r="AF13" s="318" t="s">
        <v>1</v>
      </c>
      <c r="AG13" s="318" t="s">
        <v>2</v>
      </c>
      <c r="AH13" s="318" t="s">
        <v>3</v>
      </c>
      <c r="AI13" s="318" t="s">
        <v>4</v>
      </c>
      <c r="AJ13" s="318" t="s">
        <v>5</v>
      </c>
      <c r="AK13" s="318" t="s">
        <v>6</v>
      </c>
      <c r="AL13" s="318" t="s">
        <v>7</v>
      </c>
      <c r="AM13" s="318" t="s">
        <v>8</v>
      </c>
      <c r="AN13" s="318" t="s">
        <v>9</v>
      </c>
      <c r="AP13" s="318" t="s">
        <v>10</v>
      </c>
      <c r="AQ13" s="318" t="s">
        <v>11</v>
      </c>
      <c r="AR13" s="318" t="s">
        <v>12</v>
      </c>
      <c r="AS13" s="318" t="s">
        <v>6</v>
      </c>
      <c r="AT13" s="318" t="s">
        <v>13</v>
      </c>
      <c r="AU13" s="318"/>
      <c r="AV13" s="318" t="s">
        <v>47</v>
      </c>
      <c r="AW13" s="318" t="s">
        <v>45</v>
      </c>
      <c r="AX13" s="318" t="s">
        <v>46</v>
      </c>
      <c r="AY13" s="318"/>
      <c r="AZ13" s="318" t="s">
        <v>14</v>
      </c>
      <c r="BA13" s="318" t="s">
        <v>63</v>
      </c>
    </row>
    <row r="14" spans="1:53" x14ac:dyDescent="0.15">
      <c r="A14" s="319" t="s">
        <v>2551</v>
      </c>
      <c r="B14" s="320">
        <v>27</v>
      </c>
      <c r="C14" s="320">
        <v>17</v>
      </c>
      <c r="D14" s="320">
        <v>399</v>
      </c>
      <c r="E14" s="320">
        <v>263</v>
      </c>
      <c r="F14" s="317">
        <f>E14/D14</f>
        <v>0.65914786967418548</v>
      </c>
      <c r="G14" s="320">
        <v>2858</v>
      </c>
      <c r="H14" s="321">
        <f>G14/D14</f>
        <v>7.162907268170426</v>
      </c>
      <c r="I14" s="320">
        <v>17</v>
      </c>
      <c r="J14" s="317">
        <f>I14/D14</f>
        <v>4.2606516290726815E-2</v>
      </c>
      <c r="K14" s="320">
        <v>12</v>
      </c>
      <c r="L14" s="317">
        <f>K14/D14</f>
        <v>3.007518796992481E-2</v>
      </c>
      <c r="N14" s="320">
        <v>143</v>
      </c>
      <c r="O14" s="320">
        <v>785</v>
      </c>
      <c r="P14" s="320">
        <f>O14/N14</f>
        <v>5.4895104895104891</v>
      </c>
      <c r="Q14" s="320">
        <v>10</v>
      </c>
      <c r="R14" s="317">
        <f>Q14/N14</f>
        <v>6.9930069930069935E-2</v>
      </c>
      <c r="S14" s="322"/>
      <c r="T14" s="317">
        <f>(D14+N14)/($D$17+$N$17)</f>
        <v>1</v>
      </c>
      <c r="U14" s="317">
        <f>D14/($D$17)</f>
        <v>1</v>
      </c>
      <c r="V14" s="317">
        <f>N14/($N$17)</f>
        <v>1</v>
      </c>
      <c r="W14" s="323"/>
      <c r="X14" s="320">
        <f>($G14*('Scoring Format'!$B$2))+($I14*('Scoring Format'!$B$5))+($K14*('Scoring Format'!$B$8))+($O14*('Scoring Format'!$B$3))+($Q14*('Scoring Format'!$B$6))</f>
        <v>337.4</v>
      </c>
      <c r="Y14" s="324">
        <f>(($G14*('Scoring Format'!$B$2))+($I14*('Scoring Format'!$B$5))+($K14*('Scoring Format'!$B$8))+($O14*('Scoring Format'!$B$3))+($Q14*('Scoring Format'!$B$6)))*0.4</f>
        <v>134.96</v>
      </c>
      <c r="Z14" s="322"/>
      <c r="AA14" s="322"/>
      <c r="AD14" s="319" t="s">
        <v>15</v>
      </c>
      <c r="AE14" s="319"/>
      <c r="AF14" s="320">
        <v>583</v>
      </c>
      <c r="AG14" s="320">
        <v>378</v>
      </c>
      <c r="AH14" s="317">
        <f>AG14/AF14</f>
        <v>0.64837049742710118</v>
      </c>
      <c r="AI14" s="320">
        <v>4072</v>
      </c>
      <c r="AJ14" s="321">
        <f>AI14/AF14</f>
        <v>6.9845626072041167</v>
      </c>
      <c r="AK14" s="320">
        <v>27</v>
      </c>
      <c r="AL14" s="317">
        <f>AK14/AF14</f>
        <v>4.6312178387650088E-2</v>
      </c>
      <c r="AM14" s="320">
        <v>11</v>
      </c>
      <c r="AN14" s="317">
        <f>AM14/AF14</f>
        <v>1.8867924528301886E-2</v>
      </c>
      <c r="AP14" s="320">
        <v>100</v>
      </c>
      <c r="AQ14" s="320">
        <v>590</v>
      </c>
      <c r="AR14" s="320">
        <f>AQ14/AP14</f>
        <v>5.9</v>
      </c>
      <c r="AS14" s="320">
        <v>5</v>
      </c>
      <c r="AT14" s="317">
        <f>AS14/AP14</f>
        <v>0.05</v>
      </c>
      <c r="AU14" s="322"/>
      <c r="AV14" s="317">
        <f>(AF14+AP14)/(AF17+AP17)</f>
        <v>1</v>
      </c>
      <c r="AW14" s="317">
        <f>AF14/(AP14+AF14)</f>
        <v>0.85358711566617862</v>
      </c>
      <c r="AX14" s="317">
        <f>AP14/(AF14+AP14)</f>
        <v>0.14641288433382138</v>
      </c>
      <c r="AY14" s="323"/>
      <c r="AZ14" s="320">
        <f>((AI14*0.05)+(AK14*4)+(AM14*-1)+(AQ14*0.1)+(AS14*6))*0.55</f>
        <v>214.28000000000003</v>
      </c>
      <c r="BA14" s="324">
        <f>((AI14*0.05)+(AK14*4)+(AM14*-1)+(AQ14*0.1)+(AS14*6))*0.4</f>
        <v>155.84000000000003</v>
      </c>
    </row>
    <row r="15" spans="1:53" x14ac:dyDescent="0.15">
      <c r="A15" s="319" t="s">
        <v>1879</v>
      </c>
      <c r="B15" s="320">
        <v>23</v>
      </c>
      <c r="C15" s="320"/>
      <c r="D15" s="320"/>
      <c r="E15" s="320"/>
      <c r="F15" s="317" t="e">
        <f t="shared" ref="F15:F16" si="0">E15/D15</f>
        <v>#DIV/0!</v>
      </c>
      <c r="G15" s="320"/>
      <c r="H15" s="321" t="e">
        <f>G15/D15</f>
        <v>#DIV/0!</v>
      </c>
      <c r="I15" s="320"/>
      <c r="J15" s="317" t="e">
        <f>I15/D15</f>
        <v>#DIV/0!</v>
      </c>
      <c r="K15" s="320"/>
      <c r="L15" s="317" t="e">
        <f t="shared" ref="L15:L16" si="1">K15/D15</f>
        <v>#DIV/0!</v>
      </c>
      <c r="N15" s="320"/>
      <c r="O15" s="320"/>
      <c r="P15" s="320" t="e">
        <f>O15/N15</f>
        <v>#DIV/0!</v>
      </c>
      <c r="Q15" s="320"/>
      <c r="R15" s="317" t="e">
        <f t="shared" ref="R15:R16" si="2">Q15/N15</f>
        <v>#DIV/0!</v>
      </c>
      <c r="S15" s="322"/>
      <c r="T15" s="317">
        <f>(D15+N15)/($D$17+$N$17)</f>
        <v>0</v>
      </c>
      <c r="U15" s="317">
        <f>D15/($D$17)</f>
        <v>0</v>
      </c>
      <c r="V15" s="317">
        <f>N15/($N$17)</f>
        <v>0</v>
      </c>
      <c r="W15" s="323"/>
      <c r="X15" s="320">
        <f>($G15*('Scoring Format'!$B$2))+($I15*('Scoring Format'!$B$5))+($K15*('Scoring Format'!$B$8))+($O15*('Scoring Format'!$B$3))+($Q15*('Scoring Format'!$B$6))</f>
        <v>0</v>
      </c>
      <c r="Y15" s="324">
        <f>(($G15*('Scoring Format'!$B$2))+($I15*('Scoring Format'!$B$5))+($K15*('Scoring Format'!$B$8))+($O15*('Scoring Format'!$B$3))+($Q15*('Scoring Format'!$B$6)))*0.4</f>
        <v>0</v>
      </c>
      <c r="Z15" s="322"/>
      <c r="AA15" s="322"/>
      <c r="AD15" s="319" t="s">
        <v>67</v>
      </c>
      <c r="AE15" s="319"/>
      <c r="AF15" s="320">
        <v>0</v>
      </c>
      <c r="AG15" s="320">
        <v>0</v>
      </c>
      <c r="AH15" s="317">
        <v>0</v>
      </c>
      <c r="AI15" s="320">
        <v>0</v>
      </c>
      <c r="AJ15" s="321"/>
      <c r="AK15" s="320">
        <v>0</v>
      </c>
      <c r="AL15" s="317" t="e">
        <f>AK15/AF15</f>
        <v>#DIV/0!</v>
      </c>
      <c r="AM15" s="320">
        <v>0</v>
      </c>
      <c r="AN15" s="317" t="e">
        <f t="shared" ref="AN15:AN16" si="3">AM15/AF15</f>
        <v>#DIV/0!</v>
      </c>
      <c r="AP15" s="320">
        <v>0</v>
      </c>
      <c r="AQ15" s="320">
        <v>0</v>
      </c>
      <c r="AR15" s="320"/>
      <c r="AS15" s="320">
        <v>0</v>
      </c>
      <c r="AT15" s="317" t="e">
        <f t="shared" ref="AT15:AT16" si="4">AS15/AP15</f>
        <v>#DIV/0!</v>
      </c>
      <c r="AU15" s="322"/>
      <c r="AV15" s="317" t="e">
        <f>(AF15+AP15)/(AD18+AN18)</f>
        <v>#DIV/0!</v>
      </c>
      <c r="AW15" s="317" t="e">
        <f>AF15/(AP15+AF15)</f>
        <v>#DIV/0!</v>
      </c>
      <c r="AX15" s="317" t="e">
        <f>AP15/(AF15+AP15)</f>
        <v>#DIV/0!</v>
      </c>
      <c r="AY15" s="323"/>
      <c r="AZ15" s="320"/>
      <c r="BA15" s="324"/>
    </row>
    <row r="16" spans="1:53" x14ac:dyDescent="0.15">
      <c r="A16" s="319"/>
      <c r="B16" s="320"/>
      <c r="C16" s="320"/>
      <c r="D16" s="320"/>
      <c r="E16" s="320"/>
      <c r="F16" s="317" t="e">
        <f t="shared" si="0"/>
        <v>#DIV/0!</v>
      </c>
      <c r="G16" s="320"/>
      <c r="H16" s="321" t="e">
        <f>G16/D16</f>
        <v>#DIV/0!</v>
      </c>
      <c r="I16" s="320"/>
      <c r="J16" s="317" t="e">
        <f>I16/D16</f>
        <v>#DIV/0!</v>
      </c>
      <c r="K16" s="320"/>
      <c r="L16" s="317" t="e">
        <f t="shared" si="1"/>
        <v>#DIV/0!</v>
      </c>
      <c r="N16" s="320"/>
      <c r="O16" s="320"/>
      <c r="P16" s="320" t="e">
        <f>O16/N16</f>
        <v>#DIV/0!</v>
      </c>
      <c r="Q16" s="320"/>
      <c r="R16" s="317" t="e">
        <f t="shared" si="2"/>
        <v>#DIV/0!</v>
      </c>
      <c r="S16" s="322"/>
      <c r="T16" s="317">
        <f>(D16+N16)/($D$17+$N$17)</f>
        <v>0</v>
      </c>
      <c r="U16" s="317">
        <f>D16/($D$17)</f>
        <v>0</v>
      </c>
      <c r="V16" s="317">
        <f>N16/($N$17)</f>
        <v>0</v>
      </c>
      <c r="W16" s="323"/>
      <c r="X16" s="320">
        <f>($G16*('Scoring Format'!$B$2))+($I16*('Scoring Format'!$B$5))+($K16*('Scoring Format'!$B$8))+($O16*('Scoring Format'!$B$3))+($Q16*('Scoring Format'!$B$6))</f>
        <v>0</v>
      </c>
      <c r="Y16" s="324">
        <f>(($G16*('Scoring Format'!$B$2))+($I16*('Scoring Format'!$B$5))+($K16*('Scoring Format'!$B$8))+($O16*('Scoring Format'!$B$3))+($Q16*('Scoring Format'!$B$6)))*0.4</f>
        <v>0</v>
      </c>
      <c r="Z16" s="322"/>
      <c r="AA16" s="322"/>
      <c r="AD16" s="319" t="s">
        <v>68</v>
      </c>
      <c r="AE16" s="319"/>
      <c r="AF16" s="320"/>
      <c r="AG16" s="320"/>
      <c r="AH16" s="317" t="e">
        <f>AG16/AF16</f>
        <v>#DIV/0!</v>
      </c>
      <c r="AI16" s="320"/>
      <c r="AJ16" s="321" t="e">
        <f>AI16/AF16</f>
        <v>#DIV/0!</v>
      </c>
      <c r="AK16" s="320"/>
      <c r="AL16" s="317" t="e">
        <f>AK16/AF16</f>
        <v>#DIV/0!</v>
      </c>
      <c r="AM16" s="320"/>
      <c r="AN16" s="317" t="e">
        <f t="shared" si="3"/>
        <v>#DIV/0!</v>
      </c>
      <c r="AP16" s="320"/>
      <c r="AQ16" s="320"/>
      <c r="AR16" s="320" t="e">
        <f>AQ16/AP16</f>
        <v>#DIV/0!</v>
      </c>
      <c r="AS16" s="320"/>
      <c r="AT16" s="317" t="e">
        <f t="shared" si="4"/>
        <v>#DIV/0!</v>
      </c>
      <c r="AU16" s="322"/>
      <c r="AV16" s="317" t="e">
        <f>(AF16+AP16)/(AF20+AP20)</f>
        <v>#DIV/0!</v>
      </c>
      <c r="AW16" s="317" t="e">
        <f>AF16/(AP16+AF16)</f>
        <v>#DIV/0!</v>
      </c>
      <c r="AX16" s="317" t="e">
        <f>AP16/(AF16+AP16)</f>
        <v>#DIV/0!</v>
      </c>
      <c r="AY16" s="323"/>
      <c r="AZ16" s="320">
        <f>((AI16*0.05)+(AK16*4)+(AM16*-1)+(AQ16*0.1)+(AS16*6))*0.55</f>
        <v>0</v>
      </c>
      <c r="BA16" s="324">
        <f>((AI16*0.05)+(AK16*4)+(AM16*-1)+(AQ16*0.1)+(AS16*6))*0.4</f>
        <v>0</v>
      </c>
    </row>
    <row r="17" spans="1:54" x14ac:dyDescent="0.15">
      <c r="A17" s="318" t="s">
        <v>44</v>
      </c>
      <c r="B17" s="318"/>
      <c r="C17" s="318"/>
      <c r="D17" s="318">
        <f>SUM(D14:D16)</f>
        <v>399</v>
      </c>
      <c r="E17" s="318">
        <f>SUM(E14:E16)</f>
        <v>263</v>
      </c>
      <c r="F17" s="318"/>
      <c r="G17" s="318">
        <f t="shared" ref="G17:K17" si="5">SUM(G14:G16)</f>
        <v>2858</v>
      </c>
      <c r="H17" s="318"/>
      <c r="I17" s="318">
        <f t="shared" si="5"/>
        <v>17</v>
      </c>
      <c r="J17" s="318"/>
      <c r="K17" s="318">
        <f t="shared" si="5"/>
        <v>12</v>
      </c>
      <c r="L17" s="318"/>
      <c r="M17" s="314"/>
      <c r="N17" s="318">
        <f>SUM(N14:N16)</f>
        <v>143</v>
      </c>
      <c r="O17" s="318">
        <f>SUM(O14:O16)</f>
        <v>785</v>
      </c>
      <c r="P17" s="318"/>
      <c r="Q17" s="318">
        <f>SUM(Q14:Q16)</f>
        <v>10</v>
      </c>
      <c r="R17" s="318"/>
      <c r="S17" s="318"/>
      <c r="T17" s="325">
        <f>T14+T15+T16</f>
        <v>1</v>
      </c>
      <c r="U17" s="326">
        <f>D17/(D17+N17)</f>
        <v>0.73616236162361626</v>
      </c>
      <c r="V17" s="326">
        <f>N17/(N17+D17)</f>
        <v>0.26383763837638374</v>
      </c>
      <c r="W17" s="323"/>
      <c r="X17" s="322"/>
      <c r="Y17" s="322"/>
      <c r="Z17" s="322"/>
      <c r="AA17" s="322"/>
      <c r="AD17" s="318" t="s">
        <v>44</v>
      </c>
      <c r="AE17" s="318"/>
      <c r="AF17" s="318">
        <f>SUM(AF14:AF16)</f>
        <v>583</v>
      </c>
      <c r="AG17" s="318">
        <f>SUM(AG14:AG16)</f>
        <v>378</v>
      </c>
      <c r="AH17" s="318"/>
      <c r="AI17" s="318">
        <f t="shared" ref="AI17" si="6">SUM(AI14:AI16)</f>
        <v>4072</v>
      </c>
      <c r="AJ17" s="318"/>
      <c r="AK17" s="318">
        <f t="shared" ref="AK17" si="7">SUM(AK14:AK16)</f>
        <v>27</v>
      </c>
      <c r="AL17" s="318"/>
      <c r="AM17" s="318">
        <f t="shared" ref="AM17" si="8">SUM(AM14:AM16)</f>
        <v>11</v>
      </c>
      <c r="AN17" s="318"/>
      <c r="AO17" s="314"/>
      <c r="AP17" s="318">
        <f>SUM(AP14:AP16)</f>
        <v>100</v>
      </c>
      <c r="AQ17" s="318">
        <f>SUM(AQ14:AQ16)</f>
        <v>590</v>
      </c>
      <c r="AR17" s="318"/>
      <c r="AS17" s="318">
        <f>SUM(AS14:AS16)</f>
        <v>5</v>
      </c>
      <c r="AT17" s="318"/>
      <c r="AU17" s="318"/>
      <c r="AV17" s="325" t="e">
        <f>AV14+AV15+AV16</f>
        <v>#DIV/0!</v>
      </c>
      <c r="AW17" s="326">
        <f>AF17/(AF17+AP17)</f>
        <v>0.85358711566617862</v>
      </c>
      <c r="AX17" s="326">
        <f>AP17/(AP17+AF17)</f>
        <v>0.14641288433382138</v>
      </c>
      <c r="AY17" s="323"/>
      <c r="AZ17" s="322"/>
      <c r="BA17" s="322"/>
    </row>
    <row r="18" spans="1:54" x14ac:dyDescent="0.15">
      <c r="C18" s="322"/>
      <c r="D18" s="327"/>
      <c r="E18" s="322"/>
      <c r="F18" s="328"/>
      <c r="G18" s="322"/>
      <c r="H18" s="329"/>
      <c r="I18" s="322"/>
      <c r="J18" s="329"/>
      <c r="K18" s="322"/>
      <c r="L18" s="322"/>
      <c r="M18" s="322"/>
      <c r="N18" s="322"/>
      <c r="O18" s="322"/>
      <c r="P18" s="322"/>
      <c r="Q18" s="322"/>
      <c r="R18" s="322"/>
      <c r="AD18" s="322"/>
      <c r="AE18" s="322"/>
      <c r="AF18" s="327"/>
      <c r="AG18" s="322"/>
      <c r="AH18" s="328"/>
      <c r="AI18" s="322"/>
      <c r="AJ18" s="329"/>
      <c r="AK18" s="322"/>
      <c r="AL18" s="329"/>
      <c r="AM18" s="322"/>
      <c r="AN18" s="322"/>
      <c r="AO18" s="322"/>
      <c r="AP18" s="322"/>
      <c r="AQ18" s="322"/>
      <c r="AR18" s="322"/>
      <c r="AS18" s="322"/>
      <c r="AT18" s="322"/>
    </row>
    <row r="19" spans="1:54" x14ac:dyDescent="0.15">
      <c r="C19" s="322"/>
      <c r="D19" s="327"/>
      <c r="E19" s="322"/>
      <c r="F19" s="328"/>
      <c r="G19" s="322"/>
      <c r="H19" s="329"/>
      <c r="I19" s="322"/>
      <c r="J19" s="329"/>
      <c r="K19" s="322"/>
      <c r="L19" s="322"/>
      <c r="M19" s="322"/>
      <c r="N19" s="322"/>
      <c r="O19" s="322"/>
      <c r="P19" s="322"/>
      <c r="Q19" s="322"/>
      <c r="R19" s="322"/>
      <c r="T19" s="312">
        <v>457</v>
      </c>
      <c r="V19" s="312">
        <v>310</v>
      </c>
      <c r="W19" s="312">
        <v>3198</v>
      </c>
      <c r="X19" s="312">
        <v>21</v>
      </c>
      <c r="Y19" s="312">
        <v>12</v>
      </c>
      <c r="AD19" s="322"/>
      <c r="AE19" s="322"/>
      <c r="AF19" s="327"/>
      <c r="AG19" s="322"/>
      <c r="AH19" s="328"/>
      <c r="AI19" s="322"/>
      <c r="AJ19" s="329"/>
      <c r="AK19" s="322"/>
      <c r="AL19" s="329"/>
      <c r="AM19" s="322"/>
      <c r="AN19" s="322"/>
      <c r="AO19" s="322"/>
      <c r="AP19" s="322"/>
      <c r="AQ19" s="322"/>
      <c r="AR19" s="322"/>
      <c r="AS19" s="322"/>
      <c r="AT19" s="322"/>
    </row>
    <row r="20" spans="1:54" x14ac:dyDescent="0.15">
      <c r="A20" s="545" t="s">
        <v>49</v>
      </c>
      <c r="B20" s="545"/>
      <c r="C20" s="545"/>
      <c r="D20" s="545"/>
      <c r="E20" s="545"/>
      <c r="F20" s="545"/>
      <c r="G20" s="545"/>
      <c r="H20" s="545" t="s">
        <v>52</v>
      </c>
      <c r="I20" s="546"/>
      <c r="J20" s="546"/>
      <c r="K20" s="546"/>
      <c r="L20" s="546"/>
      <c r="M20" s="546"/>
      <c r="N20" s="322"/>
      <c r="O20" s="322"/>
      <c r="P20" s="322"/>
      <c r="Q20" s="322"/>
      <c r="T20" s="545" t="s">
        <v>50</v>
      </c>
      <c r="U20" s="545"/>
      <c r="V20" s="545"/>
      <c r="X20" s="545"/>
      <c r="Y20" s="545"/>
      <c r="Z20" s="313"/>
      <c r="AA20" s="313"/>
      <c r="AB20" s="313"/>
      <c r="AC20" s="313"/>
      <c r="AE20" s="545" t="s">
        <v>49</v>
      </c>
      <c r="AF20" s="545"/>
      <c r="AG20" s="545"/>
      <c r="AH20" s="545"/>
      <c r="AI20" s="545"/>
      <c r="AJ20" s="545"/>
      <c r="AK20" s="545"/>
      <c r="AL20" s="545" t="s">
        <v>52</v>
      </c>
      <c r="AM20" s="546"/>
      <c r="AN20" s="546"/>
      <c r="AO20" s="546"/>
      <c r="AP20" s="546"/>
      <c r="AQ20" s="546"/>
      <c r="AR20" s="322"/>
      <c r="AS20" s="322"/>
      <c r="AV20" s="545" t="s">
        <v>50</v>
      </c>
      <c r="AW20" s="545"/>
      <c r="AX20" s="545"/>
      <c r="AZ20" s="545" t="s">
        <v>51</v>
      </c>
      <c r="BA20" s="545"/>
      <c r="BB20" s="313"/>
    </row>
    <row r="21" spans="1:54" x14ac:dyDescent="0.15">
      <c r="A21" s="318" t="s">
        <v>16</v>
      </c>
      <c r="B21" s="318" t="s">
        <v>1517</v>
      </c>
      <c r="C21" s="318" t="s">
        <v>66</v>
      </c>
      <c r="D21" s="318" t="s">
        <v>1</v>
      </c>
      <c r="E21" s="318" t="s">
        <v>4</v>
      </c>
      <c r="F21" s="318" t="s">
        <v>5</v>
      </c>
      <c r="G21" s="318" t="s">
        <v>6</v>
      </c>
      <c r="H21" s="318" t="s">
        <v>7</v>
      </c>
      <c r="J21" s="318" t="s">
        <v>34</v>
      </c>
      <c r="K21" s="318" t="s">
        <v>17</v>
      </c>
      <c r="L21" s="318" t="s">
        <v>18</v>
      </c>
      <c r="M21" s="318" t="s">
        <v>19</v>
      </c>
      <c r="N21" s="318" t="s">
        <v>20</v>
      </c>
      <c r="O21" s="318" t="s">
        <v>6</v>
      </c>
      <c r="P21" s="318" t="s">
        <v>53</v>
      </c>
      <c r="S21" s="318" t="s">
        <v>16</v>
      </c>
      <c r="T21" s="318" t="s">
        <v>47</v>
      </c>
      <c r="U21" s="318" t="s">
        <v>45</v>
      </c>
      <c r="V21" s="318" t="s">
        <v>46</v>
      </c>
      <c r="X21" s="318" t="s">
        <v>14</v>
      </c>
      <c r="Y21" s="318" t="s">
        <v>21</v>
      </c>
      <c r="Z21" s="318" t="s">
        <v>1002</v>
      </c>
      <c r="AA21" s="318"/>
      <c r="AB21" s="318"/>
      <c r="AC21" s="318"/>
      <c r="AD21" s="318" t="s">
        <v>16</v>
      </c>
      <c r="AE21" s="318" t="s">
        <v>66</v>
      </c>
      <c r="AF21" s="318" t="s">
        <v>1</v>
      </c>
      <c r="AG21" s="318" t="s">
        <v>4</v>
      </c>
      <c r="AH21" s="318" t="s">
        <v>5</v>
      </c>
      <c r="AI21" s="318" t="s">
        <v>6</v>
      </c>
      <c r="AJ21" s="318" t="s">
        <v>7</v>
      </c>
      <c r="AL21" s="318" t="s">
        <v>34</v>
      </c>
      <c r="AM21" s="318" t="s">
        <v>17</v>
      </c>
      <c r="AN21" s="318" t="s">
        <v>18</v>
      </c>
      <c r="AO21" s="318" t="s">
        <v>19</v>
      </c>
      <c r="AP21" s="318" t="s">
        <v>20</v>
      </c>
      <c r="AQ21" s="318" t="s">
        <v>6</v>
      </c>
      <c r="AR21" s="318" t="s">
        <v>53</v>
      </c>
      <c r="AV21" s="318" t="s">
        <v>47</v>
      </c>
      <c r="AW21" s="318" t="s">
        <v>45</v>
      </c>
      <c r="AX21" s="318" t="s">
        <v>46</v>
      </c>
      <c r="AZ21" s="318" t="s">
        <v>14</v>
      </c>
      <c r="BA21" s="318" t="s">
        <v>21</v>
      </c>
    </row>
    <row r="22" spans="1:54" x14ac:dyDescent="0.15">
      <c r="A22" s="319" t="s">
        <v>927</v>
      </c>
      <c r="B22" s="320">
        <v>25</v>
      </c>
      <c r="C22" s="330">
        <v>16</v>
      </c>
      <c r="D22" s="320">
        <v>240</v>
      </c>
      <c r="E22" s="320">
        <v>1080</v>
      </c>
      <c r="F22" s="320">
        <f t="shared" ref="F22:F27" si="9">E22/D22</f>
        <v>4.5</v>
      </c>
      <c r="G22" s="320">
        <v>6</v>
      </c>
      <c r="H22" s="317">
        <f>G22/D22</f>
        <v>2.5000000000000001E-2</v>
      </c>
      <c r="J22" s="317">
        <f>L22/K22</f>
        <v>0.83720930232558144</v>
      </c>
      <c r="K22" s="320">
        <v>43</v>
      </c>
      <c r="L22" s="320">
        <v>36</v>
      </c>
      <c r="M22" s="320">
        <v>270</v>
      </c>
      <c r="N22" s="320">
        <f>M22/L22</f>
        <v>7.5</v>
      </c>
      <c r="O22" s="320">
        <v>2</v>
      </c>
      <c r="P22" s="317">
        <f>O22/L22</f>
        <v>5.5555555555555552E-2</v>
      </c>
      <c r="S22" s="319" t="s">
        <v>928</v>
      </c>
      <c r="T22" s="317">
        <f>(D22+K22)/($D$27+$K$27+$N$17+$E$17+$L$38+$L$47)</f>
        <v>0.32906976744186045</v>
      </c>
      <c r="U22" s="317">
        <f>K22/($K$27+$F$38+$F$47)</f>
        <v>0.15636363636363637</v>
      </c>
      <c r="V22" s="317">
        <f>D22/($D$27+$N$17+$L$38+$L$47)</f>
        <v>0.44526901669758812</v>
      </c>
      <c r="X22" s="320">
        <f>($E22*('Scoring Format'!$B$3))+($G22*('Scoring Format'!$B$6))+($M22*('Scoring Format'!$B$4))+($O22*('Scoring Format'!$B$7))</f>
        <v>183</v>
      </c>
      <c r="Y22" s="320">
        <f>($E22*('Scoring Format'!$B$3))+($G22*('Scoring Format'!$B$6))+(L22*1)+($M22*('Scoring Format'!$B$4))+($O22*('Scoring Format'!$B$7))</f>
        <v>219</v>
      </c>
      <c r="Z22" s="320">
        <f>($E22*('Scoring Format'!$B$3))+($G22*('Scoring Format'!$B$6))+(L22*0.5)+($M22*('Scoring Format'!$B$4))+($O22*('Scoring Format'!$B$7))</f>
        <v>201</v>
      </c>
      <c r="AA22" s="322"/>
      <c r="AB22" s="322"/>
      <c r="AC22" s="322"/>
      <c r="AD22" s="319" t="s">
        <v>69</v>
      </c>
      <c r="AE22" s="319"/>
      <c r="AF22" s="320">
        <v>200</v>
      </c>
      <c r="AG22" s="320">
        <v>1040</v>
      </c>
      <c r="AH22" s="320">
        <f>AG22/AF22</f>
        <v>5.2</v>
      </c>
      <c r="AI22" s="320">
        <v>7</v>
      </c>
      <c r="AJ22" s="317">
        <f>AI22/AF22</f>
        <v>3.5000000000000003E-2</v>
      </c>
      <c r="AL22" s="317">
        <f>AN22/AM22</f>
        <v>0.8</v>
      </c>
      <c r="AM22" s="320">
        <v>70</v>
      </c>
      <c r="AN22" s="320">
        <v>56</v>
      </c>
      <c r="AO22" s="320">
        <v>364</v>
      </c>
      <c r="AP22" s="320">
        <f>AO22/AN22</f>
        <v>6.5</v>
      </c>
      <c r="AQ22" s="320">
        <v>2</v>
      </c>
      <c r="AR22" s="317">
        <f>AQ22/AN22</f>
        <v>3.5714285714285712E-2</v>
      </c>
      <c r="AV22" s="317" t="e">
        <f>(#REF!+AM22)/(#REF!+AM25)</f>
        <v>#REF!</v>
      </c>
      <c r="AW22" s="317" t="e">
        <f>#REF!/(AM22+#REF!)</f>
        <v>#REF!</v>
      </c>
      <c r="AX22" s="317" t="e">
        <f>AM22/(#REF!+AM22)</f>
        <v>#REF!</v>
      </c>
      <c r="AZ22" s="320" t="e">
        <f>(#REF!*0.1)+(AF22*6)+(AL22*0.1)+(AN22*6)</f>
        <v>#REF!</v>
      </c>
      <c r="BA22" s="320" t="e">
        <f>(#REF!*0.1)+(AF22*6)+(AK22*1)+(AL22*0.1)+(AN22*6)</f>
        <v>#REF!</v>
      </c>
    </row>
    <row r="23" spans="1:54" x14ac:dyDescent="0.15">
      <c r="A23" s="319" t="s">
        <v>1590</v>
      </c>
      <c r="B23" s="320">
        <v>23</v>
      </c>
      <c r="C23" s="330">
        <v>10</v>
      </c>
      <c r="D23" s="320">
        <v>52</v>
      </c>
      <c r="E23" s="320">
        <v>218</v>
      </c>
      <c r="F23" s="320">
        <f t="shared" si="9"/>
        <v>4.1923076923076925</v>
      </c>
      <c r="G23" s="320">
        <v>2</v>
      </c>
      <c r="H23" s="317">
        <f>G23/D23</f>
        <v>3.8461538461538464E-2</v>
      </c>
      <c r="J23" s="317">
        <f t="shared" ref="J23:J26" si="10">L23/K23</f>
        <v>0.4</v>
      </c>
      <c r="K23" s="320">
        <v>5</v>
      </c>
      <c r="L23" s="320">
        <v>2</v>
      </c>
      <c r="M23" s="320">
        <v>20</v>
      </c>
      <c r="N23" s="320">
        <f>M23/L23</f>
        <v>10</v>
      </c>
      <c r="O23" s="320">
        <v>0</v>
      </c>
      <c r="P23" s="317">
        <f t="shared" ref="P23:P26" si="11">O23/L23</f>
        <v>0</v>
      </c>
      <c r="S23" s="319" t="s">
        <v>1591</v>
      </c>
      <c r="T23" s="317">
        <f>(D23+K23)/($D$27+$K$27+$N$17+$E$17+$L$38+$L$47)</f>
        <v>6.6279069767441856E-2</v>
      </c>
      <c r="U23" s="317">
        <f>K23/($K$27+$F$38+$F$47)</f>
        <v>1.8181818181818181E-2</v>
      </c>
      <c r="V23" s="317">
        <f>D23/($D$27+$N$17+$L$38+$L$47)</f>
        <v>9.6474953617810763E-2</v>
      </c>
      <c r="X23" s="320">
        <f>($E23*('Scoring Format'!$B$3))+($G23*('Scoring Format'!$B$6))+($M23*('Scoring Format'!$B$4))+($O23*('Scoring Format'!$B$7))</f>
        <v>35.799999999999997</v>
      </c>
      <c r="Y23" s="320">
        <f>($E23*('Scoring Format'!$B$3))+($G23*('Scoring Format'!$B$6))+(L23*1)+($M23*('Scoring Format'!$B$4))+($O23*('Scoring Format'!$B$7))</f>
        <v>37.799999999999997</v>
      </c>
      <c r="Z23" s="320">
        <f>($E23*('Scoring Format'!$B$3))+($G23*('Scoring Format'!$B$6))+(L23*0.5)+($M23*('Scoring Format'!$B$4))+($O23*('Scoring Format'!$B$7))</f>
        <v>36.799999999999997</v>
      </c>
      <c r="AA23" s="322"/>
      <c r="AB23" s="322"/>
      <c r="AC23" s="322"/>
      <c r="AD23" s="319" t="s">
        <v>22</v>
      </c>
      <c r="AE23" s="319"/>
      <c r="AF23" s="320">
        <v>96</v>
      </c>
      <c r="AG23" s="320">
        <v>445</v>
      </c>
      <c r="AH23" s="320">
        <f>AG23/AF23</f>
        <v>4.635416666666667</v>
      </c>
      <c r="AI23" s="320">
        <v>6</v>
      </c>
      <c r="AJ23" s="317">
        <f>AI23/AF23</f>
        <v>6.25E-2</v>
      </c>
      <c r="AL23" s="317">
        <f t="shared" ref="AL23:AL26" si="12">AN23/AM23</f>
        <v>0.58333333333333337</v>
      </c>
      <c r="AM23" s="320">
        <v>24</v>
      </c>
      <c r="AN23" s="320">
        <v>14</v>
      </c>
      <c r="AO23" s="320">
        <v>110</v>
      </c>
      <c r="AP23" s="320">
        <f>AO23/AN23</f>
        <v>7.8571428571428568</v>
      </c>
      <c r="AQ23" s="320">
        <v>2</v>
      </c>
      <c r="AR23" s="317">
        <f t="shared" ref="AR23:AR26" si="13">AQ23/AN23</f>
        <v>0.14285714285714285</v>
      </c>
      <c r="AV23" s="317" t="e">
        <f>(#REF!+AM23)/(#REF!+AM26)</f>
        <v>#REF!</v>
      </c>
      <c r="AW23" s="317" t="e">
        <f>#REF!/(AM23+#REF!)</f>
        <v>#REF!</v>
      </c>
      <c r="AX23" s="317" t="e">
        <f>AM23/(#REF!+AM23)</f>
        <v>#REF!</v>
      </c>
      <c r="AZ23" s="320" t="e">
        <f>(#REF!*0.1)+(AF23*6)+(AL23*0.1)+(AN23*6)</f>
        <v>#REF!</v>
      </c>
      <c r="BA23" s="320" t="e">
        <f>(#REF!*0.1)+(AF23*6)+(AK23*1)+(AL23*0.1)+(AN23*6)</f>
        <v>#REF!</v>
      </c>
    </row>
    <row r="24" spans="1:54" x14ac:dyDescent="0.15">
      <c r="A24" s="319" t="s">
        <v>2552</v>
      </c>
      <c r="B24" s="320">
        <v>23</v>
      </c>
      <c r="C24" s="330">
        <v>10</v>
      </c>
      <c r="D24" s="320">
        <v>32</v>
      </c>
      <c r="E24" s="320">
        <v>106</v>
      </c>
      <c r="F24" s="320">
        <f t="shared" si="9"/>
        <v>3.3125</v>
      </c>
      <c r="G24" s="320">
        <v>1</v>
      </c>
      <c r="H24" s="317">
        <f>G24/D24</f>
        <v>3.125E-2</v>
      </c>
      <c r="J24" s="317">
        <f t="shared" si="10"/>
        <v>0.8</v>
      </c>
      <c r="K24" s="320">
        <v>5</v>
      </c>
      <c r="L24" s="320">
        <v>4</v>
      </c>
      <c r="M24" s="320">
        <v>30</v>
      </c>
      <c r="N24" s="320">
        <f>M24/L24</f>
        <v>7.5</v>
      </c>
      <c r="O24" s="320">
        <v>0</v>
      </c>
      <c r="P24" s="317">
        <f t="shared" si="11"/>
        <v>0</v>
      </c>
      <c r="S24" s="319" t="s">
        <v>2553</v>
      </c>
      <c r="T24" s="317">
        <f>(D24+K24)/($D$27+$K$27+$N$17+$E$17+$L$38+$L$47)</f>
        <v>4.3023255813953491E-2</v>
      </c>
      <c r="U24" s="317">
        <f>K24/($K$27+$F$38+$F$47)</f>
        <v>1.8181818181818181E-2</v>
      </c>
      <c r="V24" s="317">
        <f>D24/($D$27+$N$17+$L$38+$L$47)</f>
        <v>5.9369202226345084E-2</v>
      </c>
      <c r="X24" s="320">
        <f>($E24*('Scoring Format'!$B$3))+($G24*('Scoring Format'!$B$6))+($M24*('Scoring Format'!$B$4))+($O24*('Scoring Format'!$B$7))</f>
        <v>19.600000000000001</v>
      </c>
      <c r="Y24" s="320">
        <f>($E24*('Scoring Format'!$B$3))+($G24*('Scoring Format'!$B$6))+(L24*1)+($M24*('Scoring Format'!$B$4))+($O24*('Scoring Format'!$B$7))</f>
        <v>23.6</v>
      </c>
      <c r="Z24" s="320">
        <f>($E24*('Scoring Format'!$B$3))+($G24*('Scoring Format'!$B$6))+(L24*0.5)+($M24*('Scoring Format'!$B$4))+($O24*('Scoring Format'!$B$7))</f>
        <v>21.6</v>
      </c>
      <c r="AA24" s="322"/>
      <c r="AB24" s="322"/>
      <c r="AC24" s="322"/>
      <c r="AD24" s="319" t="s">
        <v>23</v>
      </c>
      <c r="AE24" s="319"/>
      <c r="AF24" s="320">
        <v>8</v>
      </c>
      <c r="AG24" s="320">
        <v>28</v>
      </c>
      <c r="AH24" s="320">
        <f>AG24/AF24</f>
        <v>3.5</v>
      </c>
      <c r="AI24" s="320">
        <v>0</v>
      </c>
      <c r="AJ24" s="317">
        <f>AI24/AF24</f>
        <v>0</v>
      </c>
      <c r="AL24" s="317">
        <f t="shared" si="12"/>
        <v>0.5</v>
      </c>
      <c r="AM24" s="320">
        <v>4</v>
      </c>
      <c r="AN24" s="320">
        <v>2</v>
      </c>
      <c r="AO24" s="320">
        <v>17</v>
      </c>
      <c r="AP24" s="320">
        <f>AO24/AN24</f>
        <v>8.5</v>
      </c>
      <c r="AQ24" s="320">
        <v>0</v>
      </c>
      <c r="AR24" s="317">
        <f t="shared" si="13"/>
        <v>0</v>
      </c>
      <c r="AV24" s="317" t="e">
        <f>(#REF!+AM24)/(#REF!+AM30)</f>
        <v>#REF!</v>
      </c>
      <c r="AW24" s="317" t="e">
        <f>#REF!/(AM24+#REF!)</f>
        <v>#REF!</v>
      </c>
      <c r="AX24" s="317" t="e">
        <f>AM24/(#REF!+AM24)</f>
        <v>#REF!</v>
      </c>
      <c r="AZ24" s="320" t="e">
        <f>(#REF!*0.1)+(AF24*6)+(AL24*0.1)+(AN24*6)</f>
        <v>#REF!</v>
      </c>
      <c r="BA24" s="320" t="e">
        <f>(#REF!*0.1)+(AF24*6)+(AK24*1)+(AL24*0.1)+(AN24*6)</f>
        <v>#REF!</v>
      </c>
    </row>
    <row r="25" spans="1:54" x14ac:dyDescent="0.15">
      <c r="A25" s="319" t="s">
        <v>1880</v>
      </c>
      <c r="B25" s="320">
        <v>22</v>
      </c>
      <c r="C25" s="330">
        <v>17</v>
      </c>
      <c r="D25" s="320">
        <v>52</v>
      </c>
      <c r="E25" s="320">
        <v>176</v>
      </c>
      <c r="F25" s="320">
        <f t="shared" si="9"/>
        <v>3.3846153846153846</v>
      </c>
      <c r="G25" s="320">
        <v>2</v>
      </c>
      <c r="H25" s="317">
        <f>G25/D25</f>
        <v>3.8461538461538464E-2</v>
      </c>
      <c r="J25" s="317">
        <f t="shared" si="10"/>
        <v>0.8</v>
      </c>
      <c r="K25" s="320">
        <v>5</v>
      </c>
      <c r="L25" s="320">
        <v>4</v>
      </c>
      <c r="M25" s="320">
        <v>20</v>
      </c>
      <c r="N25" s="320">
        <f>M25/L25</f>
        <v>5</v>
      </c>
      <c r="O25" s="320">
        <v>0</v>
      </c>
      <c r="P25" s="317">
        <f t="shared" si="11"/>
        <v>0</v>
      </c>
      <c r="S25" s="319" t="s">
        <v>1882</v>
      </c>
      <c r="T25" s="317">
        <f>(D25+K25)/($D$27+$K$27+$N$17+$E$17+$L$38+$L$47)</f>
        <v>6.6279069767441856E-2</v>
      </c>
      <c r="U25" s="317">
        <f>K25/($K$27+$F$38+$F$47)</f>
        <v>1.8181818181818181E-2</v>
      </c>
      <c r="V25" s="317">
        <f>D25/($D$27+$N$17+$L$38+$L$47)</f>
        <v>9.6474953617810763E-2</v>
      </c>
      <c r="X25" s="320">
        <f>($E25*('Scoring Format'!$B$3))+($G25*('Scoring Format'!$B$6))+($M25*('Scoring Format'!$B$4))+($O25*('Scoring Format'!$B$7))</f>
        <v>31.6</v>
      </c>
      <c r="Y25" s="320">
        <f>($E25*('Scoring Format'!$B$3))+($G25*('Scoring Format'!$B$6))+(L25*1)+($M25*('Scoring Format'!$B$4))+($O25*('Scoring Format'!$B$7))</f>
        <v>35.6</v>
      </c>
      <c r="Z25" s="320">
        <f>($E25*('Scoring Format'!$B$3))+($G25*('Scoring Format'!$B$6))+(L25*0.5)+($M25*('Scoring Format'!$B$4))+($O25*('Scoring Format'!$B$7))</f>
        <v>33.6</v>
      </c>
      <c r="AA25" s="322"/>
      <c r="AB25" s="322"/>
      <c r="AC25" s="322"/>
      <c r="AD25" s="319" t="s">
        <v>24</v>
      </c>
      <c r="AE25" s="319"/>
      <c r="AF25" s="320"/>
      <c r="AG25" s="320"/>
      <c r="AH25" s="320" t="e">
        <f>AG25/AF25</f>
        <v>#DIV/0!</v>
      </c>
      <c r="AI25" s="320">
        <v>0</v>
      </c>
      <c r="AJ25" s="317" t="e">
        <f>AI25/AF25</f>
        <v>#DIV/0!</v>
      </c>
      <c r="AL25" s="317" t="e">
        <f t="shared" si="12"/>
        <v>#DIV/0!</v>
      </c>
      <c r="AM25" s="320"/>
      <c r="AN25" s="320"/>
      <c r="AO25" s="320"/>
      <c r="AP25" s="320" t="e">
        <f>AO25/AN25</f>
        <v>#DIV/0!</v>
      </c>
      <c r="AQ25" s="320">
        <v>0</v>
      </c>
      <c r="AR25" s="317" t="e">
        <f t="shared" si="13"/>
        <v>#DIV/0!</v>
      </c>
      <c r="AV25" s="317" t="e">
        <f>(#REF!+AM25)/(#REF!+AM31)</f>
        <v>#REF!</v>
      </c>
      <c r="AW25" s="317" t="e">
        <f>#REF!/(AM25+#REF!)</f>
        <v>#REF!</v>
      </c>
      <c r="AX25" s="317" t="e">
        <f>AM25/(#REF!+AM25)</f>
        <v>#REF!</v>
      </c>
      <c r="AZ25" s="320" t="e">
        <f>(#REF!*0.1)+(AF25*6)+(AL25*0.1)+(AN25*6)</f>
        <v>#REF!</v>
      </c>
      <c r="BA25" s="320" t="e">
        <f>(#REF!*0.1)+(AF25*6)+(AK25*1)+(AL25*0.1)+(AN25*6)</f>
        <v>#REF!</v>
      </c>
    </row>
    <row r="26" spans="1:54" x14ac:dyDescent="0.15">
      <c r="A26" s="319"/>
      <c r="B26" s="320"/>
      <c r="C26" s="330"/>
      <c r="D26" s="320"/>
      <c r="E26" s="320"/>
      <c r="F26" s="320" t="e">
        <f t="shared" si="9"/>
        <v>#DIV/0!</v>
      </c>
      <c r="G26" s="320"/>
      <c r="H26" s="317" t="e">
        <f>G26/D26</f>
        <v>#DIV/0!</v>
      </c>
      <c r="J26" s="317" t="e">
        <f t="shared" si="10"/>
        <v>#DIV/0!</v>
      </c>
      <c r="K26" s="320"/>
      <c r="L26" s="320"/>
      <c r="M26" s="320"/>
      <c r="N26" s="320" t="e">
        <f>M26/L26</f>
        <v>#DIV/0!</v>
      </c>
      <c r="O26" s="320">
        <v>0</v>
      </c>
      <c r="P26" s="317" t="e">
        <f t="shared" si="11"/>
        <v>#DIV/0!</v>
      </c>
      <c r="S26" s="319"/>
      <c r="T26" s="317">
        <f>(D26+K26)/($D$27+$K$27+$N$17+$E$17+$L$38+$L$47)</f>
        <v>0</v>
      </c>
      <c r="U26" s="317">
        <f>K26/($K$27+$F$38+$F$47)</f>
        <v>0</v>
      </c>
      <c r="V26" s="317">
        <f>D26/($D$27+$N$17+$L$38+$L$47)</f>
        <v>0</v>
      </c>
      <c r="X26" s="320">
        <f>($E26*('Scoring Format'!$B$3))+($G26*('Scoring Format'!$B$6))+($M26*('Scoring Format'!$B$4))+($O26*('Scoring Format'!$B$7))</f>
        <v>0</v>
      </c>
      <c r="Y26" s="320">
        <f>($E26*('Scoring Format'!$B$3))+($G26*('Scoring Format'!$B$6))+(L26*1)+($M26*('Scoring Format'!$B$4))+($O26*('Scoring Format'!$B$7))</f>
        <v>0</v>
      </c>
      <c r="Z26" s="320">
        <f>($E26*('Scoring Format'!$B$3))+($G26*('Scoring Format'!$B$6))+(L26*0.5)+($M26*('Scoring Format'!$B$4))+($O26*('Scoring Format'!$B$7))</f>
        <v>0</v>
      </c>
      <c r="AA26" s="322"/>
      <c r="AB26" s="322"/>
      <c r="AC26" s="322"/>
      <c r="AD26" s="319" t="s">
        <v>70</v>
      </c>
      <c r="AE26" s="319"/>
      <c r="AF26" s="320"/>
      <c r="AG26" s="320"/>
      <c r="AH26" s="320" t="e">
        <f>AG26/AF26</f>
        <v>#DIV/0!</v>
      </c>
      <c r="AI26" s="320"/>
      <c r="AJ26" s="317" t="e">
        <f>AI26/AF26</f>
        <v>#DIV/0!</v>
      </c>
      <c r="AL26" s="317" t="e">
        <f t="shared" si="12"/>
        <v>#DIV/0!</v>
      </c>
      <c r="AM26" s="320"/>
      <c r="AN26" s="320"/>
      <c r="AO26" s="320"/>
      <c r="AP26" s="320"/>
      <c r="AQ26" s="320">
        <f>(AG26*0.1)+(AI26*6)+(AN26*0.1)+(AP26*6)</f>
        <v>0</v>
      </c>
      <c r="AR26" s="317" t="e">
        <f t="shared" si="13"/>
        <v>#DIV/0!</v>
      </c>
      <c r="AV26" s="317" t="e">
        <f>(#REF!+AM26)/(#REF!+AM32)</f>
        <v>#REF!</v>
      </c>
      <c r="AW26" s="317" t="e">
        <f>#REF!/(AM26+#REF!)</f>
        <v>#REF!</v>
      </c>
      <c r="AX26" s="317" t="e">
        <f>AM26/(#REF!+AM26)</f>
        <v>#REF!</v>
      </c>
      <c r="AZ26" s="320" t="e">
        <f>(#REF!*0.1)+(AF26*6)+(AJ26*1)+(AK26*0.1)+(AM26*6)</f>
        <v>#REF!</v>
      </c>
      <c r="BA26" s="320" t="e">
        <f>(#REF!*0.1)+(AF26*6)+(AK26*1)+(AL26*0.1)+(AN26*6)</f>
        <v>#REF!</v>
      </c>
    </row>
    <row r="27" spans="1:54" x14ac:dyDescent="0.15">
      <c r="A27" s="318" t="s">
        <v>44</v>
      </c>
      <c r="B27" s="318"/>
      <c r="C27" s="318"/>
      <c r="D27" s="318">
        <f>SUM(D22:D26)</f>
        <v>376</v>
      </c>
      <c r="E27" s="318">
        <f t="shared" ref="E27:G27" si="14">SUM(E22:E26)</f>
        <v>1580</v>
      </c>
      <c r="F27" s="318">
        <f t="shared" si="9"/>
        <v>4.2021276595744679</v>
      </c>
      <c r="G27" s="318">
        <f t="shared" si="14"/>
        <v>11</v>
      </c>
      <c r="H27" s="318"/>
      <c r="I27" s="318"/>
      <c r="J27" s="318"/>
      <c r="K27" s="318">
        <f>SUM(K22:K26)</f>
        <v>58</v>
      </c>
      <c r="L27" s="318">
        <f t="shared" ref="L27:O27" si="15">SUM(L22:L26)</f>
        <v>46</v>
      </c>
      <c r="M27" s="318">
        <f t="shared" si="15"/>
        <v>340</v>
      </c>
      <c r="N27" s="318"/>
      <c r="O27" s="318">
        <f t="shared" si="15"/>
        <v>2</v>
      </c>
      <c r="P27" s="318"/>
      <c r="AD27" s="318" t="s">
        <v>44</v>
      </c>
      <c r="AE27" s="318"/>
      <c r="AF27" s="318">
        <f>SUM(AF22:AF26)</f>
        <v>304</v>
      </c>
      <c r="AG27" s="318">
        <f t="shared" ref="AG27" si="16">SUM(AG22:AG26)</f>
        <v>1513</v>
      </c>
      <c r="AH27" s="318"/>
      <c r="AI27" s="318">
        <f t="shared" ref="AI27" si="17">SUM(AI22:AI26)</f>
        <v>13</v>
      </c>
      <c r="AJ27" s="318"/>
      <c r="AK27" s="318"/>
      <c r="AL27" s="318"/>
      <c r="AM27" s="318">
        <f>SUM(AM22:AM26)</f>
        <v>98</v>
      </c>
      <c r="AN27" s="318">
        <f t="shared" ref="AN27:AO27" si="18">SUM(AN22:AN26)</f>
        <v>72</v>
      </c>
      <c r="AO27" s="318">
        <f t="shared" si="18"/>
        <v>491</v>
      </c>
      <c r="AP27" s="318"/>
      <c r="AQ27" s="318">
        <f t="shared" ref="AQ27" si="19">SUM(AQ22:AQ26)</f>
        <v>4</v>
      </c>
      <c r="AR27" s="318"/>
    </row>
    <row r="28" spans="1:54" x14ac:dyDescent="0.15">
      <c r="A28" s="318"/>
      <c r="C28" s="322"/>
      <c r="D28" s="322"/>
      <c r="E28" s="322"/>
      <c r="F28" s="322"/>
      <c r="G28" s="322"/>
      <c r="H28" s="318"/>
      <c r="I28" s="322"/>
      <c r="J28" s="322"/>
      <c r="K28" s="322"/>
      <c r="L28" s="322"/>
      <c r="M28" s="322"/>
      <c r="N28" s="322"/>
      <c r="AC28" s="318"/>
      <c r="AD28" s="322"/>
      <c r="AE28" s="322"/>
      <c r="AF28" s="322"/>
      <c r="AG28" s="322"/>
      <c r="AH28" s="322"/>
      <c r="AI28" s="322"/>
      <c r="AJ28" s="318"/>
      <c r="AK28" s="322"/>
      <c r="AL28" s="322"/>
      <c r="AM28" s="322"/>
      <c r="AN28" s="322"/>
      <c r="AO28" s="322"/>
      <c r="AP28" s="322"/>
    </row>
    <row r="29" spans="1:54" x14ac:dyDescent="0.15">
      <c r="C29" s="322"/>
      <c r="D29" s="322"/>
      <c r="E29" s="322"/>
      <c r="F29" s="322"/>
      <c r="G29" s="322"/>
      <c r="H29" s="322"/>
      <c r="I29" s="322"/>
      <c r="J29" s="322"/>
      <c r="K29" s="322"/>
      <c r="L29" s="322"/>
      <c r="M29" s="322"/>
      <c r="AD29" s="322"/>
      <c r="AE29" s="322"/>
      <c r="AF29" s="322"/>
      <c r="AG29" s="322"/>
      <c r="AH29" s="322"/>
      <c r="AI29" s="322"/>
      <c r="AJ29" s="322"/>
      <c r="AK29" s="322"/>
      <c r="AL29" s="322"/>
      <c r="AM29" s="322"/>
      <c r="AN29" s="322"/>
      <c r="AO29" s="322"/>
    </row>
    <row r="30" spans="1:54" x14ac:dyDescent="0.15">
      <c r="A30" s="545" t="s">
        <v>52</v>
      </c>
      <c r="B30" s="545"/>
      <c r="C30" s="545"/>
      <c r="D30" s="545"/>
      <c r="E30" s="545"/>
      <c r="F30" s="545"/>
      <c r="G30" s="545"/>
      <c r="H30" s="313"/>
      <c r="I30" s="313"/>
      <c r="J30" s="322"/>
      <c r="K30" s="322"/>
      <c r="L30" s="545" t="s">
        <v>49</v>
      </c>
      <c r="M30" s="545"/>
      <c r="N30" s="545"/>
      <c r="O30" s="545"/>
      <c r="P30" s="545"/>
      <c r="T30" s="545" t="s">
        <v>50</v>
      </c>
      <c r="U30" s="545"/>
      <c r="V30" s="545"/>
      <c r="X30" s="545"/>
      <c r="Y30" s="544"/>
      <c r="AE30" s="545" t="s">
        <v>52</v>
      </c>
      <c r="AF30" s="545"/>
      <c r="AG30" s="545"/>
      <c r="AH30" s="545"/>
      <c r="AI30" s="545"/>
      <c r="AJ30" s="545"/>
      <c r="AK30" s="545"/>
      <c r="AL30" s="322"/>
      <c r="AM30" s="322"/>
      <c r="AN30" s="545" t="s">
        <v>49</v>
      </c>
      <c r="AO30" s="545"/>
      <c r="AP30" s="545"/>
      <c r="AQ30" s="545"/>
      <c r="AR30" s="545"/>
      <c r="AV30" s="545" t="s">
        <v>50</v>
      </c>
      <c r="AW30" s="545"/>
      <c r="AX30" s="545"/>
      <c r="AZ30" s="545" t="s">
        <v>51</v>
      </c>
      <c r="BA30" s="544"/>
    </row>
    <row r="31" spans="1:54" x14ac:dyDescent="0.15">
      <c r="A31" s="318" t="s">
        <v>25</v>
      </c>
      <c r="B31" s="318" t="s">
        <v>1517</v>
      </c>
      <c r="C31" s="318" t="s">
        <v>66</v>
      </c>
      <c r="D31" s="318" t="s">
        <v>34</v>
      </c>
      <c r="E31" s="318" t="s">
        <v>17</v>
      </c>
      <c r="F31" s="318" t="s">
        <v>18</v>
      </c>
      <c r="G31" s="318" t="s">
        <v>19</v>
      </c>
      <c r="H31" s="318" t="s">
        <v>20</v>
      </c>
      <c r="I31" s="318" t="s">
        <v>6</v>
      </c>
      <c r="J31" s="318" t="s">
        <v>53</v>
      </c>
      <c r="L31" s="318" t="s">
        <v>10</v>
      </c>
      <c r="M31" s="318" t="s">
        <v>11</v>
      </c>
      <c r="N31" s="318" t="s">
        <v>12</v>
      </c>
      <c r="O31" s="318" t="s">
        <v>26</v>
      </c>
      <c r="P31" s="318" t="s">
        <v>7</v>
      </c>
      <c r="S31" s="318" t="s">
        <v>25</v>
      </c>
      <c r="T31" s="318" t="s">
        <v>47</v>
      </c>
      <c r="U31" s="318" t="s">
        <v>45</v>
      </c>
      <c r="V31" s="318" t="s">
        <v>46</v>
      </c>
      <c r="X31" s="318" t="s">
        <v>14</v>
      </c>
      <c r="Y31" s="318" t="s">
        <v>21</v>
      </c>
      <c r="Z31" s="318" t="s">
        <v>1003</v>
      </c>
      <c r="AA31" s="318"/>
      <c r="AD31" s="318" t="s">
        <v>25</v>
      </c>
      <c r="AE31" s="318" t="s">
        <v>66</v>
      </c>
      <c r="AF31" s="318" t="s">
        <v>34</v>
      </c>
      <c r="AG31" s="318" t="s">
        <v>17</v>
      </c>
      <c r="AH31" s="318" t="s">
        <v>18</v>
      </c>
      <c r="AI31" s="318" t="s">
        <v>19</v>
      </c>
      <c r="AJ31" s="318" t="s">
        <v>20</v>
      </c>
      <c r="AK31" s="318" t="s">
        <v>6</v>
      </c>
      <c r="AL31" s="318" t="s">
        <v>53</v>
      </c>
      <c r="AN31" s="318" t="s">
        <v>10</v>
      </c>
      <c r="AO31" s="318" t="s">
        <v>11</v>
      </c>
      <c r="AP31" s="318" t="s">
        <v>12</v>
      </c>
      <c r="AQ31" s="318" t="s">
        <v>26</v>
      </c>
      <c r="AR31" s="318" t="s">
        <v>7</v>
      </c>
      <c r="AV31" s="318" t="s">
        <v>47</v>
      </c>
      <c r="AW31" s="318" t="s">
        <v>45</v>
      </c>
      <c r="AX31" s="318" t="s">
        <v>46</v>
      </c>
      <c r="AZ31" s="318" t="s">
        <v>14</v>
      </c>
      <c r="BA31" s="318" t="s">
        <v>21</v>
      </c>
    </row>
    <row r="32" spans="1:54" x14ac:dyDescent="0.15">
      <c r="A32" s="319" t="s">
        <v>2555</v>
      </c>
      <c r="B32" s="320">
        <v>25</v>
      </c>
      <c r="C32" s="320">
        <v>17</v>
      </c>
      <c r="D32" s="317">
        <f t="shared" ref="D32" si="20">F32/E32</f>
        <v>0.6</v>
      </c>
      <c r="E32" s="320">
        <v>100</v>
      </c>
      <c r="F32" s="320">
        <v>60</v>
      </c>
      <c r="G32" s="320">
        <v>676</v>
      </c>
      <c r="H32" s="320">
        <f t="shared" ref="H32" si="21">G32/F32</f>
        <v>11.266666666666667</v>
      </c>
      <c r="I32" s="320">
        <v>5</v>
      </c>
      <c r="J32" s="317">
        <f t="shared" ref="J32" si="22">I32/F32</f>
        <v>8.3333333333333329E-2</v>
      </c>
      <c r="L32" s="320">
        <v>20</v>
      </c>
      <c r="M32" s="320">
        <v>135</v>
      </c>
      <c r="N32" s="331">
        <f t="shared" ref="N32" si="23">M32/L32</f>
        <v>6.75</v>
      </c>
      <c r="O32" s="320">
        <v>1</v>
      </c>
      <c r="P32" s="317">
        <f t="shared" ref="P32" si="24">O32/L32</f>
        <v>0.05</v>
      </c>
      <c r="S32" s="319" t="s">
        <v>1883</v>
      </c>
      <c r="T32" s="332">
        <f t="shared" ref="T32" si="25">(E32+L32)/($D$27+$L$27+$N$17+$E$47+$L$47)</f>
        <v>0.18433179723502305</v>
      </c>
      <c r="U32" s="332">
        <f t="shared" ref="U32" si="26">E32/($E$17)</f>
        <v>0.38022813688212925</v>
      </c>
      <c r="V32" s="332">
        <f t="shared" ref="V32" si="27">L32/($N$17+$D$27+$L$38+$L$47)</f>
        <v>3.7105751391465679E-2</v>
      </c>
      <c r="X32" s="320">
        <f>($G32*('Scoring Format'!$B$4))+($I32*'Scoring Format'!$B$7)+($M32*('Scoring Format'!$B$3))+($O32*('Scoring Format'!$B$6))</f>
        <v>117.10000000000001</v>
      </c>
      <c r="Y32" s="320">
        <f>(F32*1)+(($G32*('Scoring Format'!$B$4))+($I32*'Scoring Format'!$B$7)+($M32*('Scoring Format'!$B$3))+($O32*('Scoring Format'!$B$6)))</f>
        <v>177.10000000000002</v>
      </c>
      <c r="Z32" s="320">
        <f>(F32*0.5)+(($G32*('Scoring Format'!$B$4))+($I32*'Scoring Format'!$B$7)+($M32*('Scoring Format'!$B$3))+($O32*('Scoring Format'!$B$6)))</f>
        <v>147.10000000000002</v>
      </c>
      <c r="AA32" s="322"/>
      <c r="AD32" s="319" t="s">
        <v>71</v>
      </c>
      <c r="AE32" s="319"/>
      <c r="AF32" s="317">
        <f>AH32/AG32</f>
        <v>0.60747663551401865</v>
      </c>
      <c r="AG32" s="320">
        <v>107</v>
      </c>
      <c r="AH32" s="320">
        <v>65</v>
      </c>
      <c r="AI32" s="320">
        <v>710</v>
      </c>
      <c r="AJ32" s="320">
        <f t="shared" ref="AJ32:AJ36" si="28">AI32/AH32</f>
        <v>10.923076923076923</v>
      </c>
      <c r="AK32" s="320">
        <v>6</v>
      </c>
      <c r="AL32" s="317">
        <f>AK32/AH32</f>
        <v>9.2307692307692313E-2</v>
      </c>
      <c r="AN32" s="320">
        <v>0</v>
      </c>
      <c r="AO32" s="320">
        <v>0</v>
      </c>
      <c r="AP32" s="331" t="e">
        <f t="shared" ref="AP32:AP37" si="29">AO32/AN32</f>
        <v>#DIV/0!</v>
      </c>
      <c r="AQ32" s="320">
        <v>0</v>
      </c>
      <c r="AR32" s="317" t="e">
        <f>AQ32/AN32</f>
        <v>#DIV/0!</v>
      </c>
      <c r="AV32" s="332" t="e">
        <f>(#REF!+AK32)/(#REF!+AK35)</f>
        <v>#REF!</v>
      </c>
      <c r="AW32" s="332" t="e">
        <f>#REF!/(AK32+#REF!)</f>
        <v>#REF!</v>
      </c>
      <c r="AX32" s="332" t="e">
        <f>AK32/(#REF!+AK32)</f>
        <v>#REF!</v>
      </c>
      <c r="AZ32" s="320">
        <f>(AI32*0.1)+(AK32*6)+(AO32*0.1)+(AQ32*6)</f>
        <v>107</v>
      </c>
      <c r="BA32" s="320">
        <f>(AH32*1)+(AI32*0.1)+(AK32*6)+(AO32*0.1)+(AQ32*6)</f>
        <v>172</v>
      </c>
    </row>
    <row r="33" spans="1:53" x14ac:dyDescent="0.15">
      <c r="A33" s="319" t="s">
        <v>2554</v>
      </c>
      <c r="B33" s="320">
        <v>27</v>
      </c>
      <c r="C33" s="320">
        <v>17</v>
      </c>
      <c r="D33" s="317">
        <f t="shared" ref="D33:D37" si="30">F33/E33</f>
        <v>0.6</v>
      </c>
      <c r="E33" s="320">
        <v>60</v>
      </c>
      <c r="F33" s="320">
        <v>36</v>
      </c>
      <c r="G33" s="320">
        <v>432</v>
      </c>
      <c r="H33" s="320">
        <f t="shared" ref="H33:H37" si="31">G33/F33</f>
        <v>12</v>
      </c>
      <c r="I33" s="320">
        <v>3</v>
      </c>
      <c r="J33" s="317">
        <f t="shared" ref="J33:J37" si="32">I33/F33</f>
        <v>8.3333333333333329E-2</v>
      </c>
      <c r="L33" s="320">
        <v>0</v>
      </c>
      <c r="M33" s="320">
        <v>0</v>
      </c>
      <c r="N33" s="331" t="e">
        <f t="shared" ref="N33:N37" si="33">M33/L33</f>
        <v>#DIV/0!</v>
      </c>
      <c r="O33" s="320">
        <v>0</v>
      </c>
      <c r="P33" s="317" t="e">
        <f t="shared" ref="P33:P37" si="34">O33/L33</f>
        <v>#DIV/0!</v>
      </c>
      <c r="S33" s="319" t="s">
        <v>2556</v>
      </c>
      <c r="T33" s="332">
        <f t="shared" ref="T33:T37" si="35">(E33+L33)/($D$27+$L$27+$N$17+$E$47+$L$47)</f>
        <v>9.2165898617511524E-2</v>
      </c>
      <c r="U33" s="332">
        <f t="shared" ref="U33:U37" si="36">E33/($E$17)</f>
        <v>0.22813688212927757</v>
      </c>
      <c r="V33" s="332">
        <f t="shared" ref="V33:V37" si="37">L33/($N$17+$D$27+$L$38+$L$47)</f>
        <v>0</v>
      </c>
      <c r="X33" s="320">
        <f>($G33*('Scoring Format'!$B$4))+($I33*'Scoring Format'!$B$7)+($M33*('Scoring Format'!$B$3))+($O33*('Scoring Format'!$B$6))</f>
        <v>61.2</v>
      </c>
      <c r="Y33" s="320">
        <f>(F33*1)+(($G33*('Scoring Format'!$B$4))+($I33*'Scoring Format'!$B$7)+($M33*('Scoring Format'!$B$3))+($O33*('Scoring Format'!$B$6)))</f>
        <v>97.2</v>
      </c>
      <c r="Z33" s="320">
        <f>(F33*0.5)+(($G33*('Scoring Format'!$B$4))+($I33*'Scoring Format'!$B$7)+($M33*('Scoring Format'!$B$3))+($O33*('Scoring Format'!$B$6)))</f>
        <v>79.2</v>
      </c>
      <c r="AA33" s="322"/>
      <c r="AD33" s="319" t="s">
        <v>27</v>
      </c>
      <c r="AE33" s="319"/>
      <c r="AF33" s="317">
        <f t="shared" ref="AF33:AF37" si="38">AH33/AG33</f>
        <v>0.6333333333333333</v>
      </c>
      <c r="AG33" s="320">
        <v>120</v>
      </c>
      <c r="AH33" s="320">
        <v>76</v>
      </c>
      <c r="AI33" s="320">
        <v>892</v>
      </c>
      <c r="AJ33" s="320">
        <f t="shared" si="28"/>
        <v>11.736842105263158</v>
      </c>
      <c r="AK33" s="320">
        <v>5</v>
      </c>
      <c r="AL33" s="317">
        <f t="shared" ref="AL33:AL37" si="39">AK33/AH33</f>
        <v>6.5789473684210523E-2</v>
      </c>
      <c r="AN33" s="320">
        <v>12</v>
      </c>
      <c r="AO33" s="320">
        <v>108</v>
      </c>
      <c r="AP33" s="331">
        <f t="shared" si="29"/>
        <v>9</v>
      </c>
      <c r="AQ33" s="320">
        <v>0</v>
      </c>
      <c r="AR33" s="317">
        <f t="shared" ref="AR33:AR37" si="40">AQ33/AN33</f>
        <v>0</v>
      </c>
      <c r="AV33" s="332" t="e">
        <f>(#REF!+AK33)/(#REF!+AK36)</f>
        <v>#REF!</v>
      </c>
      <c r="AW33" s="332" t="e">
        <f>#REF!/(AK33+#REF!)</f>
        <v>#REF!</v>
      </c>
      <c r="AX33" s="332" t="e">
        <f>AK33/(#REF!+AK33)</f>
        <v>#REF!</v>
      </c>
      <c r="AZ33" s="320">
        <f>(AI33*0.1)+(AK33*6)+(AO33*0.1)+(AQ33*6)</f>
        <v>130</v>
      </c>
      <c r="BA33" s="320">
        <f>(AH33*1)+(AI33*0.1)+(AK33*6)+(AO33*0.1)+(AQ33*6)</f>
        <v>206</v>
      </c>
    </row>
    <row r="34" spans="1:53" x14ac:dyDescent="0.15">
      <c r="A34" s="319" t="s">
        <v>2557</v>
      </c>
      <c r="B34" s="320">
        <v>26</v>
      </c>
      <c r="C34" s="320">
        <v>14</v>
      </c>
      <c r="D34" s="317">
        <f t="shared" si="30"/>
        <v>0.69047619047619047</v>
      </c>
      <c r="E34" s="320">
        <v>42</v>
      </c>
      <c r="F34" s="320">
        <v>29</v>
      </c>
      <c r="G34" s="320">
        <v>360</v>
      </c>
      <c r="H34" s="320">
        <f t="shared" si="31"/>
        <v>12.413793103448276</v>
      </c>
      <c r="I34" s="320">
        <v>3</v>
      </c>
      <c r="J34" s="317">
        <f t="shared" si="32"/>
        <v>0.10344827586206896</v>
      </c>
      <c r="L34" s="320">
        <v>0</v>
      </c>
      <c r="M34" s="320">
        <v>0</v>
      </c>
      <c r="N34" s="331" t="e">
        <f t="shared" si="33"/>
        <v>#DIV/0!</v>
      </c>
      <c r="O34" s="320">
        <v>0</v>
      </c>
      <c r="P34" s="317" t="e">
        <f t="shared" si="34"/>
        <v>#DIV/0!</v>
      </c>
      <c r="S34" s="319" t="s">
        <v>2558</v>
      </c>
      <c r="T34" s="332">
        <f t="shared" si="35"/>
        <v>6.4516129032258063E-2</v>
      </c>
      <c r="U34" s="332">
        <f t="shared" si="36"/>
        <v>0.1596958174904943</v>
      </c>
      <c r="V34" s="332">
        <f t="shared" si="37"/>
        <v>0</v>
      </c>
      <c r="X34" s="320">
        <f>($G34*('Scoring Format'!$B$4))+($I34*'Scoring Format'!$B$7)+($M34*('Scoring Format'!$B$3))+($O34*('Scoring Format'!$B$6))</f>
        <v>54</v>
      </c>
      <c r="Y34" s="320">
        <f>(F34*1)+(($G34*('Scoring Format'!$B$4))+($I34*'Scoring Format'!$B$7)+($M34*('Scoring Format'!$B$3))+($O34*('Scoring Format'!$B$6)))</f>
        <v>83</v>
      </c>
      <c r="Z34" s="320">
        <f>(F34*0.5)+(($G34*('Scoring Format'!$B$4))+($I34*'Scoring Format'!$B$7)+($M34*('Scoring Format'!$B$3))+($O34*('Scoring Format'!$B$6)))</f>
        <v>68.5</v>
      </c>
      <c r="AA34" s="322"/>
      <c r="AD34" s="319" t="s">
        <v>28</v>
      </c>
      <c r="AE34" s="319"/>
      <c r="AF34" s="317">
        <f t="shared" si="38"/>
        <v>0.55000000000000004</v>
      </c>
      <c r="AG34" s="320">
        <v>40</v>
      </c>
      <c r="AH34" s="320">
        <v>22</v>
      </c>
      <c r="AI34" s="320">
        <v>325</v>
      </c>
      <c r="AJ34" s="320">
        <f t="shared" si="28"/>
        <v>14.772727272727273</v>
      </c>
      <c r="AK34" s="320">
        <v>2</v>
      </c>
      <c r="AL34" s="317">
        <f t="shared" si="39"/>
        <v>9.0909090909090912E-2</v>
      </c>
      <c r="AN34" s="320">
        <v>5</v>
      </c>
      <c r="AO34" s="320">
        <v>20</v>
      </c>
      <c r="AP34" s="331">
        <f t="shared" si="29"/>
        <v>4</v>
      </c>
      <c r="AQ34" s="320">
        <v>0</v>
      </c>
      <c r="AR34" s="317">
        <f t="shared" si="40"/>
        <v>0</v>
      </c>
      <c r="AV34" s="332" t="e">
        <f>(#REF!+AK34)/(#REF!+AK37)</f>
        <v>#REF!</v>
      </c>
      <c r="AW34" s="332" t="e">
        <f>#REF!/(AK34+#REF!)</f>
        <v>#REF!</v>
      </c>
      <c r="AX34" s="332" t="e">
        <f>AK34/(#REF!+AK34)</f>
        <v>#REF!</v>
      </c>
      <c r="AZ34" s="320">
        <f>(AI34*0.1)+(AK34*6)+(AO34*0.1)+(AQ34*6)</f>
        <v>46.5</v>
      </c>
      <c r="BA34" s="320">
        <f>(AH34*1)+(AI34*0.1)+(AK34*6)+(AO34*0.1)+(AQ34*6)</f>
        <v>68.5</v>
      </c>
    </row>
    <row r="35" spans="1:53" x14ac:dyDescent="0.15">
      <c r="A35" s="319" t="s">
        <v>2559</v>
      </c>
      <c r="B35" s="320">
        <v>21</v>
      </c>
      <c r="C35" s="320">
        <v>8</v>
      </c>
      <c r="D35" s="317">
        <f t="shared" si="30"/>
        <v>0.6</v>
      </c>
      <c r="E35" s="320">
        <v>5</v>
      </c>
      <c r="F35" s="320">
        <v>3</v>
      </c>
      <c r="G35" s="320">
        <v>35</v>
      </c>
      <c r="H35" s="320">
        <f t="shared" si="31"/>
        <v>11.666666666666666</v>
      </c>
      <c r="I35" s="320">
        <v>0</v>
      </c>
      <c r="J35" s="317">
        <f t="shared" si="32"/>
        <v>0</v>
      </c>
      <c r="L35" s="320"/>
      <c r="M35" s="320"/>
      <c r="N35" s="331" t="e">
        <f t="shared" si="33"/>
        <v>#DIV/0!</v>
      </c>
      <c r="O35" s="320">
        <v>0</v>
      </c>
      <c r="P35" s="317" t="e">
        <f t="shared" si="34"/>
        <v>#DIV/0!</v>
      </c>
      <c r="S35" s="319" t="s">
        <v>2561</v>
      </c>
      <c r="T35" s="332">
        <f t="shared" si="35"/>
        <v>7.6804915514592934E-3</v>
      </c>
      <c r="U35" s="332">
        <f t="shared" si="36"/>
        <v>1.9011406844106463E-2</v>
      </c>
      <c r="V35" s="332">
        <f t="shared" si="37"/>
        <v>0</v>
      </c>
      <c r="X35" s="320">
        <f>($G35*('Scoring Format'!$B$4))+($I35*'Scoring Format'!$B$7)+($M35*('Scoring Format'!$B$3))+($O35*('Scoring Format'!$B$6))</f>
        <v>3.5</v>
      </c>
      <c r="Y35" s="320">
        <f>(F35*1)+(($G35*('Scoring Format'!$B$4))+($I35*'Scoring Format'!$B$7)+($M35*('Scoring Format'!$B$3))+($O35*('Scoring Format'!$B$6)))</f>
        <v>6.5</v>
      </c>
      <c r="Z35" s="320">
        <f>(F35*0.5)+(($G35*('Scoring Format'!$B$4))+($I35*'Scoring Format'!$B$7)+($M35*('Scoring Format'!$B$3))+($O35*('Scoring Format'!$B$6)))</f>
        <v>5</v>
      </c>
      <c r="AA35" s="322"/>
      <c r="AD35" s="319" t="s">
        <v>29</v>
      </c>
      <c r="AE35" s="319"/>
      <c r="AF35" s="317">
        <f t="shared" si="38"/>
        <v>0.66206896551724137</v>
      </c>
      <c r="AG35" s="320">
        <v>145</v>
      </c>
      <c r="AH35" s="320">
        <v>96</v>
      </c>
      <c r="AI35" s="320">
        <v>1098</v>
      </c>
      <c r="AJ35" s="320">
        <f t="shared" si="28"/>
        <v>11.4375</v>
      </c>
      <c r="AK35" s="320">
        <v>7</v>
      </c>
      <c r="AL35" s="317">
        <f t="shared" si="39"/>
        <v>7.2916666666666671E-2</v>
      </c>
      <c r="AN35" s="320">
        <v>0</v>
      </c>
      <c r="AO35" s="320">
        <v>0</v>
      </c>
      <c r="AP35" s="331" t="e">
        <f t="shared" si="29"/>
        <v>#DIV/0!</v>
      </c>
      <c r="AQ35" s="320">
        <v>0</v>
      </c>
      <c r="AR35" s="317" t="e">
        <f t="shared" si="40"/>
        <v>#DIV/0!</v>
      </c>
      <c r="AV35" s="332" t="e">
        <f>(#REF!+AK35)/(#REF!+AK38)</f>
        <v>#REF!</v>
      </c>
      <c r="AW35" s="332" t="e">
        <f>#REF!/(AK35+#REF!)</f>
        <v>#REF!</v>
      </c>
      <c r="AX35" s="332" t="e">
        <f>AK35/(#REF!+AK35)</f>
        <v>#REF!</v>
      </c>
      <c r="AZ35" s="320">
        <f>(AI35*0.1)+(AK35*6)+(AO35*0.1)+(AQ35*6)</f>
        <v>151.80000000000001</v>
      </c>
      <c r="BA35" s="320">
        <f>(AH35*1)+(AI35*0.1)+(AK35*6)+(AO35*0.1)+(AQ35*6)</f>
        <v>247.8</v>
      </c>
    </row>
    <row r="36" spans="1:53" x14ac:dyDescent="0.15">
      <c r="A36" s="319" t="s">
        <v>2560</v>
      </c>
      <c r="B36" s="320">
        <v>22</v>
      </c>
      <c r="C36" s="320">
        <v>17</v>
      </c>
      <c r="D36" s="317">
        <f t="shared" si="30"/>
        <v>0.5714285714285714</v>
      </c>
      <c r="E36" s="320">
        <v>21</v>
      </c>
      <c r="F36" s="320">
        <v>12</v>
      </c>
      <c r="G36" s="320">
        <v>120</v>
      </c>
      <c r="H36" s="320">
        <f t="shared" si="31"/>
        <v>10</v>
      </c>
      <c r="I36" s="320">
        <v>0</v>
      </c>
      <c r="J36" s="317">
        <f t="shared" si="32"/>
        <v>0</v>
      </c>
      <c r="L36" s="320"/>
      <c r="M36" s="320"/>
      <c r="N36" s="331" t="e">
        <f t="shared" si="33"/>
        <v>#DIV/0!</v>
      </c>
      <c r="O36" s="320">
        <v>0</v>
      </c>
      <c r="P36" s="317" t="e">
        <f t="shared" si="34"/>
        <v>#DIV/0!</v>
      </c>
      <c r="S36" s="319" t="s">
        <v>2562</v>
      </c>
      <c r="T36" s="332">
        <f t="shared" si="35"/>
        <v>3.2258064516129031E-2</v>
      </c>
      <c r="U36" s="332">
        <f t="shared" si="36"/>
        <v>7.9847908745247151E-2</v>
      </c>
      <c r="V36" s="332">
        <f t="shared" si="37"/>
        <v>0</v>
      </c>
      <c r="X36" s="320">
        <f>($G36*('Scoring Format'!$B$4))+($I36*'Scoring Format'!$B$7)+($M36*('Scoring Format'!$B$3))+($O36*('Scoring Format'!$B$6))</f>
        <v>12</v>
      </c>
      <c r="Y36" s="320">
        <f>(F36*1)+(($G36*('Scoring Format'!$B$4))+($I36*'Scoring Format'!$B$7)+($M36*('Scoring Format'!$B$3))+($O36*('Scoring Format'!$B$6)))</f>
        <v>24</v>
      </c>
      <c r="Z36" s="320">
        <f>(F36*0.5)+(($G36*('Scoring Format'!$B$4))+($I36*'Scoring Format'!$B$7)+($M36*('Scoring Format'!$B$3))+($O36*('Scoring Format'!$B$6)))</f>
        <v>18</v>
      </c>
      <c r="AA36" s="322"/>
      <c r="AD36" s="319" t="s">
        <v>30</v>
      </c>
      <c r="AE36" s="319"/>
      <c r="AF36" s="317">
        <f t="shared" si="38"/>
        <v>0.6</v>
      </c>
      <c r="AG36" s="320">
        <v>10</v>
      </c>
      <c r="AH36" s="320">
        <v>6</v>
      </c>
      <c r="AI36" s="320">
        <v>100</v>
      </c>
      <c r="AJ36" s="320">
        <f t="shared" si="28"/>
        <v>16.666666666666668</v>
      </c>
      <c r="AK36" s="320">
        <v>0</v>
      </c>
      <c r="AL36" s="317">
        <f t="shared" si="39"/>
        <v>0</v>
      </c>
      <c r="AN36" s="320">
        <v>0</v>
      </c>
      <c r="AO36" s="320">
        <v>0</v>
      </c>
      <c r="AP36" s="331" t="e">
        <f t="shared" si="29"/>
        <v>#DIV/0!</v>
      </c>
      <c r="AQ36" s="320">
        <v>0</v>
      </c>
      <c r="AR36" s="317" t="e">
        <f t="shared" si="40"/>
        <v>#DIV/0!</v>
      </c>
      <c r="AV36" s="332" t="e">
        <f>(#REF!+AK36)/(#REF!+AK41)</f>
        <v>#REF!</v>
      </c>
      <c r="AW36" s="332" t="e">
        <f>#REF!/(AK36+#REF!)</f>
        <v>#REF!</v>
      </c>
      <c r="AX36" s="332" t="e">
        <f>AK36/(#REF!+AK36)</f>
        <v>#REF!</v>
      </c>
      <c r="AZ36" s="320">
        <f>(AI36*0.1)+(AK36*6)+(AO36*0.1)+(AQ36*6)</f>
        <v>10</v>
      </c>
      <c r="BA36" s="320">
        <f>(AH36*1)+(AI36*0.1)+(AK36*6)+(AO36*0.1)+(AQ36*6)</f>
        <v>16</v>
      </c>
    </row>
    <row r="37" spans="1:53" x14ac:dyDescent="0.15">
      <c r="A37" s="319" t="s">
        <v>2795</v>
      </c>
      <c r="B37" s="320">
        <v>22</v>
      </c>
      <c r="C37" s="320">
        <v>0</v>
      </c>
      <c r="D37" s="317">
        <f t="shared" si="30"/>
        <v>0.55555555555555558</v>
      </c>
      <c r="E37" s="320">
        <v>27</v>
      </c>
      <c r="F37" s="320">
        <v>15</v>
      </c>
      <c r="G37" s="320">
        <v>181</v>
      </c>
      <c r="H37" s="320">
        <f t="shared" si="31"/>
        <v>12.066666666666666</v>
      </c>
      <c r="I37" s="320">
        <v>1</v>
      </c>
      <c r="J37" s="317">
        <f t="shared" si="32"/>
        <v>6.6666666666666666E-2</v>
      </c>
      <c r="L37" s="320"/>
      <c r="M37" s="320"/>
      <c r="N37" s="331" t="e">
        <f t="shared" si="33"/>
        <v>#DIV/0!</v>
      </c>
      <c r="O37" s="320">
        <v>0</v>
      </c>
      <c r="P37" s="317" t="e">
        <f t="shared" si="34"/>
        <v>#DIV/0!</v>
      </c>
      <c r="S37" s="319" t="s">
        <v>2796</v>
      </c>
      <c r="T37" s="332">
        <f t="shared" si="35"/>
        <v>4.1474654377880185E-2</v>
      </c>
      <c r="U37" s="332">
        <f t="shared" si="36"/>
        <v>0.10266159695817491</v>
      </c>
      <c r="V37" s="332">
        <f t="shared" si="37"/>
        <v>0</v>
      </c>
      <c r="X37" s="320">
        <f>($G37*('Scoring Format'!$B$4))+($I37*'Scoring Format'!$B$7)+($M37*('Scoring Format'!$B$3))+($O37*('Scoring Format'!$B$6))</f>
        <v>24.1</v>
      </c>
      <c r="Y37" s="320">
        <f>(F37*1)+(($G37*('Scoring Format'!$B$4))+($I37*'Scoring Format'!$B$7)+($M37*('Scoring Format'!$B$3))+($O37*('Scoring Format'!$B$6)))</f>
        <v>39.1</v>
      </c>
      <c r="Z37" s="320">
        <f>(F37*0.5)+(($G37*('Scoring Format'!$B$4))+($I37*'Scoring Format'!$B$7)+($M37*('Scoring Format'!$B$3))+($O37*('Scoring Format'!$B$6)))</f>
        <v>31.6</v>
      </c>
      <c r="AA37" s="322"/>
      <c r="AD37" s="319" t="s">
        <v>72</v>
      </c>
      <c r="AE37" s="319"/>
      <c r="AF37" s="317" t="e">
        <f t="shared" si="38"/>
        <v>#DIV/0!</v>
      </c>
      <c r="AG37" s="320"/>
      <c r="AH37" s="320"/>
      <c r="AI37" s="320"/>
      <c r="AJ37" s="320"/>
      <c r="AK37" s="320"/>
      <c r="AL37" s="317" t="e">
        <f t="shared" si="39"/>
        <v>#DIV/0!</v>
      </c>
      <c r="AN37" s="320"/>
      <c r="AO37" s="320"/>
      <c r="AP37" s="331" t="e">
        <f t="shared" si="29"/>
        <v>#DIV/0!</v>
      </c>
      <c r="AQ37" s="320"/>
      <c r="AR37" s="317" t="e">
        <f t="shared" si="40"/>
        <v>#DIV/0!</v>
      </c>
      <c r="AV37" s="332" t="e">
        <f>(#REF!+AK37)/(#REF!+AK42)</f>
        <v>#REF!</v>
      </c>
      <c r="AW37" s="332" t="e">
        <f>#REF!/(AK37+#REF!)</f>
        <v>#REF!</v>
      </c>
      <c r="AX37" s="332" t="e">
        <f>AK37/(#REF!+AK37)</f>
        <v>#REF!</v>
      </c>
      <c r="AZ37" s="320"/>
      <c r="BA37" s="320"/>
    </row>
    <row r="38" spans="1:53" x14ac:dyDescent="0.15">
      <c r="A38" s="318" t="s">
        <v>44</v>
      </c>
      <c r="B38" s="318"/>
      <c r="C38" s="318"/>
      <c r="D38" s="314"/>
      <c r="E38" s="318">
        <f>SUM(E32:E37)</f>
        <v>255</v>
      </c>
      <c r="F38" s="318">
        <f t="shared" ref="F38:I38" si="41">SUM(F32:F37)</f>
        <v>155</v>
      </c>
      <c r="G38" s="318">
        <f t="shared" si="41"/>
        <v>1804</v>
      </c>
      <c r="H38" s="318"/>
      <c r="I38" s="318">
        <f t="shared" si="41"/>
        <v>12</v>
      </c>
      <c r="J38" s="318"/>
      <c r="K38" s="318"/>
      <c r="L38" s="318">
        <f>SUM(L32:L37)</f>
        <v>20</v>
      </c>
      <c r="M38" s="318">
        <f t="shared" ref="M38:O38" si="42">SUM(M32:M37)</f>
        <v>135</v>
      </c>
      <c r="N38" s="318"/>
      <c r="O38" s="318">
        <f t="shared" si="42"/>
        <v>1</v>
      </c>
      <c r="P38" s="318"/>
      <c r="AD38" s="318" t="s">
        <v>44</v>
      </c>
      <c r="AE38" s="318"/>
      <c r="AF38" s="314"/>
      <c r="AG38" s="318">
        <f>SUM(AG32:AG37)</f>
        <v>422</v>
      </c>
      <c r="AH38" s="318">
        <f t="shared" ref="AH38:AI38" si="43">SUM(AH32:AH37)</f>
        <v>265</v>
      </c>
      <c r="AI38" s="318">
        <f t="shared" si="43"/>
        <v>3125</v>
      </c>
      <c r="AJ38" s="318"/>
      <c r="AK38" s="318">
        <f t="shared" ref="AK38" si="44">SUM(AK32:AK37)</f>
        <v>20</v>
      </c>
      <c r="AL38" s="318"/>
      <c r="AM38" s="318"/>
      <c r="AN38" s="318">
        <f>SUM(AN32:AN37)</f>
        <v>17</v>
      </c>
      <c r="AO38" s="318">
        <f t="shared" ref="AO38" si="45">SUM(AO32:AO37)</f>
        <v>128</v>
      </c>
      <c r="AP38" s="318"/>
      <c r="AQ38" s="318">
        <f t="shared" ref="AQ38" si="46">SUM(AQ32:AQ37)</f>
        <v>0</v>
      </c>
      <c r="AR38" s="318"/>
    </row>
    <row r="39" spans="1:53" x14ac:dyDescent="0.15">
      <c r="A39" s="318"/>
      <c r="C39" s="322"/>
      <c r="D39" s="322"/>
      <c r="E39" s="322"/>
      <c r="F39" s="322"/>
      <c r="G39" s="322"/>
      <c r="H39" s="322"/>
      <c r="I39" s="322"/>
      <c r="J39" s="322"/>
      <c r="K39" s="322"/>
      <c r="L39" s="322"/>
      <c r="AC39" s="318"/>
      <c r="AE39" s="322"/>
      <c r="AF39" s="322"/>
      <c r="AG39" s="322"/>
      <c r="AH39" s="322"/>
      <c r="AI39" s="322"/>
      <c r="AJ39" s="322"/>
      <c r="AK39" s="322"/>
      <c r="AL39" s="322"/>
      <c r="AM39" s="322"/>
      <c r="AN39" s="322"/>
    </row>
    <row r="40" spans="1:53" x14ac:dyDescent="0.15">
      <c r="A40" s="318"/>
      <c r="C40" s="322"/>
      <c r="D40" s="322"/>
      <c r="E40" s="322"/>
      <c r="F40" s="322"/>
      <c r="G40" s="322"/>
      <c r="H40" s="322"/>
      <c r="I40" s="322"/>
      <c r="J40" s="322"/>
      <c r="K40" s="322"/>
      <c r="L40" s="322"/>
      <c r="AC40" s="318"/>
      <c r="AE40" s="322"/>
      <c r="AF40" s="322"/>
      <c r="AG40" s="322"/>
      <c r="AH40" s="322"/>
      <c r="AI40" s="322"/>
      <c r="AJ40" s="322"/>
      <c r="AK40" s="322"/>
      <c r="AL40" s="322"/>
      <c r="AM40" s="322"/>
      <c r="AN40" s="322"/>
    </row>
    <row r="41" spans="1:53" x14ac:dyDescent="0.15">
      <c r="A41" s="545" t="s">
        <v>52</v>
      </c>
      <c r="B41" s="545"/>
      <c r="C41" s="545"/>
      <c r="D41" s="545"/>
      <c r="E41" s="545"/>
      <c r="F41" s="545"/>
      <c r="G41" s="545"/>
      <c r="H41" s="313"/>
      <c r="I41" s="313"/>
      <c r="J41" s="322"/>
      <c r="K41" s="322"/>
      <c r="L41" s="545" t="s">
        <v>49</v>
      </c>
      <c r="M41" s="545"/>
      <c r="N41" s="545"/>
      <c r="O41" s="545"/>
      <c r="P41" s="545"/>
      <c r="T41" s="545" t="s">
        <v>50</v>
      </c>
      <c r="U41" s="545"/>
      <c r="V41" s="545"/>
      <c r="X41" s="545"/>
      <c r="Y41" s="544"/>
      <c r="AE41" s="545" t="s">
        <v>52</v>
      </c>
      <c r="AF41" s="545"/>
      <c r="AG41" s="545"/>
      <c r="AH41" s="545"/>
      <c r="AI41" s="545"/>
      <c r="AJ41" s="545"/>
      <c r="AK41" s="545"/>
      <c r="AL41" s="322"/>
      <c r="AM41" s="322"/>
      <c r="AN41" s="545" t="s">
        <v>49</v>
      </c>
      <c r="AO41" s="545"/>
      <c r="AP41" s="545"/>
      <c r="AQ41" s="545"/>
      <c r="AR41" s="545"/>
      <c r="AV41" s="545" t="s">
        <v>50</v>
      </c>
      <c r="AW41" s="545"/>
      <c r="AX41" s="545"/>
      <c r="AZ41" s="545" t="s">
        <v>51</v>
      </c>
      <c r="BA41" s="544"/>
    </row>
    <row r="42" spans="1:53" x14ac:dyDescent="0.15">
      <c r="A42" s="318" t="s">
        <v>31</v>
      </c>
      <c r="B42" s="318" t="s">
        <v>1517</v>
      </c>
      <c r="C42" s="318" t="s">
        <v>66</v>
      </c>
      <c r="D42" s="318" t="s">
        <v>34</v>
      </c>
      <c r="E42" s="318" t="s">
        <v>17</v>
      </c>
      <c r="F42" s="318" t="s">
        <v>18</v>
      </c>
      <c r="G42" s="318" t="s">
        <v>19</v>
      </c>
      <c r="H42" s="318" t="s">
        <v>20</v>
      </c>
      <c r="I42" s="318" t="s">
        <v>6</v>
      </c>
      <c r="J42" s="318" t="s">
        <v>53</v>
      </c>
      <c r="L42" s="318" t="s">
        <v>10</v>
      </c>
      <c r="M42" s="318" t="s">
        <v>11</v>
      </c>
      <c r="N42" s="318" t="s">
        <v>12</v>
      </c>
      <c r="O42" s="318" t="s">
        <v>54</v>
      </c>
      <c r="P42" s="318" t="s">
        <v>7</v>
      </c>
      <c r="S42" s="318" t="s">
        <v>31</v>
      </c>
      <c r="T42" s="318" t="s">
        <v>47</v>
      </c>
      <c r="U42" s="318" t="s">
        <v>45</v>
      </c>
      <c r="V42" s="318" t="s">
        <v>46</v>
      </c>
      <c r="X42" s="318" t="s">
        <v>14</v>
      </c>
      <c r="Y42" s="318" t="s">
        <v>21</v>
      </c>
      <c r="Z42" s="318" t="s">
        <v>1004</v>
      </c>
      <c r="AA42" s="318"/>
      <c r="AD42" s="318" t="s">
        <v>31</v>
      </c>
      <c r="AE42" s="318" t="s">
        <v>66</v>
      </c>
      <c r="AF42" s="318" t="s">
        <v>34</v>
      </c>
      <c r="AG42" s="318" t="s">
        <v>17</v>
      </c>
      <c r="AH42" s="318" t="s">
        <v>18</v>
      </c>
      <c r="AI42" s="318" t="s">
        <v>19</v>
      </c>
      <c r="AJ42" s="318" t="s">
        <v>20</v>
      </c>
      <c r="AK42" s="318" t="s">
        <v>6</v>
      </c>
      <c r="AL42" s="318" t="s">
        <v>53</v>
      </c>
      <c r="AN42" s="318" t="s">
        <v>10</v>
      </c>
      <c r="AO42" s="318" t="s">
        <v>11</v>
      </c>
      <c r="AP42" s="318" t="s">
        <v>12</v>
      </c>
      <c r="AQ42" s="318" t="s">
        <v>54</v>
      </c>
      <c r="AR42" s="318" t="s">
        <v>7</v>
      </c>
      <c r="AV42" s="318" t="s">
        <v>47</v>
      </c>
      <c r="AW42" s="318" t="s">
        <v>45</v>
      </c>
      <c r="AX42" s="318" t="s">
        <v>46</v>
      </c>
      <c r="AZ42" s="318" t="s">
        <v>14</v>
      </c>
      <c r="BA42" s="318" t="s">
        <v>21</v>
      </c>
    </row>
    <row r="43" spans="1:53" x14ac:dyDescent="0.15">
      <c r="A43" s="319" t="s">
        <v>2566</v>
      </c>
      <c r="B43" s="320">
        <v>26</v>
      </c>
      <c r="C43" s="320">
        <v>17</v>
      </c>
      <c r="D43" s="317">
        <f>F43/E43</f>
        <v>0.74603174603174605</v>
      </c>
      <c r="E43" s="320">
        <v>63</v>
      </c>
      <c r="F43" s="320">
        <v>47</v>
      </c>
      <c r="G43" s="320">
        <v>555</v>
      </c>
      <c r="H43" s="320">
        <f>G43/F43</f>
        <v>11.808510638297872</v>
      </c>
      <c r="I43" s="320">
        <v>3</v>
      </c>
      <c r="J43" s="317">
        <f>I43/F43</f>
        <v>6.3829787234042548E-2</v>
      </c>
      <c r="L43" s="320"/>
      <c r="M43" s="320"/>
      <c r="N43" s="320" t="e">
        <f>M43/L43</f>
        <v>#DIV/0!</v>
      </c>
      <c r="O43" s="320">
        <v>0</v>
      </c>
      <c r="P43" s="317" t="e">
        <f>O43/L43</f>
        <v>#DIV/0!</v>
      </c>
      <c r="S43" s="319" t="s">
        <v>3395</v>
      </c>
      <c r="T43" s="332">
        <f>(E43+L43)/($E$47+$L$47+$E$38+$L$38+$K$27+$D$27+$N$17)</f>
        <v>6.7164179104477612E-2</v>
      </c>
      <c r="U43" s="332">
        <f>E43/($E$47+$E$38+$K$27)</f>
        <v>0.15789473684210525</v>
      </c>
      <c r="V43" s="332">
        <f>L43/($L$47+$L$38+$D$27+$N$17)</f>
        <v>0</v>
      </c>
      <c r="X43" s="320">
        <f>($G43*('Scoring Format'!$B$4))+($I43*'Scoring Format'!$B$7)+($M43*('Scoring Format'!$B$3))+($O43*('Scoring Format'!$B$6))</f>
        <v>73.5</v>
      </c>
      <c r="Y43" s="320">
        <f>(F43*1)+(($G43*('Scoring Format'!$B$4))+($I43*'Scoring Format'!$B$7)+($M43*('Scoring Format'!$B$3))+($O43*('Scoring Format'!$B$6)))</f>
        <v>120.5</v>
      </c>
      <c r="Z43" s="320">
        <f>(F43*0.5)+(($G43*('Scoring Format'!$B$4))+($I43*'Scoring Format'!$B$7)+($M43*('Scoring Format'!$B$3))+($O43*('Scoring Format'!$B$6)))</f>
        <v>97</v>
      </c>
      <c r="AA43" s="322"/>
      <c r="AD43" s="319" t="s">
        <v>32</v>
      </c>
      <c r="AE43" s="319"/>
      <c r="AF43" s="317">
        <f>AH43/AG43</f>
        <v>0.5625</v>
      </c>
      <c r="AG43" s="320">
        <v>16</v>
      </c>
      <c r="AH43" s="320">
        <v>9</v>
      </c>
      <c r="AI43" s="320">
        <v>108</v>
      </c>
      <c r="AJ43" s="320">
        <f>AI43/AH43</f>
        <v>12</v>
      </c>
      <c r="AK43" s="320">
        <v>1</v>
      </c>
      <c r="AL43" s="317">
        <f>AK43/AH43</f>
        <v>0.1111111111111111</v>
      </c>
      <c r="AN43" s="320">
        <v>0</v>
      </c>
      <c r="AO43" s="320">
        <v>0</v>
      </c>
      <c r="AP43" s="320">
        <v>0</v>
      </c>
      <c r="AQ43" s="320">
        <v>0</v>
      </c>
      <c r="AR43" s="317" t="e">
        <f>AQ43/AN43</f>
        <v>#DIV/0!</v>
      </c>
      <c r="AV43" s="332" t="e">
        <f>(#REF!+AK43)/(#REF!+AK46)</f>
        <v>#REF!</v>
      </c>
      <c r="AW43" s="332" t="e">
        <f>#REF!/(AK43+#REF!)</f>
        <v>#REF!</v>
      </c>
      <c r="AX43" s="332" t="e">
        <f>AK43/(#REF!+AK43)</f>
        <v>#REF!</v>
      </c>
      <c r="AZ43" s="320">
        <f>(AI43*0.1)+(AK43*6)+(AO43*0.1)+(AQ43*6)</f>
        <v>16.8</v>
      </c>
      <c r="BA43" s="320">
        <f>(AH43*1)+(AI43*0.1)+(AK43*6)+(AO43*0.1)+(AQ43*6)</f>
        <v>25.8</v>
      </c>
    </row>
    <row r="44" spans="1:53" x14ac:dyDescent="0.15">
      <c r="A44" s="319" t="s">
        <v>2567</v>
      </c>
      <c r="B44" s="320">
        <v>23</v>
      </c>
      <c r="C44" s="320">
        <v>17</v>
      </c>
      <c r="D44" s="317">
        <f t="shared" ref="D44:D46" si="47">F44/E44</f>
        <v>0.6</v>
      </c>
      <c r="E44" s="320">
        <v>15</v>
      </c>
      <c r="F44" s="320">
        <v>9</v>
      </c>
      <c r="G44" s="320">
        <v>90</v>
      </c>
      <c r="H44" s="320">
        <f>G44/F44</f>
        <v>10</v>
      </c>
      <c r="I44" s="320">
        <v>0</v>
      </c>
      <c r="J44" s="317">
        <f t="shared" ref="J44:J46" si="48">I44/F44</f>
        <v>0</v>
      </c>
      <c r="L44" s="320"/>
      <c r="M44" s="320"/>
      <c r="N44" s="320" t="e">
        <f t="shared" ref="N44:N46" si="49">M44/L44</f>
        <v>#DIV/0!</v>
      </c>
      <c r="O44" s="320">
        <v>0</v>
      </c>
      <c r="P44" s="317" t="e">
        <f t="shared" ref="P44:P46" si="50">O44/L44</f>
        <v>#DIV/0!</v>
      </c>
      <c r="S44" s="319" t="s">
        <v>2569</v>
      </c>
      <c r="T44" s="332">
        <f>(E44+L44)/($E$47+$L$47+$E$38+$L$38+$K$27+$D$27+$N$17)</f>
        <v>1.5991471215351813E-2</v>
      </c>
      <c r="U44" s="332">
        <f>E44/($E$47+$E$38+$K$27)</f>
        <v>3.7593984962406013E-2</v>
      </c>
      <c r="V44" s="332">
        <f>L44/($L$47+$L$38+$D$27+$N$17)</f>
        <v>0</v>
      </c>
      <c r="X44" s="320">
        <f>($G44*('Scoring Format'!$B$4))+($I44*'Scoring Format'!$B$7)+($M44*('Scoring Format'!$B$3))+($O44*('Scoring Format'!$B$6))</f>
        <v>9</v>
      </c>
      <c r="Y44" s="320">
        <f>(F44*1)+(($G44*('Scoring Format'!$B$4))+($I44*'Scoring Format'!$B$7)+($M44*('Scoring Format'!$B$3))+($O44*('Scoring Format'!$B$6)))</f>
        <v>18</v>
      </c>
      <c r="Z44" s="320">
        <f>(F44*0.5)+(($G44*('Scoring Format'!$B$4))+($I44*'Scoring Format'!$B$7)+($M44*('Scoring Format'!$B$3))+($O44*('Scoring Format'!$B$6)))</f>
        <v>13.5</v>
      </c>
      <c r="AA44" s="322"/>
      <c r="AD44" s="319" t="s">
        <v>73</v>
      </c>
      <c r="AE44" s="319"/>
      <c r="AF44" s="317">
        <f t="shared" ref="AF44:AF46" si="51">AH44/AG44</f>
        <v>0.74285714285714288</v>
      </c>
      <c r="AG44" s="320">
        <v>35</v>
      </c>
      <c r="AH44" s="320">
        <v>26</v>
      </c>
      <c r="AI44" s="320">
        <v>283</v>
      </c>
      <c r="AJ44" s="320">
        <f>AI44/AH44</f>
        <v>10.884615384615385</v>
      </c>
      <c r="AK44" s="320">
        <v>2</v>
      </c>
      <c r="AL44" s="317">
        <f t="shared" ref="AL44:AL46" si="52">AK44/AH44</f>
        <v>7.6923076923076927E-2</v>
      </c>
      <c r="AN44" s="320">
        <v>0</v>
      </c>
      <c r="AO44" s="320">
        <v>0</v>
      </c>
      <c r="AP44" s="320">
        <v>0</v>
      </c>
      <c r="AQ44" s="320">
        <v>0</v>
      </c>
      <c r="AR44" s="317" t="e">
        <f t="shared" ref="AR44:AR46" si="53">AQ44/AN44</f>
        <v>#DIV/0!</v>
      </c>
      <c r="AV44" s="332" t="e">
        <f>(#REF!+AK44)/(#REF!+AK47)</f>
        <v>#REF!</v>
      </c>
      <c r="AW44" s="332" t="e">
        <f>#REF!/(AK44+#REF!)</f>
        <v>#REF!</v>
      </c>
      <c r="AX44" s="332" t="e">
        <f>AK44/(#REF!+AK44)</f>
        <v>#REF!</v>
      </c>
      <c r="AZ44" s="320">
        <f>(AI44*0.1)+(AK44*6)+(AO44*0.1)+(AQ44*6)</f>
        <v>40.299999999999997</v>
      </c>
      <c r="BA44" s="320">
        <f>(AH44*1)+(AI44*0.1)+(AK44*6)+(AO44*0.1)+(AQ44*6)</f>
        <v>66.3</v>
      </c>
    </row>
    <row r="45" spans="1:53" x14ac:dyDescent="0.15">
      <c r="A45" s="319" t="s">
        <v>2568</v>
      </c>
      <c r="B45" s="320">
        <v>23</v>
      </c>
      <c r="C45" s="320">
        <v>8</v>
      </c>
      <c r="D45" s="317">
        <f t="shared" si="47"/>
        <v>0.75</v>
      </c>
      <c r="E45" s="320">
        <v>8</v>
      </c>
      <c r="F45" s="320">
        <v>6</v>
      </c>
      <c r="G45" s="320">
        <v>69</v>
      </c>
      <c r="H45" s="320">
        <f>G45/F45</f>
        <v>11.5</v>
      </c>
      <c r="I45" s="320">
        <v>0</v>
      </c>
      <c r="J45" s="317">
        <f t="shared" si="48"/>
        <v>0</v>
      </c>
      <c r="L45" s="320"/>
      <c r="M45" s="320"/>
      <c r="N45" s="320" t="e">
        <f t="shared" si="49"/>
        <v>#DIV/0!</v>
      </c>
      <c r="O45" s="320">
        <v>0</v>
      </c>
      <c r="P45" s="317" t="e">
        <f t="shared" si="50"/>
        <v>#DIV/0!</v>
      </c>
      <c r="S45" s="319" t="s">
        <v>2570</v>
      </c>
      <c r="T45" s="332">
        <f>(E45+L45)/($E$47+$L$47+$E$38+$L$38+$K$27+$D$27+$N$17)</f>
        <v>8.5287846481876331E-3</v>
      </c>
      <c r="U45" s="332">
        <f>E45/($E$47+$E$38+$K$27)</f>
        <v>2.0050125313283207E-2</v>
      </c>
      <c r="V45" s="332">
        <f>L45/($L$47+$L$38+$D$27+$N$17)</f>
        <v>0</v>
      </c>
      <c r="X45" s="320">
        <f>($G45*('Scoring Format'!$B$4))+($I45*'Scoring Format'!$B$7)+($M45*('Scoring Format'!$B$3))+($O45*('Scoring Format'!$B$6))</f>
        <v>6.9</v>
      </c>
      <c r="Y45" s="320">
        <f>(F45*1)+(($G45*('Scoring Format'!$B$4))+($I45*'Scoring Format'!$B$7)+($M45*('Scoring Format'!$B$3))+($O45*('Scoring Format'!$B$6)))</f>
        <v>12.9</v>
      </c>
      <c r="Z45" s="320">
        <f>(F45*0.5)+(($G45*('Scoring Format'!$B$4))+($I45*'Scoring Format'!$B$7)+($M45*('Scoring Format'!$B$3))+($O45*('Scoring Format'!$B$6)))</f>
        <v>9.9</v>
      </c>
      <c r="AA45" s="322"/>
      <c r="AD45" s="319" t="s">
        <v>74</v>
      </c>
      <c r="AE45" s="319"/>
      <c r="AF45" s="317">
        <f t="shared" si="51"/>
        <v>0.5</v>
      </c>
      <c r="AG45" s="320">
        <v>12</v>
      </c>
      <c r="AH45" s="320">
        <v>6</v>
      </c>
      <c r="AI45" s="320">
        <v>65</v>
      </c>
      <c r="AJ45" s="320">
        <f>AI45/AH45</f>
        <v>10.833333333333334</v>
      </c>
      <c r="AK45" s="320">
        <v>0</v>
      </c>
      <c r="AL45" s="317">
        <f t="shared" si="52"/>
        <v>0</v>
      </c>
      <c r="AN45" s="320">
        <v>0</v>
      </c>
      <c r="AO45" s="320">
        <v>0</v>
      </c>
      <c r="AP45" s="320">
        <v>0</v>
      </c>
      <c r="AQ45" s="320">
        <v>0</v>
      </c>
      <c r="AR45" s="317" t="e">
        <f t="shared" si="53"/>
        <v>#DIV/0!</v>
      </c>
      <c r="AV45" s="332" t="e">
        <f>(#REF!+AK45)/(#REF!+AI49)</f>
        <v>#REF!</v>
      </c>
      <c r="AW45" s="332" t="e">
        <f>#REF!/(AK45+#REF!)</f>
        <v>#REF!</v>
      </c>
      <c r="AX45" s="332" t="e">
        <f>AK45/(#REF!+AK45)</f>
        <v>#REF!</v>
      </c>
      <c r="AZ45" s="320">
        <f>(AI45*0.1)+(AK45*6)+(AO45*0.1)+(AQ45*6)</f>
        <v>6.5</v>
      </c>
      <c r="BA45" s="320">
        <f>(AH45*1)+(AI45*0.1)+(AK45*6)+(AO45*0.1)+(AQ45*6)</f>
        <v>12.5</v>
      </c>
    </row>
    <row r="46" spans="1:53" x14ac:dyDescent="0.15">
      <c r="A46" s="319" t="s">
        <v>2572</v>
      </c>
      <c r="B46" s="320">
        <v>26</v>
      </c>
      <c r="C46" s="320">
        <v>5</v>
      </c>
      <c r="D46" s="317" t="e">
        <f t="shared" si="47"/>
        <v>#DIV/0!</v>
      </c>
      <c r="E46" s="320">
        <v>0</v>
      </c>
      <c r="F46" s="320">
        <v>0</v>
      </c>
      <c r="G46" s="320">
        <v>0</v>
      </c>
      <c r="H46" s="320" t="e">
        <f>G46/F46</f>
        <v>#DIV/0!</v>
      </c>
      <c r="I46" s="320">
        <v>0</v>
      </c>
      <c r="J46" s="317" t="e">
        <f t="shared" si="48"/>
        <v>#DIV/0!</v>
      </c>
      <c r="L46" s="320"/>
      <c r="M46" s="320"/>
      <c r="N46" s="320" t="e">
        <f t="shared" si="49"/>
        <v>#DIV/0!</v>
      </c>
      <c r="O46" s="320">
        <v>0</v>
      </c>
      <c r="P46" s="317" t="e">
        <f t="shared" si="50"/>
        <v>#DIV/0!</v>
      </c>
      <c r="S46" s="319" t="s">
        <v>2571</v>
      </c>
      <c r="T46" s="332">
        <f>(E46+L46)/($E$47+$L$47+$E$38+$L$38+$K$27+$D$27+$N$17)</f>
        <v>0</v>
      </c>
      <c r="U46" s="332">
        <f>E46/($E$47+$E$38+$K$27)</f>
        <v>0</v>
      </c>
      <c r="V46" s="332">
        <f>L46/($L$47+$L$38+$D$27+$N$17)</f>
        <v>0</v>
      </c>
      <c r="X46" s="320">
        <f>($G46*('Scoring Format'!$B$4))+($I46*'Scoring Format'!$B$7)+($M46*('Scoring Format'!$B$3))+($O46*('Scoring Format'!$B$6))</f>
        <v>0</v>
      </c>
      <c r="Y46" s="320">
        <f>(F46*1)+(($G46*('Scoring Format'!$B$4))+($I46*'Scoring Format'!$B$7)+($M46*('Scoring Format'!$B$3))+($O46*('Scoring Format'!$B$6)))</f>
        <v>0</v>
      </c>
      <c r="Z46" s="320">
        <f>(F46*0.5)+(($G46*('Scoring Format'!$B$4))+($I46*'Scoring Format'!$B$7)+($M46*('Scoring Format'!$B$3))+($O46*('Scoring Format'!$B$6)))</f>
        <v>0</v>
      </c>
      <c r="AA46" s="322"/>
      <c r="AD46" s="319"/>
      <c r="AE46" s="319"/>
      <c r="AF46" s="317" t="e">
        <f t="shared" si="51"/>
        <v>#DIV/0!</v>
      </c>
      <c r="AG46" s="320"/>
      <c r="AH46" s="320"/>
      <c r="AI46" s="320"/>
      <c r="AJ46" s="320" t="e">
        <f>AI46/AH46</f>
        <v>#DIV/0!</v>
      </c>
      <c r="AK46" s="320"/>
      <c r="AL46" s="317" t="e">
        <f t="shared" si="52"/>
        <v>#DIV/0!</v>
      </c>
      <c r="AN46" s="320"/>
      <c r="AO46" s="320"/>
      <c r="AP46" s="320"/>
      <c r="AQ46" s="320">
        <v>0</v>
      </c>
      <c r="AR46" s="317" t="e">
        <f t="shared" si="53"/>
        <v>#DIV/0!</v>
      </c>
      <c r="AV46" s="332" t="e">
        <f>(#REF!+AK46)/(#REF!+AI50)</f>
        <v>#REF!</v>
      </c>
      <c r="AW46" s="332" t="e">
        <f>#REF!/(AK46+#REF!)</f>
        <v>#REF!</v>
      </c>
      <c r="AX46" s="332" t="e">
        <f>AK46/(#REF!+AK46)</f>
        <v>#REF!</v>
      </c>
      <c r="AZ46" s="320">
        <f>(AI46*0.1)+(AK46*6)+(AO46*0.1)+(AQ46*6)</f>
        <v>0</v>
      </c>
      <c r="BA46" s="320">
        <f>(AH46*1)+(AI46*0.1)+(AK46*6)+(AO46*0.1)+(AQ46*6)</f>
        <v>0</v>
      </c>
    </row>
    <row r="47" spans="1:53" x14ac:dyDescent="0.15">
      <c r="A47" s="318" t="s">
        <v>44</v>
      </c>
      <c r="B47" s="318"/>
      <c r="C47" s="318"/>
      <c r="D47" s="314"/>
      <c r="E47" s="318">
        <f>SUM(E43:E46)</f>
        <v>86</v>
      </c>
      <c r="F47" s="318">
        <f t="shared" ref="F47:I47" si="54">SUM(F43:F46)</f>
        <v>62</v>
      </c>
      <c r="G47" s="318">
        <f t="shared" si="54"/>
        <v>714</v>
      </c>
      <c r="H47" s="318"/>
      <c r="I47" s="318">
        <f t="shared" si="54"/>
        <v>3</v>
      </c>
      <c r="J47" s="318"/>
      <c r="K47" s="318"/>
      <c r="L47" s="318">
        <f>SUM(L43:L46)</f>
        <v>0</v>
      </c>
      <c r="M47" s="318">
        <f t="shared" ref="M47:O47" si="55">SUM(M43:M46)</f>
        <v>0</v>
      </c>
      <c r="N47" s="318"/>
      <c r="O47" s="318">
        <f t="shared" si="55"/>
        <v>0</v>
      </c>
      <c r="P47" s="314"/>
      <c r="R47" s="323"/>
      <c r="T47" s="323"/>
      <c r="V47" s="322"/>
      <c r="W47" s="322"/>
      <c r="AD47" s="318" t="s">
        <v>44</v>
      </c>
      <c r="AE47" s="318"/>
      <c r="AF47" s="314"/>
      <c r="AG47" s="318">
        <f>SUM(AG43:AG46)</f>
        <v>63</v>
      </c>
      <c r="AH47" s="318">
        <f t="shared" ref="AH47:AI47" si="56">SUM(AH43:AH46)</f>
        <v>41</v>
      </c>
      <c r="AI47" s="318">
        <f t="shared" si="56"/>
        <v>456</v>
      </c>
      <c r="AJ47" s="318"/>
      <c r="AK47" s="318">
        <f t="shared" ref="AK47" si="57">SUM(AK43:AK46)</f>
        <v>3</v>
      </c>
      <c r="AL47" s="318"/>
      <c r="AM47" s="318"/>
      <c r="AN47" s="318">
        <f>SUM(AN43:AN46)</f>
        <v>0</v>
      </c>
      <c r="AO47" s="318">
        <f t="shared" ref="AO47" si="58">SUM(AO43:AO46)</f>
        <v>0</v>
      </c>
      <c r="AP47" s="318"/>
      <c r="AQ47" s="318">
        <f t="shared" ref="AQ47" si="59">SUM(AQ43:AQ46)</f>
        <v>0</v>
      </c>
      <c r="AR47" s="314"/>
      <c r="AT47" s="323"/>
      <c r="AU47" s="323"/>
      <c r="AV47" s="323"/>
      <c r="AX47" s="322"/>
      <c r="AY47" s="322"/>
    </row>
    <row r="48" spans="1:53" x14ac:dyDescent="0.15">
      <c r="H48" s="327"/>
      <c r="I48" s="322"/>
      <c r="J48" s="322"/>
      <c r="P48" s="323"/>
      <c r="Q48" s="323"/>
      <c r="R48" s="323"/>
      <c r="T48" s="322"/>
      <c r="U48" s="322"/>
      <c r="AJ48" s="327"/>
      <c r="AK48" s="322"/>
      <c r="AL48" s="322"/>
      <c r="AR48" s="323"/>
      <c r="AS48" s="323"/>
      <c r="AT48" s="323"/>
      <c r="AV48" s="322"/>
      <c r="AW48" s="322"/>
    </row>
    <row r="49" spans="1:50" x14ac:dyDescent="0.15">
      <c r="H49" s="327"/>
      <c r="I49" s="322"/>
      <c r="J49" s="322"/>
      <c r="P49" s="323"/>
      <c r="Q49" s="323"/>
      <c r="R49" s="323"/>
      <c r="T49" s="322"/>
      <c r="U49" s="322"/>
      <c r="AJ49" s="327"/>
      <c r="AK49" s="322"/>
      <c r="AL49" s="322"/>
      <c r="AR49" s="323"/>
      <c r="AS49" s="323"/>
      <c r="AT49" s="323"/>
      <c r="AV49" s="322"/>
      <c r="AW49" s="322"/>
    </row>
    <row r="50" spans="1:50" x14ac:dyDescent="0.15">
      <c r="A50" s="545" t="s">
        <v>57</v>
      </c>
      <c r="B50" s="545"/>
      <c r="C50" s="545"/>
      <c r="D50" s="545"/>
      <c r="E50" s="545"/>
      <c r="F50" s="545"/>
      <c r="G50" s="545"/>
      <c r="H50" s="327"/>
      <c r="I50" s="322"/>
      <c r="J50" s="545" t="s">
        <v>58</v>
      </c>
      <c r="K50" s="546"/>
      <c r="L50" s="546"/>
      <c r="M50" s="546"/>
      <c r="N50" s="546"/>
      <c r="P50" s="334"/>
      <c r="Q50" s="323"/>
      <c r="R50" s="545" t="s">
        <v>62</v>
      </c>
      <c r="S50" s="546"/>
      <c r="T50" s="546"/>
      <c r="U50" s="546"/>
      <c r="V50" s="546"/>
      <c r="AC50" s="545" t="s">
        <v>57</v>
      </c>
      <c r="AD50" s="545"/>
      <c r="AE50" s="545"/>
      <c r="AF50" s="545"/>
      <c r="AG50" s="545"/>
      <c r="AH50" s="545"/>
      <c r="AI50" s="545"/>
      <c r="AJ50" s="327"/>
      <c r="AK50" s="322"/>
      <c r="AL50" s="545" t="s">
        <v>58</v>
      </c>
      <c r="AM50" s="546"/>
      <c r="AN50" s="546"/>
      <c r="AO50" s="546"/>
      <c r="AP50" s="546"/>
      <c r="AR50" s="334"/>
      <c r="AS50" s="323"/>
      <c r="AT50" s="545" t="s">
        <v>62</v>
      </c>
      <c r="AU50" s="546"/>
      <c r="AV50" s="546"/>
      <c r="AW50" s="546"/>
      <c r="AX50" s="546"/>
    </row>
    <row r="51" spans="1:50" x14ac:dyDescent="0.15">
      <c r="A51" s="314"/>
      <c r="B51" s="318" t="s">
        <v>17</v>
      </c>
      <c r="C51" s="318" t="s">
        <v>42</v>
      </c>
      <c r="D51" s="318" t="s">
        <v>19</v>
      </c>
      <c r="E51" s="318" t="s">
        <v>6</v>
      </c>
      <c r="H51" s="322"/>
      <c r="I51" s="322"/>
      <c r="J51" s="547" t="s">
        <v>59</v>
      </c>
      <c r="K51" s="544"/>
      <c r="L51" s="544"/>
      <c r="M51" s="544"/>
      <c r="N51" s="314" t="s">
        <v>60</v>
      </c>
      <c r="R51" s="547" t="s">
        <v>59</v>
      </c>
      <c r="S51" s="544"/>
      <c r="T51" s="544"/>
      <c r="U51" s="544"/>
      <c r="V51" s="314" t="s">
        <v>60</v>
      </c>
      <c r="AC51" s="314"/>
      <c r="AD51" s="318" t="s">
        <v>17</v>
      </c>
      <c r="AE51" s="318" t="s">
        <v>42</v>
      </c>
      <c r="AF51" s="318" t="s">
        <v>19</v>
      </c>
      <c r="AG51" s="318" t="s">
        <v>6</v>
      </c>
      <c r="AJ51" s="322"/>
      <c r="AK51" s="322"/>
      <c r="AL51" s="547" t="s">
        <v>59</v>
      </c>
      <c r="AM51" s="544"/>
      <c r="AN51" s="544"/>
      <c r="AO51" s="544"/>
      <c r="AP51" s="314" t="s">
        <v>60</v>
      </c>
      <c r="AT51" s="547" t="s">
        <v>59</v>
      </c>
      <c r="AU51" s="544"/>
      <c r="AV51" s="544"/>
      <c r="AW51" s="544"/>
      <c r="AX51" s="314" t="s">
        <v>60</v>
      </c>
    </row>
    <row r="52" spans="1:50" x14ac:dyDescent="0.15">
      <c r="A52" s="333" t="s">
        <v>33</v>
      </c>
      <c r="B52" s="320">
        <f>SUM(K22:K26,E32:E37,E43:E46)</f>
        <v>399</v>
      </c>
      <c r="C52" s="320">
        <f>SUM(F43:F46,F32:F37,L22:L26)</f>
        <v>263</v>
      </c>
      <c r="D52" s="320">
        <f>SUM(G43:G46,G32:G37,M22:M26)</f>
        <v>2858</v>
      </c>
      <c r="E52" s="320">
        <f>SUM(O22:O26,I32:I37,I43:I46)</f>
        <v>17</v>
      </c>
      <c r="H52" s="322"/>
      <c r="I52" s="322"/>
      <c r="J52" s="548" t="s">
        <v>1855</v>
      </c>
      <c r="K52" s="548"/>
      <c r="L52" s="548"/>
      <c r="M52" s="548"/>
      <c r="N52" s="319" t="s">
        <v>0</v>
      </c>
      <c r="R52" s="549"/>
      <c r="S52" s="548"/>
      <c r="T52" s="548"/>
      <c r="U52" s="548"/>
      <c r="V52" s="319"/>
      <c r="AC52" s="333" t="s">
        <v>33</v>
      </c>
      <c r="AD52" s="320">
        <f>SUM(AM22:AM26,AG32:AG37,AG43:AG46)</f>
        <v>583</v>
      </c>
      <c r="AE52" s="320">
        <f>SUM(AH43:AH46,AH32:AH37,AM22:AM26)</f>
        <v>404</v>
      </c>
      <c r="AF52" s="320">
        <f>SUM(AI43:AI46,AI32:AI37,AN22:AN26)</f>
        <v>3653</v>
      </c>
      <c r="AG52" s="320">
        <f>SUM(AQ22:AQ26,AK32:AK37,AK43:AK46)</f>
        <v>27</v>
      </c>
      <c r="AJ52" s="322"/>
      <c r="AK52" s="322"/>
      <c r="AL52" s="549"/>
      <c r="AM52" s="548"/>
      <c r="AN52" s="548"/>
      <c r="AO52" s="548"/>
      <c r="AP52" s="319"/>
      <c r="AT52" s="549"/>
      <c r="AU52" s="548"/>
      <c r="AV52" s="548"/>
      <c r="AW52" s="548"/>
      <c r="AX52" s="319"/>
    </row>
    <row r="53" spans="1:50" x14ac:dyDescent="0.15">
      <c r="A53" s="333" t="s">
        <v>43</v>
      </c>
      <c r="B53" s="320">
        <f>SUM(D17)</f>
        <v>399</v>
      </c>
      <c r="C53" s="320">
        <f>SUM(E17)</f>
        <v>263</v>
      </c>
      <c r="D53" s="320">
        <f>SUM(G17)</f>
        <v>2858</v>
      </c>
      <c r="E53" s="320">
        <f>SUM(I17)</f>
        <v>17</v>
      </c>
      <c r="F53" s="318"/>
      <c r="J53" s="548" t="s">
        <v>4034</v>
      </c>
      <c r="K53" s="548"/>
      <c r="L53" s="548"/>
      <c r="M53" s="548"/>
      <c r="N53" s="319" t="s">
        <v>286</v>
      </c>
      <c r="R53" s="549"/>
      <c r="S53" s="548"/>
      <c r="T53" s="548"/>
      <c r="U53" s="548"/>
      <c r="V53" s="319"/>
      <c r="AC53" s="333" t="s">
        <v>43</v>
      </c>
      <c r="AD53" s="320">
        <f>SUM(AF17)</f>
        <v>583</v>
      </c>
      <c r="AE53" s="320">
        <f>SUM(AG17)</f>
        <v>378</v>
      </c>
      <c r="AF53" s="320">
        <f>SUM(AI17)</f>
        <v>4072</v>
      </c>
      <c r="AG53" s="320">
        <f>SUM(AK17)</f>
        <v>27</v>
      </c>
      <c r="AH53" s="318"/>
      <c r="AL53" s="549"/>
      <c r="AM53" s="548"/>
      <c r="AN53" s="548"/>
      <c r="AO53" s="548"/>
      <c r="AP53" s="319"/>
      <c r="AT53" s="549"/>
      <c r="AU53" s="548"/>
      <c r="AV53" s="548"/>
      <c r="AW53" s="548"/>
      <c r="AX53" s="319"/>
    </row>
    <row r="54" spans="1:50" x14ac:dyDescent="0.15">
      <c r="A54" s="333" t="s">
        <v>65</v>
      </c>
      <c r="B54" s="320"/>
      <c r="F54" s="318"/>
      <c r="J54" s="548" t="s">
        <v>2563</v>
      </c>
      <c r="K54" s="548"/>
      <c r="L54" s="548"/>
      <c r="M54" s="548"/>
      <c r="N54" s="319" t="s">
        <v>16</v>
      </c>
      <c r="R54" s="549"/>
      <c r="S54" s="548"/>
      <c r="T54" s="548"/>
      <c r="U54" s="548"/>
      <c r="V54" s="319"/>
      <c r="AC54" s="333" t="s">
        <v>65</v>
      </c>
      <c r="AD54" s="319"/>
      <c r="AH54" s="318"/>
      <c r="AL54" s="549"/>
      <c r="AM54" s="548"/>
      <c r="AN54" s="548"/>
      <c r="AO54" s="548"/>
      <c r="AP54" s="319"/>
      <c r="AT54" s="549"/>
      <c r="AU54" s="548"/>
      <c r="AV54" s="548"/>
      <c r="AW54" s="548"/>
      <c r="AX54" s="319"/>
    </row>
    <row r="55" spans="1:50" x14ac:dyDescent="0.15">
      <c r="J55" s="548" t="s">
        <v>2564</v>
      </c>
      <c r="K55" s="548"/>
      <c r="L55" s="548"/>
      <c r="M55" s="548"/>
      <c r="N55" s="319" t="s">
        <v>16</v>
      </c>
      <c r="R55" s="549"/>
      <c r="S55" s="548"/>
      <c r="T55" s="548"/>
      <c r="U55" s="548"/>
      <c r="V55" s="319"/>
      <c r="AL55" s="549"/>
      <c r="AM55" s="548"/>
      <c r="AN55" s="548"/>
      <c r="AO55" s="548"/>
      <c r="AP55" s="319"/>
      <c r="AT55" s="549"/>
      <c r="AU55" s="548"/>
      <c r="AV55" s="548"/>
      <c r="AW55" s="548"/>
      <c r="AX55" s="319"/>
    </row>
    <row r="56" spans="1:50" x14ac:dyDescent="0.15">
      <c r="A56" s="314"/>
      <c r="B56" s="318" t="s">
        <v>1</v>
      </c>
      <c r="C56" s="318" t="s">
        <v>4</v>
      </c>
      <c r="D56" s="318" t="s">
        <v>6</v>
      </c>
      <c r="J56" s="548" t="s">
        <v>1681</v>
      </c>
      <c r="K56" s="548"/>
      <c r="L56" s="548"/>
      <c r="M56" s="548"/>
      <c r="N56" s="319" t="s">
        <v>285</v>
      </c>
      <c r="R56" s="549"/>
      <c r="S56" s="548"/>
      <c r="T56" s="548"/>
      <c r="U56" s="548"/>
      <c r="V56" s="319"/>
      <c r="AC56" s="314"/>
      <c r="AD56" s="318" t="s">
        <v>1</v>
      </c>
      <c r="AE56" s="318" t="s">
        <v>4</v>
      </c>
      <c r="AF56" s="318" t="s">
        <v>6</v>
      </c>
      <c r="AL56" s="549"/>
      <c r="AM56" s="548"/>
      <c r="AN56" s="548"/>
      <c r="AO56" s="548"/>
      <c r="AP56" s="319"/>
      <c r="AT56" s="549"/>
      <c r="AU56" s="548"/>
      <c r="AV56" s="548"/>
      <c r="AW56" s="548"/>
      <c r="AX56" s="319"/>
    </row>
    <row r="57" spans="1:50" x14ac:dyDescent="0.15">
      <c r="A57" s="333" t="s">
        <v>56</v>
      </c>
      <c r="B57" s="320">
        <f>SUM(N14:N16,D22:D26,L32:L37,L43:L46)</f>
        <v>539</v>
      </c>
      <c r="C57" s="320">
        <f>SUM(O14:O16,E22:E26,M32:M37,M43:M46)</f>
        <v>2500</v>
      </c>
      <c r="D57" s="320">
        <f>SUM(Q14:Q16,G22:G26,O32:O37,O43:O46)</f>
        <v>22</v>
      </c>
      <c r="J57" s="548" t="s">
        <v>1922</v>
      </c>
      <c r="K57" s="548"/>
      <c r="L57" s="548"/>
      <c r="M57" s="548"/>
      <c r="N57" s="319" t="s">
        <v>285</v>
      </c>
      <c r="R57" s="549"/>
      <c r="S57" s="548"/>
      <c r="T57" s="548"/>
      <c r="U57" s="548"/>
      <c r="V57" s="319"/>
      <c r="AC57" s="333" t="s">
        <v>56</v>
      </c>
      <c r="AD57" s="320">
        <f>SUM(AP14:AP16,AF22:AF26,AN32:AN37,AN43:AN46)</f>
        <v>421</v>
      </c>
      <c r="AE57" s="320">
        <f>SUM(AQ14:AQ16,AG22:AG26,AO32:AO37,AO43:AO46)</f>
        <v>2231</v>
      </c>
      <c r="AF57" s="320">
        <f>SUM(AS14:AS16,AI22:AI26,AQ32:AQ37,AQ43:AQ46)</f>
        <v>18</v>
      </c>
      <c r="AL57" s="549"/>
      <c r="AM57" s="548"/>
      <c r="AN57" s="548"/>
      <c r="AO57" s="548"/>
      <c r="AP57" s="319"/>
      <c r="AT57" s="549"/>
      <c r="AU57" s="548"/>
      <c r="AV57" s="548"/>
      <c r="AW57" s="548"/>
      <c r="AX57" s="319"/>
    </row>
    <row r="58" spans="1:50" x14ac:dyDescent="0.15">
      <c r="A58" s="333" t="s">
        <v>65</v>
      </c>
      <c r="B58" s="320"/>
      <c r="J58" s="548" t="s">
        <v>2565</v>
      </c>
      <c r="K58" s="548"/>
      <c r="L58" s="548"/>
      <c r="M58" s="548"/>
      <c r="N58" s="319" t="s">
        <v>285</v>
      </c>
      <c r="R58" s="549"/>
      <c r="S58" s="548"/>
      <c r="T58" s="548"/>
      <c r="U58" s="548"/>
      <c r="V58" s="319"/>
      <c r="AC58" s="333" t="s">
        <v>65</v>
      </c>
      <c r="AD58" s="319"/>
      <c r="AL58" s="549"/>
      <c r="AM58" s="548"/>
      <c r="AN58" s="548"/>
      <c r="AO58" s="548"/>
      <c r="AP58" s="319"/>
      <c r="AT58" s="549"/>
      <c r="AU58" s="548"/>
      <c r="AV58" s="548"/>
      <c r="AW58" s="548"/>
      <c r="AX58" s="319"/>
    </row>
    <row r="59" spans="1:50" x14ac:dyDescent="0.15">
      <c r="J59" s="548" t="s">
        <v>1368</v>
      </c>
      <c r="K59" s="548"/>
      <c r="L59" s="548"/>
      <c r="M59" s="548"/>
      <c r="N59" s="319" t="s">
        <v>286</v>
      </c>
      <c r="R59" s="549"/>
      <c r="S59" s="548"/>
      <c r="T59" s="548"/>
      <c r="U59" s="548"/>
      <c r="V59" s="319"/>
      <c r="AL59" s="549"/>
      <c r="AM59" s="548"/>
      <c r="AN59" s="548"/>
      <c r="AO59" s="548"/>
      <c r="AP59" s="319"/>
      <c r="AT59" s="549"/>
      <c r="AU59" s="548"/>
      <c r="AV59" s="548"/>
      <c r="AW59" s="548"/>
      <c r="AX59" s="319"/>
    </row>
    <row r="60" spans="1:50" x14ac:dyDescent="0.15">
      <c r="B60" s="318" t="s">
        <v>40</v>
      </c>
      <c r="C60" s="318" t="s">
        <v>41</v>
      </c>
      <c r="J60" s="312" t="s">
        <v>2797</v>
      </c>
      <c r="N60" s="312" t="s">
        <v>285</v>
      </c>
      <c r="AD60" s="318" t="s">
        <v>40</v>
      </c>
      <c r="AE60" s="318" t="s">
        <v>41</v>
      </c>
    </row>
    <row r="61" spans="1:50" x14ac:dyDescent="0.15">
      <c r="A61" s="333" t="s">
        <v>39</v>
      </c>
      <c r="B61" s="317">
        <f>B57/(B53+B57)</f>
        <v>0.57462686567164178</v>
      </c>
      <c r="C61" s="317">
        <f>B53/(B53+B57)</f>
        <v>0.42537313432835822</v>
      </c>
      <c r="J61" s="312" t="s">
        <v>61</v>
      </c>
      <c r="AC61" s="333" t="s">
        <v>39</v>
      </c>
      <c r="AD61" s="317">
        <f>AD57/(AD53+AD57)</f>
        <v>0.41932270916334663</v>
      </c>
      <c r="AE61" s="317">
        <f>AD53/(AD53+AD57)</f>
        <v>0.58067729083665343</v>
      </c>
      <c r="AL61" s="312" t="s">
        <v>61</v>
      </c>
    </row>
    <row r="62" spans="1:50" x14ac:dyDescent="0.15">
      <c r="A62" s="333" t="s">
        <v>64</v>
      </c>
      <c r="B62" s="320"/>
      <c r="C62" s="319"/>
      <c r="AC62" s="333" t="s">
        <v>64</v>
      </c>
      <c r="AD62" s="319"/>
      <c r="AE62" s="319"/>
    </row>
    <row r="73" spans="1:23" x14ac:dyDescent="0.15">
      <c r="A73" s="545" t="s">
        <v>55</v>
      </c>
      <c r="B73" s="545"/>
      <c r="C73" s="545"/>
      <c r="D73" s="545"/>
      <c r="E73" s="545"/>
      <c r="F73" s="545"/>
      <c r="G73" s="545"/>
      <c r="H73" s="545"/>
      <c r="I73" s="545"/>
      <c r="J73" s="545"/>
      <c r="K73" s="545"/>
      <c r="L73" s="545"/>
      <c r="M73" s="545"/>
      <c r="N73" s="545"/>
      <c r="O73" s="545"/>
      <c r="P73" s="545"/>
      <c r="Q73" s="545"/>
      <c r="R73" s="545"/>
      <c r="S73" s="545"/>
      <c r="T73" s="545"/>
      <c r="U73" s="545"/>
      <c r="V73" s="545"/>
      <c r="W73" s="545"/>
    </row>
    <row r="74" spans="1:23" x14ac:dyDescent="0.15">
      <c r="A74" s="313"/>
      <c r="B74" s="313"/>
      <c r="C74" s="313"/>
      <c r="D74" s="313"/>
      <c r="E74" s="313"/>
      <c r="F74" s="313"/>
      <c r="G74" s="313"/>
      <c r="H74" s="313"/>
      <c r="I74" s="313"/>
      <c r="J74" s="313"/>
      <c r="K74" s="313"/>
      <c r="L74" s="313"/>
      <c r="M74" s="313"/>
      <c r="N74" s="313"/>
      <c r="O74" s="313"/>
      <c r="P74" s="313"/>
      <c r="Q74" s="313"/>
      <c r="R74" s="313"/>
      <c r="S74" s="313"/>
      <c r="T74" s="313"/>
      <c r="U74" s="313"/>
      <c r="V74" s="313"/>
      <c r="W74" s="313"/>
    </row>
    <row r="75" spans="1:23" x14ac:dyDescent="0.15">
      <c r="H75" s="543" t="s">
        <v>36</v>
      </c>
      <c r="I75" s="543"/>
      <c r="J75" s="543"/>
      <c r="M75" s="543" t="s">
        <v>37</v>
      </c>
      <c r="N75" s="543"/>
      <c r="O75" s="543"/>
      <c r="S75" s="314" t="s">
        <v>94</v>
      </c>
    </row>
    <row r="76" spans="1:23" x14ac:dyDescent="0.15">
      <c r="H76" s="543" t="s">
        <v>38</v>
      </c>
      <c r="I76" s="543"/>
      <c r="J76" s="543"/>
      <c r="M76" s="315" t="s">
        <v>75</v>
      </c>
      <c r="S76" s="316" t="s">
        <v>40</v>
      </c>
      <c r="T76" s="316" t="s">
        <v>41</v>
      </c>
    </row>
    <row r="77" spans="1:23" x14ac:dyDescent="0.15">
      <c r="H77" s="543"/>
      <c r="I77" s="543"/>
      <c r="J77" s="543"/>
      <c r="S77" s="317">
        <f>(M87+C97+K108+K117)/(M87+C97+K108+C87)</f>
        <v>0.45614035087719296</v>
      </c>
      <c r="T77" s="317">
        <f>C87/(C87+M87+C97+K108+K117)</f>
        <v>0.54385964912280704</v>
      </c>
    </row>
    <row r="80" spans="1:23" x14ac:dyDescent="0.15">
      <c r="A80" s="545" t="s">
        <v>38</v>
      </c>
      <c r="B80" s="545"/>
      <c r="C80" s="545"/>
      <c r="D80" s="545"/>
      <c r="E80" s="545"/>
      <c r="F80" s="545"/>
      <c r="G80" s="545"/>
      <c r="H80" s="545"/>
      <c r="I80" s="545"/>
      <c r="J80" s="545"/>
      <c r="K80" s="545"/>
      <c r="L80" s="545"/>
      <c r="M80" s="545"/>
      <c r="N80" s="545"/>
      <c r="O80" s="545"/>
      <c r="P80" s="545"/>
      <c r="Q80" s="545"/>
      <c r="R80" s="545"/>
      <c r="S80" s="545"/>
      <c r="T80" s="545"/>
      <c r="U80" s="545"/>
      <c r="V80" s="545"/>
      <c r="W80" s="545"/>
    </row>
    <row r="82" spans="1:27" x14ac:dyDescent="0.15">
      <c r="C82" s="545" t="s">
        <v>48</v>
      </c>
      <c r="D82" s="545"/>
      <c r="E82" s="545"/>
      <c r="F82" s="545"/>
      <c r="G82" s="545"/>
      <c r="H82" s="545"/>
      <c r="I82" s="545"/>
      <c r="L82" s="545" t="s">
        <v>49</v>
      </c>
      <c r="M82" s="546"/>
      <c r="N82" s="546"/>
      <c r="O82" s="546"/>
      <c r="P82" s="546"/>
      <c r="R82" s="545" t="s">
        <v>50</v>
      </c>
      <c r="S82" s="545"/>
      <c r="T82" s="545"/>
      <c r="V82" s="545" t="s">
        <v>51</v>
      </c>
      <c r="W82" s="545"/>
    </row>
    <row r="83" spans="1:27" x14ac:dyDescent="0.15">
      <c r="A83" s="318" t="s">
        <v>0</v>
      </c>
      <c r="B83" s="318" t="s">
        <v>66</v>
      </c>
      <c r="C83" s="318" t="s">
        <v>1</v>
      </c>
      <c r="D83" s="318" t="s">
        <v>2</v>
      </c>
      <c r="E83" s="318" t="s">
        <v>3</v>
      </c>
      <c r="F83" s="318" t="s">
        <v>4</v>
      </c>
      <c r="G83" s="318" t="s">
        <v>5</v>
      </c>
      <c r="H83" s="318" t="s">
        <v>6</v>
      </c>
      <c r="I83" s="318" t="s">
        <v>7</v>
      </c>
      <c r="J83" s="318" t="s">
        <v>8</v>
      </c>
      <c r="K83" s="318" t="s">
        <v>9</v>
      </c>
      <c r="M83" s="318" t="s">
        <v>10</v>
      </c>
      <c r="N83" s="318" t="s">
        <v>11</v>
      </c>
      <c r="O83" s="318" t="s">
        <v>12</v>
      </c>
      <c r="P83" s="318" t="s">
        <v>6</v>
      </c>
      <c r="Q83" s="318" t="s">
        <v>13</v>
      </c>
      <c r="R83" s="318"/>
      <c r="S83" s="318" t="s">
        <v>47</v>
      </c>
      <c r="T83" s="318" t="s">
        <v>45</v>
      </c>
      <c r="U83" s="318" t="s">
        <v>46</v>
      </c>
      <c r="V83" s="318"/>
      <c r="W83" s="318" t="s">
        <v>14</v>
      </c>
      <c r="X83" s="318" t="s">
        <v>63</v>
      </c>
      <c r="Y83" s="318"/>
      <c r="Z83" s="318"/>
    </row>
    <row r="84" spans="1:27" x14ac:dyDescent="0.15">
      <c r="A84" s="319" t="s">
        <v>491</v>
      </c>
      <c r="B84" s="320">
        <v>17</v>
      </c>
      <c r="C84" s="320">
        <v>556</v>
      </c>
      <c r="D84" s="320">
        <v>405</v>
      </c>
      <c r="E84" s="317">
        <f>D84/C84</f>
        <v>0.72841726618705038</v>
      </c>
      <c r="F84" s="320">
        <v>5080</v>
      </c>
      <c r="G84" s="321">
        <f>F84/C84</f>
        <v>9.1366906474820144</v>
      </c>
      <c r="H84" s="320">
        <v>36</v>
      </c>
      <c r="I84" s="317">
        <f>H84/C84</f>
        <v>6.4748201438848921E-2</v>
      </c>
      <c r="J84" s="320">
        <v>15</v>
      </c>
      <c r="K84" s="317">
        <f>J84/C84</f>
        <v>2.6978417266187049E-2</v>
      </c>
      <c r="M84" s="320">
        <v>34</v>
      </c>
      <c r="N84" s="320">
        <v>48</v>
      </c>
      <c r="O84" s="320">
        <f>N84/M84</f>
        <v>1.411764705882353</v>
      </c>
      <c r="P84" s="320">
        <v>1</v>
      </c>
      <c r="Q84" s="317">
        <f>P84/M84</f>
        <v>2.9411764705882353E-2</v>
      </c>
      <c r="R84" s="322"/>
      <c r="S84" s="317">
        <f>(C84+M84)/($D$17+$N$17)</f>
        <v>1.088560885608856</v>
      </c>
      <c r="T84" s="317">
        <f>C84/($D$17)</f>
        <v>1.3934837092731829</v>
      </c>
      <c r="U84" s="317">
        <f>M84/($N$17)</f>
        <v>0.23776223776223776</v>
      </c>
      <c r="V84" s="323"/>
      <c r="W84" s="320">
        <f>(F84*0.05)+(H84*4)+(J84*-1)+(N84*0.1)+(P84*6)</f>
        <v>393.8</v>
      </c>
      <c r="X84" s="324">
        <f>((F84*0.05)+(H84*4)+(J84*-1)+(N84*0.1)+(P84*6))*0.4</f>
        <v>157.52000000000001</v>
      </c>
      <c r="Y84" s="322"/>
      <c r="Z84" s="322"/>
    </row>
    <row r="85" spans="1:27" x14ac:dyDescent="0.15">
      <c r="A85" s="319" t="s">
        <v>492</v>
      </c>
      <c r="B85" s="320"/>
      <c r="C85" s="320"/>
      <c r="D85" s="320"/>
      <c r="E85" s="317" t="e">
        <f t="shared" ref="E85:E86" si="60">D85/C85</f>
        <v>#DIV/0!</v>
      </c>
      <c r="F85" s="320"/>
      <c r="G85" s="321" t="e">
        <f>F85/C85</f>
        <v>#DIV/0!</v>
      </c>
      <c r="H85" s="320"/>
      <c r="I85" s="317" t="e">
        <f>H85/C85</f>
        <v>#DIV/0!</v>
      </c>
      <c r="J85" s="320">
        <v>1</v>
      </c>
      <c r="K85" s="317" t="e">
        <f t="shared" ref="K85:K86" si="61">J85/C85</f>
        <v>#DIV/0!</v>
      </c>
      <c r="M85" s="320">
        <v>5</v>
      </c>
      <c r="N85" s="320">
        <v>15</v>
      </c>
      <c r="O85" s="320">
        <f>N85/M85</f>
        <v>3</v>
      </c>
      <c r="P85" s="320">
        <v>0</v>
      </c>
      <c r="Q85" s="317">
        <f t="shared" ref="Q85:Q86" si="62">P85/M85</f>
        <v>0</v>
      </c>
      <c r="R85" s="322"/>
      <c r="S85" s="317">
        <f>(C85+M85)/($D$17+$N$17)</f>
        <v>9.2250922509225092E-3</v>
      </c>
      <c r="T85" s="317">
        <f>C85/($D$17)</f>
        <v>0</v>
      </c>
      <c r="U85" s="317">
        <f>M85/($N$17)</f>
        <v>3.4965034965034968E-2</v>
      </c>
      <c r="V85" s="323"/>
      <c r="W85" s="320">
        <f t="shared" ref="W85:W86" si="63">(F85*0.05)+(H85*4)+(J85*-1)+(N85*0.1)+(P85*6)</f>
        <v>0.5</v>
      </c>
      <c r="X85" s="324">
        <f t="shared" ref="X85:X86" si="64">((F85*0.05)+(H85*4)+(J85*-1)+(N85*0.1)+(P85*6))*0.4</f>
        <v>0.2</v>
      </c>
      <c r="Y85" s="322"/>
      <c r="Z85" s="322"/>
    </row>
    <row r="86" spans="1:27" x14ac:dyDescent="0.15">
      <c r="A86" s="319" t="s">
        <v>794</v>
      </c>
      <c r="B86" s="320">
        <v>1</v>
      </c>
      <c r="C86" s="320">
        <v>2</v>
      </c>
      <c r="D86" s="320">
        <v>3</v>
      </c>
      <c r="E86" s="317">
        <f t="shared" si="60"/>
        <v>1.5</v>
      </c>
      <c r="F86" s="320">
        <v>67</v>
      </c>
      <c r="G86" s="321">
        <f>F86/C86</f>
        <v>33.5</v>
      </c>
      <c r="H86" s="320">
        <v>1</v>
      </c>
      <c r="I86" s="317">
        <f>H86/C86</f>
        <v>0.5</v>
      </c>
      <c r="J86" s="320">
        <v>1</v>
      </c>
      <c r="K86" s="317">
        <f t="shared" si="61"/>
        <v>0.5</v>
      </c>
      <c r="M86" s="320">
        <v>4</v>
      </c>
      <c r="N86" s="320">
        <v>-5</v>
      </c>
      <c r="O86" s="320">
        <f>N86/M86</f>
        <v>-1.25</v>
      </c>
      <c r="P86" s="320">
        <v>0</v>
      </c>
      <c r="Q86" s="317">
        <f t="shared" si="62"/>
        <v>0</v>
      </c>
      <c r="R86" s="322"/>
      <c r="S86" s="317">
        <f>(C86+M86)/($D$17+$N$17)</f>
        <v>1.107011070110701E-2</v>
      </c>
      <c r="T86" s="317">
        <f>C86/($D$17)</f>
        <v>5.0125313283208017E-3</v>
      </c>
      <c r="U86" s="317">
        <f>M86/($N$17)</f>
        <v>2.7972027972027972E-2</v>
      </c>
      <c r="V86" s="323"/>
      <c r="W86" s="320">
        <f t="shared" si="63"/>
        <v>5.85</v>
      </c>
      <c r="X86" s="324">
        <f t="shared" si="64"/>
        <v>2.34</v>
      </c>
      <c r="Y86" s="322"/>
      <c r="Z86" s="322"/>
    </row>
    <row r="87" spans="1:27" x14ac:dyDescent="0.15">
      <c r="A87" s="318" t="s">
        <v>44</v>
      </c>
      <c r="B87" s="318"/>
      <c r="C87" s="318">
        <f>SUM(C84:C86)</f>
        <v>558</v>
      </c>
      <c r="D87" s="318">
        <f>SUM(D84:D86)</f>
        <v>408</v>
      </c>
      <c r="E87" s="318"/>
      <c r="F87" s="318">
        <f t="shared" ref="F87" si="65">SUM(F84:F86)</f>
        <v>5147</v>
      </c>
      <c r="G87" s="318"/>
      <c r="H87" s="318">
        <f t="shared" ref="H87" si="66">SUM(H84:H86)</f>
        <v>37</v>
      </c>
      <c r="I87" s="318"/>
      <c r="J87" s="318">
        <f t="shared" ref="J87" si="67">SUM(J84:J86)</f>
        <v>17</v>
      </c>
      <c r="K87" s="318"/>
      <c r="L87" s="314"/>
      <c r="M87" s="318">
        <f>SUM(M84:M86)</f>
        <v>43</v>
      </c>
      <c r="N87" s="318">
        <f>SUM(N84:N86)</f>
        <v>58</v>
      </c>
      <c r="O87" s="318"/>
      <c r="P87" s="318">
        <f>SUM(P84:P86)</f>
        <v>1</v>
      </c>
      <c r="Q87" s="318"/>
      <c r="R87" s="318"/>
      <c r="S87" s="325">
        <f>S84+S85+S86</f>
        <v>1.1088560885608856</v>
      </c>
      <c r="T87" s="326">
        <f>C87/(C87+M87)</f>
        <v>0.92845257903494172</v>
      </c>
      <c r="U87" s="326">
        <f>M87/(M87+C87)</f>
        <v>7.1547420965058242E-2</v>
      </c>
      <c r="V87" s="323"/>
      <c r="W87" s="322"/>
      <c r="X87" s="322"/>
      <c r="Y87" s="322"/>
      <c r="Z87" s="322"/>
    </row>
    <row r="88" spans="1:27" x14ac:dyDescent="0.15">
      <c r="C88" s="322"/>
      <c r="D88" s="327"/>
      <c r="E88" s="322"/>
      <c r="F88" s="328"/>
      <c r="G88" s="322"/>
      <c r="H88" s="329"/>
      <c r="I88" s="322"/>
      <c r="J88" s="329"/>
      <c r="K88" s="322"/>
      <c r="L88" s="322"/>
      <c r="M88" s="322"/>
      <c r="N88" s="322"/>
      <c r="O88" s="322"/>
      <c r="P88" s="322"/>
      <c r="Q88" s="322"/>
      <c r="R88" s="322"/>
    </row>
    <row r="89" spans="1:27" x14ac:dyDescent="0.15">
      <c r="C89" s="322"/>
      <c r="D89" s="327"/>
      <c r="E89" s="322"/>
      <c r="F89" s="328"/>
      <c r="G89" s="322"/>
      <c r="H89" s="329"/>
      <c r="I89" s="322"/>
      <c r="J89" s="329"/>
      <c r="K89" s="322"/>
      <c r="L89" s="322"/>
      <c r="M89" s="322"/>
      <c r="N89" s="322"/>
      <c r="O89" s="322"/>
      <c r="P89" s="322"/>
      <c r="Q89" s="322"/>
      <c r="R89" s="322"/>
    </row>
    <row r="90" spans="1:27" x14ac:dyDescent="0.15">
      <c r="A90" s="545" t="s">
        <v>49</v>
      </c>
      <c r="B90" s="545"/>
      <c r="C90" s="545"/>
      <c r="D90" s="545"/>
      <c r="E90" s="545"/>
      <c r="F90" s="545"/>
      <c r="G90" s="545"/>
      <c r="H90" s="545" t="s">
        <v>52</v>
      </c>
      <c r="I90" s="546"/>
      <c r="J90" s="546"/>
      <c r="K90" s="546"/>
      <c r="L90" s="546"/>
      <c r="M90" s="546"/>
      <c r="N90" s="322"/>
      <c r="O90" s="322"/>
      <c r="R90" s="545" t="s">
        <v>50</v>
      </c>
      <c r="S90" s="545"/>
      <c r="T90" s="545"/>
      <c r="V90" s="545" t="s">
        <v>51</v>
      </c>
      <c r="W90" s="545"/>
      <c r="X90" s="313"/>
      <c r="Y90" s="313"/>
      <c r="Z90" s="313"/>
      <c r="AA90" s="313"/>
    </row>
    <row r="91" spans="1:27" x14ac:dyDescent="0.15">
      <c r="A91" s="318" t="s">
        <v>16</v>
      </c>
      <c r="B91" s="318" t="s">
        <v>66</v>
      </c>
      <c r="C91" s="318" t="s">
        <v>1</v>
      </c>
      <c r="D91" s="318" t="s">
        <v>4</v>
      </c>
      <c r="E91" s="318" t="s">
        <v>5</v>
      </c>
      <c r="F91" s="318" t="s">
        <v>6</v>
      </c>
      <c r="G91" s="318" t="s">
        <v>7</v>
      </c>
      <c r="I91" s="318" t="s">
        <v>34</v>
      </c>
      <c r="J91" s="318" t="s">
        <v>17</v>
      </c>
      <c r="K91" s="318" t="s">
        <v>18</v>
      </c>
      <c r="L91" s="318" t="s">
        <v>19</v>
      </c>
      <c r="M91" s="318" t="s">
        <v>20</v>
      </c>
      <c r="N91" s="318" t="s">
        <v>6</v>
      </c>
      <c r="O91" s="318" t="s">
        <v>53</v>
      </c>
      <c r="R91" s="318" t="s">
        <v>16</v>
      </c>
      <c r="S91" s="318" t="s">
        <v>47</v>
      </c>
      <c r="T91" s="318" t="s">
        <v>45</v>
      </c>
      <c r="U91" s="318" t="s">
        <v>46</v>
      </c>
      <c r="W91" s="318" t="s">
        <v>14</v>
      </c>
      <c r="X91" s="318" t="s">
        <v>21</v>
      </c>
      <c r="Y91" s="318" t="s">
        <v>1002</v>
      </c>
      <c r="Z91" s="318"/>
      <c r="AA91" s="318"/>
    </row>
    <row r="92" spans="1:27" x14ac:dyDescent="0.15">
      <c r="A92" s="319" t="s">
        <v>795</v>
      </c>
      <c r="B92" s="330">
        <v>12</v>
      </c>
      <c r="C92" s="320">
        <v>144</v>
      </c>
      <c r="D92" s="320">
        <v>813</v>
      </c>
      <c r="E92" s="320">
        <f>D92/C92</f>
        <v>5.645833333333333</v>
      </c>
      <c r="F92" s="320">
        <v>15</v>
      </c>
      <c r="G92" s="317">
        <f>F92/C92</f>
        <v>0.10416666666666667</v>
      </c>
      <c r="I92" s="317">
        <f>K92/J92</f>
        <v>0.84848484848484851</v>
      </c>
      <c r="J92" s="320">
        <v>33</v>
      </c>
      <c r="K92" s="320">
        <v>28</v>
      </c>
      <c r="L92" s="320">
        <v>219</v>
      </c>
      <c r="M92" s="320">
        <f>L92/K92</f>
        <v>7.8214285714285712</v>
      </c>
      <c r="N92" s="320">
        <v>2</v>
      </c>
      <c r="O92" s="317">
        <f>N92/K92</f>
        <v>7.1428571428571425E-2</v>
      </c>
      <c r="R92" s="319" t="s">
        <v>387</v>
      </c>
      <c r="S92" s="317">
        <f>(C92+J92)/($D$27+$K$27+$N$17+$E$17+$L$38+$L$47)</f>
        <v>0.20581395348837209</v>
      </c>
      <c r="T92" s="317">
        <f>J92/($K$27+$F$38+$F$47)</f>
        <v>0.12</v>
      </c>
      <c r="U92" s="317">
        <f>C92/($D$27+$N$17+$L$38+$L$47)</f>
        <v>0.26716141001855287</v>
      </c>
      <c r="W92" s="320">
        <f>(D92*0.1)+(F92*6)+(L92*0.1)+(N92*6)</f>
        <v>205.20000000000002</v>
      </c>
      <c r="X92" s="320">
        <f>(D92*0.1)+(F92*6)+(K92*1)+(L92*0.1)+(N92*6)</f>
        <v>233.20000000000002</v>
      </c>
      <c r="Y92" s="320">
        <f>(D92*0.1)+(F92*6)+(K92*0.5)+(L92*0.1)+(N92*6)</f>
        <v>219.20000000000002</v>
      </c>
      <c r="Z92" s="322"/>
      <c r="AA92" s="322"/>
    </row>
    <row r="93" spans="1:27" x14ac:dyDescent="0.15">
      <c r="A93" s="319" t="s">
        <v>796</v>
      </c>
      <c r="B93" s="330">
        <v>10</v>
      </c>
      <c r="C93" s="320">
        <v>93</v>
      </c>
      <c r="D93" s="320">
        <v>428</v>
      </c>
      <c r="E93" s="320">
        <f>D93/C93</f>
        <v>4.602150537634409</v>
      </c>
      <c r="F93" s="320">
        <v>5</v>
      </c>
      <c r="G93" s="317">
        <f>F93/C93</f>
        <v>5.3763440860215055E-2</v>
      </c>
      <c r="I93" s="317">
        <f t="shared" ref="I93:I96" si="68">K93/J93</f>
        <v>0.84</v>
      </c>
      <c r="J93" s="320">
        <v>25</v>
      </c>
      <c r="K93" s="320">
        <v>21</v>
      </c>
      <c r="L93" s="320">
        <v>150</v>
      </c>
      <c r="M93" s="320">
        <f>L93/K93</f>
        <v>7.1428571428571432</v>
      </c>
      <c r="N93" s="320">
        <v>2</v>
      </c>
      <c r="O93" s="317">
        <f t="shared" ref="O93:O96" si="69">N93/K93</f>
        <v>9.5238095238095233E-2</v>
      </c>
      <c r="R93" s="319" t="s">
        <v>696</v>
      </c>
      <c r="S93" s="317">
        <f>(C93+J93)/($D$27+$K$27+$N$17+$E$17+$L$38+$L$47)</f>
        <v>0.1372093023255814</v>
      </c>
      <c r="T93" s="317">
        <f>J93/($K$27+$F$38+$F$47)</f>
        <v>9.0909090909090912E-2</v>
      </c>
      <c r="U93" s="317">
        <f>C93/($D$27+$N$17+$L$38+$L$47)</f>
        <v>0.17254174397031541</v>
      </c>
      <c r="W93" s="320">
        <f t="shared" ref="W93:W96" si="70">(D93*0.1)+(F93*6)+(L93*0.1)+(N93*6)</f>
        <v>99.800000000000011</v>
      </c>
      <c r="X93" s="320">
        <f t="shared" ref="X93:X96" si="71">(D93*0.1)+(F93*6)+(K93*1)+(L93*0.1)+(N93*6)</f>
        <v>120.80000000000001</v>
      </c>
      <c r="Y93" s="320">
        <f t="shared" ref="Y93:Y96" si="72">(D93*0.1)+(F93*6)+(K93*0.5)+(L93*0.1)+(N93*6)</f>
        <v>110.30000000000001</v>
      </c>
      <c r="Z93" s="322"/>
      <c r="AA93" s="322"/>
    </row>
    <row r="94" spans="1:27" x14ac:dyDescent="0.15">
      <c r="A94" s="319" t="s">
        <v>927</v>
      </c>
      <c r="B94" s="330">
        <v>13</v>
      </c>
      <c r="C94" s="320">
        <v>124</v>
      </c>
      <c r="D94" s="320">
        <v>748</v>
      </c>
      <c r="E94" s="320">
        <f>D94/C94</f>
        <v>6.032258064516129</v>
      </c>
      <c r="F94" s="320">
        <v>10</v>
      </c>
      <c r="G94" s="317">
        <f>F94/C94</f>
        <v>8.0645161290322578E-2</v>
      </c>
      <c r="I94" s="317">
        <f t="shared" si="68"/>
        <v>0.8666666666666667</v>
      </c>
      <c r="J94" s="320">
        <v>30</v>
      </c>
      <c r="K94" s="320">
        <v>26</v>
      </c>
      <c r="L94" s="320">
        <v>198</v>
      </c>
      <c r="M94" s="320">
        <f>L94/K94</f>
        <v>7.615384615384615</v>
      </c>
      <c r="N94" s="320">
        <v>4</v>
      </c>
      <c r="O94" s="317">
        <f t="shared" si="69"/>
        <v>0.15384615384615385</v>
      </c>
      <c r="R94" s="319" t="s">
        <v>928</v>
      </c>
      <c r="S94" s="317">
        <f>(C94+J94)/($D$27+$K$27+$N$17+$E$17+$L$38+$L$47)</f>
        <v>0.17906976744186046</v>
      </c>
      <c r="T94" s="317">
        <f>J94/($K$27+$F$38+$F$47)</f>
        <v>0.10909090909090909</v>
      </c>
      <c r="U94" s="317">
        <f>C94/($D$27+$N$17+$L$38+$L$47)</f>
        <v>0.23005565862708721</v>
      </c>
      <c r="W94" s="320">
        <f t="shared" si="70"/>
        <v>178.60000000000002</v>
      </c>
      <c r="X94" s="320">
        <f t="shared" si="71"/>
        <v>204.60000000000002</v>
      </c>
      <c r="Y94" s="320">
        <f t="shared" si="72"/>
        <v>191.60000000000002</v>
      </c>
      <c r="Z94" s="322"/>
      <c r="AA94" s="322"/>
    </row>
    <row r="95" spans="1:27" x14ac:dyDescent="0.15">
      <c r="A95" s="319" t="s">
        <v>1391</v>
      </c>
      <c r="B95" s="330">
        <v>8</v>
      </c>
      <c r="C95" s="320">
        <v>33</v>
      </c>
      <c r="D95" s="320">
        <v>157</v>
      </c>
      <c r="E95" s="320">
        <f>D95/C95</f>
        <v>4.7575757575757578</v>
      </c>
      <c r="F95" s="320">
        <v>1</v>
      </c>
      <c r="G95" s="317">
        <f>F95/C95</f>
        <v>3.0303030303030304E-2</v>
      </c>
      <c r="I95" s="317">
        <f t="shared" si="68"/>
        <v>1</v>
      </c>
      <c r="J95" s="320">
        <v>2</v>
      </c>
      <c r="K95" s="320">
        <v>2</v>
      </c>
      <c r="L95" s="320">
        <v>18</v>
      </c>
      <c r="M95" s="320">
        <f>L95/K95</f>
        <v>9</v>
      </c>
      <c r="N95" s="320">
        <v>0</v>
      </c>
      <c r="O95" s="317">
        <f t="shared" si="69"/>
        <v>0</v>
      </c>
      <c r="R95" s="319" t="s">
        <v>1392</v>
      </c>
      <c r="S95" s="317">
        <f>(C95+J95)/($D$27+$K$27+$N$17+$E$17+$L$38+$L$47)</f>
        <v>4.0697674418604654E-2</v>
      </c>
      <c r="T95" s="317">
        <f>J95/($K$27+$F$38+$F$47)</f>
        <v>7.2727272727272727E-3</v>
      </c>
      <c r="U95" s="317">
        <f>C95/($D$27+$N$17+$L$38+$L$47)</f>
        <v>6.1224489795918366E-2</v>
      </c>
      <c r="W95" s="320">
        <f t="shared" si="70"/>
        <v>23.500000000000004</v>
      </c>
      <c r="X95" s="320">
        <f t="shared" si="71"/>
        <v>25.500000000000004</v>
      </c>
      <c r="Y95" s="320">
        <f t="shared" si="72"/>
        <v>24.500000000000004</v>
      </c>
      <c r="Z95" s="322"/>
      <c r="AA95" s="322"/>
    </row>
    <row r="96" spans="1:27" x14ac:dyDescent="0.15">
      <c r="A96" s="319" t="s">
        <v>1466</v>
      </c>
      <c r="B96" s="330">
        <v>13</v>
      </c>
      <c r="C96" s="320">
        <v>20</v>
      </c>
      <c r="D96" s="320">
        <v>75</v>
      </c>
      <c r="E96" s="320">
        <f>D96/C96</f>
        <v>3.75</v>
      </c>
      <c r="F96" s="320">
        <v>1</v>
      </c>
      <c r="G96" s="317">
        <f>F96/C96</f>
        <v>0.05</v>
      </c>
      <c r="I96" s="317">
        <f t="shared" si="68"/>
        <v>1.1875</v>
      </c>
      <c r="J96" s="320">
        <v>16</v>
      </c>
      <c r="K96" s="320">
        <v>19</v>
      </c>
      <c r="L96" s="320">
        <v>56</v>
      </c>
      <c r="M96" s="320">
        <f>L96/K96</f>
        <v>2.9473684210526314</v>
      </c>
      <c r="N96" s="320">
        <v>0</v>
      </c>
      <c r="O96" s="317">
        <f t="shared" si="69"/>
        <v>0</v>
      </c>
      <c r="R96" s="319" t="s">
        <v>327</v>
      </c>
      <c r="S96" s="317">
        <f>(C96+J96)/($D$27+$K$27+$N$17+$E$17+$L$38+$L$47)</f>
        <v>4.1860465116279069E-2</v>
      </c>
      <c r="T96" s="317">
        <f>J96/($K$27+$F$38+$F$47)</f>
        <v>5.8181818181818182E-2</v>
      </c>
      <c r="U96" s="317">
        <f>C96/($D$27+$N$17+$L$38+$L$47)</f>
        <v>3.7105751391465679E-2</v>
      </c>
      <c r="W96" s="320">
        <f t="shared" si="70"/>
        <v>19.100000000000001</v>
      </c>
      <c r="X96" s="320">
        <f t="shared" si="71"/>
        <v>38.1</v>
      </c>
      <c r="Y96" s="320">
        <f t="shared" si="72"/>
        <v>28.6</v>
      </c>
      <c r="Z96" s="322"/>
      <c r="AA96" s="322"/>
    </row>
    <row r="97" spans="1:26" x14ac:dyDescent="0.15">
      <c r="A97" s="318" t="s">
        <v>44</v>
      </c>
      <c r="B97" s="318"/>
      <c r="C97" s="318">
        <f>SUM(C92:C96)</f>
        <v>414</v>
      </c>
      <c r="D97" s="318">
        <f t="shared" ref="D97" si="73">SUM(D92:D96)</f>
        <v>2221</v>
      </c>
      <c r="E97" s="318"/>
      <c r="F97" s="318">
        <f t="shared" ref="F97" si="74">SUM(F92:F96)</f>
        <v>32</v>
      </c>
      <c r="G97" s="318"/>
      <c r="H97" s="318"/>
      <c r="I97" s="318"/>
      <c r="J97" s="318">
        <f>SUM(J92:J96)</f>
        <v>106</v>
      </c>
      <c r="K97" s="318">
        <f t="shared" ref="K97:L97" si="75">SUM(K92:K96)</f>
        <v>96</v>
      </c>
      <c r="L97" s="318">
        <f t="shared" si="75"/>
        <v>641</v>
      </c>
      <c r="M97" s="318"/>
      <c r="N97" s="318">
        <f t="shared" ref="N97" si="76">SUM(N92:N96)</f>
        <v>8</v>
      </c>
      <c r="O97" s="318"/>
    </row>
    <row r="98" spans="1:26" x14ac:dyDescent="0.15">
      <c r="A98" s="318"/>
      <c r="C98" s="322"/>
      <c r="D98" s="322"/>
      <c r="E98" s="322"/>
      <c r="F98" s="322"/>
      <c r="G98" s="322"/>
      <c r="H98" s="318"/>
      <c r="I98" s="322"/>
      <c r="J98" s="322"/>
      <c r="K98" s="322"/>
      <c r="L98" s="322"/>
      <c r="M98" s="322"/>
      <c r="N98" s="322"/>
    </row>
    <row r="99" spans="1:26" x14ac:dyDescent="0.15">
      <c r="C99" s="322"/>
      <c r="D99" s="322"/>
      <c r="E99" s="322"/>
      <c r="F99" s="322"/>
      <c r="G99" s="322"/>
      <c r="H99" s="322"/>
      <c r="I99" s="322"/>
      <c r="J99" s="322"/>
      <c r="K99" s="322"/>
      <c r="L99" s="322"/>
      <c r="M99" s="322"/>
    </row>
    <row r="100" spans="1:26" x14ac:dyDescent="0.15">
      <c r="A100" s="545" t="s">
        <v>52</v>
      </c>
      <c r="B100" s="545"/>
      <c r="C100" s="545"/>
      <c r="D100" s="545"/>
      <c r="E100" s="545"/>
      <c r="F100" s="545"/>
      <c r="G100" s="545"/>
      <c r="H100" s="322"/>
      <c r="I100" s="322"/>
      <c r="J100" s="545" t="s">
        <v>49</v>
      </c>
      <c r="K100" s="545"/>
      <c r="L100" s="545"/>
      <c r="M100" s="545"/>
      <c r="N100" s="545"/>
      <c r="R100" s="545" t="s">
        <v>50</v>
      </c>
      <c r="S100" s="545"/>
      <c r="T100" s="545"/>
      <c r="V100" s="545" t="s">
        <v>51</v>
      </c>
      <c r="W100" s="544"/>
    </row>
    <row r="101" spans="1:26" x14ac:dyDescent="0.15">
      <c r="A101" s="318" t="s">
        <v>25</v>
      </c>
      <c r="B101" s="318" t="s">
        <v>66</v>
      </c>
      <c r="C101" s="318" t="s">
        <v>34</v>
      </c>
      <c r="D101" s="318" t="s">
        <v>17</v>
      </c>
      <c r="E101" s="318" t="s">
        <v>18</v>
      </c>
      <c r="F101" s="318" t="s">
        <v>19</v>
      </c>
      <c r="G101" s="318" t="s">
        <v>20</v>
      </c>
      <c r="H101" s="318" t="s">
        <v>6</v>
      </c>
      <c r="I101" s="318" t="s">
        <v>53</v>
      </c>
      <c r="K101" s="318" t="s">
        <v>10</v>
      </c>
      <c r="L101" s="318" t="s">
        <v>11</v>
      </c>
      <c r="M101" s="318" t="s">
        <v>12</v>
      </c>
      <c r="N101" s="318" t="s">
        <v>26</v>
      </c>
      <c r="O101" s="318" t="s">
        <v>7</v>
      </c>
      <c r="R101" s="318" t="s">
        <v>25</v>
      </c>
      <c r="S101" s="318" t="s">
        <v>47</v>
      </c>
      <c r="T101" s="318" t="s">
        <v>45</v>
      </c>
      <c r="U101" s="318" t="s">
        <v>46</v>
      </c>
      <c r="W101" s="318" t="s">
        <v>14</v>
      </c>
      <c r="X101" s="318" t="s">
        <v>21</v>
      </c>
      <c r="Y101" s="318" t="s">
        <v>1003</v>
      </c>
      <c r="Z101" s="318"/>
    </row>
    <row r="102" spans="1:26" x14ac:dyDescent="0.15">
      <c r="A102" s="319" t="s">
        <v>493</v>
      </c>
      <c r="B102" s="320">
        <v>17</v>
      </c>
      <c r="C102" s="317">
        <f>E102/D102</f>
        <v>0.71111111111111114</v>
      </c>
      <c r="D102" s="320">
        <v>180</v>
      </c>
      <c r="E102" s="320">
        <v>128</v>
      </c>
      <c r="F102" s="320">
        <v>2190</v>
      </c>
      <c r="G102" s="320">
        <f t="shared" ref="G102:G103" si="77">F102/E102</f>
        <v>17.109375</v>
      </c>
      <c r="H102" s="320">
        <v>17</v>
      </c>
      <c r="I102" s="317">
        <f>H102/E102</f>
        <v>0.1328125</v>
      </c>
      <c r="K102" s="320">
        <v>2</v>
      </c>
      <c r="L102" s="320">
        <v>30</v>
      </c>
      <c r="M102" s="331">
        <f t="shared" ref="M102:M103" si="78">L102/K102</f>
        <v>15</v>
      </c>
      <c r="N102" s="320">
        <v>1</v>
      </c>
      <c r="O102" s="317">
        <f>N102/K102</f>
        <v>0.5</v>
      </c>
      <c r="R102" s="319" t="s">
        <v>388</v>
      </c>
      <c r="S102" s="332">
        <f t="shared" ref="S102:S107" si="79">(D102+K102)/($D$27+$L$27+$N$17+$E$47+$L$47)</f>
        <v>0.27956989247311825</v>
      </c>
      <c r="T102" s="332">
        <f t="shared" ref="T102:T107" si="80">D102/($E$17)</f>
        <v>0.68441064638783267</v>
      </c>
      <c r="U102" s="332">
        <f t="shared" ref="U102:U107" si="81">K102/($N$17+$D$27+$L$38+$L$47)</f>
        <v>3.7105751391465678E-3</v>
      </c>
      <c r="W102" s="320">
        <f>(F102*0.1)+(H102*6)+(L102*0.1)+(N102*6)</f>
        <v>330</v>
      </c>
      <c r="X102" s="320">
        <f>(E102*1)+(F102*0.1)+(H102*6)+(L102*0.1)+(N102*6)</f>
        <v>458</v>
      </c>
      <c r="Y102" s="320">
        <f>(E102*0.5)+(F102*0.1)+(H102*6)+(L102*0.1)+(N102*6)</f>
        <v>394</v>
      </c>
      <c r="Z102" s="322"/>
    </row>
    <row r="103" spans="1:26" x14ac:dyDescent="0.15">
      <c r="A103" s="319" t="s">
        <v>494</v>
      </c>
      <c r="B103" s="320">
        <v>16</v>
      </c>
      <c r="C103" s="317">
        <f t="shared" ref="C103" si="82">E103/D103</f>
        <v>0.68807339449541283</v>
      </c>
      <c r="D103" s="320">
        <v>109</v>
      </c>
      <c r="E103" s="320">
        <v>75</v>
      </c>
      <c r="F103" s="320">
        <v>957</v>
      </c>
      <c r="G103" s="320">
        <f t="shared" si="77"/>
        <v>12.76</v>
      </c>
      <c r="H103" s="320">
        <v>5</v>
      </c>
      <c r="I103" s="317">
        <f t="shared" ref="I103" si="83">H103/E103</f>
        <v>6.6666666666666666E-2</v>
      </c>
      <c r="K103" s="320">
        <v>3</v>
      </c>
      <c r="L103" s="320">
        <v>19</v>
      </c>
      <c r="M103" s="331">
        <f t="shared" si="78"/>
        <v>6.333333333333333</v>
      </c>
      <c r="N103" s="320">
        <v>0</v>
      </c>
      <c r="O103" s="317">
        <f t="shared" ref="O103" si="84">N103/K103</f>
        <v>0</v>
      </c>
      <c r="R103" s="319" t="s">
        <v>169</v>
      </c>
      <c r="S103" s="332">
        <f t="shared" si="79"/>
        <v>0.17204301075268819</v>
      </c>
      <c r="T103" s="332">
        <f t="shared" si="80"/>
        <v>0.4144486692015209</v>
      </c>
      <c r="U103" s="332">
        <f t="shared" si="81"/>
        <v>5.5658627087198514E-3</v>
      </c>
      <c r="W103" s="320">
        <f t="shared" ref="W103" si="85">(F103*0.1)+(H103*6)+(L103*0.1)+(N103*6)</f>
        <v>127.60000000000001</v>
      </c>
      <c r="X103" s="320">
        <f t="shared" ref="X103:X107" si="86">(E103*1)+(F103*0.1)+(H103*6)+(L103*0.1)+(N103*6)</f>
        <v>202.6</v>
      </c>
      <c r="Y103" s="320">
        <f t="shared" ref="Y103:Y107" si="87">(E103*0.5)+(F103*0.1)+(H103*6)+(L103*0.1)+(N103*6)</f>
        <v>165.1</v>
      </c>
      <c r="Z103" s="322"/>
    </row>
    <row r="104" spans="1:26" x14ac:dyDescent="0.15">
      <c r="A104" s="319" t="s">
        <v>1483</v>
      </c>
      <c r="B104" s="320">
        <v>16</v>
      </c>
      <c r="C104" s="317">
        <f t="shared" ref="C104:C107" si="88">E104/D104</f>
        <v>0.58620689655172409</v>
      </c>
      <c r="D104" s="320">
        <v>29</v>
      </c>
      <c r="E104" s="320">
        <v>17</v>
      </c>
      <c r="F104" s="320">
        <v>206</v>
      </c>
      <c r="G104" s="320">
        <f t="shared" ref="G104:G107" si="89">F104/E104</f>
        <v>12.117647058823529</v>
      </c>
      <c r="H104" s="320">
        <v>2</v>
      </c>
      <c r="I104" s="317">
        <f t="shared" ref="I104:I107" si="90">H104/E104</f>
        <v>0.11764705882352941</v>
      </c>
      <c r="K104" s="320">
        <v>1</v>
      </c>
      <c r="L104" s="320">
        <v>8</v>
      </c>
      <c r="M104" s="331">
        <f t="shared" ref="M104:M107" si="91">L104/K104</f>
        <v>8</v>
      </c>
      <c r="N104" s="320">
        <v>0</v>
      </c>
      <c r="O104" s="317">
        <f t="shared" ref="O104:O107" si="92">N104/K104</f>
        <v>0</v>
      </c>
      <c r="R104" s="319"/>
      <c r="S104" s="332">
        <f t="shared" si="79"/>
        <v>4.6082949308755762E-2</v>
      </c>
      <c r="T104" s="332">
        <f t="shared" si="80"/>
        <v>0.11026615969581749</v>
      </c>
      <c r="U104" s="332">
        <f t="shared" si="81"/>
        <v>1.8552875695732839E-3</v>
      </c>
      <c r="W104" s="320">
        <f t="shared" ref="W104:W107" si="93">(F104*0.1)+(H104*6)+(L104*0.1)+(N104*6)</f>
        <v>33.4</v>
      </c>
      <c r="X104" s="320">
        <f t="shared" si="86"/>
        <v>50.4</v>
      </c>
      <c r="Y104" s="320">
        <f t="shared" si="87"/>
        <v>41.9</v>
      </c>
      <c r="Z104" s="322"/>
    </row>
    <row r="105" spans="1:26" x14ac:dyDescent="0.15">
      <c r="A105" s="319" t="s">
        <v>495</v>
      </c>
      <c r="B105" s="320">
        <v>8</v>
      </c>
      <c r="C105" s="317">
        <f t="shared" si="88"/>
        <v>0.56000000000000005</v>
      </c>
      <c r="D105" s="320">
        <v>25</v>
      </c>
      <c r="E105" s="320">
        <v>14</v>
      </c>
      <c r="F105" s="320">
        <v>221</v>
      </c>
      <c r="G105" s="320">
        <f t="shared" si="89"/>
        <v>15.785714285714286</v>
      </c>
      <c r="H105" s="320">
        <v>1</v>
      </c>
      <c r="I105" s="317">
        <f t="shared" si="90"/>
        <v>7.1428571428571425E-2</v>
      </c>
      <c r="K105" s="320">
        <v>4</v>
      </c>
      <c r="L105" s="320">
        <v>22</v>
      </c>
      <c r="M105" s="331">
        <f t="shared" si="91"/>
        <v>5.5</v>
      </c>
      <c r="N105" s="320">
        <v>0</v>
      </c>
      <c r="O105" s="317">
        <f t="shared" si="92"/>
        <v>0</v>
      </c>
      <c r="R105" s="319" t="s">
        <v>389</v>
      </c>
      <c r="S105" s="332">
        <f t="shared" si="79"/>
        <v>4.4546850998463901E-2</v>
      </c>
      <c r="T105" s="332">
        <f t="shared" si="80"/>
        <v>9.5057034220532313E-2</v>
      </c>
      <c r="U105" s="332">
        <f t="shared" si="81"/>
        <v>7.4211502782931356E-3</v>
      </c>
      <c r="W105" s="320">
        <f t="shared" si="93"/>
        <v>30.3</v>
      </c>
      <c r="X105" s="320">
        <f t="shared" si="86"/>
        <v>44.300000000000004</v>
      </c>
      <c r="Y105" s="320">
        <f t="shared" si="87"/>
        <v>37.300000000000004</v>
      </c>
      <c r="Z105" s="322"/>
    </row>
    <row r="106" spans="1:26" x14ac:dyDescent="0.15">
      <c r="A106" s="333"/>
      <c r="B106" s="320"/>
      <c r="C106" s="317" t="e">
        <f t="shared" si="88"/>
        <v>#DIV/0!</v>
      </c>
      <c r="D106" s="320"/>
      <c r="E106" s="320"/>
      <c r="F106" s="320"/>
      <c r="G106" s="320" t="e">
        <f t="shared" si="89"/>
        <v>#DIV/0!</v>
      </c>
      <c r="H106" s="320"/>
      <c r="I106" s="317" t="e">
        <f t="shared" si="90"/>
        <v>#DIV/0!</v>
      </c>
      <c r="K106" s="320">
        <v>0</v>
      </c>
      <c r="L106" s="320">
        <v>0</v>
      </c>
      <c r="M106" s="331" t="e">
        <f t="shared" si="91"/>
        <v>#DIV/0!</v>
      </c>
      <c r="N106" s="320">
        <v>0</v>
      </c>
      <c r="O106" s="317" t="e">
        <f t="shared" si="92"/>
        <v>#DIV/0!</v>
      </c>
      <c r="R106" s="319"/>
      <c r="S106" s="332">
        <f t="shared" si="79"/>
        <v>0</v>
      </c>
      <c r="T106" s="332">
        <f t="shared" si="80"/>
        <v>0</v>
      </c>
      <c r="U106" s="332">
        <f t="shared" si="81"/>
        <v>0</v>
      </c>
      <c r="W106" s="320">
        <f t="shared" si="93"/>
        <v>0</v>
      </c>
      <c r="X106" s="320">
        <f t="shared" si="86"/>
        <v>0</v>
      </c>
      <c r="Y106" s="320">
        <f t="shared" si="87"/>
        <v>0</v>
      </c>
      <c r="Z106" s="322"/>
    </row>
    <row r="107" spans="1:26" x14ac:dyDescent="0.15">
      <c r="A107" s="319" t="s">
        <v>1483</v>
      </c>
      <c r="B107" s="320">
        <v>17</v>
      </c>
      <c r="C107" s="317">
        <f t="shared" si="88"/>
        <v>0.7142857142857143</v>
      </c>
      <c r="D107" s="320">
        <v>35</v>
      </c>
      <c r="E107" s="320">
        <v>25</v>
      </c>
      <c r="F107" s="320">
        <v>165</v>
      </c>
      <c r="G107" s="320">
        <f t="shared" si="89"/>
        <v>6.6</v>
      </c>
      <c r="H107" s="320">
        <v>3</v>
      </c>
      <c r="I107" s="317">
        <f t="shared" si="90"/>
        <v>0.12</v>
      </c>
      <c r="K107" s="320">
        <v>1</v>
      </c>
      <c r="L107" s="320">
        <v>9</v>
      </c>
      <c r="M107" s="331">
        <f t="shared" si="91"/>
        <v>9</v>
      </c>
      <c r="N107" s="320">
        <v>0</v>
      </c>
      <c r="O107" s="317">
        <f t="shared" si="92"/>
        <v>0</v>
      </c>
      <c r="R107" s="319"/>
      <c r="S107" s="332">
        <f t="shared" si="79"/>
        <v>5.5299539170506916E-2</v>
      </c>
      <c r="T107" s="332">
        <f t="shared" si="80"/>
        <v>0.13307984790874525</v>
      </c>
      <c r="U107" s="332">
        <f t="shared" si="81"/>
        <v>1.8552875695732839E-3</v>
      </c>
      <c r="W107" s="320">
        <f t="shared" si="93"/>
        <v>35.4</v>
      </c>
      <c r="X107" s="320">
        <f t="shared" si="86"/>
        <v>60.4</v>
      </c>
      <c r="Y107" s="320">
        <f t="shared" si="87"/>
        <v>47.9</v>
      </c>
      <c r="Z107" s="322"/>
    </row>
    <row r="108" spans="1:26" x14ac:dyDescent="0.15">
      <c r="A108" s="318" t="s">
        <v>44</v>
      </c>
      <c r="B108" s="318"/>
      <c r="C108" s="314"/>
      <c r="D108" s="318">
        <f>SUM(D102:D107)</f>
        <v>378</v>
      </c>
      <c r="E108" s="318">
        <f t="shared" ref="E108:F108" si="94">SUM(E102:E107)</f>
        <v>259</v>
      </c>
      <c r="F108" s="318">
        <f t="shared" si="94"/>
        <v>3739</v>
      </c>
      <c r="G108" s="318"/>
      <c r="H108" s="318">
        <f t="shared" ref="H108" si="95">SUM(H102:H107)</f>
        <v>28</v>
      </c>
      <c r="I108" s="318"/>
      <c r="J108" s="318"/>
      <c r="K108" s="318">
        <f>SUM(K102:K107)</f>
        <v>11</v>
      </c>
      <c r="L108" s="318">
        <f t="shared" ref="L108" si="96">SUM(L102:L107)</f>
        <v>88</v>
      </c>
      <c r="M108" s="318"/>
      <c r="N108" s="318">
        <f t="shared" ref="N108" si="97">SUM(N102:N107)</f>
        <v>1</v>
      </c>
      <c r="O108" s="318"/>
    </row>
    <row r="109" spans="1:26" x14ac:dyDescent="0.15">
      <c r="A109" s="318"/>
      <c r="C109" s="322"/>
      <c r="D109" s="322"/>
      <c r="E109" s="322"/>
      <c r="F109" s="322"/>
      <c r="G109" s="322"/>
      <c r="H109" s="322"/>
      <c r="I109" s="322"/>
      <c r="J109" s="322"/>
      <c r="K109" s="322"/>
      <c r="L109" s="322"/>
    </row>
    <row r="110" spans="1:26" x14ac:dyDescent="0.15">
      <c r="A110" s="318"/>
      <c r="C110" s="322"/>
      <c r="D110" s="322"/>
      <c r="E110" s="322"/>
      <c r="F110" s="322"/>
      <c r="G110" s="322"/>
      <c r="H110" s="322"/>
      <c r="I110" s="322"/>
      <c r="J110" s="322"/>
      <c r="K110" s="322"/>
      <c r="L110" s="322"/>
    </row>
    <row r="111" spans="1:26" x14ac:dyDescent="0.15">
      <c r="A111" s="545" t="s">
        <v>52</v>
      </c>
      <c r="B111" s="545"/>
      <c r="C111" s="545"/>
      <c r="D111" s="545"/>
      <c r="E111" s="545"/>
      <c r="F111" s="545"/>
      <c r="G111" s="545"/>
      <c r="H111" s="322"/>
      <c r="I111" s="322"/>
      <c r="J111" s="545" t="s">
        <v>49</v>
      </c>
      <c r="K111" s="545"/>
      <c r="L111" s="545"/>
      <c r="M111" s="545"/>
      <c r="N111" s="545"/>
      <c r="R111" s="545" t="s">
        <v>50</v>
      </c>
      <c r="S111" s="545"/>
      <c r="T111" s="545"/>
      <c r="V111" s="545" t="s">
        <v>51</v>
      </c>
      <c r="W111" s="544"/>
    </row>
    <row r="112" spans="1:26" x14ac:dyDescent="0.15">
      <c r="A112" s="318" t="s">
        <v>31</v>
      </c>
      <c r="B112" s="318" t="s">
        <v>66</v>
      </c>
      <c r="C112" s="318" t="s">
        <v>34</v>
      </c>
      <c r="D112" s="318" t="s">
        <v>17</v>
      </c>
      <c r="E112" s="318" t="s">
        <v>18</v>
      </c>
      <c r="F112" s="318" t="s">
        <v>19</v>
      </c>
      <c r="G112" s="318" t="s">
        <v>20</v>
      </c>
      <c r="H112" s="318" t="s">
        <v>6</v>
      </c>
      <c r="I112" s="318" t="s">
        <v>53</v>
      </c>
      <c r="K112" s="318" t="s">
        <v>10</v>
      </c>
      <c r="L112" s="318" t="s">
        <v>11</v>
      </c>
      <c r="M112" s="318" t="s">
        <v>12</v>
      </c>
      <c r="N112" s="318" t="s">
        <v>54</v>
      </c>
      <c r="O112" s="318" t="s">
        <v>7</v>
      </c>
      <c r="R112" s="318" t="s">
        <v>31</v>
      </c>
      <c r="S112" s="318" t="s">
        <v>47</v>
      </c>
      <c r="T112" s="318" t="s">
        <v>45</v>
      </c>
      <c r="U112" s="318" t="s">
        <v>46</v>
      </c>
      <c r="W112" s="318" t="s">
        <v>14</v>
      </c>
      <c r="X112" s="318" t="s">
        <v>21</v>
      </c>
      <c r="Y112" s="318" t="s">
        <v>1004</v>
      </c>
      <c r="Z112" s="318"/>
    </row>
    <row r="113" spans="1:26" x14ac:dyDescent="0.15">
      <c r="A113" s="333"/>
      <c r="B113" s="320"/>
      <c r="C113" s="317" t="e">
        <f>E113/D113</f>
        <v>#DIV/0!</v>
      </c>
      <c r="D113" s="320"/>
      <c r="E113" s="320"/>
      <c r="F113" s="320"/>
      <c r="G113" s="320" t="e">
        <f>F113/E113</f>
        <v>#DIV/0!</v>
      </c>
      <c r="H113" s="320"/>
      <c r="I113" s="317" t="e">
        <f>H113/E113</f>
        <v>#DIV/0!</v>
      </c>
      <c r="K113" s="320"/>
      <c r="L113" s="320"/>
      <c r="M113" s="320" t="e">
        <f>L113/K113</f>
        <v>#DIV/0!</v>
      </c>
      <c r="N113" s="320">
        <v>0</v>
      </c>
      <c r="O113" s="317" t="e">
        <f>N113/K113</f>
        <v>#DIV/0!</v>
      </c>
      <c r="R113" s="319"/>
      <c r="S113" s="332">
        <f>(D113+K113)/($E$47+$L$47+$E$38+$L$38+$K$27+$D$27+$N$17)</f>
        <v>0</v>
      </c>
      <c r="T113" s="332">
        <f>D113/($E$47+$E$38+$K$27)</f>
        <v>0</v>
      </c>
      <c r="U113" s="332">
        <f>K113/($L$47+$L$38+$D$27+$N$17)</f>
        <v>0</v>
      </c>
      <c r="W113" s="320">
        <f>(F113*0.1)+(H113*6)+(L113*0.1)+(N113*6)</f>
        <v>0</v>
      </c>
      <c r="X113" s="320">
        <f>(E113*1)+(F113*0.1)+(H113*6)+(L113*0.1)+(N113*6)</f>
        <v>0</v>
      </c>
      <c r="Y113" s="320">
        <f>(E113*0.5)+(F113*0.1)+(H113*6)+(L113*0.1)+(N113*6)</f>
        <v>0</v>
      </c>
      <c r="Z113" s="322"/>
    </row>
    <row r="114" spans="1:26" x14ac:dyDescent="0.15">
      <c r="A114" s="333" t="s">
        <v>496</v>
      </c>
      <c r="B114" s="320">
        <v>17</v>
      </c>
      <c r="C114" s="317">
        <f t="shared" ref="C114:C116" si="98">E114/D114</f>
        <v>0.64864864864864868</v>
      </c>
      <c r="D114" s="320">
        <v>37</v>
      </c>
      <c r="E114" s="320">
        <v>24</v>
      </c>
      <c r="F114" s="320">
        <v>280</v>
      </c>
      <c r="G114" s="320">
        <f>F114/E114</f>
        <v>11.666666666666666</v>
      </c>
      <c r="H114" s="320">
        <v>1</v>
      </c>
      <c r="I114" s="317">
        <f t="shared" ref="I114:I116" si="99">H114/E114</f>
        <v>4.1666666666666664E-2</v>
      </c>
      <c r="K114" s="320"/>
      <c r="L114" s="320"/>
      <c r="M114" s="320" t="e">
        <f t="shared" ref="M114:M116" si="100">L114/K114</f>
        <v>#DIV/0!</v>
      </c>
      <c r="N114" s="320">
        <v>0</v>
      </c>
      <c r="O114" s="317" t="e">
        <f t="shared" ref="O114:O116" si="101">N114/K114</f>
        <v>#DIV/0!</v>
      </c>
      <c r="R114" s="319" t="s">
        <v>170</v>
      </c>
      <c r="S114" s="332">
        <f>(D114+K114)/($E$47+$L$47+$E$38+$L$38+$K$27+$D$27+$N$17)</f>
        <v>3.9445628997867806E-2</v>
      </c>
      <c r="T114" s="332">
        <f>D114/($E$47+$E$38+$K$27)</f>
        <v>9.2731829573934832E-2</v>
      </c>
      <c r="U114" s="332">
        <f>K114/($L$47+$L$38+$D$27+$N$17)</f>
        <v>0</v>
      </c>
      <c r="W114" s="320">
        <f t="shared" ref="W114:W116" si="102">(F114*0.1)+(H114*6)+(L114*0.1)+(N114*6)</f>
        <v>34</v>
      </c>
      <c r="X114" s="320">
        <f t="shared" ref="X114:X116" si="103">(E114*1)+(F114*0.1)+(H114*6)+(L114*0.1)+(N114*6)</f>
        <v>58</v>
      </c>
      <c r="Y114" s="320">
        <f t="shared" ref="Y114:Y116" si="104">(E114*0.5)+(F114*0.1)+(H114*6)+(L114*0.1)+(N114*6)</f>
        <v>46</v>
      </c>
      <c r="Z114" s="322"/>
    </row>
    <row r="115" spans="1:26" x14ac:dyDescent="0.15">
      <c r="A115" s="333" t="s">
        <v>1483</v>
      </c>
      <c r="B115" s="320">
        <v>14</v>
      </c>
      <c r="C115" s="317">
        <f t="shared" si="98"/>
        <v>0.61764705882352944</v>
      </c>
      <c r="D115" s="320">
        <v>34</v>
      </c>
      <c r="E115" s="320">
        <v>21</v>
      </c>
      <c r="F115" s="320">
        <v>240</v>
      </c>
      <c r="G115" s="320">
        <f>F115/E115</f>
        <v>11.428571428571429</v>
      </c>
      <c r="H115" s="320">
        <v>2</v>
      </c>
      <c r="I115" s="317">
        <f t="shared" si="99"/>
        <v>9.5238095238095233E-2</v>
      </c>
      <c r="K115" s="320"/>
      <c r="L115" s="320"/>
      <c r="M115" s="320" t="e">
        <f t="shared" si="100"/>
        <v>#DIV/0!</v>
      </c>
      <c r="N115" s="320">
        <v>0</v>
      </c>
      <c r="O115" s="317" t="e">
        <f t="shared" si="101"/>
        <v>#DIV/0!</v>
      </c>
      <c r="R115" s="319"/>
      <c r="S115" s="332">
        <f>(D115+K115)/($E$47+$L$47+$E$38+$L$38+$K$27+$D$27+$N$17)</f>
        <v>3.6247334754797439E-2</v>
      </c>
      <c r="T115" s="332">
        <f>D115/($E$47+$E$38+$K$27)</f>
        <v>8.5213032581453629E-2</v>
      </c>
      <c r="U115" s="332">
        <f>K115/($L$47+$L$38+$D$27+$N$17)</f>
        <v>0</v>
      </c>
      <c r="W115" s="320">
        <f t="shared" si="102"/>
        <v>36</v>
      </c>
      <c r="X115" s="320">
        <f t="shared" si="103"/>
        <v>57</v>
      </c>
      <c r="Y115" s="320">
        <f t="shared" si="104"/>
        <v>46.5</v>
      </c>
      <c r="Z115" s="322"/>
    </row>
    <row r="116" spans="1:26" x14ac:dyDescent="0.15">
      <c r="A116" s="319" t="s">
        <v>684</v>
      </c>
      <c r="B116" s="320">
        <v>4</v>
      </c>
      <c r="C116" s="317">
        <f t="shared" si="98"/>
        <v>0</v>
      </c>
      <c r="D116" s="320">
        <v>1</v>
      </c>
      <c r="E116" s="320">
        <v>0</v>
      </c>
      <c r="F116" s="320">
        <v>0</v>
      </c>
      <c r="G116" s="320" t="e">
        <f>F116/E116</f>
        <v>#DIV/0!</v>
      </c>
      <c r="H116" s="320">
        <v>0</v>
      </c>
      <c r="I116" s="317" t="e">
        <f t="shared" si="99"/>
        <v>#DIV/0!</v>
      </c>
      <c r="K116" s="320"/>
      <c r="L116" s="320"/>
      <c r="M116" s="320" t="e">
        <f t="shared" si="100"/>
        <v>#DIV/0!</v>
      </c>
      <c r="N116" s="320">
        <v>0</v>
      </c>
      <c r="O116" s="317" t="e">
        <f t="shared" si="101"/>
        <v>#DIV/0!</v>
      </c>
      <c r="R116" s="319" t="s">
        <v>685</v>
      </c>
      <c r="S116" s="332">
        <f>(D116+K116)/($E$47+$L$47+$E$38+$L$38+$K$27+$D$27+$N$17)</f>
        <v>1.0660980810234541E-3</v>
      </c>
      <c r="T116" s="332">
        <f>D116/($E$47+$E$38+$K$27)</f>
        <v>2.5062656641604009E-3</v>
      </c>
      <c r="U116" s="332">
        <f>K116/($L$47+$L$38+$D$27+$N$17)</f>
        <v>0</v>
      </c>
      <c r="W116" s="320">
        <f t="shared" si="102"/>
        <v>0</v>
      </c>
      <c r="X116" s="320">
        <f t="shared" si="103"/>
        <v>0</v>
      </c>
      <c r="Y116" s="320">
        <f t="shared" si="104"/>
        <v>0</v>
      </c>
      <c r="Z116" s="322"/>
    </row>
    <row r="117" spans="1:26" x14ac:dyDescent="0.15">
      <c r="A117" s="318" t="s">
        <v>44</v>
      </c>
      <c r="B117" s="318"/>
      <c r="C117" s="314"/>
      <c r="D117" s="318">
        <f>SUM(D113:D116)</f>
        <v>72</v>
      </c>
      <c r="E117" s="318">
        <f t="shared" ref="E117:F117" si="105">SUM(E113:E116)</f>
        <v>45</v>
      </c>
      <c r="F117" s="318">
        <f t="shared" si="105"/>
        <v>520</v>
      </c>
      <c r="G117" s="318"/>
      <c r="H117" s="318">
        <f t="shared" ref="H117" si="106">SUM(H113:H116)</f>
        <v>3</v>
      </c>
      <c r="I117" s="318"/>
      <c r="J117" s="318"/>
      <c r="K117" s="318">
        <f>SUM(K113:K116)</f>
        <v>0</v>
      </c>
      <c r="L117" s="318">
        <f t="shared" ref="L117" si="107">SUM(L113:L116)</f>
        <v>0</v>
      </c>
      <c r="M117" s="318"/>
      <c r="N117" s="318">
        <f t="shared" ref="N117" si="108">SUM(N113:N116)</f>
        <v>0</v>
      </c>
      <c r="O117" s="314"/>
      <c r="Q117" s="323"/>
      <c r="S117" s="323"/>
      <c r="U117" s="322"/>
      <c r="V117" s="322"/>
    </row>
    <row r="118" spans="1:26" x14ac:dyDescent="0.15">
      <c r="H118" s="327"/>
      <c r="I118" s="322"/>
      <c r="J118" s="322"/>
      <c r="P118" s="323"/>
      <c r="Q118" s="323"/>
      <c r="R118" s="323"/>
      <c r="T118" s="322"/>
      <c r="U118" s="322"/>
    </row>
    <row r="119" spans="1:26" x14ac:dyDescent="0.15">
      <c r="A119" s="312" t="s">
        <v>337</v>
      </c>
      <c r="H119" s="327"/>
      <c r="I119" s="322"/>
      <c r="J119" s="322"/>
      <c r="P119" s="323"/>
      <c r="Q119" s="323"/>
      <c r="R119" s="323"/>
      <c r="T119" s="322"/>
      <c r="U119" s="322"/>
    </row>
    <row r="120" spans="1:26" x14ac:dyDescent="0.15">
      <c r="A120" s="545" t="s">
        <v>57</v>
      </c>
      <c r="B120" s="545"/>
      <c r="C120" s="545"/>
      <c r="D120" s="545"/>
      <c r="E120" s="545"/>
      <c r="F120" s="545"/>
      <c r="G120" s="545"/>
      <c r="H120" s="327"/>
      <c r="I120" s="322"/>
      <c r="J120" s="545" t="s">
        <v>58</v>
      </c>
      <c r="K120" s="546"/>
      <c r="L120" s="546"/>
      <c r="M120" s="546"/>
      <c r="N120" s="546"/>
      <c r="P120" s="334"/>
      <c r="Q120" s="323"/>
      <c r="R120" s="545" t="s">
        <v>62</v>
      </c>
      <c r="S120" s="546"/>
      <c r="T120" s="546"/>
      <c r="U120" s="546"/>
      <c r="V120" s="546"/>
    </row>
    <row r="121" spans="1:26" x14ac:dyDescent="0.15">
      <c r="A121" s="314"/>
      <c r="B121" s="318" t="s">
        <v>17</v>
      </c>
      <c r="C121" s="318" t="s">
        <v>42</v>
      </c>
      <c r="D121" s="318" t="s">
        <v>19</v>
      </c>
      <c r="E121" s="318" t="s">
        <v>6</v>
      </c>
      <c r="H121" s="322"/>
      <c r="I121" s="322"/>
      <c r="J121" s="547" t="s">
        <v>59</v>
      </c>
      <c r="K121" s="544"/>
      <c r="L121" s="544"/>
      <c r="M121" s="544"/>
      <c r="N121" s="314" t="s">
        <v>60</v>
      </c>
      <c r="R121" s="547" t="s">
        <v>59</v>
      </c>
      <c r="S121" s="544"/>
      <c r="T121" s="544"/>
      <c r="U121" s="544"/>
      <c r="V121" s="314" t="s">
        <v>60</v>
      </c>
    </row>
    <row r="122" spans="1:26" x14ac:dyDescent="0.15">
      <c r="A122" s="333" t="s">
        <v>33</v>
      </c>
      <c r="B122" s="320">
        <f>SUM(J92:J96,D102:D107,D113:D116)</f>
        <v>556</v>
      </c>
      <c r="C122" s="320">
        <f>SUM(E113:E116,E102:E107,K92:K96)</f>
        <v>400</v>
      </c>
      <c r="D122" s="320">
        <f>SUM(F113:F116,F102:F107,L92:L96)</f>
        <v>4900</v>
      </c>
      <c r="E122" s="320">
        <f>SUM(N92:N96,H102:H107,H113:H116)</f>
        <v>39</v>
      </c>
      <c r="H122" s="322"/>
      <c r="I122" s="322"/>
      <c r="J122" s="548" t="s">
        <v>640</v>
      </c>
      <c r="K122" s="548"/>
      <c r="L122" s="548"/>
      <c r="M122" s="548"/>
      <c r="N122" s="319" t="s">
        <v>285</v>
      </c>
      <c r="R122" s="549"/>
      <c r="S122" s="548"/>
      <c r="T122" s="548"/>
      <c r="U122" s="548"/>
      <c r="V122" s="319"/>
    </row>
    <row r="123" spans="1:26" x14ac:dyDescent="0.15">
      <c r="A123" s="333" t="s">
        <v>43</v>
      </c>
      <c r="B123" s="320">
        <f>SUM(C87)</f>
        <v>558</v>
      </c>
      <c r="C123" s="320">
        <f>SUM(D87)</f>
        <v>408</v>
      </c>
      <c r="D123" s="320">
        <f>SUM(F87)</f>
        <v>5147</v>
      </c>
      <c r="E123" s="320">
        <f>SUM(H87)</f>
        <v>37</v>
      </c>
      <c r="F123" s="318"/>
      <c r="J123" s="548" t="s">
        <v>1415</v>
      </c>
      <c r="K123" s="548"/>
      <c r="L123" s="548"/>
      <c r="M123" s="548"/>
      <c r="N123" s="319" t="s">
        <v>285</v>
      </c>
      <c r="R123" s="549"/>
      <c r="S123" s="548"/>
      <c r="T123" s="548"/>
      <c r="U123" s="548"/>
      <c r="V123" s="319"/>
    </row>
    <row r="124" spans="1:26" x14ac:dyDescent="0.15">
      <c r="A124" s="333" t="s">
        <v>65</v>
      </c>
      <c r="B124" s="320"/>
      <c r="F124" s="318"/>
      <c r="J124" s="548" t="s">
        <v>1454</v>
      </c>
      <c r="K124" s="548"/>
      <c r="L124" s="548"/>
      <c r="M124" s="548"/>
      <c r="N124" s="319" t="s">
        <v>285</v>
      </c>
      <c r="R124" s="549"/>
      <c r="S124" s="548"/>
      <c r="T124" s="548"/>
      <c r="U124" s="548"/>
      <c r="V124" s="319"/>
    </row>
    <row r="125" spans="1:26" x14ac:dyDescent="0.15">
      <c r="J125" s="548" t="s">
        <v>1455</v>
      </c>
      <c r="K125" s="548"/>
      <c r="L125" s="548"/>
      <c r="M125" s="548"/>
      <c r="N125" s="319" t="s">
        <v>286</v>
      </c>
      <c r="R125" s="549"/>
      <c r="S125" s="548"/>
      <c r="T125" s="548"/>
      <c r="U125" s="548"/>
      <c r="V125" s="319"/>
    </row>
    <row r="126" spans="1:26" x14ac:dyDescent="0.15">
      <c r="A126" s="314"/>
      <c r="B126" s="318" t="s">
        <v>1</v>
      </c>
      <c r="C126" s="318" t="s">
        <v>4</v>
      </c>
      <c r="D126" s="318" t="s">
        <v>6</v>
      </c>
      <c r="J126" s="548"/>
      <c r="K126" s="548"/>
      <c r="L126" s="548"/>
      <c r="M126" s="548"/>
      <c r="N126" s="319"/>
      <c r="R126" s="549"/>
      <c r="S126" s="548"/>
      <c r="T126" s="548"/>
      <c r="U126" s="548"/>
      <c r="V126" s="319"/>
    </row>
    <row r="127" spans="1:26" x14ac:dyDescent="0.15">
      <c r="A127" s="333" t="s">
        <v>56</v>
      </c>
      <c r="B127" s="320">
        <f>SUM(M84:M86,C92:C96,K102:K107,K113:K116)</f>
        <v>468</v>
      </c>
      <c r="C127" s="320">
        <f>SUM(N84:N86,D92:D96,L102:L107,L113:L116)</f>
        <v>2367</v>
      </c>
      <c r="D127" s="320">
        <f>SUM(P84:P86,F92:F96,N102:N107,N113:N116)</f>
        <v>34</v>
      </c>
      <c r="J127" s="548"/>
      <c r="K127" s="548"/>
      <c r="L127" s="548"/>
      <c r="M127" s="548"/>
      <c r="N127" s="319"/>
      <c r="R127" s="549"/>
      <c r="S127" s="548"/>
      <c r="T127" s="548"/>
      <c r="U127" s="548"/>
      <c r="V127" s="319"/>
    </row>
    <row r="128" spans="1:26" x14ac:dyDescent="0.15">
      <c r="A128" s="333" t="s">
        <v>65</v>
      </c>
      <c r="B128" s="320"/>
      <c r="J128" s="548"/>
      <c r="K128" s="548"/>
      <c r="L128" s="548"/>
      <c r="M128" s="548"/>
      <c r="N128" s="319"/>
      <c r="R128" s="549"/>
      <c r="S128" s="548"/>
      <c r="T128" s="548"/>
      <c r="U128" s="548"/>
      <c r="V128" s="319"/>
    </row>
    <row r="129" spans="1:23" x14ac:dyDescent="0.15">
      <c r="J129" s="548"/>
      <c r="K129" s="548"/>
      <c r="L129" s="548"/>
      <c r="M129" s="548"/>
      <c r="N129" s="319"/>
      <c r="R129" s="549"/>
      <c r="S129" s="548"/>
      <c r="T129" s="548"/>
      <c r="U129" s="548"/>
      <c r="V129" s="319"/>
    </row>
    <row r="130" spans="1:23" x14ac:dyDescent="0.15">
      <c r="B130" s="318" t="s">
        <v>40</v>
      </c>
      <c r="C130" s="318" t="s">
        <v>41</v>
      </c>
    </row>
    <row r="131" spans="1:23" x14ac:dyDescent="0.15">
      <c r="A131" s="333" t="s">
        <v>39</v>
      </c>
      <c r="B131" s="317">
        <f>B127/(B123+B127)</f>
        <v>0.45614035087719296</v>
      </c>
      <c r="C131" s="317">
        <f>B123/(B123+B127)</f>
        <v>0.54385964912280704</v>
      </c>
      <c r="J131" s="312" t="s">
        <v>61</v>
      </c>
    </row>
    <row r="132" spans="1:23" x14ac:dyDescent="0.15">
      <c r="A132" s="333" t="s">
        <v>64</v>
      </c>
      <c r="B132" s="320"/>
      <c r="C132" s="319"/>
    </row>
    <row r="141" spans="1:23" x14ac:dyDescent="0.15">
      <c r="A141" s="545" t="s">
        <v>93</v>
      </c>
      <c r="B141" s="545"/>
      <c r="C141" s="545"/>
      <c r="D141" s="545"/>
      <c r="E141" s="545"/>
      <c r="F141" s="545"/>
      <c r="G141" s="545"/>
      <c r="H141" s="545"/>
      <c r="I141" s="545"/>
      <c r="J141" s="545"/>
      <c r="K141" s="545"/>
      <c r="L141" s="545"/>
      <c r="M141" s="545"/>
      <c r="N141" s="545"/>
      <c r="O141" s="545"/>
      <c r="P141" s="545"/>
      <c r="Q141" s="545"/>
      <c r="R141" s="545"/>
      <c r="S141" s="545"/>
      <c r="T141" s="545"/>
      <c r="U141" s="545"/>
      <c r="V141" s="545"/>
      <c r="W141" s="545"/>
    </row>
    <row r="142" spans="1:23" x14ac:dyDescent="0.15">
      <c r="A142" s="313"/>
      <c r="B142" s="313"/>
      <c r="C142" s="313"/>
      <c r="D142" s="313"/>
      <c r="E142" s="313"/>
      <c r="F142" s="313"/>
      <c r="G142" s="313"/>
      <c r="H142" s="313"/>
      <c r="I142" s="313"/>
      <c r="J142" s="313"/>
      <c r="K142" s="313"/>
      <c r="L142" s="313"/>
      <c r="M142" s="313"/>
      <c r="N142" s="313"/>
      <c r="O142" s="313"/>
      <c r="P142" s="313"/>
      <c r="Q142" s="313"/>
      <c r="R142" s="313"/>
      <c r="S142" s="313"/>
      <c r="T142" s="313"/>
      <c r="U142" s="313"/>
      <c r="V142" s="313"/>
      <c r="W142" s="313"/>
    </row>
    <row r="143" spans="1:23" x14ac:dyDescent="0.15">
      <c r="H143" s="543" t="s">
        <v>36</v>
      </c>
      <c r="I143" s="544"/>
      <c r="J143" s="544"/>
      <c r="M143" s="543" t="s">
        <v>37</v>
      </c>
      <c r="N143" s="543"/>
      <c r="O143" s="543"/>
    </row>
    <row r="144" spans="1:23" x14ac:dyDescent="0.15">
      <c r="H144" s="543" t="s">
        <v>38</v>
      </c>
      <c r="I144" s="543"/>
      <c r="J144" s="543"/>
    </row>
    <row r="145" spans="1:20" x14ac:dyDescent="0.15">
      <c r="H145" s="543"/>
      <c r="I145" s="544"/>
      <c r="J145" s="544"/>
    </row>
    <row r="146" spans="1:20" x14ac:dyDescent="0.15">
      <c r="H146" s="543"/>
      <c r="I146" s="544"/>
      <c r="J146" s="544"/>
    </row>
    <row r="147" spans="1:20" x14ac:dyDescent="0.15">
      <c r="D147" s="314" t="s">
        <v>83</v>
      </c>
      <c r="P147" s="314" t="s">
        <v>84</v>
      </c>
    </row>
    <row r="148" spans="1:20" x14ac:dyDescent="0.15">
      <c r="A148" s="318" t="s">
        <v>90</v>
      </c>
      <c r="P148" s="314" t="s">
        <v>90</v>
      </c>
      <c r="S148" s="318" t="s">
        <v>92</v>
      </c>
    </row>
    <row r="149" spans="1:20" x14ac:dyDescent="0.15">
      <c r="A149" s="333" t="s">
        <v>79</v>
      </c>
      <c r="B149" s="335" t="s">
        <v>89</v>
      </c>
      <c r="C149" s="335" t="s">
        <v>2</v>
      </c>
      <c r="D149" s="335" t="s">
        <v>3</v>
      </c>
      <c r="E149" s="335" t="s">
        <v>19</v>
      </c>
      <c r="F149" s="335" t="s">
        <v>6</v>
      </c>
      <c r="G149" s="335" t="s">
        <v>76</v>
      </c>
      <c r="H149" s="335" t="s">
        <v>10</v>
      </c>
      <c r="I149" s="335" t="s">
        <v>19</v>
      </c>
      <c r="J149" s="335" t="s">
        <v>77</v>
      </c>
      <c r="K149" s="335" t="s">
        <v>6</v>
      </c>
      <c r="L149" s="335" t="s">
        <v>14</v>
      </c>
      <c r="O149" s="335" t="s">
        <v>85</v>
      </c>
      <c r="P149" s="335" t="s">
        <v>86</v>
      </c>
      <c r="Q149" s="335" t="s">
        <v>87</v>
      </c>
      <c r="S149" s="316" t="s">
        <v>40</v>
      </c>
      <c r="T149" s="316" t="s">
        <v>41</v>
      </c>
    </row>
    <row r="150" spans="1:20" x14ac:dyDescent="0.15">
      <c r="A150" s="319" t="s">
        <v>44</v>
      </c>
      <c r="B150" s="330">
        <f>AVERAGE(B160,B170)</f>
        <v>456</v>
      </c>
      <c r="C150" s="330">
        <f>AVERAGE(C160,C170)</f>
        <v>445.5</v>
      </c>
      <c r="D150" s="336">
        <f>C150/B150</f>
        <v>0.97697368421052633</v>
      </c>
      <c r="E150" s="330">
        <f>AVERAGE(E160,E170)</f>
        <v>3675</v>
      </c>
      <c r="F150" s="330">
        <f t="shared" ref="F150:I150" si="109">AVERAGE(F160,F170)</f>
        <v>22.5</v>
      </c>
      <c r="G150" s="330">
        <f t="shared" si="109"/>
        <v>14</v>
      </c>
      <c r="H150" s="330">
        <f t="shared" si="109"/>
        <v>38.5</v>
      </c>
      <c r="I150" s="330">
        <f t="shared" si="109"/>
        <v>130.5</v>
      </c>
      <c r="J150" s="337">
        <f>I150/H150</f>
        <v>3.3896103896103895</v>
      </c>
      <c r="K150" s="330">
        <f>AVERAGE(K160,K170)</f>
        <v>1</v>
      </c>
      <c r="L150" s="320">
        <f>((E150*0.05)+(F150*4)+(G150*-1)+(I150*0.1)+(K150*6))</f>
        <v>278.8</v>
      </c>
      <c r="O150" s="336">
        <f>(B150+H150)/(B152+F152+B154+F154+B156+F156+B150+H150)</f>
        <v>0.3510827121050763</v>
      </c>
      <c r="P150" s="317">
        <f>B150/(B150+F152+F154+F156)</f>
        <v>0.46961894953656025</v>
      </c>
      <c r="Q150" s="317">
        <f>H150/(H150+B152+B154+B156)</f>
        <v>8.7999999999999995E-2</v>
      </c>
      <c r="S150" s="317">
        <f>(H150+B152+B154+B156)/(H150+B152+B154+B156+B150)</f>
        <v>0.48964745383324004</v>
      </c>
      <c r="T150" s="317">
        <f>B150/(B150+H150+B152+B154+B156)</f>
        <v>0.51035254616675996</v>
      </c>
    </row>
    <row r="151" spans="1:20" x14ac:dyDescent="0.15">
      <c r="A151" s="333" t="s">
        <v>80</v>
      </c>
      <c r="B151" s="335" t="s">
        <v>10</v>
      </c>
      <c r="C151" s="335" t="s">
        <v>19</v>
      </c>
      <c r="D151" s="335" t="s">
        <v>77</v>
      </c>
      <c r="E151" s="335" t="s">
        <v>6</v>
      </c>
      <c r="F151" s="335" t="s">
        <v>17</v>
      </c>
      <c r="G151" s="335" t="s">
        <v>18</v>
      </c>
      <c r="H151" s="335" t="s">
        <v>19</v>
      </c>
      <c r="I151" s="335" t="s">
        <v>78</v>
      </c>
      <c r="J151" s="335" t="s">
        <v>6</v>
      </c>
      <c r="K151" s="335" t="s">
        <v>14</v>
      </c>
      <c r="L151" s="330" t="s">
        <v>91</v>
      </c>
      <c r="O151" s="316" t="s">
        <v>85</v>
      </c>
      <c r="P151" s="316" t="s">
        <v>87</v>
      </c>
      <c r="Q151" s="316" t="s">
        <v>88</v>
      </c>
    </row>
    <row r="152" spans="1:20" x14ac:dyDescent="0.15">
      <c r="A152" s="319" t="s">
        <v>44</v>
      </c>
      <c r="B152" s="330">
        <f>AVERAGE(B162,B172)</f>
        <v>381</v>
      </c>
      <c r="C152" s="330">
        <f>AVERAGE(C162,C172)</f>
        <v>1677</v>
      </c>
      <c r="D152" s="337">
        <f>C152/B152</f>
        <v>4.4015748031496065</v>
      </c>
      <c r="E152" s="330">
        <f>AVERAGE(E162,E172)</f>
        <v>11</v>
      </c>
      <c r="F152" s="330">
        <f t="shared" ref="F152:H152" si="110">AVERAGE(F162,F172)</f>
        <v>123</v>
      </c>
      <c r="G152" s="330">
        <f t="shared" si="110"/>
        <v>100.5</v>
      </c>
      <c r="H152" s="330">
        <f t="shared" si="110"/>
        <v>746</v>
      </c>
      <c r="I152" s="337">
        <f>H152/G152</f>
        <v>7.4228855721393039</v>
      </c>
      <c r="J152" s="330">
        <f>AVERAGE(J162,J172)</f>
        <v>5.5</v>
      </c>
      <c r="K152" s="320">
        <f>(C152*0.1)+(E152*6)+(H152*0.1)+(J152*6)</f>
        <v>341.3</v>
      </c>
      <c r="L152" s="320">
        <f>(C152*0.1)+(E152*6)+(G152*1)+(H152*0.1)+(J152*6)</f>
        <v>441.80000000000007</v>
      </c>
      <c r="O152" s="336">
        <f>(B152+F152)/(B152+F152+B154+F154+B156+F156+B150+H150)</f>
        <v>0.35782747603833864</v>
      </c>
      <c r="P152" s="317">
        <f>B152/(H150+B152+B154+B156)</f>
        <v>0.87085714285714289</v>
      </c>
      <c r="Q152" s="317">
        <f>F152/(F152+F154+F156)</f>
        <v>0.23883495145631067</v>
      </c>
    </row>
    <row r="153" spans="1:20" x14ac:dyDescent="0.15">
      <c r="A153" s="333" t="s">
        <v>81</v>
      </c>
      <c r="B153" s="335" t="s">
        <v>10</v>
      </c>
      <c r="C153" s="335" t="s">
        <v>19</v>
      </c>
      <c r="D153" s="335" t="s">
        <v>77</v>
      </c>
      <c r="E153" s="335" t="s">
        <v>6</v>
      </c>
      <c r="F153" s="335" t="s">
        <v>17</v>
      </c>
      <c r="G153" s="335" t="s">
        <v>18</v>
      </c>
      <c r="H153" s="335" t="s">
        <v>19</v>
      </c>
      <c r="I153" s="335" t="s">
        <v>78</v>
      </c>
      <c r="J153" s="335" t="s">
        <v>6</v>
      </c>
      <c r="K153" s="335" t="s">
        <v>14</v>
      </c>
      <c r="L153" s="330" t="s">
        <v>91</v>
      </c>
      <c r="O153" s="316" t="s">
        <v>85</v>
      </c>
      <c r="P153" s="316" t="s">
        <v>87</v>
      </c>
      <c r="Q153" s="316" t="s">
        <v>88</v>
      </c>
    </row>
    <row r="154" spans="1:20" x14ac:dyDescent="0.15">
      <c r="A154" s="319" t="s">
        <v>44</v>
      </c>
      <c r="B154" s="330">
        <f>AVERAGE(B164,B174)</f>
        <v>18</v>
      </c>
      <c r="C154" s="330">
        <f>AVERAGE(C164,C174)</f>
        <v>114</v>
      </c>
      <c r="D154" s="330">
        <f>C154/B154</f>
        <v>6.333333333333333</v>
      </c>
      <c r="E154" s="330">
        <f>AVERAGE(E164,E174)</f>
        <v>1</v>
      </c>
      <c r="F154" s="330">
        <f t="shared" ref="F154:H154" si="111">AVERAGE(F164,F174)</f>
        <v>265.5</v>
      </c>
      <c r="G154" s="330">
        <f t="shared" si="111"/>
        <v>173.5</v>
      </c>
      <c r="H154" s="330">
        <f t="shared" si="111"/>
        <v>1985</v>
      </c>
      <c r="I154" s="337">
        <f>H154/G154</f>
        <v>11.440922190201729</v>
      </c>
      <c r="J154" s="330">
        <f>AVERAGE(J164,J174)</f>
        <v>9.5</v>
      </c>
      <c r="K154" s="320">
        <f>(C154*0.1)+(E154*6)+(H154*0.1)+(J154*6)</f>
        <v>272.89999999999998</v>
      </c>
      <c r="L154" s="320">
        <f>(C154*0.1)+(E154*6)+(G154*1)+(H154*0.1)+(J154*6)</f>
        <v>446.4</v>
      </c>
      <c r="O154" s="336">
        <f>(B154+F154)/(B152+F152+B154+F154+B156+F156+B150+H150)</f>
        <v>0.2012779552715655</v>
      </c>
      <c r="P154" s="317">
        <f>B154/(B152+H150+B154+B156)</f>
        <v>4.1142857142857141E-2</v>
      </c>
      <c r="Q154" s="317">
        <f>F154/(F154+F152+F156)</f>
        <v>0.51553398058252431</v>
      </c>
    </row>
    <row r="155" spans="1:20" x14ac:dyDescent="0.15">
      <c r="A155" s="333" t="s">
        <v>82</v>
      </c>
      <c r="B155" s="335" t="s">
        <v>10</v>
      </c>
      <c r="C155" s="335" t="s">
        <v>19</v>
      </c>
      <c r="D155" s="335" t="s">
        <v>77</v>
      </c>
      <c r="E155" s="335" t="s">
        <v>6</v>
      </c>
      <c r="F155" s="335" t="s">
        <v>17</v>
      </c>
      <c r="G155" s="335" t="s">
        <v>18</v>
      </c>
      <c r="H155" s="335" t="s">
        <v>19</v>
      </c>
      <c r="I155" s="335" t="s">
        <v>78</v>
      </c>
      <c r="J155" s="335" t="s">
        <v>6</v>
      </c>
      <c r="K155" s="335" t="s">
        <v>14</v>
      </c>
      <c r="L155" s="330" t="s">
        <v>91</v>
      </c>
      <c r="O155" s="316" t="s">
        <v>85</v>
      </c>
      <c r="P155" s="316" t="s">
        <v>87</v>
      </c>
      <c r="Q155" s="316" t="s">
        <v>88</v>
      </c>
    </row>
    <row r="156" spans="1:20" x14ac:dyDescent="0.15">
      <c r="A156" s="319" t="s">
        <v>44</v>
      </c>
      <c r="B156" s="330">
        <f>AVERAGE(B166,B176)</f>
        <v>0</v>
      </c>
      <c r="C156" s="330">
        <f>AVERAGE(C166,C176)</f>
        <v>0</v>
      </c>
      <c r="D156" s="330" t="e">
        <f>C156/B156</f>
        <v>#DIV/0!</v>
      </c>
      <c r="E156" s="330">
        <f>AVERAGE(E166,E176)</f>
        <v>0</v>
      </c>
      <c r="F156" s="330">
        <f>AVERAGE(F166,F176)</f>
        <v>126.5</v>
      </c>
      <c r="G156" s="330">
        <f t="shared" ref="G156:H156" si="112">AVERAGE(G166,G176)</f>
        <v>93</v>
      </c>
      <c r="H156" s="330">
        <f t="shared" si="112"/>
        <v>951</v>
      </c>
      <c r="I156" s="337">
        <f>H156/G156</f>
        <v>10.225806451612904</v>
      </c>
      <c r="J156" s="330">
        <f>AVERAGE(J166,J176)</f>
        <v>7.5</v>
      </c>
      <c r="K156" s="320">
        <f>(C156*0.1)+(E156*6)+(H156*0.1)+(J156*6)</f>
        <v>140.10000000000002</v>
      </c>
      <c r="L156" s="320">
        <f>(C156*0.1)+(E156*6)+(G156*1)+(H156*0.1)+(J156*6)</f>
        <v>233.10000000000002</v>
      </c>
      <c r="O156" s="336">
        <f>(B156+F156)/(B152+F152+B154+F154+B156+F156+B150+H150)</f>
        <v>8.9811856585019528E-2</v>
      </c>
      <c r="P156" s="332">
        <f>B156/(B156+B154+B152+H150)</f>
        <v>0</v>
      </c>
      <c r="Q156" s="317">
        <f>F156/(F156+F154+F152)</f>
        <v>0.24563106796116504</v>
      </c>
    </row>
    <row r="157" spans="1:20" x14ac:dyDescent="0.15">
      <c r="B157" s="338"/>
      <c r="C157" s="338"/>
      <c r="D157" s="338"/>
      <c r="E157" s="338"/>
      <c r="F157" s="338"/>
      <c r="G157" s="338"/>
      <c r="H157" s="338"/>
      <c r="I157" s="338"/>
      <c r="J157" s="338"/>
      <c r="K157" s="338"/>
      <c r="L157" s="339"/>
      <c r="P157" s="314"/>
    </row>
    <row r="158" spans="1:20" x14ac:dyDescent="0.15">
      <c r="A158" s="318">
        <v>2024</v>
      </c>
      <c r="P158" s="314">
        <v>2024</v>
      </c>
      <c r="S158" s="318" t="s">
        <v>92</v>
      </c>
    </row>
    <row r="159" spans="1:20" x14ac:dyDescent="0.15">
      <c r="A159" s="333" t="s">
        <v>79</v>
      </c>
      <c r="B159" s="335" t="s">
        <v>89</v>
      </c>
      <c r="C159" s="335" t="s">
        <v>2</v>
      </c>
      <c r="D159" s="335" t="s">
        <v>3</v>
      </c>
      <c r="E159" s="335" t="s">
        <v>19</v>
      </c>
      <c r="F159" s="335" t="s">
        <v>6</v>
      </c>
      <c r="G159" s="335" t="s">
        <v>76</v>
      </c>
      <c r="H159" s="335" t="s">
        <v>10</v>
      </c>
      <c r="I159" s="335" t="s">
        <v>19</v>
      </c>
      <c r="J159" s="335" t="s">
        <v>77</v>
      </c>
      <c r="K159" s="335" t="s">
        <v>6</v>
      </c>
      <c r="L159" s="335" t="s">
        <v>14</v>
      </c>
      <c r="O159" s="335" t="s">
        <v>85</v>
      </c>
      <c r="P159" s="335" t="s">
        <v>86</v>
      </c>
      <c r="Q159" s="335" t="s">
        <v>87</v>
      </c>
      <c r="S159" s="316" t="s">
        <v>40</v>
      </c>
      <c r="T159" s="316" t="s">
        <v>41</v>
      </c>
    </row>
    <row r="160" spans="1:20" x14ac:dyDescent="0.15">
      <c r="A160" s="319" t="s">
        <v>44</v>
      </c>
      <c r="B160" s="330">
        <v>591</v>
      </c>
      <c r="C160" s="330">
        <v>413</v>
      </c>
      <c r="D160" s="336">
        <f>C160/B160</f>
        <v>0.69881556683587143</v>
      </c>
      <c r="E160" s="330">
        <v>4036</v>
      </c>
      <c r="F160" s="330">
        <v>22</v>
      </c>
      <c r="G160" s="330">
        <v>10</v>
      </c>
      <c r="H160" s="330">
        <v>46</v>
      </c>
      <c r="I160" s="330">
        <v>198</v>
      </c>
      <c r="J160" s="337">
        <f>I160/H160</f>
        <v>4.3043478260869561</v>
      </c>
      <c r="K160" s="330">
        <v>2</v>
      </c>
      <c r="L160" s="320">
        <f>((E160*0.05)+(F160*4)+(G160*-1)+(I160*0.1)+(K160*6))</f>
        <v>311.60000000000002</v>
      </c>
      <c r="O160" s="336">
        <f>(B160+H160)/(B162+F162+B164+F164+B166+F166+B160+H160)</f>
        <v>0.39713216957605985</v>
      </c>
      <c r="P160" s="317">
        <f>B160/(B160+F162+F164+F166)</f>
        <v>0.50992234685073334</v>
      </c>
      <c r="Q160" s="317">
        <f>H160/(H160+B162+B164+B166)</f>
        <v>0.10337078651685393</v>
      </c>
      <c r="S160" s="317">
        <f>(H160+B162+B164+B166)/(H160+B162+B164+B166+B160)</f>
        <v>0.42953667953667951</v>
      </c>
      <c r="T160" s="317">
        <f>B160/(B160+H160+B162+B164+B166)</f>
        <v>0.57046332046332049</v>
      </c>
    </row>
    <row r="161" spans="1:20" x14ac:dyDescent="0.15">
      <c r="A161" s="333" t="s">
        <v>80</v>
      </c>
      <c r="B161" s="335" t="s">
        <v>10</v>
      </c>
      <c r="C161" s="335" t="s">
        <v>19</v>
      </c>
      <c r="D161" s="335" t="s">
        <v>77</v>
      </c>
      <c r="E161" s="335" t="s">
        <v>6</v>
      </c>
      <c r="F161" s="335" t="s">
        <v>17</v>
      </c>
      <c r="G161" s="335" t="s">
        <v>18</v>
      </c>
      <c r="H161" s="335" t="s">
        <v>19</v>
      </c>
      <c r="I161" s="335" t="s">
        <v>78</v>
      </c>
      <c r="J161" s="335" t="s">
        <v>6</v>
      </c>
      <c r="K161" s="335" t="s">
        <v>14</v>
      </c>
      <c r="L161" s="335" t="s">
        <v>91</v>
      </c>
      <c r="O161" s="316" t="s">
        <v>85</v>
      </c>
      <c r="P161" s="316" t="s">
        <v>87</v>
      </c>
      <c r="Q161" s="316" t="s">
        <v>88</v>
      </c>
    </row>
    <row r="162" spans="1:20" x14ac:dyDescent="0.15">
      <c r="A162" s="319" t="s">
        <v>44</v>
      </c>
      <c r="B162" s="330">
        <v>382</v>
      </c>
      <c r="C162" s="330">
        <v>1508</v>
      </c>
      <c r="D162" s="337">
        <f>C162/B162</f>
        <v>3.9476439790575917</v>
      </c>
      <c r="E162" s="330">
        <v>9</v>
      </c>
      <c r="F162" s="330">
        <v>131</v>
      </c>
      <c r="G162" s="330">
        <v>114</v>
      </c>
      <c r="H162" s="330">
        <v>876</v>
      </c>
      <c r="I162" s="337">
        <f>H162/G162</f>
        <v>7.6842105263157894</v>
      </c>
      <c r="J162" s="330">
        <v>6</v>
      </c>
      <c r="K162" s="320">
        <f>(C162*0.1)+(E162*6)+(H162*0.1)+(J162*6)</f>
        <v>328.40000000000003</v>
      </c>
      <c r="L162" s="320">
        <f>(C162*0.1)+(E162*6)+(G162*1)+(H162*0.1)+(J162*6)</f>
        <v>442.40000000000003</v>
      </c>
      <c r="O162" s="336">
        <f>(B162+F162)/(B162+F162+B164+F164+B166+F166+B160+H160)</f>
        <v>0.31982543640897754</v>
      </c>
      <c r="P162" s="317">
        <f>B162/(H160+B162+B164+B166)</f>
        <v>0.85842696629213489</v>
      </c>
      <c r="Q162" s="317">
        <f>F162/(F162+F164+F166)</f>
        <v>0.23063380281690141</v>
      </c>
    </row>
    <row r="163" spans="1:20" x14ac:dyDescent="0.15">
      <c r="A163" s="333" t="s">
        <v>81</v>
      </c>
      <c r="B163" s="335" t="s">
        <v>10</v>
      </c>
      <c r="C163" s="335" t="s">
        <v>19</v>
      </c>
      <c r="D163" s="335" t="s">
        <v>77</v>
      </c>
      <c r="E163" s="335" t="s">
        <v>6</v>
      </c>
      <c r="F163" s="335" t="s">
        <v>17</v>
      </c>
      <c r="G163" s="335" t="s">
        <v>18</v>
      </c>
      <c r="H163" s="335" t="s">
        <v>19</v>
      </c>
      <c r="I163" s="335" t="s">
        <v>78</v>
      </c>
      <c r="J163" s="335" t="s">
        <v>6</v>
      </c>
      <c r="K163" s="335" t="s">
        <v>14</v>
      </c>
      <c r="L163" s="335" t="s">
        <v>91</v>
      </c>
      <c r="O163" s="316" t="s">
        <v>85</v>
      </c>
      <c r="P163" s="316" t="s">
        <v>87</v>
      </c>
      <c r="Q163" s="316" t="s">
        <v>88</v>
      </c>
    </row>
    <row r="164" spans="1:20" x14ac:dyDescent="0.15">
      <c r="A164" s="319" t="s">
        <v>44</v>
      </c>
      <c r="B164" s="330">
        <v>17</v>
      </c>
      <c r="C164" s="330">
        <v>90</v>
      </c>
      <c r="D164" s="330">
        <f>C164/B164</f>
        <v>5.2941176470588234</v>
      </c>
      <c r="E164" s="330">
        <v>1</v>
      </c>
      <c r="F164" s="330">
        <v>286</v>
      </c>
      <c r="G164" s="330">
        <v>187</v>
      </c>
      <c r="H164" s="330">
        <v>2107</v>
      </c>
      <c r="I164" s="337">
        <f>H164/G164</f>
        <v>11.267379679144385</v>
      </c>
      <c r="J164" s="330">
        <v>8</v>
      </c>
      <c r="K164" s="320">
        <f>(C164*0.1)+(E164*6)+(H164*0.1)+(J164*6)</f>
        <v>273.70000000000005</v>
      </c>
      <c r="L164" s="320">
        <f>(C164*0.1)+(E164*6)+(G164*1)+(H164*0.1)+(J164*6)</f>
        <v>460.70000000000005</v>
      </c>
      <c r="O164" s="336">
        <f>(B164+F164)/(B162+F162+B164+F164+B166+F166+B160+H160)</f>
        <v>0.18890274314214464</v>
      </c>
      <c r="P164" s="317">
        <f>B164/(B162+H160+B164+B166)</f>
        <v>3.8202247191011236E-2</v>
      </c>
      <c r="Q164" s="317">
        <f>F164/(F164+F162+F166)</f>
        <v>0.50352112676056338</v>
      </c>
    </row>
    <row r="165" spans="1:20" x14ac:dyDescent="0.15">
      <c r="A165" s="333" t="s">
        <v>82</v>
      </c>
      <c r="B165" s="335" t="s">
        <v>10</v>
      </c>
      <c r="C165" s="335" t="s">
        <v>19</v>
      </c>
      <c r="D165" s="335" t="s">
        <v>77</v>
      </c>
      <c r="E165" s="335" t="s">
        <v>6</v>
      </c>
      <c r="F165" s="335" t="s">
        <v>17</v>
      </c>
      <c r="G165" s="335" t="s">
        <v>18</v>
      </c>
      <c r="H165" s="335" t="s">
        <v>19</v>
      </c>
      <c r="I165" s="335" t="s">
        <v>78</v>
      </c>
      <c r="J165" s="335" t="s">
        <v>6</v>
      </c>
      <c r="K165" s="335" t="s">
        <v>14</v>
      </c>
      <c r="L165" s="335" t="s">
        <v>91</v>
      </c>
      <c r="O165" s="316" t="s">
        <v>85</v>
      </c>
      <c r="P165" s="316" t="s">
        <v>87</v>
      </c>
      <c r="Q165" s="316" t="s">
        <v>88</v>
      </c>
    </row>
    <row r="166" spans="1:20" x14ac:dyDescent="0.15">
      <c r="A166" s="319" t="s">
        <v>44</v>
      </c>
      <c r="B166" s="330">
        <v>0</v>
      </c>
      <c r="C166" s="330">
        <v>0</v>
      </c>
      <c r="D166" s="330" t="e">
        <f>C166/B166</f>
        <v>#DIV/0!</v>
      </c>
      <c r="E166" s="330">
        <v>0</v>
      </c>
      <c r="F166" s="330">
        <v>151</v>
      </c>
      <c r="G166" s="330">
        <v>112</v>
      </c>
      <c r="H166" s="330">
        <v>1053</v>
      </c>
      <c r="I166" s="337">
        <f>H166/G166</f>
        <v>9.4017857142857135</v>
      </c>
      <c r="J166" s="330">
        <v>8</v>
      </c>
      <c r="K166" s="320">
        <f>(C166*0.1)+(E166*6)+(H166*0.1)+(J166*6)</f>
        <v>153.30000000000001</v>
      </c>
      <c r="L166" s="320">
        <f>(C166*0.1)+(E166*6)+(G166*1)+(H166*0.1)+(J166*6)</f>
        <v>265.3</v>
      </c>
      <c r="O166" s="336">
        <f>(B166+F166)/(B162+F162+B164+F164+B166+F166+B160+H160)</f>
        <v>9.4139650872817948E-2</v>
      </c>
      <c r="P166" s="332">
        <f>B166/(B166+B164+B162+H160)</f>
        <v>0</v>
      </c>
      <c r="Q166" s="317">
        <f>F166/(F166+F164+F162)</f>
        <v>0.26584507042253519</v>
      </c>
    </row>
    <row r="168" spans="1:20" x14ac:dyDescent="0.15">
      <c r="A168" s="318">
        <v>2025</v>
      </c>
      <c r="P168" s="314">
        <v>2025</v>
      </c>
      <c r="S168" s="318" t="s">
        <v>92</v>
      </c>
    </row>
    <row r="169" spans="1:20" x14ac:dyDescent="0.15">
      <c r="A169" s="333" t="s">
        <v>79</v>
      </c>
      <c r="B169" s="335" t="s">
        <v>89</v>
      </c>
      <c r="C169" s="335" t="s">
        <v>2</v>
      </c>
      <c r="D169" s="335" t="s">
        <v>3</v>
      </c>
      <c r="E169" s="335" t="s">
        <v>19</v>
      </c>
      <c r="F169" s="335" t="s">
        <v>6</v>
      </c>
      <c r="G169" s="335" t="s">
        <v>76</v>
      </c>
      <c r="H169" s="335" t="s">
        <v>10</v>
      </c>
      <c r="I169" s="335" t="s">
        <v>19</v>
      </c>
      <c r="J169" s="335" t="s">
        <v>77</v>
      </c>
      <c r="K169" s="335" t="s">
        <v>6</v>
      </c>
      <c r="L169" s="335" t="s">
        <v>14</v>
      </c>
      <c r="O169" s="335" t="s">
        <v>85</v>
      </c>
      <c r="P169" s="335" t="s">
        <v>86</v>
      </c>
      <c r="Q169" s="335" t="s">
        <v>87</v>
      </c>
      <c r="S169" s="316" t="s">
        <v>40</v>
      </c>
      <c r="T169" s="316" t="s">
        <v>41</v>
      </c>
    </row>
    <row r="170" spans="1:20" x14ac:dyDescent="0.15">
      <c r="A170" s="319" t="s">
        <v>44</v>
      </c>
      <c r="B170" s="330">
        <v>321</v>
      </c>
      <c r="C170" s="330">
        <v>478</v>
      </c>
      <c r="D170" s="336">
        <f>C170/B170</f>
        <v>1.4890965732087227</v>
      </c>
      <c r="E170" s="330">
        <v>3314</v>
      </c>
      <c r="F170" s="330">
        <v>23</v>
      </c>
      <c r="G170" s="330">
        <v>18</v>
      </c>
      <c r="H170" s="330">
        <v>31</v>
      </c>
      <c r="I170" s="330">
        <v>63</v>
      </c>
      <c r="J170" s="330">
        <f>I170/H170</f>
        <v>2.032258064516129</v>
      </c>
      <c r="K170" s="330">
        <v>0</v>
      </c>
      <c r="L170" s="320">
        <f>((E170*0.05)+(F170*4)+(G170*-1)+(I170*0.1)+(K170*6))</f>
        <v>246.00000000000006</v>
      </c>
      <c r="O170" s="336">
        <f>(B170+H170)/(B172+F172+B174+F174+B176+F176+B170+H170)</f>
        <v>0.29018961253091508</v>
      </c>
      <c r="P170" s="317">
        <f>B170/(B170+F172+F174+F176)</f>
        <v>0.40996168582375481</v>
      </c>
      <c r="Q170" s="317">
        <f>H170/(H170+B172+B174+B176)</f>
        <v>7.2093023255813959E-2</v>
      </c>
      <c r="S170" s="317">
        <f>(H170+B172+B174+B176)/(H170+B172+B174+B176+B170)</f>
        <v>0.57256990679094544</v>
      </c>
      <c r="T170" s="317">
        <f>B170/(B170+H170+B172+B174+B176)</f>
        <v>0.42743009320905462</v>
      </c>
    </row>
    <row r="171" spans="1:20" x14ac:dyDescent="0.15">
      <c r="A171" s="333" t="s">
        <v>80</v>
      </c>
      <c r="B171" s="335" t="s">
        <v>10</v>
      </c>
      <c r="C171" s="335" t="s">
        <v>19</v>
      </c>
      <c r="D171" s="335" t="s">
        <v>77</v>
      </c>
      <c r="E171" s="335" t="s">
        <v>6</v>
      </c>
      <c r="F171" s="335" t="s">
        <v>17</v>
      </c>
      <c r="G171" s="335" t="s">
        <v>18</v>
      </c>
      <c r="H171" s="335" t="s">
        <v>19</v>
      </c>
      <c r="I171" s="335" t="s">
        <v>78</v>
      </c>
      <c r="J171" s="335" t="s">
        <v>6</v>
      </c>
      <c r="K171" s="335" t="s">
        <v>14</v>
      </c>
      <c r="L171" s="335" t="s">
        <v>91</v>
      </c>
      <c r="O171" s="316" t="s">
        <v>85</v>
      </c>
      <c r="P171" s="316" t="s">
        <v>87</v>
      </c>
      <c r="Q171" s="316" t="s">
        <v>88</v>
      </c>
    </row>
    <row r="172" spans="1:20" x14ac:dyDescent="0.15">
      <c r="A172" s="319" t="s">
        <v>44</v>
      </c>
      <c r="B172" s="330">
        <v>380</v>
      </c>
      <c r="C172" s="330">
        <v>1846</v>
      </c>
      <c r="D172" s="337">
        <f>C172/B172</f>
        <v>4.8578947368421055</v>
      </c>
      <c r="E172" s="330">
        <v>13</v>
      </c>
      <c r="F172" s="330">
        <v>115</v>
      </c>
      <c r="G172" s="330">
        <v>87</v>
      </c>
      <c r="H172" s="330">
        <v>616</v>
      </c>
      <c r="I172" s="337">
        <f>H172/G172</f>
        <v>7.0804597701149428</v>
      </c>
      <c r="J172" s="330">
        <v>5</v>
      </c>
      <c r="K172" s="320">
        <f>(C172*0.1)+(E172*6)+(H172*0.1)+(J172*6)</f>
        <v>354.20000000000005</v>
      </c>
      <c r="L172" s="320">
        <f>(C172*0.1)+(E172*6)+(G172*1)+(H172*0.1)+(J172*6)</f>
        <v>441.20000000000005</v>
      </c>
      <c r="O172" s="336">
        <f>(B172+F172)/(B172+F172+B174+F174+B176+F176+B170+H170)</f>
        <v>0.40807914262159933</v>
      </c>
      <c r="P172" s="317">
        <f>B172/(H170+B172+B174+B176)</f>
        <v>0.88372093023255816</v>
      </c>
      <c r="Q172" s="317">
        <f>F172/(F172+F174+F176)</f>
        <v>0.24891774891774893</v>
      </c>
    </row>
    <row r="173" spans="1:20" x14ac:dyDescent="0.15">
      <c r="A173" s="333" t="s">
        <v>81</v>
      </c>
      <c r="B173" s="335" t="s">
        <v>10</v>
      </c>
      <c r="C173" s="335" t="s">
        <v>19</v>
      </c>
      <c r="D173" s="335" t="s">
        <v>77</v>
      </c>
      <c r="E173" s="335" t="s">
        <v>6</v>
      </c>
      <c r="F173" s="335" t="s">
        <v>17</v>
      </c>
      <c r="G173" s="335" t="s">
        <v>18</v>
      </c>
      <c r="H173" s="335" t="s">
        <v>19</v>
      </c>
      <c r="I173" s="335" t="s">
        <v>78</v>
      </c>
      <c r="J173" s="335" t="s">
        <v>6</v>
      </c>
      <c r="K173" s="335" t="s">
        <v>14</v>
      </c>
      <c r="L173" s="335" t="s">
        <v>91</v>
      </c>
      <c r="O173" s="316" t="s">
        <v>85</v>
      </c>
      <c r="P173" s="316" t="s">
        <v>87</v>
      </c>
      <c r="Q173" s="316" t="s">
        <v>88</v>
      </c>
    </row>
    <row r="174" spans="1:20" x14ac:dyDescent="0.15">
      <c r="A174" s="319" t="s">
        <v>44</v>
      </c>
      <c r="B174" s="330">
        <v>19</v>
      </c>
      <c r="C174" s="330">
        <v>138</v>
      </c>
      <c r="D174" s="337">
        <f>C174/B174</f>
        <v>7.2631578947368425</v>
      </c>
      <c r="E174" s="330">
        <v>1</v>
      </c>
      <c r="F174" s="330">
        <v>245</v>
      </c>
      <c r="G174" s="330">
        <v>160</v>
      </c>
      <c r="H174" s="330">
        <v>1863</v>
      </c>
      <c r="I174" s="337">
        <f>H174/G174</f>
        <v>11.643750000000001</v>
      </c>
      <c r="J174" s="330">
        <v>11</v>
      </c>
      <c r="K174" s="320">
        <f>(C174*0.1)+(E174*6)+(H174*0.1)+(J174*6)</f>
        <v>272.10000000000002</v>
      </c>
      <c r="L174" s="320">
        <f>(C174*0.1)+(E174*6)+(G174*1)+(H174*0.1)+(J174*6)</f>
        <v>432.1</v>
      </c>
      <c r="O174" s="336">
        <f>(B174+F174)/(B172+F172+B174+F174+B176+F176+B170+H170)</f>
        <v>0.21764220939818632</v>
      </c>
      <c r="P174" s="317">
        <f>B174/(B172+H170+B174+B176)</f>
        <v>4.4186046511627906E-2</v>
      </c>
      <c r="Q174" s="317">
        <f>F174/(F174+F172+F176)</f>
        <v>0.53030303030303028</v>
      </c>
    </row>
    <row r="175" spans="1:20" x14ac:dyDescent="0.15">
      <c r="A175" s="333" t="s">
        <v>82</v>
      </c>
      <c r="B175" s="335" t="s">
        <v>10</v>
      </c>
      <c r="C175" s="335" t="s">
        <v>19</v>
      </c>
      <c r="D175" s="335" t="s">
        <v>77</v>
      </c>
      <c r="E175" s="335" t="s">
        <v>6</v>
      </c>
      <c r="F175" s="335" t="s">
        <v>17</v>
      </c>
      <c r="G175" s="335" t="s">
        <v>18</v>
      </c>
      <c r="H175" s="335" t="s">
        <v>19</v>
      </c>
      <c r="I175" s="335" t="s">
        <v>78</v>
      </c>
      <c r="J175" s="335" t="s">
        <v>6</v>
      </c>
      <c r="K175" s="335" t="s">
        <v>14</v>
      </c>
      <c r="L175" s="335" t="s">
        <v>91</v>
      </c>
      <c r="O175" s="316" t="s">
        <v>85</v>
      </c>
      <c r="P175" s="316" t="s">
        <v>87</v>
      </c>
      <c r="Q175" s="316" t="s">
        <v>88</v>
      </c>
    </row>
    <row r="176" spans="1:20" x14ac:dyDescent="0.15">
      <c r="A176" s="319" t="s">
        <v>44</v>
      </c>
      <c r="B176" s="330">
        <v>0</v>
      </c>
      <c r="C176" s="330">
        <v>0</v>
      </c>
      <c r="D176" s="330" t="e">
        <f>C176/B176</f>
        <v>#DIV/0!</v>
      </c>
      <c r="E176" s="330">
        <v>0</v>
      </c>
      <c r="F176" s="330">
        <v>102</v>
      </c>
      <c r="G176" s="330">
        <v>74</v>
      </c>
      <c r="H176" s="330">
        <v>849</v>
      </c>
      <c r="I176" s="337">
        <f>H176/G176</f>
        <v>11.472972972972974</v>
      </c>
      <c r="J176" s="330">
        <v>7</v>
      </c>
      <c r="K176" s="320">
        <f>(C176*0.1)+(E176*6)+(H176*0.1)+(J176*6)</f>
        <v>126.9</v>
      </c>
      <c r="L176" s="320">
        <f>(C176*0.1)+(E176*6)+(G176*1)+(H176*0.1)+(J176*6)</f>
        <v>200.9</v>
      </c>
      <c r="O176" s="336">
        <f>(B176+F176)/(B172+F172+B174+F174+B176+F176+B170+H170)</f>
        <v>8.4089035449299257E-2</v>
      </c>
      <c r="P176" s="332">
        <f>B176/(B176+B174+B172+H170)</f>
        <v>0</v>
      </c>
      <c r="Q176" s="317">
        <f>F176/(F176+F174+F172)</f>
        <v>0.22077922077922077</v>
      </c>
    </row>
  </sheetData>
  <mergeCells count="136">
    <mergeCell ref="A141:W141"/>
    <mergeCell ref="H143:J143"/>
    <mergeCell ref="M143:O143"/>
    <mergeCell ref="H144:J144"/>
    <mergeCell ref="H145:J145"/>
    <mergeCell ref="H146:J146"/>
    <mergeCell ref="J127:M127"/>
    <mergeCell ref="R127:U127"/>
    <mergeCell ref="J128:M128"/>
    <mergeCell ref="R128:U128"/>
    <mergeCell ref="J129:M129"/>
    <mergeCell ref="R129:U129"/>
    <mergeCell ref="J124:M124"/>
    <mergeCell ref="R124:U124"/>
    <mergeCell ref="J125:M125"/>
    <mergeCell ref="R125:U125"/>
    <mergeCell ref="J126:M126"/>
    <mergeCell ref="R126:U126"/>
    <mergeCell ref="J121:M121"/>
    <mergeCell ref="R121:U121"/>
    <mergeCell ref="J122:M122"/>
    <mergeCell ref="R122:U122"/>
    <mergeCell ref="J123:M123"/>
    <mergeCell ref="R123:U123"/>
    <mergeCell ref="A111:G111"/>
    <mergeCell ref="J111:N111"/>
    <mergeCell ref="R111:T111"/>
    <mergeCell ref="V111:W111"/>
    <mergeCell ref="A120:G120"/>
    <mergeCell ref="J120:N120"/>
    <mergeCell ref="R120:V120"/>
    <mergeCell ref="A90:G90"/>
    <mergeCell ref="H90:M90"/>
    <mergeCell ref="R90:T90"/>
    <mergeCell ref="V90:W90"/>
    <mergeCell ref="A100:G100"/>
    <mergeCell ref="J100:N100"/>
    <mergeCell ref="R100:T100"/>
    <mergeCell ref="V100:W100"/>
    <mergeCell ref="H76:J76"/>
    <mergeCell ref="H77:J77"/>
    <mergeCell ref="A80:W80"/>
    <mergeCell ref="C82:I82"/>
    <mergeCell ref="L82:P82"/>
    <mergeCell ref="R82:T82"/>
    <mergeCell ref="V82:W82"/>
    <mergeCell ref="J59:M59"/>
    <mergeCell ref="R59:U59"/>
    <mergeCell ref="AL59:AO59"/>
    <mergeCell ref="AT59:AW59"/>
    <mergeCell ref="A73:W73"/>
    <mergeCell ref="H75:J75"/>
    <mergeCell ref="M75:O75"/>
    <mergeCell ref="J57:M57"/>
    <mergeCell ref="R57:U57"/>
    <mergeCell ref="AL57:AO57"/>
    <mergeCell ref="AT57:AW57"/>
    <mergeCell ref="J58:M58"/>
    <mergeCell ref="R58:U58"/>
    <mergeCell ref="AL58:AO58"/>
    <mergeCell ref="AT58:AW58"/>
    <mergeCell ref="J55:M55"/>
    <mergeCell ref="R55:U55"/>
    <mergeCell ref="AL55:AO55"/>
    <mergeCell ref="AT55:AW55"/>
    <mergeCell ref="J56:M56"/>
    <mergeCell ref="R56:U56"/>
    <mergeCell ref="AL56:AO56"/>
    <mergeCell ref="AT56:AW56"/>
    <mergeCell ref="J53:M53"/>
    <mergeCell ref="R53:U53"/>
    <mergeCell ref="AL53:AO53"/>
    <mergeCell ref="AT53:AW53"/>
    <mergeCell ref="J54:M54"/>
    <mergeCell ref="R54:U54"/>
    <mergeCell ref="AL54:AO54"/>
    <mergeCell ref="AT54:AW54"/>
    <mergeCell ref="J51:M51"/>
    <mergeCell ref="R51:U51"/>
    <mergeCell ref="AL51:AO51"/>
    <mergeCell ref="AT51:AW51"/>
    <mergeCell ref="J52:M52"/>
    <mergeCell ref="R52:U52"/>
    <mergeCell ref="AL52:AO52"/>
    <mergeCell ref="AT52:AW52"/>
    <mergeCell ref="A50:G50"/>
    <mergeCell ref="J50:N50"/>
    <mergeCell ref="R50:V50"/>
    <mergeCell ref="AC50:AI50"/>
    <mergeCell ref="AL50:AP50"/>
    <mergeCell ref="AT50:AX50"/>
    <mergeCell ref="AV30:AX30"/>
    <mergeCell ref="AZ30:BA30"/>
    <mergeCell ref="A41:G41"/>
    <mergeCell ref="L41:P41"/>
    <mergeCell ref="T41:V41"/>
    <mergeCell ref="X41:Y41"/>
    <mergeCell ref="AE41:AK41"/>
    <mergeCell ref="AN41:AR41"/>
    <mergeCell ref="AV41:AX41"/>
    <mergeCell ref="AZ41:BA41"/>
    <mergeCell ref="A30:G30"/>
    <mergeCell ref="L30:P30"/>
    <mergeCell ref="T30:V30"/>
    <mergeCell ref="X30:Y30"/>
    <mergeCell ref="AE30:AK30"/>
    <mergeCell ref="AN30:AR30"/>
    <mergeCell ref="AV12:AX12"/>
    <mergeCell ref="AZ12:BA12"/>
    <mergeCell ref="A20:G20"/>
    <mergeCell ref="H20:M20"/>
    <mergeCell ref="T20:V20"/>
    <mergeCell ref="X20:Y20"/>
    <mergeCell ref="AE20:AK20"/>
    <mergeCell ref="AL20:AQ20"/>
    <mergeCell ref="AV20:AX20"/>
    <mergeCell ref="AZ20:BA20"/>
    <mergeCell ref="C12:I12"/>
    <mergeCell ref="N12:R12"/>
    <mergeCell ref="T12:V12"/>
    <mergeCell ref="X12:Y12"/>
    <mergeCell ref="AG12:AM12"/>
    <mergeCell ref="AP12:AT12"/>
    <mergeCell ref="H6:J6"/>
    <mergeCell ref="AJ6:AL6"/>
    <mergeCell ref="H7:J7"/>
    <mergeCell ref="AJ7:AL7"/>
    <mergeCell ref="A10:W10"/>
    <mergeCell ref="AC10:AY10"/>
    <mergeCell ref="A1:W1"/>
    <mergeCell ref="A3:W3"/>
    <mergeCell ref="AC3:AY3"/>
    <mergeCell ref="H5:J5"/>
    <mergeCell ref="M5:O5"/>
    <mergeCell ref="AJ5:AL5"/>
    <mergeCell ref="AO5:AQ5"/>
  </mergeCells>
  <hyperlinks>
    <hyperlink ref="H6" location="ARI!A90" display="RSP Projections: Year 2" xr:uid="{A943954D-F212-4A83-9508-960DD805E7B9}"/>
    <hyperlink ref="H6:J6" location="ARI!A110" display="RSP Projections: Year 2" xr:uid="{1BD21CB6-F1DE-4E9E-A4AF-F63CBAAD8DEB}"/>
    <hyperlink ref="M5:O5" location="ARI!AX11" display="Adjustable Projections: Year 1" xr:uid="{231AAB4B-CF96-430B-9887-6ABA107FF07D}"/>
    <hyperlink ref="AJ5" location="ARI!C9" display="RSP Projections: Year 1" xr:uid="{AF214FCF-AA21-4E9A-B7FD-09CA3975300B}"/>
    <hyperlink ref="AJ6" location="ARI!A90" display="RSP Projections: Year 2" xr:uid="{F32A5FAC-6A2E-43F9-B75F-4384278B0031}"/>
    <hyperlink ref="AJ6:AL6" location="ARI!A110" display="RSP Projections: Year 2" xr:uid="{0B41876A-B495-4DA2-ABB5-55EAF882AB67}"/>
    <hyperlink ref="AO5:AQ5" location="ARI!AX11" display="Adjustable Projections: Year 1" xr:uid="{48E558FA-522A-42AF-81AE-1EA48373BDD5}"/>
    <hyperlink ref="H5" location="ARI!C9" display="RSP Projections: Year 1" xr:uid="{3F01ABCD-BB86-4B16-B2D7-CAAFE5DD7DAD}"/>
    <hyperlink ref="H76" location="ARI!A90" display="RSP Projections: Year 2" xr:uid="{74F1B234-6EE0-4A53-9504-BFBCC09CDC05}"/>
    <hyperlink ref="H76:J76" location="ARI!A110" display="RSP Projections: Year 2" xr:uid="{D56FAD2B-8035-454C-B442-95C8E47EEBB4}"/>
    <hyperlink ref="M75:O75" location="ARI!AX11" display="Adjustable Projections: Year 1" xr:uid="{A5BD01FE-5254-4DA0-B145-CD82B0F71811}"/>
    <hyperlink ref="H75" location="ARI!C9" display="RSP Projections: Year 1" xr:uid="{8A0B1C09-444A-4A3A-B25F-EE7FA6FA70A4}"/>
    <hyperlink ref="M143:O143" location="ARI!AX11" display="Adjustable Projections: Year 1" xr:uid="{FF19B640-D7D7-4934-9570-9055E16BB55E}"/>
    <hyperlink ref="H144:J144" location="ARI!A110" display="RSP Projections: Year 2" xr:uid="{ADFDD412-54DD-425A-80BF-4367846AD71E}"/>
    <hyperlink ref="H144" location="ARI!A90" display="RSP Projections: Year 2" xr:uid="{CD9CE9D3-20CE-436D-96E7-6FFCBC37F06E}"/>
    <hyperlink ref="H143" location="ARI!C9" display="RSP Projections: Year 1" xr:uid="{D71DCDC4-1597-4C02-AC7B-707762C75BEF}"/>
    <hyperlink ref="M6" location="ARI!A170" display="Past Run/Pass Performances" xr:uid="{CEC8D859-82C6-49F0-8795-CDACABC3CB5B}"/>
    <hyperlink ref="M76" location="ARI!A170" display="Past Run/Pass Performances" xr:uid="{B6D9E050-159E-45A8-903F-57E82C7A2BDA}"/>
  </hyperlinks>
  <pageMargins left="0" right="0" top="0" bottom="0" header="0" footer="0"/>
  <pageSetup scale="54" orientation="landscape" horizontalDpi="1200" verticalDpi="12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CCCCA-0AB4-46EF-B07D-078B7634572F}">
  <dimension ref="A1:BB176"/>
  <sheetViews>
    <sheetView topLeftCell="A19" zoomScale="217" zoomScaleNormal="200" workbookViewId="0">
      <selection activeCell="M25" sqref="M25"/>
    </sheetView>
  </sheetViews>
  <sheetFormatPr defaultColWidth="4.42578125" defaultRowHeight="8.25" x14ac:dyDescent="0.15"/>
  <cols>
    <col min="1" max="1" width="11.85546875" style="387" customWidth="1"/>
    <col min="2" max="2" width="3.28515625" style="397" customWidth="1"/>
    <col min="3" max="3" width="3.28515625" style="387" customWidth="1"/>
    <col min="4" max="14" width="4.5703125" style="387" bestFit="1" customWidth="1"/>
    <col min="15" max="15" width="4.7109375" style="387" bestFit="1" customWidth="1"/>
    <col min="16" max="16" width="5.28515625" style="387" bestFit="1" customWidth="1"/>
    <col min="17" max="17" width="4.7109375" style="387" bestFit="1" customWidth="1"/>
    <col min="18" max="18" width="8.28515625" style="387" customWidth="1"/>
    <col min="19" max="19" width="5.28515625" style="387" bestFit="1" customWidth="1"/>
    <col min="20" max="20" width="5.42578125" style="387" bestFit="1" customWidth="1"/>
    <col min="21" max="21" width="4.85546875" style="387" bestFit="1" customWidth="1"/>
    <col min="22" max="22" width="4.7109375" style="387" bestFit="1" customWidth="1"/>
    <col min="23" max="23" width="4.5703125" style="387" bestFit="1" customWidth="1"/>
    <col min="24" max="25" width="4.85546875" style="387" bestFit="1" customWidth="1"/>
    <col min="26" max="26" width="3" style="387" customWidth="1"/>
    <col min="27" max="29" width="4.42578125" style="387"/>
    <col min="30" max="31" width="4.5703125" style="387" bestFit="1" customWidth="1"/>
    <col min="32" max="33" width="4.85546875" style="387" bestFit="1" customWidth="1"/>
    <col min="34" max="34" width="6.42578125" style="387" bestFit="1" customWidth="1"/>
    <col min="35" max="37" width="4.7109375" style="387" bestFit="1" customWidth="1"/>
    <col min="38" max="45" width="4.5703125" style="387" bestFit="1" customWidth="1"/>
    <col min="46" max="46" width="4.42578125" style="387"/>
    <col min="47" max="47" width="5.85546875" style="387" bestFit="1" customWidth="1"/>
    <col min="48" max="48" width="4.7109375" style="387" bestFit="1" customWidth="1"/>
    <col min="49" max="49" width="4.5703125" style="387" bestFit="1" customWidth="1"/>
    <col min="50" max="50" width="4.42578125" style="387"/>
    <col min="51" max="52" width="4.5703125" style="387" bestFit="1" customWidth="1"/>
    <col min="53" max="16384" width="4.42578125" style="387"/>
  </cols>
  <sheetData>
    <row r="1" spans="1:53" x14ac:dyDescent="0.15">
      <c r="A1" s="587" t="s">
        <v>287</v>
      </c>
      <c r="B1" s="587"/>
      <c r="C1" s="587"/>
      <c r="D1" s="587"/>
      <c r="E1" s="587"/>
      <c r="F1" s="587"/>
      <c r="G1" s="587"/>
      <c r="H1" s="587"/>
      <c r="I1" s="587"/>
      <c r="J1" s="587"/>
      <c r="K1" s="587"/>
      <c r="L1" s="587"/>
      <c r="M1" s="587"/>
      <c r="N1" s="587"/>
      <c r="O1" s="587"/>
      <c r="P1" s="587"/>
      <c r="Q1" s="587"/>
      <c r="R1" s="587"/>
      <c r="S1" s="587"/>
      <c r="T1" s="587"/>
      <c r="U1" s="587"/>
      <c r="V1" s="587"/>
      <c r="W1" s="587"/>
    </row>
    <row r="2" spans="1:53" x14ac:dyDescent="0.15">
      <c r="C2" s="388"/>
      <c r="D2" s="388"/>
      <c r="E2" s="388"/>
      <c r="F2" s="388"/>
      <c r="G2" s="388"/>
      <c r="H2" s="388"/>
      <c r="I2" s="388"/>
      <c r="J2" s="388"/>
      <c r="K2" s="388"/>
      <c r="L2" s="388"/>
      <c r="M2" s="388"/>
      <c r="N2" s="388"/>
    </row>
    <row r="3" spans="1:53" x14ac:dyDescent="0.15">
      <c r="A3" s="587" t="s">
        <v>55</v>
      </c>
      <c r="B3" s="587"/>
      <c r="C3" s="587"/>
      <c r="D3" s="587"/>
      <c r="E3" s="587"/>
      <c r="F3" s="587"/>
      <c r="G3" s="587"/>
      <c r="H3" s="587"/>
      <c r="I3" s="587"/>
      <c r="J3" s="587"/>
      <c r="K3" s="587"/>
      <c r="L3" s="587"/>
      <c r="M3" s="587"/>
      <c r="N3" s="587"/>
      <c r="O3" s="587"/>
      <c r="P3" s="587"/>
      <c r="Q3" s="587"/>
      <c r="R3" s="587"/>
      <c r="S3" s="587"/>
      <c r="T3" s="587"/>
      <c r="U3" s="587"/>
      <c r="V3" s="587"/>
      <c r="W3" s="587"/>
      <c r="AC3" s="587" t="s">
        <v>55</v>
      </c>
      <c r="AD3" s="587"/>
      <c r="AE3" s="587"/>
      <c r="AF3" s="587"/>
      <c r="AG3" s="587"/>
      <c r="AH3" s="587"/>
      <c r="AI3" s="587"/>
      <c r="AJ3" s="587"/>
      <c r="AK3" s="587"/>
      <c r="AL3" s="587"/>
      <c r="AM3" s="587"/>
      <c r="AN3" s="587"/>
      <c r="AO3" s="587"/>
      <c r="AP3" s="587"/>
      <c r="AQ3" s="587"/>
      <c r="AR3" s="587"/>
      <c r="AS3" s="587"/>
      <c r="AT3" s="587"/>
      <c r="AU3" s="587"/>
      <c r="AV3" s="587"/>
      <c r="AW3" s="587"/>
      <c r="AX3" s="587"/>
      <c r="AY3" s="587"/>
    </row>
    <row r="4" spans="1:53" x14ac:dyDescent="0.15">
      <c r="A4" s="388"/>
      <c r="B4" s="388"/>
      <c r="C4" s="388"/>
      <c r="D4" s="388"/>
      <c r="E4" s="388"/>
      <c r="F4" s="388"/>
      <c r="G4" s="388"/>
      <c r="H4" s="388"/>
      <c r="I4" s="388"/>
      <c r="J4" s="388"/>
      <c r="K4" s="388"/>
      <c r="L4" s="388"/>
      <c r="M4" s="388"/>
      <c r="N4" s="388"/>
      <c r="O4" s="388"/>
      <c r="P4" s="388"/>
      <c r="Q4" s="388"/>
      <c r="R4" s="388"/>
      <c r="S4" s="388"/>
      <c r="T4" s="388"/>
      <c r="U4" s="388"/>
      <c r="V4" s="388"/>
      <c r="W4" s="388"/>
      <c r="X4" s="388"/>
      <c r="Y4" s="388"/>
      <c r="Z4" s="388"/>
      <c r="AA4" s="388"/>
      <c r="AC4" s="388"/>
      <c r="AD4" s="388"/>
      <c r="AE4" s="388"/>
      <c r="AF4" s="388"/>
      <c r="AG4" s="388"/>
      <c r="AH4" s="388"/>
      <c r="AI4" s="388"/>
      <c r="AJ4" s="388"/>
      <c r="AK4" s="388"/>
      <c r="AL4" s="388"/>
      <c r="AM4" s="388"/>
      <c r="AN4" s="388"/>
      <c r="AO4" s="388"/>
      <c r="AP4" s="388"/>
      <c r="AQ4" s="388"/>
      <c r="AR4" s="388"/>
      <c r="AS4" s="388"/>
      <c r="AT4" s="388"/>
      <c r="AU4" s="388"/>
      <c r="AV4" s="388"/>
      <c r="AW4" s="388"/>
      <c r="AX4" s="388"/>
      <c r="AY4" s="388"/>
    </row>
    <row r="5" spans="1:53" x14ac:dyDescent="0.15">
      <c r="H5" s="585" t="s">
        <v>36</v>
      </c>
      <c r="I5" s="586"/>
      <c r="J5" s="586"/>
      <c r="M5" s="585" t="s">
        <v>37</v>
      </c>
      <c r="N5" s="585"/>
      <c r="O5" s="585"/>
      <c r="S5" s="389" t="s">
        <v>94</v>
      </c>
      <c r="AJ5" s="585" t="s">
        <v>36</v>
      </c>
      <c r="AK5" s="586"/>
      <c r="AL5" s="586"/>
      <c r="AO5" s="585" t="s">
        <v>37</v>
      </c>
      <c r="AP5" s="585"/>
      <c r="AQ5" s="585"/>
    </row>
    <row r="6" spans="1:53" x14ac:dyDescent="0.15">
      <c r="H6" s="585" t="s">
        <v>38</v>
      </c>
      <c r="I6" s="585"/>
      <c r="J6" s="585"/>
      <c r="M6" s="390" t="s">
        <v>75</v>
      </c>
      <c r="S6" s="391" t="s">
        <v>40</v>
      </c>
      <c r="T6" s="391" t="s">
        <v>41</v>
      </c>
      <c r="AJ6" s="585" t="s">
        <v>38</v>
      </c>
      <c r="AK6" s="585"/>
      <c r="AL6" s="585"/>
    </row>
    <row r="7" spans="1:53" x14ac:dyDescent="0.15">
      <c r="H7" s="585"/>
      <c r="I7" s="586"/>
      <c r="J7" s="586"/>
      <c r="S7" s="392">
        <f>(N17+D27+L38+L47)/(N17+D27+L38+D17)</f>
        <v>0.45365853658536587</v>
      </c>
      <c r="T7" s="392">
        <f>D17/(D17+N17+D27+L38+L47)</f>
        <v>0.54634146341463419</v>
      </c>
      <c r="AJ7" s="585"/>
      <c r="AK7" s="586"/>
      <c r="AL7" s="586"/>
    </row>
    <row r="10" spans="1:53" x14ac:dyDescent="0.15">
      <c r="A10" s="587" t="s">
        <v>36</v>
      </c>
      <c r="B10" s="587"/>
      <c r="C10" s="587"/>
      <c r="D10" s="587"/>
      <c r="E10" s="587"/>
      <c r="F10" s="587"/>
      <c r="G10" s="587"/>
      <c r="H10" s="587"/>
      <c r="I10" s="587"/>
      <c r="J10" s="587"/>
      <c r="K10" s="587"/>
      <c r="L10" s="587"/>
      <c r="M10" s="587"/>
      <c r="N10" s="587"/>
      <c r="O10" s="587"/>
      <c r="P10" s="587"/>
      <c r="Q10" s="587"/>
      <c r="R10" s="587"/>
      <c r="S10" s="587"/>
      <c r="T10" s="587"/>
      <c r="U10" s="587"/>
      <c r="V10" s="587"/>
      <c r="W10" s="587"/>
      <c r="AC10" s="587" t="s">
        <v>37</v>
      </c>
      <c r="AD10" s="587"/>
      <c r="AE10" s="587"/>
      <c r="AF10" s="587"/>
      <c r="AG10" s="587"/>
      <c r="AH10" s="587"/>
      <c r="AI10" s="587"/>
      <c r="AJ10" s="587"/>
      <c r="AK10" s="587"/>
      <c r="AL10" s="587"/>
      <c r="AM10" s="587"/>
      <c r="AN10" s="587"/>
      <c r="AO10" s="587"/>
      <c r="AP10" s="587"/>
      <c r="AQ10" s="587"/>
      <c r="AR10" s="587"/>
      <c r="AS10" s="587"/>
      <c r="AT10" s="587"/>
      <c r="AU10" s="587"/>
      <c r="AV10" s="587"/>
      <c r="AW10" s="587"/>
      <c r="AX10" s="587"/>
      <c r="AY10" s="587"/>
    </row>
    <row r="12" spans="1:53" x14ac:dyDescent="0.15">
      <c r="C12" s="587" t="s">
        <v>48</v>
      </c>
      <c r="D12" s="587"/>
      <c r="E12" s="587"/>
      <c r="F12" s="587"/>
      <c r="G12" s="587"/>
      <c r="H12" s="587"/>
      <c r="I12" s="587"/>
      <c r="J12" s="388"/>
      <c r="K12" s="388"/>
      <c r="N12" s="587" t="s">
        <v>49</v>
      </c>
      <c r="O12" s="588"/>
      <c r="P12" s="588"/>
      <c r="Q12" s="588"/>
      <c r="R12" s="588"/>
      <c r="T12" s="587" t="s">
        <v>50</v>
      </c>
      <c r="U12" s="587"/>
      <c r="V12" s="587"/>
      <c r="X12" s="587"/>
      <c r="Y12" s="587"/>
      <c r="AG12" s="587" t="s">
        <v>48</v>
      </c>
      <c r="AH12" s="587"/>
      <c r="AI12" s="587"/>
      <c r="AJ12" s="587"/>
      <c r="AK12" s="587"/>
      <c r="AL12" s="587"/>
      <c r="AM12" s="587"/>
      <c r="AP12" s="587" t="s">
        <v>49</v>
      </c>
      <c r="AQ12" s="588"/>
      <c r="AR12" s="588"/>
      <c r="AS12" s="588"/>
      <c r="AT12" s="588"/>
      <c r="AV12" s="587" t="s">
        <v>50</v>
      </c>
      <c r="AW12" s="587"/>
      <c r="AX12" s="587"/>
      <c r="AZ12" s="587" t="s">
        <v>51</v>
      </c>
      <c r="BA12" s="587"/>
    </row>
    <row r="13" spans="1:53" x14ac:dyDescent="0.15">
      <c r="A13" s="393" t="s">
        <v>0</v>
      </c>
      <c r="B13" s="393" t="s">
        <v>1517</v>
      </c>
      <c r="C13" s="393" t="s">
        <v>66</v>
      </c>
      <c r="D13" s="393" t="s">
        <v>1</v>
      </c>
      <c r="E13" s="393" t="s">
        <v>2</v>
      </c>
      <c r="F13" s="393" t="s">
        <v>3</v>
      </c>
      <c r="G13" s="393" t="s">
        <v>4</v>
      </c>
      <c r="H13" s="393" t="s">
        <v>5</v>
      </c>
      <c r="I13" s="393" t="s">
        <v>6</v>
      </c>
      <c r="J13" s="393" t="s">
        <v>7</v>
      </c>
      <c r="K13" s="393" t="s">
        <v>8</v>
      </c>
      <c r="L13" s="393" t="s">
        <v>9</v>
      </c>
      <c r="N13" s="393" t="s">
        <v>10</v>
      </c>
      <c r="O13" s="393" t="s">
        <v>11</v>
      </c>
      <c r="P13" s="393" t="s">
        <v>12</v>
      </c>
      <c r="Q13" s="393" t="s">
        <v>6</v>
      </c>
      <c r="R13" s="393" t="s">
        <v>13</v>
      </c>
      <c r="S13" s="393"/>
      <c r="T13" s="393" t="s">
        <v>47</v>
      </c>
      <c r="U13" s="393" t="s">
        <v>45</v>
      </c>
      <c r="V13" s="393" t="s">
        <v>46</v>
      </c>
      <c r="W13" s="393"/>
      <c r="X13" s="393" t="s">
        <v>14</v>
      </c>
      <c r="Y13" s="393" t="s">
        <v>63</v>
      </c>
      <c r="Z13" s="393"/>
      <c r="AA13" s="393"/>
      <c r="AD13" s="393" t="s">
        <v>0</v>
      </c>
      <c r="AE13" s="393" t="s">
        <v>66</v>
      </c>
      <c r="AF13" s="393" t="s">
        <v>1</v>
      </c>
      <c r="AG13" s="393" t="s">
        <v>2</v>
      </c>
      <c r="AH13" s="393" t="s">
        <v>3</v>
      </c>
      <c r="AI13" s="393" t="s">
        <v>4</v>
      </c>
      <c r="AJ13" s="393" t="s">
        <v>5</v>
      </c>
      <c r="AK13" s="393" t="s">
        <v>6</v>
      </c>
      <c r="AL13" s="393" t="s">
        <v>7</v>
      </c>
      <c r="AM13" s="393" t="s">
        <v>8</v>
      </c>
      <c r="AN13" s="393" t="s">
        <v>9</v>
      </c>
      <c r="AP13" s="393" t="s">
        <v>10</v>
      </c>
      <c r="AQ13" s="393" t="s">
        <v>11</v>
      </c>
      <c r="AR13" s="393" t="s">
        <v>12</v>
      </c>
      <c r="AS13" s="393" t="s">
        <v>6</v>
      </c>
      <c r="AT13" s="393" t="s">
        <v>13</v>
      </c>
      <c r="AU13" s="393"/>
      <c r="AV13" s="393" t="s">
        <v>47</v>
      </c>
      <c r="AW13" s="393" t="s">
        <v>45</v>
      </c>
      <c r="AX13" s="393" t="s">
        <v>46</v>
      </c>
      <c r="AY13" s="393"/>
      <c r="AZ13" s="393" t="s">
        <v>14</v>
      </c>
      <c r="BA13" s="393" t="s">
        <v>63</v>
      </c>
    </row>
    <row r="14" spans="1:53" x14ac:dyDescent="0.15">
      <c r="A14" s="394" t="s">
        <v>1884</v>
      </c>
      <c r="B14" s="395">
        <v>23</v>
      </c>
      <c r="C14" s="395"/>
      <c r="D14" s="395"/>
      <c r="E14" s="395"/>
      <c r="F14" s="392" t="e">
        <f>E14/D14</f>
        <v>#DIV/0!</v>
      </c>
      <c r="G14" s="395"/>
      <c r="H14" s="396" t="e">
        <f>G14/D14</f>
        <v>#DIV/0!</v>
      </c>
      <c r="I14" s="395"/>
      <c r="J14" s="392" t="e">
        <f>I14/D14</f>
        <v>#DIV/0!</v>
      </c>
      <c r="K14" s="395"/>
      <c r="L14" s="392" t="e">
        <f>K14/D14</f>
        <v>#DIV/0!</v>
      </c>
      <c r="N14" s="395"/>
      <c r="O14" s="395"/>
      <c r="P14" s="395" t="e">
        <f>O14/N14</f>
        <v>#DIV/0!</v>
      </c>
      <c r="Q14" s="395"/>
      <c r="R14" s="392" t="e">
        <f>Q14/N14</f>
        <v>#DIV/0!</v>
      </c>
      <c r="S14" s="397"/>
      <c r="T14" s="392">
        <f>(D14+N14)/($D$17+$N$17)</f>
        <v>0</v>
      </c>
      <c r="U14" s="392">
        <f>D14/($D$17)</f>
        <v>0</v>
      </c>
      <c r="V14" s="392">
        <f>N14/($N$17)</f>
        <v>0</v>
      </c>
      <c r="W14" s="398"/>
      <c r="X14" s="395">
        <f>($G14*('Scoring Format'!$B$2))+($I14*('Scoring Format'!$B$5))+($K14*('Scoring Format'!$B$8))+($O14*('Scoring Format'!$B$3))+($Q14*('Scoring Format'!$B$6))</f>
        <v>0</v>
      </c>
      <c r="Y14" s="399">
        <f>(($G14*('Scoring Format'!$B$2))+($I14*('Scoring Format'!$B$5))+($K14*('Scoring Format'!$B$8))+($O14*('Scoring Format'!$B$3))+($Q14*('Scoring Format'!$B$6)))*0.4</f>
        <v>0</v>
      </c>
      <c r="Z14" s="397"/>
      <c r="AA14" s="397"/>
      <c r="AD14" s="394" t="s">
        <v>15</v>
      </c>
      <c r="AE14" s="394"/>
      <c r="AF14" s="395">
        <v>583</v>
      </c>
      <c r="AG14" s="395">
        <v>378</v>
      </c>
      <c r="AH14" s="392">
        <f>AG14/AF14</f>
        <v>0.64837049742710118</v>
      </c>
      <c r="AI14" s="395">
        <v>4072</v>
      </c>
      <c r="AJ14" s="396">
        <f>AI14/AF14</f>
        <v>6.9845626072041167</v>
      </c>
      <c r="AK14" s="395">
        <v>27</v>
      </c>
      <c r="AL14" s="392">
        <f>AK14/AF14</f>
        <v>4.6312178387650088E-2</v>
      </c>
      <c r="AM14" s="395">
        <v>11</v>
      </c>
      <c r="AN14" s="392">
        <f>AM14/AF14</f>
        <v>1.8867924528301886E-2</v>
      </c>
      <c r="AP14" s="395">
        <v>100</v>
      </c>
      <c r="AQ14" s="395">
        <v>590</v>
      </c>
      <c r="AR14" s="395">
        <f>AQ14/AP14</f>
        <v>5.9</v>
      </c>
      <c r="AS14" s="395">
        <v>5</v>
      </c>
      <c r="AT14" s="392">
        <f>AS14/AP14</f>
        <v>0.05</v>
      </c>
      <c r="AU14" s="397"/>
      <c r="AV14" s="392">
        <f>(AF14+AP14)/(AF17+AP17)</f>
        <v>1</v>
      </c>
      <c r="AW14" s="392">
        <f>AF14/(AP14+AF14)</f>
        <v>0.85358711566617862</v>
      </c>
      <c r="AX14" s="392">
        <f>AP14/(AF14+AP14)</f>
        <v>0.14641288433382138</v>
      </c>
      <c r="AY14" s="398"/>
      <c r="AZ14" s="395">
        <f>((AI14*0.05)+(AK14*4)+(AM14*-1)+(AQ14*0.1)+(AS14*6))*0.55</f>
        <v>214.28000000000003</v>
      </c>
      <c r="BA14" s="399">
        <f>((AI14*0.05)+(AK14*4)+(AM14*-1)+(AQ14*0.1)+(AS14*6))*0.4</f>
        <v>155.84000000000003</v>
      </c>
    </row>
    <row r="15" spans="1:53" x14ac:dyDescent="0.15">
      <c r="A15" s="394" t="s">
        <v>2573</v>
      </c>
      <c r="B15" s="395">
        <v>28</v>
      </c>
      <c r="C15" s="395">
        <v>17</v>
      </c>
      <c r="D15" s="395">
        <v>560</v>
      </c>
      <c r="E15" s="395">
        <v>380</v>
      </c>
      <c r="F15" s="392">
        <f>E15/D15</f>
        <v>0.6785714285714286</v>
      </c>
      <c r="G15" s="395">
        <v>3968</v>
      </c>
      <c r="H15" s="396">
        <f>G15/D15</f>
        <v>7.0857142857142854</v>
      </c>
      <c r="I15" s="395">
        <v>22</v>
      </c>
      <c r="J15" s="392">
        <v>2.5000000000000001E-2</v>
      </c>
      <c r="K15" s="395">
        <v>12</v>
      </c>
      <c r="L15" s="392">
        <v>1.3888888888888888E-2</v>
      </c>
      <c r="N15" s="395">
        <v>80</v>
      </c>
      <c r="O15" s="395">
        <v>585</v>
      </c>
      <c r="P15" s="395">
        <f>O15/N15</f>
        <v>7.3125</v>
      </c>
      <c r="Q15" s="395">
        <v>5</v>
      </c>
      <c r="R15" s="392">
        <v>4.6875E-2</v>
      </c>
      <c r="S15" s="397"/>
      <c r="T15" s="392">
        <f>(D15+N15)/($D$17+$N$17)</f>
        <v>1</v>
      </c>
      <c r="U15" s="392">
        <f>D15/($D$17)</f>
        <v>1</v>
      </c>
      <c r="V15" s="392">
        <f>N15/($N$17)</f>
        <v>1</v>
      </c>
      <c r="W15" s="398"/>
      <c r="X15" s="395">
        <f>($G15*('Scoring Format'!$B$2))+($I15*('Scoring Format'!$B$5))+($K15*('Scoring Format'!$B$8))+($O15*('Scoring Format'!$B$3))+($Q15*('Scoring Format'!$B$6))</f>
        <v>362.9</v>
      </c>
      <c r="Y15" s="399">
        <f>(($G15*('Scoring Format'!$B$2))+($I15*('Scoring Format'!$B$5))+($K15*('Scoring Format'!$B$8))+($O15*('Scoring Format'!$B$3))+($Q15*('Scoring Format'!$B$6)))*0.4</f>
        <v>145.16</v>
      </c>
      <c r="Z15" s="397"/>
      <c r="AA15" s="397"/>
      <c r="AD15" s="394" t="s">
        <v>67</v>
      </c>
      <c r="AE15" s="394"/>
      <c r="AF15" s="395">
        <v>0</v>
      </c>
      <c r="AG15" s="395">
        <v>0</v>
      </c>
      <c r="AH15" s="392">
        <v>0</v>
      </c>
      <c r="AI15" s="395">
        <v>0</v>
      </c>
      <c r="AJ15" s="396"/>
      <c r="AK15" s="395">
        <v>0</v>
      </c>
      <c r="AL15" s="392" t="e">
        <f>AK15/AF15</f>
        <v>#DIV/0!</v>
      </c>
      <c r="AM15" s="395">
        <v>0</v>
      </c>
      <c r="AN15" s="392" t="e">
        <f t="shared" ref="AN15:AN16" si="0">AM15/AF15</f>
        <v>#DIV/0!</v>
      </c>
      <c r="AP15" s="395">
        <v>0</v>
      </c>
      <c r="AQ15" s="395">
        <v>0</v>
      </c>
      <c r="AR15" s="395"/>
      <c r="AS15" s="395">
        <v>0</v>
      </c>
      <c r="AT15" s="392" t="e">
        <f t="shared" ref="AT15:AT16" si="1">AS15/AP15</f>
        <v>#DIV/0!</v>
      </c>
      <c r="AU15" s="397"/>
      <c r="AV15" s="392" t="e">
        <f>(AF15+AP15)/(AD18+AN18)</f>
        <v>#DIV/0!</v>
      </c>
      <c r="AW15" s="392" t="e">
        <f>AF15/(AP15+AF15)</f>
        <v>#DIV/0!</v>
      </c>
      <c r="AX15" s="392" t="e">
        <f>AP15/(AF15+AP15)</f>
        <v>#DIV/0!</v>
      </c>
      <c r="AY15" s="398"/>
      <c r="AZ15" s="395"/>
      <c r="BA15" s="399"/>
    </row>
    <row r="16" spans="1:53" x14ac:dyDescent="0.15">
      <c r="A16" s="394" t="s">
        <v>2574</v>
      </c>
      <c r="B16" s="395">
        <v>33</v>
      </c>
      <c r="C16" s="395"/>
      <c r="D16" s="395"/>
      <c r="E16" s="395"/>
      <c r="F16" s="392" t="e">
        <f t="shared" ref="F16" si="2">E16/D16</f>
        <v>#DIV/0!</v>
      </c>
      <c r="G16" s="395"/>
      <c r="H16" s="396" t="e">
        <f>G16/D16</f>
        <v>#DIV/0!</v>
      </c>
      <c r="I16" s="395"/>
      <c r="J16" s="392" t="e">
        <f>I16/D16</f>
        <v>#DIV/0!</v>
      </c>
      <c r="K16" s="395"/>
      <c r="L16" s="392" t="e">
        <f t="shared" ref="L16" si="3">K16/D16</f>
        <v>#DIV/0!</v>
      </c>
      <c r="N16" s="395"/>
      <c r="O16" s="395"/>
      <c r="P16" s="395" t="e">
        <f>O16/N16</f>
        <v>#DIV/0!</v>
      </c>
      <c r="Q16" s="395"/>
      <c r="R16" s="392" t="e">
        <f t="shared" ref="R16" si="4">Q16/N16</f>
        <v>#DIV/0!</v>
      </c>
      <c r="S16" s="397"/>
      <c r="T16" s="392">
        <f>(D16+N16)/($D$17+$N$17)</f>
        <v>0</v>
      </c>
      <c r="U16" s="392">
        <f>D16/($D$17)</f>
        <v>0</v>
      </c>
      <c r="V16" s="392">
        <f>N16/($N$17)</f>
        <v>0</v>
      </c>
      <c r="W16" s="398"/>
      <c r="X16" s="395">
        <f>($G16*('Scoring Format'!$B$2))+($I16*('Scoring Format'!$B$5))+($K16*('Scoring Format'!$B$8))+($O16*('Scoring Format'!$B$3))+($Q16*('Scoring Format'!$B$6))</f>
        <v>0</v>
      </c>
      <c r="Y16" s="399">
        <f>(($G16*('Scoring Format'!$B$2))+($I16*('Scoring Format'!$B$5))+($K16*('Scoring Format'!$B$8))+($O16*('Scoring Format'!$B$3))+($Q16*('Scoring Format'!$B$6)))*0.4</f>
        <v>0</v>
      </c>
      <c r="Z16" s="397"/>
      <c r="AA16" s="397"/>
      <c r="AD16" s="394" t="s">
        <v>68</v>
      </c>
      <c r="AE16" s="394"/>
      <c r="AF16" s="395"/>
      <c r="AG16" s="395"/>
      <c r="AH16" s="392" t="e">
        <f>AG16/AF16</f>
        <v>#DIV/0!</v>
      </c>
      <c r="AI16" s="395"/>
      <c r="AJ16" s="396" t="e">
        <f>AI16/AF16</f>
        <v>#DIV/0!</v>
      </c>
      <c r="AK16" s="395"/>
      <c r="AL16" s="392" t="e">
        <f>AK16/AF16</f>
        <v>#DIV/0!</v>
      </c>
      <c r="AM16" s="395"/>
      <c r="AN16" s="392" t="e">
        <f t="shared" si="0"/>
        <v>#DIV/0!</v>
      </c>
      <c r="AP16" s="395"/>
      <c r="AQ16" s="395"/>
      <c r="AR16" s="395" t="e">
        <f>AQ16/AP16</f>
        <v>#DIV/0!</v>
      </c>
      <c r="AS16" s="395"/>
      <c r="AT16" s="392" t="e">
        <f t="shared" si="1"/>
        <v>#DIV/0!</v>
      </c>
      <c r="AU16" s="397"/>
      <c r="AV16" s="392" t="e">
        <f>(AF16+AP16)/(AF20+AP20)</f>
        <v>#DIV/0!</v>
      </c>
      <c r="AW16" s="392" t="e">
        <f>AF16/(AP16+AF16)</f>
        <v>#DIV/0!</v>
      </c>
      <c r="AX16" s="392" t="e">
        <f>AP16/(AF16+AP16)</f>
        <v>#DIV/0!</v>
      </c>
      <c r="AY16" s="398"/>
      <c r="AZ16" s="395">
        <f>((AI16*0.05)+(AK16*4)+(AM16*-1)+(AQ16*0.1)+(AS16*6))*0.55</f>
        <v>0</v>
      </c>
      <c r="BA16" s="399">
        <f>((AI16*0.05)+(AK16*4)+(AM16*-1)+(AQ16*0.1)+(AS16*6))*0.4</f>
        <v>0</v>
      </c>
    </row>
    <row r="17" spans="1:54" x14ac:dyDescent="0.15">
      <c r="A17" s="393" t="s">
        <v>44</v>
      </c>
      <c r="B17" s="393"/>
      <c r="C17" s="393"/>
      <c r="D17" s="393">
        <f>SUM(D14:D16)</f>
        <v>560</v>
      </c>
      <c r="E17" s="393">
        <f>SUM(E14:E16)</f>
        <v>380</v>
      </c>
      <c r="F17" s="393"/>
      <c r="G17" s="393">
        <f t="shared" ref="G17:K17" si="5">SUM(G14:G16)</f>
        <v>3968</v>
      </c>
      <c r="H17" s="393"/>
      <c r="I17" s="393">
        <f t="shared" si="5"/>
        <v>22</v>
      </c>
      <c r="J17" s="393"/>
      <c r="K17" s="393">
        <f t="shared" si="5"/>
        <v>12</v>
      </c>
      <c r="L17" s="393"/>
      <c r="M17" s="389"/>
      <c r="N17" s="393">
        <f>SUM(N14:N16)</f>
        <v>80</v>
      </c>
      <c r="O17" s="393">
        <f>SUM(O14:O16)</f>
        <v>585</v>
      </c>
      <c r="P17" s="393"/>
      <c r="Q17" s="393">
        <f>SUM(Q14:Q16)</f>
        <v>5</v>
      </c>
      <c r="R17" s="393"/>
      <c r="S17" s="393"/>
      <c r="T17" s="400">
        <f>T14+T15+T16</f>
        <v>1</v>
      </c>
      <c r="U17" s="401">
        <f>D17/(D17+N17)</f>
        <v>0.875</v>
      </c>
      <c r="V17" s="401">
        <f>N17/(N17+D17)</f>
        <v>0.125</v>
      </c>
      <c r="W17" s="398"/>
      <c r="X17" s="397"/>
      <c r="Y17" s="397"/>
      <c r="Z17" s="397"/>
      <c r="AA17" s="397"/>
      <c r="AD17" s="393" t="s">
        <v>44</v>
      </c>
      <c r="AE17" s="393"/>
      <c r="AF17" s="393">
        <f>SUM(AF14:AF16)</f>
        <v>583</v>
      </c>
      <c r="AG17" s="393">
        <f>SUM(AG14:AG16)</f>
        <v>378</v>
      </c>
      <c r="AH17" s="393"/>
      <c r="AI17" s="393">
        <f t="shared" ref="AI17" si="6">SUM(AI14:AI16)</f>
        <v>4072</v>
      </c>
      <c r="AJ17" s="393"/>
      <c r="AK17" s="393">
        <f t="shared" ref="AK17" si="7">SUM(AK14:AK16)</f>
        <v>27</v>
      </c>
      <c r="AL17" s="393"/>
      <c r="AM17" s="393">
        <f t="shared" ref="AM17" si="8">SUM(AM14:AM16)</f>
        <v>11</v>
      </c>
      <c r="AN17" s="393"/>
      <c r="AO17" s="389"/>
      <c r="AP17" s="393">
        <f>SUM(AP14:AP16)</f>
        <v>100</v>
      </c>
      <c r="AQ17" s="393">
        <f>SUM(AQ14:AQ16)</f>
        <v>590</v>
      </c>
      <c r="AR17" s="393"/>
      <c r="AS17" s="393">
        <f>SUM(AS14:AS16)</f>
        <v>5</v>
      </c>
      <c r="AT17" s="393"/>
      <c r="AU17" s="393"/>
      <c r="AV17" s="400" t="e">
        <f>AV14+AV15+AV16</f>
        <v>#DIV/0!</v>
      </c>
      <c r="AW17" s="401">
        <f>AF17/(AF17+AP17)</f>
        <v>0.85358711566617862</v>
      </c>
      <c r="AX17" s="401">
        <f>AP17/(AP17+AF17)</f>
        <v>0.14641288433382138</v>
      </c>
      <c r="AY17" s="398"/>
      <c r="AZ17" s="397"/>
      <c r="BA17" s="397"/>
    </row>
    <row r="18" spans="1:54" x14ac:dyDescent="0.15">
      <c r="C18" s="397"/>
      <c r="D18" s="402"/>
      <c r="E18" s="397"/>
      <c r="F18" s="403"/>
      <c r="G18" s="397"/>
      <c r="H18" s="404"/>
      <c r="I18" s="397"/>
      <c r="J18" s="404"/>
      <c r="K18" s="397"/>
      <c r="L18" s="397"/>
      <c r="M18" s="397"/>
      <c r="N18" s="397"/>
      <c r="O18" s="397"/>
      <c r="P18" s="397"/>
      <c r="Q18" s="397"/>
      <c r="R18" s="397"/>
      <c r="AD18" s="397"/>
      <c r="AE18" s="397"/>
      <c r="AF18" s="402"/>
      <c r="AG18" s="397"/>
      <c r="AH18" s="403"/>
      <c r="AI18" s="397"/>
      <c r="AJ18" s="404"/>
      <c r="AK18" s="397"/>
      <c r="AL18" s="404"/>
      <c r="AM18" s="397"/>
      <c r="AN18" s="397"/>
      <c r="AO18" s="397"/>
      <c r="AP18" s="397"/>
      <c r="AQ18" s="397"/>
      <c r="AR18" s="397"/>
      <c r="AS18" s="397"/>
      <c r="AT18" s="397"/>
    </row>
    <row r="19" spans="1:54" x14ac:dyDescent="0.15">
      <c r="C19" s="397"/>
      <c r="D19" s="402"/>
      <c r="E19" s="397"/>
      <c r="F19" s="403"/>
      <c r="G19" s="397"/>
      <c r="H19" s="404"/>
      <c r="I19" s="397"/>
      <c r="J19" s="404"/>
      <c r="K19" s="397"/>
      <c r="L19" s="397"/>
      <c r="M19" s="397"/>
      <c r="N19" s="397"/>
      <c r="O19" s="397"/>
      <c r="P19" s="397"/>
      <c r="Q19" s="397"/>
      <c r="R19" s="397"/>
      <c r="AD19" s="397"/>
      <c r="AE19" s="397"/>
      <c r="AF19" s="402"/>
      <c r="AG19" s="397"/>
      <c r="AH19" s="403"/>
      <c r="AI19" s="397"/>
      <c r="AJ19" s="404"/>
      <c r="AK19" s="397"/>
      <c r="AL19" s="404"/>
      <c r="AM19" s="397"/>
      <c r="AN19" s="397"/>
      <c r="AO19" s="397"/>
      <c r="AP19" s="397"/>
      <c r="AQ19" s="397"/>
      <c r="AR19" s="397"/>
      <c r="AS19" s="397"/>
      <c r="AT19" s="397"/>
    </row>
    <row r="20" spans="1:54" x14ac:dyDescent="0.15">
      <c r="A20" s="587" t="s">
        <v>49</v>
      </c>
      <c r="B20" s="587"/>
      <c r="C20" s="587"/>
      <c r="D20" s="587"/>
      <c r="E20" s="587"/>
      <c r="F20" s="587"/>
      <c r="G20" s="587"/>
      <c r="H20" s="587" t="s">
        <v>52</v>
      </c>
      <c r="I20" s="588"/>
      <c r="J20" s="588"/>
      <c r="K20" s="588"/>
      <c r="L20" s="588"/>
      <c r="M20" s="588"/>
      <c r="N20" s="397"/>
      <c r="O20" s="397"/>
      <c r="P20" s="397"/>
      <c r="Q20" s="397"/>
      <c r="T20" s="587" t="s">
        <v>50</v>
      </c>
      <c r="U20" s="587"/>
      <c r="V20" s="587"/>
      <c r="X20" s="587"/>
      <c r="Y20" s="587"/>
      <c r="Z20" s="388"/>
      <c r="AA20" s="388"/>
      <c r="AB20" s="388"/>
      <c r="AC20" s="388"/>
      <c r="AE20" s="587" t="s">
        <v>49</v>
      </c>
      <c r="AF20" s="587"/>
      <c r="AG20" s="587"/>
      <c r="AH20" s="587"/>
      <c r="AI20" s="587"/>
      <c r="AJ20" s="587"/>
      <c r="AK20" s="587"/>
      <c r="AL20" s="587" t="s">
        <v>52</v>
      </c>
      <c r="AM20" s="588"/>
      <c r="AN20" s="588"/>
      <c r="AO20" s="588"/>
      <c r="AP20" s="588"/>
      <c r="AQ20" s="588"/>
      <c r="AR20" s="397"/>
      <c r="AS20" s="397"/>
      <c r="AV20" s="587" t="s">
        <v>50</v>
      </c>
      <c r="AW20" s="587"/>
      <c r="AX20" s="587"/>
      <c r="AZ20" s="587" t="s">
        <v>51</v>
      </c>
      <c r="BA20" s="587"/>
      <c r="BB20" s="388"/>
    </row>
    <row r="21" spans="1:54" x14ac:dyDescent="0.15">
      <c r="A21" s="393" t="s">
        <v>16</v>
      </c>
      <c r="B21" s="393" t="s">
        <v>1517</v>
      </c>
      <c r="C21" s="393" t="s">
        <v>66</v>
      </c>
      <c r="D21" s="393" t="s">
        <v>1</v>
      </c>
      <c r="E21" s="393" t="s">
        <v>4</v>
      </c>
      <c r="F21" s="393" t="s">
        <v>5</v>
      </c>
      <c r="G21" s="393" t="s">
        <v>6</v>
      </c>
      <c r="H21" s="393" t="s">
        <v>7</v>
      </c>
      <c r="J21" s="393" t="s">
        <v>34</v>
      </c>
      <c r="K21" s="393" t="s">
        <v>17</v>
      </c>
      <c r="L21" s="393" t="s">
        <v>18</v>
      </c>
      <c r="M21" s="393" t="s">
        <v>19</v>
      </c>
      <c r="N21" s="393" t="s">
        <v>20</v>
      </c>
      <c r="O21" s="393" t="s">
        <v>6</v>
      </c>
      <c r="P21" s="393" t="s">
        <v>53</v>
      </c>
      <c r="S21" s="393" t="s">
        <v>16</v>
      </c>
      <c r="T21" s="393" t="s">
        <v>47</v>
      </c>
      <c r="U21" s="393" t="s">
        <v>45</v>
      </c>
      <c r="V21" s="393" t="s">
        <v>46</v>
      </c>
      <c r="X21" s="393" t="s">
        <v>14</v>
      </c>
      <c r="Y21" s="393" t="s">
        <v>21</v>
      </c>
      <c r="Z21" s="393" t="s">
        <v>1002</v>
      </c>
      <c r="AA21" s="393"/>
      <c r="AB21" s="393"/>
      <c r="AC21" s="393"/>
      <c r="AD21" s="393" t="s">
        <v>16</v>
      </c>
      <c r="AE21" s="393" t="s">
        <v>66</v>
      </c>
      <c r="AF21" s="393" t="s">
        <v>1</v>
      </c>
      <c r="AG21" s="393" t="s">
        <v>4</v>
      </c>
      <c r="AH21" s="393" t="s">
        <v>5</v>
      </c>
      <c r="AI21" s="393" t="s">
        <v>6</v>
      </c>
      <c r="AJ21" s="393" t="s">
        <v>7</v>
      </c>
      <c r="AL21" s="393" t="s">
        <v>34</v>
      </c>
      <c r="AM21" s="393" t="s">
        <v>17</v>
      </c>
      <c r="AN21" s="393" t="s">
        <v>18</v>
      </c>
      <c r="AO21" s="393" t="s">
        <v>19</v>
      </c>
      <c r="AP21" s="393" t="s">
        <v>20</v>
      </c>
      <c r="AQ21" s="393" t="s">
        <v>6</v>
      </c>
      <c r="AR21" s="393" t="s">
        <v>53</v>
      </c>
      <c r="AV21" s="393" t="s">
        <v>47</v>
      </c>
      <c r="AW21" s="393" t="s">
        <v>45</v>
      </c>
      <c r="AX21" s="393" t="s">
        <v>46</v>
      </c>
      <c r="AZ21" s="393" t="s">
        <v>14</v>
      </c>
      <c r="BA21" s="393" t="s">
        <v>21</v>
      </c>
    </row>
    <row r="22" spans="1:54" x14ac:dyDescent="0.15">
      <c r="A22" s="394" t="s">
        <v>1592</v>
      </c>
      <c r="B22" s="395">
        <v>32</v>
      </c>
      <c r="C22" s="405">
        <v>12</v>
      </c>
      <c r="D22" s="395">
        <v>130</v>
      </c>
      <c r="E22" s="395">
        <v>540</v>
      </c>
      <c r="F22" s="395">
        <f>E22/D22</f>
        <v>4.1538461538461542</v>
      </c>
      <c r="G22" s="395">
        <v>2</v>
      </c>
      <c r="H22" s="392">
        <f>G22/D22</f>
        <v>1.5384615384615385E-2</v>
      </c>
      <c r="J22" s="392">
        <f>L22/K22</f>
        <v>0.75</v>
      </c>
      <c r="K22" s="395">
        <v>32</v>
      </c>
      <c r="L22" s="395">
        <v>24</v>
      </c>
      <c r="M22" s="395">
        <v>141</v>
      </c>
      <c r="N22" s="395">
        <f>M22/L22</f>
        <v>5.875</v>
      </c>
      <c r="O22" s="395">
        <v>1</v>
      </c>
      <c r="P22" s="392">
        <f>O22/L22</f>
        <v>4.1666666666666664E-2</v>
      </c>
      <c r="S22" s="394" t="s">
        <v>1593</v>
      </c>
      <c r="T22" s="392">
        <f>(D22+K22)/($D$27+$K$27+$N$17+$E$17+$L$38+$L$47)</f>
        <v>0.17419354838709677</v>
      </c>
      <c r="U22" s="392">
        <f>K22/($K$27+$F$38+$F$47)</f>
        <v>8.0200501253132828E-2</v>
      </c>
      <c r="V22" s="392">
        <f>D22/($D$27+$N$17+$L$38+$L$47)</f>
        <v>0.27956989247311825</v>
      </c>
      <c r="X22" s="395">
        <f>($E22*('Scoring Format'!$B$3))+($G22*('Scoring Format'!$B$6))+($M22*('Scoring Format'!$B$4))+($O22*('Scoring Format'!$B$7))</f>
        <v>86.1</v>
      </c>
      <c r="Y22" s="395">
        <f>($E22*('Scoring Format'!$B$3))+($G22*('Scoring Format'!$B$6))+(L22*1)+($M22*('Scoring Format'!$B$4))+($O22*('Scoring Format'!$B$7))</f>
        <v>110.1</v>
      </c>
      <c r="Z22" s="395">
        <f>($E22*('Scoring Format'!$B$3))+($G22*('Scoring Format'!$B$6))+(L22*0.5)+($M22*('Scoring Format'!$B$4))+($O22*('Scoring Format'!$B$7))</f>
        <v>98.1</v>
      </c>
      <c r="AA22" s="397"/>
      <c r="AB22" s="397"/>
      <c r="AC22" s="397"/>
      <c r="AD22" s="394" t="s">
        <v>69</v>
      </c>
      <c r="AE22" s="394"/>
      <c r="AF22" s="395">
        <v>200</v>
      </c>
      <c r="AG22" s="395">
        <v>1040</v>
      </c>
      <c r="AH22" s="395">
        <f>AG22/AF22</f>
        <v>5.2</v>
      </c>
      <c r="AI22" s="395">
        <v>7</v>
      </c>
      <c r="AJ22" s="392">
        <f>AI22/AF22</f>
        <v>3.5000000000000003E-2</v>
      </c>
      <c r="AL22" s="392">
        <f>AN22/AM22</f>
        <v>0.8</v>
      </c>
      <c r="AM22" s="395">
        <v>70</v>
      </c>
      <c r="AN22" s="395">
        <v>56</v>
      </c>
      <c r="AO22" s="395">
        <v>364</v>
      </c>
      <c r="AP22" s="395">
        <f>AO22/AN22</f>
        <v>6.5</v>
      </c>
      <c r="AQ22" s="395">
        <v>2</v>
      </c>
      <c r="AR22" s="392">
        <f>AQ22/AN22</f>
        <v>3.5714285714285712E-2</v>
      </c>
      <c r="AV22" s="392" t="e">
        <f>(#REF!+AM22)/(#REF!+AM25)</f>
        <v>#REF!</v>
      </c>
      <c r="AW22" s="392" t="e">
        <f>#REF!/(AM22+#REF!)</f>
        <v>#REF!</v>
      </c>
      <c r="AX22" s="392" t="e">
        <f>AM22/(#REF!+AM22)</f>
        <v>#REF!</v>
      </c>
      <c r="AZ22" s="395" t="e">
        <f>(#REF!*0.1)+(AF22*6)+(AL22*0.1)+(AN22*6)</f>
        <v>#REF!</v>
      </c>
      <c r="BA22" s="395" t="e">
        <f>(#REF!*0.1)+(AF22*6)+(AK22*1)+(AL22*0.1)+(AN22*6)</f>
        <v>#REF!</v>
      </c>
    </row>
    <row r="23" spans="1:54" x14ac:dyDescent="0.15">
      <c r="A23" s="394" t="s">
        <v>2575</v>
      </c>
      <c r="B23" s="395">
        <v>22</v>
      </c>
      <c r="C23" s="405">
        <v>16</v>
      </c>
      <c r="D23" s="395">
        <v>62</v>
      </c>
      <c r="E23" s="395">
        <v>320</v>
      </c>
      <c r="F23" s="395">
        <f>E23/D23</f>
        <v>5.161290322580645</v>
      </c>
      <c r="G23" s="395">
        <v>2</v>
      </c>
      <c r="H23" s="392">
        <f>G23/D23</f>
        <v>3.2258064516129031E-2</v>
      </c>
      <c r="J23" s="392">
        <f t="shared" ref="J23:J26" si="9">L23/K23</f>
        <v>0.8666666666666667</v>
      </c>
      <c r="K23" s="395">
        <v>15</v>
      </c>
      <c r="L23" s="395">
        <v>13</v>
      </c>
      <c r="M23" s="395">
        <v>61</v>
      </c>
      <c r="N23" s="395">
        <f>M23/L23</f>
        <v>4.6923076923076925</v>
      </c>
      <c r="O23" s="395">
        <v>1</v>
      </c>
      <c r="P23" s="392">
        <f t="shared" ref="P23:P26" si="10">O23/L23</f>
        <v>7.6923076923076927E-2</v>
      </c>
      <c r="S23" s="394" t="s">
        <v>2577</v>
      </c>
      <c r="T23" s="392">
        <f>(D23+K23)/($D$27+$K$27+$N$17+$E$17+$L$38+$L$47)</f>
        <v>8.2795698924731181E-2</v>
      </c>
      <c r="U23" s="392">
        <f>K23/($K$27+$F$38+$F$47)</f>
        <v>3.7593984962406013E-2</v>
      </c>
      <c r="V23" s="392">
        <f>D23/($D$27+$N$17+$L$38+$L$47)</f>
        <v>0.13333333333333333</v>
      </c>
      <c r="X23" s="395">
        <f>($E23*('Scoring Format'!$B$3))+($G23*('Scoring Format'!$B$6))+($M23*('Scoring Format'!$B$4))+($O23*('Scoring Format'!$B$7))</f>
        <v>56.1</v>
      </c>
      <c r="Y23" s="395">
        <f>($E23*('Scoring Format'!$B$3))+($G23*('Scoring Format'!$B$6))+(L23*1)+($M23*('Scoring Format'!$B$4))+($O23*('Scoring Format'!$B$7))</f>
        <v>69.099999999999994</v>
      </c>
      <c r="Z23" s="395">
        <f>($E23*('Scoring Format'!$B$3))+($G23*('Scoring Format'!$B$6))+(L23*0.5)+($M23*('Scoring Format'!$B$4))+($O23*('Scoring Format'!$B$7))</f>
        <v>62.6</v>
      </c>
      <c r="AA23" s="397"/>
      <c r="AB23" s="397"/>
      <c r="AC23" s="397"/>
      <c r="AD23" s="394" t="s">
        <v>22</v>
      </c>
      <c r="AE23" s="394"/>
      <c r="AF23" s="395">
        <v>96</v>
      </c>
      <c r="AG23" s="395">
        <v>445</v>
      </c>
      <c r="AH23" s="395">
        <f>AG23/AF23</f>
        <v>4.635416666666667</v>
      </c>
      <c r="AI23" s="395">
        <v>6</v>
      </c>
      <c r="AJ23" s="392">
        <f>AI23/AF23</f>
        <v>6.25E-2</v>
      </c>
      <c r="AL23" s="392">
        <f t="shared" ref="AL23:AL26" si="11">AN23/AM23</f>
        <v>0.58333333333333337</v>
      </c>
      <c r="AM23" s="395">
        <v>24</v>
      </c>
      <c r="AN23" s="395">
        <v>14</v>
      </c>
      <c r="AO23" s="395">
        <v>110</v>
      </c>
      <c r="AP23" s="395">
        <f>AO23/AN23</f>
        <v>7.8571428571428568</v>
      </c>
      <c r="AQ23" s="395">
        <v>2</v>
      </c>
      <c r="AR23" s="392">
        <f t="shared" ref="AR23:AR26" si="12">AQ23/AN23</f>
        <v>0.14285714285714285</v>
      </c>
      <c r="AV23" s="392" t="e">
        <f>(#REF!+AM23)/(#REF!+AM26)</f>
        <v>#REF!</v>
      </c>
      <c r="AW23" s="392" t="e">
        <f>#REF!/(AM23+#REF!)</f>
        <v>#REF!</v>
      </c>
      <c r="AX23" s="392" t="e">
        <f>AM23/(#REF!+AM23)</f>
        <v>#REF!</v>
      </c>
      <c r="AZ23" s="395" t="e">
        <f>(#REF!*0.1)+(AF23*6)+(AL23*0.1)+(AN23*6)</f>
        <v>#REF!</v>
      </c>
      <c r="BA23" s="395" t="e">
        <f>(#REF!*0.1)+(AF23*6)+(AK23*1)+(AL23*0.1)+(AN23*6)</f>
        <v>#REF!</v>
      </c>
    </row>
    <row r="24" spans="1:54" x14ac:dyDescent="0.15">
      <c r="A24" s="394" t="s">
        <v>1885</v>
      </c>
      <c r="B24" s="395">
        <v>27</v>
      </c>
      <c r="C24" s="405">
        <v>16</v>
      </c>
      <c r="D24" s="395">
        <v>175</v>
      </c>
      <c r="E24" s="395">
        <v>830</v>
      </c>
      <c r="F24" s="395">
        <f>E24/D24</f>
        <v>4.7428571428571429</v>
      </c>
      <c r="G24" s="395">
        <v>6</v>
      </c>
      <c r="H24" s="392">
        <f>G24/D24</f>
        <v>3.4285714285714287E-2</v>
      </c>
      <c r="J24" s="392">
        <f t="shared" si="9"/>
        <v>0.76470588235294112</v>
      </c>
      <c r="K24" s="395">
        <v>34</v>
      </c>
      <c r="L24" s="395">
        <v>26</v>
      </c>
      <c r="M24" s="395">
        <v>120</v>
      </c>
      <c r="N24" s="395">
        <f>M24/L24</f>
        <v>4.615384615384615</v>
      </c>
      <c r="O24" s="395">
        <v>0</v>
      </c>
      <c r="P24" s="392">
        <f t="shared" si="10"/>
        <v>0</v>
      </c>
      <c r="S24" s="394" t="s">
        <v>1886</v>
      </c>
      <c r="T24" s="392">
        <f>(D24+K24)/($D$27+$K$27+$N$17+$E$17+$L$38+$L$47)</f>
        <v>0.22473118279569892</v>
      </c>
      <c r="U24" s="392">
        <f>K24/($K$27+$F$38+$F$47)</f>
        <v>8.5213032581453629E-2</v>
      </c>
      <c r="V24" s="392">
        <f>D24/($D$27+$N$17+$L$38+$L$47)</f>
        <v>0.37634408602150538</v>
      </c>
      <c r="X24" s="395">
        <f>($E24*('Scoring Format'!$B$3))+($G24*('Scoring Format'!$B$6))+($M24*('Scoring Format'!$B$4))+($O24*('Scoring Format'!$B$7))</f>
        <v>131</v>
      </c>
      <c r="Y24" s="395">
        <f>($E24*('Scoring Format'!$B$3))+($G24*('Scoring Format'!$B$6))+(L24*1)+($M24*('Scoring Format'!$B$4))+($O24*('Scoring Format'!$B$7))</f>
        <v>157</v>
      </c>
      <c r="Z24" s="395">
        <f>($E24*('Scoring Format'!$B$3))+($G24*('Scoring Format'!$B$6))+(L24*0.5)+($M24*('Scoring Format'!$B$4))+($O24*('Scoring Format'!$B$7))</f>
        <v>144</v>
      </c>
      <c r="AA24" s="397"/>
      <c r="AB24" s="397"/>
      <c r="AC24" s="397"/>
      <c r="AD24" s="394" t="s">
        <v>23</v>
      </c>
      <c r="AE24" s="394"/>
      <c r="AF24" s="395">
        <v>8</v>
      </c>
      <c r="AG24" s="395">
        <v>28</v>
      </c>
      <c r="AH24" s="395">
        <f>AG24/AF24</f>
        <v>3.5</v>
      </c>
      <c r="AI24" s="395">
        <v>0</v>
      </c>
      <c r="AJ24" s="392">
        <f>AI24/AF24</f>
        <v>0</v>
      </c>
      <c r="AL24" s="392">
        <f t="shared" si="11"/>
        <v>0.5</v>
      </c>
      <c r="AM24" s="395">
        <v>4</v>
      </c>
      <c r="AN24" s="395">
        <v>2</v>
      </c>
      <c r="AO24" s="395">
        <v>17</v>
      </c>
      <c r="AP24" s="395">
        <f>AO24/AN24</f>
        <v>8.5</v>
      </c>
      <c r="AQ24" s="395">
        <v>0</v>
      </c>
      <c r="AR24" s="392">
        <f t="shared" si="12"/>
        <v>0</v>
      </c>
      <c r="AV24" s="392" t="e">
        <f>(#REF!+AM24)/(#REF!+AM30)</f>
        <v>#REF!</v>
      </c>
      <c r="AW24" s="392" t="e">
        <f>#REF!/(AM24+#REF!)</f>
        <v>#REF!</v>
      </c>
      <c r="AX24" s="392" t="e">
        <f>AM24/(#REF!+AM24)</f>
        <v>#REF!</v>
      </c>
      <c r="AZ24" s="395" t="e">
        <f>(#REF!*0.1)+(AF24*6)+(AL24*0.1)+(AN24*6)</f>
        <v>#REF!</v>
      </c>
      <c r="BA24" s="395" t="e">
        <f>(#REF!*0.1)+(AF24*6)+(AK24*1)+(AL24*0.1)+(AN24*6)</f>
        <v>#REF!</v>
      </c>
    </row>
    <row r="25" spans="1:54" x14ac:dyDescent="0.15">
      <c r="A25" s="394" t="s">
        <v>2576</v>
      </c>
      <c r="B25" s="395">
        <v>26</v>
      </c>
      <c r="C25" s="405">
        <v>16</v>
      </c>
      <c r="D25" s="395">
        <v>12</v>
      </c>
      <c r="E25" s="395">
        <v>39</v>
      </c>
      <c r="F25" s="395">
        <f>E25/D25</f>
        <v>3.25</v>
      </c>
      <c r="G25" s="395">
        <v>0</v>
      </c>
      <c r="H25" s="392">
        <f>G25/D25</f>
        <v>0</v>
      </c>
      <c r="J25" s="392">
        <f t="shared" si="9"/>
        <v>0.75</v>
      </c>
      <c r="K25" s="395">
        <v>4</v>
      </c>
      <c r="L25" s="395">
        <v>3</v>
      </c>
      <c r="M25" s="395">
        <v>12</v>
      </c>
      <c r="N25" s="395">
        <f>M25/L25</f>
        <v>4</v>
      </c>
      <c r="O25" s="395">
        <v>0</v>
      </c>
      <c r="P25" s="392">
        <f t="shared" si="10"/>
        <v>0</v>
      </c>
      <c r="S25" s="394" t="s">
        <v>2578</v>
      </c>
      <c r="T25" s="392">
        <f>(D25+K25)/($D$27+$K$27+$N$17+$E$17+$L$38+$L$47)</f>
        <v>1.7204301075268817E-2</v>
      </c>
      <c r="U25" s="392">
        <f>K25/($K$27+$F$38+$F$47)</f>
        <v>1.0025062656641603E-2</v>
      </c>
      <c r="V25" s="392">
        <f>D25/($D$27+$N$17+$L$38+$L$47)</f>
        <v>2.5806451612903226E-2</v>
      </c>
      <c r="X25" s="395">
        <f>($E25*('Scoring Format'!$B$3))+($G25*('Scoring Format'!$B$6))+($M25*('Scoring Format'!$B$4))+($O25*('Scoring Format'!$B$7))</f>
        <v>5.1000000000000005</v>
      </c>
      <c r="Y25" s="395">
        <f>($E25*('Scoring Format'!$B$3))+($G25*('Scoring Format'!$B$6))+(L25*1)+($M25*('Scoring Format'!$B$4))+($O25*('Scoring Format'!$B$7))</f>
        <v>8.1000000000000014</v>
      </c>
      <c r="Z25" s="395">
        <f>($E25*('Scoring Format'!$B$3))+($G25*('Scoring Format'!$B$6))+(L25*0.5)+($M25*('Scoring Format'!$B$4))+($O25*('Scoring Format'!$B$7))</f>
        <v>6.6000000000000005</v>
      </c>
      <c r="AA25" s="397"/>
      <c r="AB25" s="397"/>
      <c r="AC25" s="397"/>
      <c r="AD25" s="394" t="s">
        <v>24</v>
      </c>
      <c r="AE25" s="394"/>
      <c r="AF25" s="395"/>
      <c r="AG25" s="395"/>
      <c r="AH25" s="395" t="e">
        <f>AG25/AF25</f>
        <v>#DIV/0!</v>
      </c>
      <c r="AI25" s="395">
        <v>0</v>
      </c>
      <c r="AJ25" s="392" t="e">
        <f>AI25/AF25</f>
        <v>#DIV/0!</v>
      </c>
      <c r="AL25" s="392" t="e">
        <f t="shared" si="11"/>
        <v>#DIV/0!</v>
      </c>
      <c r="AM25" s="395"/>
      <c r="AN25" s="395"/>
      <c r="AO25" s="395"/>
      <c r="AP25" s="395" t="e">
        <f>AO25/AN25</f>
        <v>#DIV/0!</v>
      </c>
      <c r="AQ25" s="395">
        <v>0</v>
      </c>
      <c r="AR25" s="392" t="e">
        <f t="shared" si="12"/>
        <v>#DIV/0!</v>
      </c>
      <c r="AV25" s="392" t="e">
        <f>(#REF!+AM25)/(#REF!+AM31)</f>
        <v>#REF!</v>
      </c>
      <c r="AW25" s="392" t="e">
        <f>#REF!/(AM25+#REF!)</f>
        <v>#REF!</v>
      </c>
      <c r="AX25" s="392" t="e">
        <f>AM25/(#REF!+AM25)</f>
        <v>#REF!</v>
      </c>
      <c r="AZ25" s="395" t="e">
        <f>(#REF!*0.1)+(AF25*6)+(AL25*0.1)+(AN25*6)</f>
        <v>#REF!</v>
      </c>
      <c r="BA25" s="395" t="e">
        <f>(#REF!*0.1)+(AF25*6)+(AK25*1)+(AL25*0.1)+(AN25*6)</f>
        <v>#REF!</v>
      </c>
    </row>
    <row r="26" spans="1:54" x14ac:dyDescent="0.15">
      <c r="A26" s="394"/>
      <c r="B26" s="395"/>
      <c r="C26" s="405"/>
      <c r="D26" s="395"/>
      <c r="E26" s="395"/>
      <c r="F26" s="395" t="e">
        <f>E26/D26</f>
        <v>#DIV/0!</v>
      </c>
      <c r="G26" s="395"/>
      <c r="H26" s="392" t="e">
        <f>G26/D26</f>
        <v>#DIV/0!</v>
      </c>
      <c r="J26" s="392" t="e">
        <f t="shared" si="9"/>
        <v>#DIV/0!</v>
      </c>
      <c r="K26" s="395"/>
      <c r="L26" s="395"/>
      <c r="M26" s="395"/>
      <c r="N26" s="395" t="e">
        <f>M26/L26</f>
        <v>#DIV/0!</v>
      </c>
      <c r="O26" s="395">
        <v>0</v>
      </c>
      <c r="P26" s="392" t="e">
        <f t="shared" si="10"/>
        <v>#DIV/0!</v>
      </c>
      <c r="S26" s="394"/>
      <c r="T26" s="392">
        <f>(D26+K26)/($D$27+$K$27+$N$17+$E$17+$L$38+$L$47)</f>
        <v>0</v>
      </c>
      <c r="U26" s="392">
        <f>K26/($K$27+$F$38+$F$47)</f>
        <v>0</v>
      </c>
      <c r="V26" s="392">
        <f>D26/($D$27+$N$17+$L$38+$L$47)</f>
        <v>0</v>
      </c>
      <c r="X26" s="395">
        <f>($E26*('Scoring Format'!$B$3))+($G26*('Scoring Format'!$B$6))+($M26*('Scoring Format'!$B$4))+($O26*('Scoring Format'!$B$7))</f>
        <v>0</v>
      </c>
      <c r="Y26" s="395">
        <f>($E26*('Scoring Format'!$B$3))+($G26*('Scoring Format'!$B$6))+(L26*1)+($M26*('Scoring Format'!$B$4))+($O26*('Scoring Format'!$B$7))</f>
        <v>0</v>
      </c>
      <c r="Z26" s="395">
        <f>($E26*('Scoring Format'!$B$3))+($G26*('Scoring Format'!$B$6))+(L26*0.5)+($M26*('Scoring Format'!$B$4))+($O26*('Scoring Format'!$B$7))</f>
        <v>0</v>
      </c>
      <c r="AA26" s="397"/>
      <c r="AB26" s="397"/>
      <c r="AC26" s="397"/>
      <c r="AD26" s="394" t="s">
        <v>70</v>
      </c>
      <c r="AE26" s="394"/>
      <c r="AF26" s="395"/>
      <c r="AG26" s="395"/>
      <c r="AH26" s="395" t="e">
        <f>AG26/AF26</f>
        <v>#DIV/0!</v>
      </c>
      <c r="AI26" s="395"/>
      <c r="AJ26" s="392" t="e">
        <f>AI26/AF26</f>
        <v>#DIV/0!</v>
      </c>
      <c r="AL26" s="392" t="e">
        <f t="shared" si="11"/>
        <v>#DIV/0!</v>
      </c>
      <c r="AM26" s="395"/>
      <c r="AN26" s="395"/>
      <c r="AO26" s="395"/>
      <c r="AP26" s="395"/>
      <c r="AQ26" s="395">
        <f>(AG26*0.1)+(AI26*6)+(AN26*0.1)+(AP26*6)</f>
        <v>0</v>
      </c>
      <c r="AR26" s="392" t="e">
        <f t="shared" si="12"/>
        <v>#DIV/0!</v>
      </c>
      <c r="AV26" s="392" t="e">
        <f>(#REF!+AM26)/(#REF!+AM32)</f>
        <v>#REF!</v>
      </c>
      <c r="AW26" s="392" t="e">
        <f>#REF!/(AM26+#REF!)</f>
        <v>#REF!</v>
      </c>
      <c r="AX26" s="392" t="e">
        <f>AM26/(#REF!+AM26)</f>
        <v>#REF!</v>
      </c>
      <c r="AZ26" s="395" t="e">
        <f>(#REF!*0.1)+(AF26*6)+(AJ26*1)+(AK26*0.1)+(AM26*6)</f>
        <v>#REF!</v>
      </c>
      <c r="BA26" s="395" t="e">
        <f>(#REF!*0.1)+(AF26*6)+(AK26*1)+(AL26*0.1)+(AN26*6)</f>
        <v>#REF!</v>
      </c>
    </row>
    <row r="27" spans="1:54" x14ac:dyDescent="0.15">
      <c r="A27" s="393" t="s">
        <v>44</v>
      </c>
      <c r="B27" s="393"/>
      <c r="C27" s="393"/>
      <c r="D27" s="393">
        <f>SUM(D22:D26)</f>
        <v>379</v>
      </c>
      <c r="E27" s="393">
        <f t="shared" ref="E27:G27" si="13">SUM(E22:E26)</f>
        <v>1729</v>
      </c>
      <c r="F27" s="393"/>
      <c r="G27" s="393">
        <f t="shared" si="13"/>
        <v>10</v>
      </c>
      <c r="H27" s="393"/>
      <c r="I27" s="393"/>
      <c r="J27" s="393"/>
      <c r="K27" s="393">
        <f>SUM(K22:K26)</f>
        <v>85</v>
      </c>
      <c r="L27" s="393">
        <f t="shared" ref="L27:O27" si="14">SUM(L22:L26)</f>
        <v>66</v>
      </c>
      <c r="M27" s="393">
        <f t="shared" si="14"/>
        <v>334</v>
      </c>
      <c r="N27" s="393"/>
      <c r="O27" s="393">
        <f t="shared" si="14"/>
        <v>2</v>
      </c>
      <c r="P27" s="393"/>
      <c r="AD27" s="393" t="s">
        <v>44</v>
      </c>
      <c r="AE27" s="393"/>
      <c r="AF27" s="393">
        <f>SUM(AF22:AF26)</f>
        <v>304</v>
      </c>
      <c r="AG27" s="393">
        <f t="shared" ref="AG27" si="15">SUM(AG22:AG26)</f>
        <v>1513</v>
      </c>
      <c r="AH27" s="393"/>
      <c r="AI27" s="393">
        <f t="shared" ref="AI27" si="16">SUM(AI22:AI26)</f>
        <v>13</v>
      </c>
      <c r="AJ27" s="393"/>
      <c r="AK27" s="393"/>
      <c r="AL27" s="393"/>
      <c r="AM27" s="393">
        <f>SUM(AM22:AM26)</f>
        <v>98</v>
      </c>
      <c r="AN27" s="393">
        <f t="shared" ref="AN27:AO27" si="17">SUM(AN22:AN26)</f>
        <v>72</v>
      </c>
      <c r="AO27" s="393">
        <f t="shared" si="17"/>
        <v>491</v>
      </c>
      <c r="AP27" s="393"/>
      <c r="AQ27" s="393">
        <f t="shared" ref="AQ27" si="18">SUM(AQ22:AQ26)</f>
        <v>4</v>
      </c>
      <c r="AR27" s="393"/>
    </row>
    <row r="28" spans="1:54" x14ac:dyDescent="0.15">
      <c r="A28" s="393"/>
      <c r="C28" s="397"/>
      <c r="D28" s="397"/>
      <c r="E28" s="397"/>
      <c r="F28" s="397"/>
      <c r="G28" s="397"/>
      <c r="H28" s="393"/>
      <c r="I28" s="397"/>
      <c r="J28" s="397"/>
      <c r="K28" s="397"/>
      <c r="L28" s="397"/>
      <c r="M28" s="397"/>
      <c r="N28" s="397"/>
      <c r="AC28" s="393"/>
      <c r="AD28" s="397"/>
      <c r="AE28" s="397"/>
      <c r="AF28" s="397"/>
      <c r="AG28" s="397"/>
      <c r="AH28" s="397"/>
      <c r="AI28" s="397"/>
      <c r="AJ28" s="393"/>
      <c r="AK28" s="397"/>
      <c r="AL28" s="397"/>
      <c r="AM28" s="397"/>
      <c r="AN28" s="397"/>
      <c r="AO28" s="397"/>
      <c r="AP28" s="397"/>
    </row>
    <row r="29" spans="1:54" x14ac:dyDescent="0.15">
      <c r="C29" s="397"/>
      <c r="D29" s="397"/>
      <c r="E29" s="397"/>
      <c r="F29" s="397"/>
      <c r="G29" s="397"/>
      <c r="H29" s="397"/>
      <c r="I29" s="397"/>
      <c r="J29" s="397"/>
      <c r="K29" s="397"/>
      <c r="L29" s="397"/>
      <c r="M29" s="397"/>
      <c r="AD29" s="397"/>
      <c r="AE29" s="397"/>
      <c r="AF29" s="397"/>
      <c r="AG29" s="397"/>
      <c r="AH29" s="397"/>
      <c r="AI29" s="397"/>
      <c r="AJ29" s="397"/>
      <c r="AK29" s="397"/>
      <c r="AL29" s="397"/>
      <c r="AM29" s="397"/>
      <c r="AN29" s="397"/>
      <c r="AO29" s="397"/>
    </row>
    <row r="30" spans="1:54" x14ac:dyDescent="0.15">
      <c r="A30" s="587" t="s">
        <v>52</v>
      </c>
      <c r="B30" s="587"/>
      <c r="C30" s="587"/>
      <c r="D30" s="587"/>
      <c r="E30" s="587"/>
      <c r="F30" s="587"/>
      <c r="G30" s="587"/>
      <c r="H30" s="388"/>
      <c r="I30" s="388"/>
      <c r="J30" s="397"/>
      <c r="K30" s="397"/>
      <c r="L30" s="587" t="s">
        <v>49</v>
      </c>
      <c r="M30" s="587"/>
      <c r="N30" s="587"/>
      <c r="O30" s="587"/>
      <c r="P30" s="587"/>
      <c r="T30" s="587" t="s">
        <v>50</v>
      </c>
      <c r="U30" s="587"/>
      <c r="V30" s="587"/>
      <c r="X30" s="587"/>
      <c r="Y30" s="586"/>
      <c r="AE30" s="587" t="s">
        <v>52</v>
      </c>
      <c r="AF30" s="587"/>
      <c r="AG30" s="587"/>
      <c r="AH30" s="587"/>
      <c r="AI30" s="587"/>
      <c r="AJ30" s="587"/>
      <c r="AK30" s="587"/>
      <c r="AL30" s="397"/>
      <c r="AM30" s="397"/>
      <c r="AN30" s="587" t="s">
        <v>49</v>
      </c>
      <c r="AO30" s="587"/>
      <c r="AP30" s="587"/>
      <c r="AQ30" s="587"/>
      <c r="AR30" s="587"/>
      <c r="AV30" s="587" t="s">
        <v>50</v>
      </c>
      <c r="AW30" s="587"/>
      <c r="AX30" s="587"/>
      <c r="AZ30" s="587" t="s">
        <v>51</v>
      </c>
      <c r="BA30" s="586"/>
    </row>
    <row r="31" spans="1:54" x14ac:dyDescent="0.15">
      <c r="A31" s="393" t="s">
        <v>25</v>
      </c>
      <c r="B31" s="393" t="s">
        <v>1517</v>
      </c>
      <c r="C31" s="393" t="s">
        <v>66</v>
      </c>
      <c r="D31" s="393" t="s">
        <v>34</v>
      </c>
      <c r="E31" s="393" t="s">
        <v>17</v>
      </c>
      <c r="F31" s="393" t="s">
        <v>18</v>
      </c>
      <c r="G31" s="393" t="s">
        <v>19</v>
      </c>
      <c r="H31" s="393" t="s">
        <v>20</v>
      </c>
      <c r="I31" s="393" t="s">
        <v>6</v>
      </c>
      <c r="J31" s="393" t="s">
        <v>53</v>
      </c>
      <c r="L31" s="393" t="s">
        <v>10</v>
      </c>
      <c r="M31" s="393" t="s">
        <v>11</v>
      </c>
      <c r="N31" s="393" t="s">
        <v>12</v>
      </c>
      <c r="O31" s="393" t="s">
        <v>26</v>
      </c>
      <c r="P31" s="393" t="s">
        <v>7</v>
      </c>
      <c r="S31" s="393" t="s">
        <v>25</v>
      </c>
      <c r="T31" s="393" t="s">
        <v>47</v>
      </c>
      <c r="U31" s="393" t="s">
        <v>45</v>
      </c>
      <c r="V31" s="393" t="s">
        <v>46</v>
      </c>
      <c r="X31" s="393" t="s">
        <v>14</v>
      </c>
      <c r="Y31" s="393" t="s">
        <v>21</v>
      </c>
      <c r="Z31" s="393" t="s">
        <v>1003</v>
      </c>
      <c r="AA31" s="393"/>
      <c r="AD31" s="393" t="s">
        <v>25</v>
      </c>
      <c r="AE31" s="393" t="s">
        <v>66</v>
      </c>
      <c r="AF31" s="393" t="s">
        <v>34</v>
      </c>
      <c r="AG31" s="393" t="s">
        <v>17</v>
      </c>
      <c r="AH31" s="393" t="s">
        <v>18</v>
      </c>
      <c r="AI31" s="393" t="s">
        <v>19</v>
      </c>
      <c r="AJ31" s="393" t="s">
        <v>20</v>
      </c>
      <c r="AK31" s="393" t="s">
        <v>6</v>
      </c>
      <c r="AL31" s="393" t="s">
        <v>53</v>
      </c>
      <c r="AN31" s="393" t="s">
        <v>10</v>
      </c>
      <c r="AO31" s="393" t="s">
        <v>11</v>
      </c>
      <c r="AP31" s="393" t="s">
        <v>12</v>
      </c>
      <c r="AQ31" s="393" t="s">
        <v>26</v>
      </c>
      <c r="AR31" s="393" t="s">
        <v>7</v>
      </c>
      <c r="AV31" s="393" t="s">
        <v>47</v>
      </c>
      <c r="AW31" s="393" t="s">
        <v>45</v>
      </c>
      <c r="AX31" s="393" t="s">
        <v>46</v>
      </c>
      <c r="AZ31" s="393" t="s">
        <v>14</v>
      </c>
      <c r="BA31" s="393" t="s">
        <v>21</v>
      </c>
    </row>
    <row r="32" spans="1:54" x14ac:dyDescent="0.15">
      <c r="A32" s="394" t="s">
        <v>489</v>
      </c>
      <c r="B32" s="395">
        <v>27</v>
      </c>
      <c r="C32" s="395">
        <v>17</v>
      </c>
      <c r="D32" s="392">
        <f>F32/E32</f>
        <v>0.71875</v>
      </c>
      <c r="E32" s="395">
        <v>160</v>
      </c>
      <c r="F32" s="395">
        <v>115</v>
      </c>
      <c r="G32" s="395">
        <v>1400</v>
      </c>
      <c r="H32" s="395">
        <f t="shared" ref="H32:H37" si="19">G32/F32</f>
        <v>12.173913043478262</v>
      </c>
      <c r="I32" s="395">
        <v>8</v>
      </c>
      <c r="J32" s="392">
        <f>I32/F32</f>
        <v>6.9565217391304349E-2</v>
      </c>
      <c r="L32" s="395">
        <v>2</v>
      </c>
      <c r="M32" s="395">
        <v>12</v>
      </c>
      <c r="N32" s="406">
        <f t="shared" ref="N32:N37" si="20">M32/L32</f>
        <v>6</v>
      </c>
      <c r="O32" s="395">
        <v>0</v>
      </c>
      <c r="P32" s="392">
        <f>O32/L32</f>
        <v>0</v>
      </c>
      <c r="S32" s="394" t="s">
        <v>289</v>
      </c>
      <c r="T32" s="407">
        <f t="shared" ref="T32:T37" si="21">(E32+L32)/($D$27+$L$27+$N$17+$E$47+$L$47)</f>
        <v>0.25155279503105588</v>
      </c>
      <c r="U32" s="407">
        <f t="shared" ref="U32:U37" si="22">E32/($E$17)</f>
        <v>0.42105263157894735</v>
      </c>
      <c r="V32" s="407">
        <f t="shared" ref="V32:V37" si="23">L32/($N$17+$D$27+$L$38+$L$47)</f>
        <v>4.3010752688172043E-3</v>
      </c>
      <c r="X32" s="395">
        <f>($G32*('Scoring Format'!$B$4))+($I32*'Scoring Format'!$B$7)+($M32*('Scoring Format'!$B$3))+($O32*('Scoring Format'!$B$6))</f>
        <v>189.2</v>
      </c>
      <c r="Y32" s="395">
        <f>(F32*1)+(($G32*('Scoring Format'!$B$4))+($I32*'Scoring Format'!$B$7)+($M32*('Scoring Format'!$B$3))+($O32*('Scoring Format'!$B$6)))</f>
        <v>304.2</v>
      </c>
      <c r="Z32" s="395">
        <f>(F32*0.5)+(($G32*('Scoring Format'!$B$4))+($I32*'Scoring Format'!$B$7)+($M32*('Scoring Format'!$B$3))+($O32*('Scoring Format'!$B$6)))</f>
        <v>246.7</v>
      </c>
      <c r="AA32" s="397"/>
      <c r="AD32" s="394" t="s">
        <v>71</v>
      </c>
      <c r="AE32" s="394"/>
      <c r="AF32" s="392">
        <f>AH32/AG32</f>
        <v>0.60747663551401865</v>
      </c>
      <c r="AG32" s="395">
        <v>107</v>
      </c>
      <c r="AH32" s="395">
        <v>65</v>
      </c>
      <c r="AI32" s="395">
        <v>710</v>
      </c>
      <c r="AJ32" s="395">
        <f t="shared" ref="AJ32:AJ36" si="24">AI32/AH32</f>
        <v>10.923076923076923</v>
      </c>
      <c r="AK32" s="395">
        <v>6</v>
      </c>
      <c r="AL32" s="392">
        <f>AK32/AH32</f>
        <v>9.2307692307692313E-2</v>
      </c>
      <c r="AN32" s="395">
        <v>0</v>
      </c>
      <c r="AO32" s="395">
        <v>0</v>
      </c>
      <c r="AP32" s="406" t="e">
        <f t="shared" ref="AP32:AP37" si="25">AO32/AN32</f>
        <v>#DIV/0!</v>
      </c>
      <c r="AQ32" s="395">
        <v>0</v>
      </c>
      <c r="AR32" s="392" t="e">
        <f>AQ32/AN32</f>
        <v>#DIV/0!</v>
      </c>
      <c r="AV32" s="407" t="e">
        <f>(#REF!+AK32)/(#REF!+AK35)</f>
        <v>#REF!</v>
      </c>
      <c r="AW32" s="407" t="e">
        <f>#REF!/(AK32+#REF!)</f>
        <v>#REF!</v>
      </c>
      <c r="AX32" s="407" t="e">
        <f>AK32/(#REF!+AK32)</f>
        <v>#REF!</v>
      </c>
      <c r="AZ32" s="395">
        <f>(AI32*0.1)+(AK32*6)+(AO32*0.1)+(AQ32*6)</f>
        <v>107</v>
      </c>
      <c r="BA32" s="395">
        <f>(AH32*1)+(AI32*0.1)+(AK32*6)+(AO32*0.1)+(AQ32*6)</f>
        <v>172</v>
      </c>
    </row>
    <row r="33" spans="1:53" x14ac:dyDescent="0.15">
      <c r="A33" s="394" t="s">
        <v>1005</v>
      </c>
      <c r="B33" s="395">
        <v>24</v>
      </c>
      <c r="C33" s="395">
        <v>17</v>
      </c>
      <c r="D33" s="392">
        <f t="shared" ref="D33:D37" si="26">F33/E33</f>
        <v>0.60416666666666663</v>
      </c>
      <c r="E33" s="395">
        <v>96</v>
      </c>
      <c r="F33" s="395">
        <v>58</v>
      </c>
      <c r="G33" s="395">
        <v>754</v>
      </c>
      <c r="H33" s="395">
        <f t="shared" si="19"/>
        <v>13</v>
      </c>
      <c r="I33" s="395">
        <v>6</v>
      </c>
      <c r="J33" s="392">
        <f t="shared" ref="J33:J37" si="27">I33/F33</f>
        <v>0.10344827586206896</v>
      </c>
      <c r="L33" s="395">
        <v>2</v>
      </c>
      <c r="M33" s="395">
        <v>30</v>
      </c>
      <c r="N33" s="406">
        <f t="shared" si="20"/>
        <v>15</v>
      </c>
      <c r="O33" s="395">
        <v>1</v>
      </c>
      <c r="P33" s="392">
        <f t="shared" ref="P33:P37" si="28">O33/L33</f>
        <v>0.5</v>
      </c>
      <c r="S33" s="394" t="s">
        <v>1006</v>
      </c>
      <c r="T33" s="407">
        <f t="shared" si="21"/>
        <v>0.15217391304347827</v>
      </c>
      <c r="U33" s="407">
        <f t="shared" si="22"/>
        <v>0.25263157894736843</v>
      </c>
      <c r="V33" s="407">
        <f t="shared" si="23"/>
        <v>4.3010752688172043E-3</v>
      </c>
      <c r="X33" s="395">
        <f>($G33*('Scoring Format'!$B$4))+($I33*'Scoring Format'!$B$7)+($M33*('Scoring Format'!$B$3))+($O33*('Scoring Format'!$B$6))</f>
        <v>120.4</v>
      </c>
      <c r="Y33" s="395">
        <f>(F33*1)+(($G33*('Scoring Format'!$B$4))+($I33*'Scoring Format'!$B$7)+($M33*('Scoring Format'!$B$3))+($O33*('Scoring Format'!$B$6)))</f>
        <v>178.4</v>
      </c>
      <c r="Z33" s="395">
        <f>(F33*0.5)+(($G33*('Scoring Format'!$B$4))+($I33*'Scoring Format'!$B$7)+($M33*('Scoring Format'!$B$3))+($O33*('Scoring Format'!$B$6)))</f>
        <v>149.4</v>
      </c>
      <c r="AA33" s="397"/>
      <c r="AD33" s="394" t="s">
        <v>27</v>
      </c>
      <c r="AE33" s="394"/>
      <c r="AF33" s="392">
        <f t="shared" ref="AF33:AF37" si="29">AH33/AG33</f>
        <v>0.6333333333333333</v>
      </c>
      <c r="AG33" s="395">
        <v>120</v>
      </c>
      <c r="AH33" s="395">
        <v>76</v>
      </c>
      <c r="AI33" s="395">
        <v>892</v>
      </c>
      <c r="AJ33" s="395">
        <f t="shared" si="24"/>
        <v>11.736842105263158</v>
      </c>
      <c r="AK33" s="395">
        <v>5</v>
      </c>
      <c r="AL33" s="392">
        <f t="shared" ref="AL33:AL37" si="30">AK33/AH33</f>
        <v>6.5789473684210523E-2</v>
      </c>
      <c r="AN33" s="395">
        <v>12</v>
      </c>
      <c r="AO33" s="395">
        <v>108</v>
      </c>
      <c r="AP33" s="406">
        <f t="shared" si="25"/>
        <v>9</v>
      </c>
      <c r="AQ33" s="395">
        <v>0</v>
      </c>
      <c r="AR33" s="392">
        <f t="shared" ref="AR33:AR37" si="31">AQ33/AN33</f>
        <v>0</v>
      </c>
      <c r="AV33" s="407" t="e">
        <f>(#REF!+AK33)/(#REF!+AK36)</f>
        <v>#REF!</v>
      </c>
      <c r="AW33" s="407" t="e">
        <f>#REF!/(AK33+#REF!)</f>
        <v>#REF!</v>
      </c>
      <c r="AX33" s="407" t="e">
        <f>AK33/(#REF!+AK33)</f>
        <v>#REF!</v>
      </c>
      <c r="AZ33" s="395">
        <f>(AI33*0.1)+(AK33*6)+(AO33*0.1)+(AQ33*6)</f>
        <v>130</v>
      </c>
      <c r="BA33" s="395">
        <f>(AH33*1)+(AI33*0.1)+(AK33*6)+(AO33*0.1)+(AQ33*6)</f>
        <v>206</v>
      </c>
    </row>
    <row r="34" spans="1:53" x14ac:dyDescent="0.15">
      <c r="A34" s="394" t="s">
        <v>2581</v>
      </c>
      <c r="B34" s="395">
        <v>28</v>
      </c>
      <c r="C34" s="395">
        <v>17</v>
      </c>
      <c r="D34" s="392">
        <f t="shared" si="26"/>
        <v>0.56000000000000005</v>
      </c>
      <c r="E34" s="395">
        <v>75</v>
      </c>
      <c r="F34" s="395">
        <v>42</v>
      </c>
      <c r="G34" s="395">
        <v>508</v>
      </c>
      <c r="H34" s="395">
        <f t="shared" si="19"/>
        <v>12.095238095238095</v>
      </c>
      <c r="I34" s="395">
        <v>1</v>
      </c>
      <c r="J34" s="392">
        <f t="shared" si="27"/>
        <v>2.3809523809523808E-2</v>
      </c>
      <c r="L34" s="395">
        <v>2</v>
      </c>
      <c r="M34" s="395">
        <v>25</v>
      </c>
      <c r="N34" s="406">
        <f t="shared" si="20"/>
        <v>12.5</v>
      </c>
      <c r="O34" s="395">
        <v>0</v>
      </c>
      <c r="P34" s="392">
        <f t="shared" si="28"/>
        <v>0</v>
      </c>
      <c r="S34" s="394" t="s">
        <v>2582</v>
      </c>
      <c r="T34" s="407">
        <f t="shared" si="21"/>
        <v>0.11956521739130435</v>
      </c>
      <c r="U34" s="407">
        <f t="shared" si="22"/>
        <v>0.19736842105263158</v>
      </c>
      <c r="V34" s="407">
        <f t="shared" si="23"/>
        <v>4.3010752688172043E-3</v>
      </c>
      <c r="X34" s="395">
        <f>($G34*('Scoring Format'!$B$4))+($I34*'Scoring Format'!$B$7)+($M34*('Scoring Format'!$B$3))+($O34*('Scoring Format'!$B$6))</f>
        <v>59.300000000000004</v>
      </c>
      <c r="Y34" s="395">
        <f>(F34*1)+(($G34*('Scoring Format'!$B$4))+($I34*'Scoring Format'!$B$7)+($M34*('Scoring Format'!$B$3))+($O34*('Scoring Format'!$B$6)))</f>
        <v>101.30000000000001</v>
      </c>
      <c r="Z34" s="395">
        <f>(F34*0.5)+(($G34*('Scoring Format'!$B$4))+($I34*'Scoring Format'!$B$7)+($M34*('Scoring Format'!$B$3))+($O34*('Scoring Format'!$B$6)))</f>
        <v>80.300000000000011</v>
      </c>
      <c r="AA34" s="397"/>
      <c r="AD34" s="394" t="s">
        <v>28</v>
      </c>
      <c r="AE34" s="394"/>
      <c r="AF34" s="392">
        <f t="shared" si="29"/>
        <v>0.55000000000000004</v>
      </c>
      <c r="AG34" s="395">
        <v>40</v>
      </c>
      <c r="AH34" s="395">
        <v>22</v>
      </c>
      <c r="AI34" s="395">
        <v>325</v>
      </c>
      <c r="AJ34" s="395">
        <f t="shared" si="24"/>
        <v>14.772727272727273</v>
      </c>
      <c r="AK34" s="395">
        <v>2</v>
      </c>
      <c r="AL34" s="392">
        <f t="shared" si="30"/>
        <v>9.0909090909090912E-2</v>
      </c>
      <c r="AN34" s="395">
        <v>5</v>
      </c>
      <c r="AO34" s="395">
        <v>20</v>
      </c>
      <c r="AP34" s="406">
        <f t="shared" si="25"/>
        <v>4</v>
      </c>
      <c r="AQ34" s="395">
        <v>0</v>
      </c>
      <c r="AR34" s="392">
        <f t="shared" si="31"/>
        <v>0</v>
      </c>
      <c r="AV34" s="407" t="e">
        <f>(#REF!+AK34)/(#REF!+AK37)</f>
        <v>#REF!</v>
      </c>
      <c r="AW34" s="407" t="e">
        <f>#REF!/(AK34+#REF!)</f>
        <v>#REF!</v>
      </c>
      <c r="AX34" s="407" t="e">
        <f>AK34/(#REF!+AK34)</f>
        <v>#REF!</v>
      </c>
      <c r="AZ34" s="395">
        <f>(AI34*0.1)+(AK34*6)+(AO34*0.1)+(AQ34*6)</f>
        <v>46.5</v>
      </c>
      <c r="BA34" s="395">
        <f>(AH34*1)+(AI34*0.1)+(AK34*6)+(AO34*0.1)+(AQ34*6)</f>
        <v>68.5</v>
      </c>
    </row>
    <row r="35" spans="1:53" x14ac:dyDescent="0.15">
      <c r="A35" s="394" t="s">
        <v>2583</v>
      </c>
      <c r="B35" s="395">
        <v>26</v>
      </c>
      <c r="C35" s="395"/>
      <c r="D35" s="392" t="e">
        <f t="shared" si="26"/>
        <v>#DIV/0!</v>
      </c>
      <c r="E35" s="395"/>
      <c r="F35" s="395"/>
      <c r="G35" s="395"/>
      <c r="H35" s="395" t="e">
        <f t="shared" si="19"/>
        <v>#DIV/0!</v>
      </c>
      <c r="I35" s="395">
        <v>0</v>
      </c>
      <c r="J35" s="392" t="e">
        <f t="shared" si="27"/>
        <v>#DIV/0!</v>
      </c>
      <c r="L35" s="395"/>
      <c r="M35" s="395"/>
      <c r="N35" s="406" t="e">
        <f t="shared" si="20"/>
        <v>#DIV/0!</v>
      </c>
      <c r="O35" s="395"/>
      <c r="P35" s="392" t="e">
        <f t="shared" si="28"/>
        <v>#DIV/0!</v>
      </c>
      <c r="S35" s="394" t="s">
        <v>2584</v>
      </c>
      <c r="T35" s="407">
        <f t="shared" si="21"/>
        <v>0</v>
      </c>
      <c r="U35" s="407">
        <f t="shared" si="22"/>
        <v>0</v>
      </c>
      <c r="V35" s="407">
        <f t="shared" si="23"/>
        <v>0</v>
      </c>
      <c r="X35" s="395">
        <f>($G35*('Scoring Format'!$B$4))+($I35*'Scoring Format'!$B$7)+($M35*('Scoring Format'!$B$3))+($O35*('Scoring Format'!$B$6))</f>
        <v>0</v>
      </c>
      <c r="Y35" s="395">
        <f>(F35*1)+(($G35*('Scoring Format'!$B$4))+($I35*'Scoring Format'!$B$7)+($M35*('Scoring Format'!$B$3))+($O35*('Scoring Format'!$B$6)))</f>
        <v>0</v>
      </c>
      <c r="Z35" s="395">
        <f>(F35*0.5)+(($G35*('Scoring Format'!$B$4))+($I35*'Scoring Format'!$B$7)+($M35*('Scoring Format'!$B$3))+($O35*('Scoring Format'!$B$6)))</f>
        <v>0</v>
      </c>
      <c r="AA35" s="397"/>
      <c r="AD35" s="394" t="s">
        <v>29</v>
      </c>
      <c r="AE35" s="394"/>
      <c r="AF35" s="392">
        <f t="shared" si="29"/>
        <v>0.66206896551724137</v>
      </c>
      <c r="AG35" s="395">
        <v>145</v>
      </c>
      <c r="AH35" s="395">
        <v>96</v>
      </c>
      <c r="AI35" s="395">
        <v>1098</v>
      </c>
      <c r="AJ35" s="395">
        <f t="shared" si="24"/>
        <v>11.4375</v>
      </c>
      <c r="AK35" s="395">
        <v>7</v>
      </c>
      <c r="AL35" s="392">
        <f t="shared" si="30"/>
        <v>7.2916666666666671E-2</v>
      </c>
      <c r="AN35" s="395">
        <v>0</v>
      </c>
      <c r="AO35" s="395">
        <v>0</v>
      </c>
      <c r="AP35" s="406" t="e">
        <f t="shared" si="25"/>
        <v>#DIV/0!</v>
      </c>
      <c r="AQ35" s="395">
        <v>0</v>
      </c>
      <c r="AR35" s="392" t="e">
        <f t="shared" si="31"/>
        <v>#DIV/0!</v>
      </c>
      <c r="AV35" s="407" t="e">
        <f>(#REF!+AK35)/(#REF!+AK38)</f>
        <v>#REF!</v>
      </c>
      <c r="AW35" s="407" t="e">
        <f>#REF!/(AK35+#REF!)</f>
        <v>#REF!</v>
      </c>
      <c r="AX35" s="407" t="e">
        <f>AK35/(#REF!+AK35)</f>
        <v>#REF!</v>
      </c>
      <c r="AZ35" s="395">
        <f>(AI35*0.1)+(AK35*6)+(AO35*0.1)+(AQ35*6)</f>
        <v>151.80000000000001</v>
      </c>
      <c r="BA35" s="395">
        <f>(AH35*1)+(AI35*0.1)+(AK35*6)+(AO35*0.1)+(AQ35*6)</f>
        <v>247.8</v>
      </c>
    </row>
    <row r="36" spans="1:53" x14ac:dyDescent="0.15">
      <c r="A36" s="394" t="s">
        <v>1887</v>
      </c>
      <c r="B36" s="395">
        <v>23</v>
      </c>
      <c r="C36" s="395"/>
      <c r="D36" s="392">
        <f t="shared" si="26"/>
        <v>0.72</v>
      </c>
      <c r="E36" s="395">
        <v>25</v>
      </c>
      <c r="F36" s="395">
        <v>18</v>
      </c>
      <c r="G36" s="395">
        <v>180</v>
      </c>
      <c r="H36" s="395">
        <f t="shared" si="19"/>
        <v>10</v>
      </c>
      <c r="I36" s="395">
        <v>0</v>
      </c>
      <c r="J36" s="392">
        <f t="shared" si="27"/>
        <v>0</v>
      </c>
      <c r="L36" s="395"/>
      <c r="M36" s="395"/>
      <c r="N36" s="406" t="e">
        <f t="shared" si="20"/>
        <v>#DIV/0!</v>
      </c>
      <c r="O36" s="395">
        <v>0</v>
      </c>
      <c r="P36" s="392" t="e">
        <f t="shared" si="28"/>
        <v>#DIV/0!</v>
      </c>
      <c r="S36" s="394" t="s">
        <v>1888</v>
      </c>
      <c r="T36" s="407">
        <f t="shared" si="21"/>
        <v>3.8819875776397512E-2</v>
      </c>
      <c r="U36" s="407">
        <f t="shared" si="22"/>
        <v>6.5789473684210523E-2</v>
      </c>
      <c r="V36" s="407">
        <f t="shared" si="23"/>
        <v>0</v>
      </c>
      <c r="X36" s="395">
        <f>($G36*('Scoring Format'!$B$4))+($I36*'Scoring Format'!$B$7)+($M36*('Scoring Format'!$B$3))+($O36*('Scoring Format'!$B$6))</f>
        <v>18</v>
      </c>
      <c r="Y36" s="395">
        <f>(F36*1)+(($G36*('Scoring Format'!$B$4))+($I36*'Scoring Format'!$B$7)+($M36*('Scoring Format'!$B$3))+($O36*('Scoring Format'!$B$6)))</f>
        <v>36</v>
      </c>
      <c r="Z36" s="395">
        <f>(F36*0.5)+(($G36*('Scoring Format'!$B$4))+($I36*'Scoring Format'!$B$7)+($M36*('Scoring Format'!$B$3))+($O36*('Scoring Format'!$B$6)))</f>
        <v>27</v>
      </c>
      <c r="AA36" s="397"/>
      <c r="AD36" s="394" t="s">
        <v>30</v>
      </c>
      <c r="AE36" s="394"/>
      <c r="AF36" s="392">
        <f t="shared" si="29"/>
        <v>0.6</v>
      </c>
      <c r="AG36" s="395">
        <v>10</v>
      </c>
      <c r="AH36" s="395">
        <v>6</v>
      </c>
      <c r="AI36" s="395">
        <v>100</v>
      </c>
      <c r="AJ36" s="395">
        <f t="shared" si="24"/>
        <v>16.666666666666668</v>
      </c>
      <c r="AK36" s="395">
        <v>0</v>
      </c>
      <c r="AL36" s="392">
        <f t="shared" si="30"/>
        <v>0</v>
      </c>
      <c r="AN36" s="395">
        <v>0</v>
      </c>
      <c r="AO36" s="395">
        <v>0</v>
      </c>
      <c r="AP36" s="406" t="e">
        <f t="shared" si="25"/>
        <v>#DIV/0!</v>
      </c>
      <c r="AQ36" s="395">
        <v>0</v>
      </c>
      <c r="AR36" s="392" t="e">
        <f t="shared" si="31"/>
        <v>#DIV/0!</v>
      </c>
      <c r="AV36" s="407" t="e">
        <f>(#REF!+AK36)/(#REF!+AK41)</f>
        <v>#REF!</v>
      </c>
      <c r="AW36" s="407" t="e">
        <f>#REF!/(AK36+#REF!)</f>
        <v>#REF!</v>
      </c>
      <c r="AX36" s="407" t="e">
        <f>AK36/(#REF!+AK36)</f>
        <v>#REF!</v>
      </c>
      <c r="AZ36" s="395">
        <f>(AI36*0.1)+(AK36*6)+(AO36*0.1)+(AQ36*6)</f>
        <v>10</v>
      </c>
      <c r="BA36" s="395">
        <f>(AH36*1)+(AI36*0.1)+(AK36*6)+(AO36*0.1)+(AQ36*6)</f>
        <v>16</v>
      </c>
    </row>
    <row r="37" spans="1:53" x14ac:dyDescent="0.15">
      <c r="A37" s="394" t="s">
        <v>2585</v>
      </c>
      <c r="B37" s="395">
        <v>24</v>
      </c>
      <c r="C37" s="395"/>
      <c r="D37" s="392" t="e">
        <f t="shared" si="26"/>
        <v>#DIV/0!</v>
      </c>
      <c r="E37" s="395"/>
      <c r="F37" s="395"/>
      <c r="G37" s="395"/>
      <c r="H37" s="395" t="e">
        <f t="shared" si="19"/>
        <v>#DIV/0!</v>
      </c>
      <c r="I37" s="395">
        <v>0</v>
      </c>
      <c r="J37" s="392" t="e">
        <f t="shared" si="27"/>
        <v>#DIV/0!</v>
      </c>
      <c r="L37" s="395"/>
      <c r="M37" s="395"/>
      <c r="N37" s="406" t="e">
        <f t="shared" si="20"/>
        <v>#DIV/0!</v>
      </c>
      <c r="O37" s="395">
        <v>0</v>
      </c>
      <c r="P37" s="392" t="e">
        <f t="shared" si="28"/>
        <v>#DIV/0!</v>
      </c>
      <c r="S37" s="394" t="s">
        <v>2586</v>
      </c>
      <c r="T37" s="407">
        <f t="shared" si="21"/>
        <v>0</v>
      </c>
      <c r="U37" s="407">
        <f t="shared" si="22"/>
        <v>0</v>
      </c>
      <c r="V37" s="407">
        <f t="shared" si="23"/>
        <v>0</v>
      </c>
      <c r="X37" s="395">
        <f>($G37*('Scoring Format'!$B$4))+($I37*'Scoring Format'!$B$7)+($M37*('Scoring Format'!$B$3))+($O37*('Scoring Format'!$B$6))</f>
        <v>0</v>
      </c>
      <c r="Y37" s="395">
        <f>(F37*1)+(($G37*('Scoring Format'!$B$4))+($I37*'Scoring Format'!$B$7)+($M37*('Scoring Format'!$B$3))+($O37*('Scoring Format'!$B$6)))</f>
        <v>0</v>
      </c>
      <c r="Z37" s="395">
        <f>(F37*0.5)+(($G37*('Scoring Format'!$B$4))+($I37*'Scoring Format'!$B$7)+($M37*('Scoring Format'!$B$3))+($O37*('Scoring Format'!$B$6)))</f>
        <v>0</v>
      </c>
      <c r="AA37" s="397"/>
      <c r="AD37" s="394" t="s">
        <v>72</v>
      </c>
      <c r="AE37" s="394"/>
      <c r="AF37" s="392" t="e">
        <f t="shared" si="29"/>
        <v>#DIV/0!</v>
      </c>
      <c r="AG37" s="395"/>
      <c r="AH37" s="395"/>
      <c r="AI37" s="395"/>
      <c r="AJ37" s="395"/>
      <c r="AK37" s="395"/>
      <c r="AL37" s="392" t="e">
        <f t="shared" si="30"/>
        <v>#DIV/0!</v>
      </c>
      <c r="AN37" s="395"/>
      <c r="AO37" s="395"/>
      <c r="AP37" s="406" t="e">
        <f t="shared" si="25"/>
        <v>#DIV/0!</v>
      </c>
      <c r="AQ37" s="395"/>
      <c r="AR37" s="392" t="e">
        <f t="shared" si="31"/>
        <v>#DIV/0!</v>
      </c>
      <c r="AV37" s="407" t="e">
        <f>(#REF!+AK37)/(#REF!+AK42)</f>
        <v>#REF!</v>
      </c>
      <c r="AW37" s="407" t="e">
        <f>#REF!/(AK37+#REF!)</f>
        <v>#REF!</v>
      </c>
      <c r="AX37" s="407" t="e">
        <f>AK37/(#REF!+AK37)</f>
        <v>#REF!</v>
      </c>
      <c r="AZ37" s="395"/>
      <c r="BA37" s="395"/>
    </row>
    <row r="38" spans="1:53" x14ac:dyDescent="0.15">
      <c r="A38" s="393" t="s">
        <v>44</v>
      </c>
      <c r="B38" s="393"/>
      <c r="C38" s="393"/>
      <c r="D38" s="389"/>
      <c r="E38" s="393">
        <f>SUM(E32:E37)</f>
        <v>356</v>
      </c>
      <c r="F38" s="393">
        <f t="shared" ref="F38:I38" si="32">SUM(F32:F37)</f>
        <v>233</v>
      </c>
      <c r="G38" s="393">
        <f t="shared" si="32"/>
        <v>2842</v>
      </c>
      <c r="H38" s="393"/>
      <c r="I38" s="393">
        <f t="shared" si="32"/>
        <v>15</v>
      </c>
      <c r="J38" s="393"/>
      <c r="K38" s="393"/>
      <c r="L38" s="393">
        <f>SUM(L32:L37)</f>
        <v>6</v>
      </c>
      <c r="M38" s="393">
        <f t="shared" ref="M38:O38" si="33">SUM(M32:M37)</f>
        <v>67</v>
      </c>
      <c r="N38" s="393"/>
      <c r="O38" s="393">
        <f t="shared" si="33"/>
        <v>1</v>
      </c>
      <c r="P38" s="393"/>
      <c r="AD38" s="393" t="s">
        <v>44</v>
      </c>
      <c r="AE38" s="393"/>
      <c r="AF38" s="389"/>
      <c r="AG38" s="393">
        <f>SUM(AG32:AG37)</f>
        <v>422</v>
      </c>
      <c r="AH38" s="393">
        <f t="shared" ref="AH38:AI38" si="34">SUM(AH32:AH37)</f>
        <v>265</v>
      </c>
      <c r="AI38" s="393">
        <f t="shared" si="34"/>
        <v>3125</v>
      </c>
      <c r="AJ38" s="393"/>
      <c r="AK38" s="393">
        <f t="shared" ref="AK38" si="35">SUM(AK32:AK37)</f>
        <v>20</v>
      </c>
      <c r="AL38" s="393"/>
      <c r="AM38" s="393"/>
      <c r="AN38" s="393">
        <f>SUM(AN32:AN37)</f>
        <v>17</v>
      </c>
      <c r="AO38" s="393">
        <f t="shared" ref="AO38" si="36">SUM(AO32:AO37)</f>
        <v>128</v>
      </c>
      <c r="AP38" s="393"/>
      <c r="AQ38" s="393">
        <f t="shared" ref="AQ38" si="37">SUM(AQ32:AQ37)</f>
        <v>0</v>
      </c>
      <c r="AR38" s="393"/>
    </row>
    <row r="39" spans="1:53" x14ac:dyDescent="0.15">
      <c r="A39" s="393"/>
      <c r="C39" s="397"/>
      <c r="D39" s="397"/>
      <c r="E39" s="397"/>
      <c r="F39" s="397"/>
      <c r="G39" s="397"/>
      <c r="H39" s="397"/>
      <c r="I39" s="397"/>
      <c r="J39" s="397"/>
      <c r="K39" s="397"/>
      <c r="L39" s="397"/>
      <c r="AC39" s="393"/>
      <c r="AE39" s="397"/>
      <c r="AF39" s="397"/>
      <c r="AG39" s="397"/>
      <c r="AH39" s="397"/>
      <c r="AI39" s="397"/>
      <c r="AJ39" s="397"/>
      <c r="AK39" s="397"/>
      <c r="AL39" s="397"/>
      <c r="AM39" s="397"/>
      <c r="AN39" s="397"/>
    </row>
    <row r="40" spans="1:53" x14ac:dyDescent="0.15">
      <c r="A40" s="393"/>
      <c r="C40" s="397"/>
      <c r="D40" s="397"/>
      <c r="E40" s="397"/>
      <c r="F40" s="397"/>
      <c r="G40" s="397"/>
      <c r="H40" s="397"/>
      <c r="I40" s="397"/>
      <c r="J40" s="397"/>
      <c r="K40" s="397"/>
      <c r="L40" s="397"/>
      <c r="AC40" s="393"/>
      <c r="AE40" s="397"/>
      <c r="AF40" s="397"/>
      <c r="AG40" s="397"/>
      <c r="AH40" s="397"/>
      <c r="AI40" s="397"/>
      <c r="AJ40" s="397"/>
      <c r="AK40" s="397"/>
      <c r="AL40" s="397"/>
      <c r="AM40" s="397"/>
      <c r="AN40" s="397"/>
    </row>
    <row r="41" spans="1:53" x14ac:dyDescent="0.15">
      <c r="A41" s="587" t="s">
        <v>52</v>
      </c>
      <c r="B41" s="587"/>
      <c r="C41" s="587"/>
      <c r="D41" s="587"/>
      <c r="E41" s="587"/>
      <c r="F41" s="587"/>
      <c r="G41" s="587"/>
      <c r="H41" s="388"/>
      <c r="I41" s="388"/>
      <c r="J41" s="397"/>
      <c r="K41" s="397"/>
      <c r="L41" s="587" t="s">
        <v>49</v>
      </c>
      <c r="M41" s="587"/>
      <c r="N41" s="587"/>
      <c r="O41" s="587"/>
      <c r="P41" s="587"/>
      <c r="T41" s="587" t="s">
        <v>50</v>
      </c>
      <c r="U41" s="587"/>
      <c r="V41" s="587"/>
      <c r="X41" s="587"/>
      <c r="Y41" s="586"/>
      <c r="AE41" s="587" t="s">
        <v>52</v>
      </c>
      <c r="AF41" s="587"/>
      <c r="AG41" s="587"/>
      <c r="AH41" s="587"/>
      <c r="AI41" s="587"/>
      <c r="AJ41" s="587"/>
      <c r="AK41" s="587"/>
      <c r="AL41" s="397"/>
      <c r="AM41" s="397"/>
      <c r="AN41" s="587" t="s">
        <v>49</v>
      </c>
      <c r="AO41" s="587"/>
      <c r="AP41" s="587"/>
      <c r="AQ41" s="587"/>
      <c r="AR41" s="587"/>
      <c r="AV41" s="587" t="s">
        <v>50</v>
      </c>
      <c r="AW41" s="587"/>
      <c r="AX41" s="587"/>
      <c r="AZ41" s="587" t="s">
        <v>51</v>
      </c>
      <c r="BA41" s="586"/>
    </row>
    <row r="42" spans="1:53" x14ac:dyDescent="0.15">
      <c r="A42" s="393" t="s">
        <v>31</v>
      </c>
      <c r="B42" s="393" t="s">
        <v>1517</v>
      </c>
      <c r="C42" s="393" t="s">
        <v>66</v>
      </c>
      <c r="D42" s="393" t="s">
        <v>34</v>
      </c>
      <c r="E42" s="393" t="s">
        <v>17</v>
      </c>
      <c r="F42" s="393" t="s">
        <v>18</v>
      </c>
      <c r="G42" s="393" t="s">
        <v>19</v>
      </c>
      <c r="H42" s="393" t="s">
        <v>20</v>
      </c>
      <c r="I42" s="393" t="s">
        <v>6</v>
      </c>
      <c r="J42" s="393" t="s">
        <v>53</v>
      </c>
      <c r="L42" s="393" t="s">
        <v>10</v>
      </c>
      <c r="M42" s="393" t="s">
        <v>11</v>
      </c>
      <c r="N42" s="393" t="s">
        <v>12</v>
      </c>
      <c r="O42" s="393" t="s">
        <v>54</v>
      </c>
      <c r="P42" s="393" t="s">
        <v>7</v>
      </c>
      <c r="S42" s="393" t="s">
        <v>31</v>
      </c>
      <c r="T42" s="393" t="s">
        <v>47</v>
      </c>
      <c r="U42" s="393" t="s">
        <v>45</v>
      </c>
      <c r="V42" s="393" t="s">
        <v>46</v>
      </c>
      <c r="X42" s="393" t="s">
        <v>14</v>
      </c>
      <c r="Y42" s="393" t="s">
        <v>21</v>
      </c>
      <c r="Z42" s="393" t="s">
        <v>1004</v>
      </c>
      <c r="AA42" s="393"/>
      <c r="AD42" s="393" t="s">
        <v>31</v>
      </c>
      <c r="AE42" s="393" t="s">
        <v>66</v>
      </c>
      <c r="AF42" s="393" t="s">
        <v>34</v>
      </c>
      <c r="AG42" s="393" t="s">
        <v>17</v>
      </c>
      <c r="AH42" s="393" t="s">
        <v>18</v>
      </c>
      <c r="AI42" s="393" t="s">
        <v>19</v>
      </c>
      <c r="AJ42" s="393" t="s">
        <v>20</v>
      </c>
      <c r="AK42" s="393" t="s">
        <v>6</v>
      </c>
      <c r="AL42" s="393" t="s">
        <v>53</v>
      </c>
      <c r="AN42" s="393" t="s">
        <v>10</v>
      </c>
      <c r="AO42" s="393" t="s">
        <v>11</v>
      </c>
      <c r="AP42" s="393" t="s">
        <v>12</v>
      </c>
      <c r="AQ42" s="393" t="s">
        <v>54</v>
      </c>
      <c r="AR42" s="393" t="s">
        <v>7</v>
      </c>
      <c r="AV42" s="393" t="s">
        <v>47</v>
      </c>
      <c r="AW42" s="393" t="s">
        <v>45</v>
      </c>
      <c r="AX42" s="393" t="s">
        <v>46</v>
      </c>
      <c r="AZ42" s="393" t="s">
        <v>14</v>
      </c>
      <c r="BA42" s="393" t="s">
        <v>21</v>
      </c>
    </row>
    <row r="43" spans="1:53" x14ac:dyDescent="0.15">
      <c r="A43" s="394" t="s">
        <v>686</v>
      </c>
      <c r="B43" s="395">
        <v>29</v>
      </c>
      <c r="C43" s="395">
        <v>15</v>
      </c>
      <c r="D43" s="392">
        <f>F43/E43</f>
        <v>0.69148936170212771</v>
      </c>
      <c r="E43" s="395">
        <v>94</v>
      </c>
      <c r="F43" s="395">
        <v>65</v>
      </c>
      <c r="G43" s="395">
        <v>659</v>
      </c>
      <c r="H43" s="395">
        <f>G43/F43</f>
        <v>10.138461538461538</v>
      </c>
      <c r="I43" s="395">
        <v>5</v>
      </c>
      <c r="J43" s="392">
        <f>I43/F43</f>
        <v>7.6923076923076927E-2</v>
      </c>
      <c r="L43" s="395"/>
      <c r="M43" s="395"/>
      <c r="N43" s="395" t="e">
        <f>M43/L43</f>
        <v>#DIV/0!</v>
      </c>
      <c r="O43" s="395">
        <v>0</v>
      </c>
      <c r="P43" s="392" t="e">
        <f>O43/L43</f>
        <v>#DIV/0!</v>
      </c>
      <c r="S43" s="394" t="s">
        <v>687</v>
      </c>
      <c r="T43" s="407">
        <f>(E43+L43)/($E$47+$L$47+$E$38+$L$38+$K$27+$D$27+$N$17)</f>
        <v>9.170731707317073E-2</v>
      </c>
      <c r="U43" s="407">
        <f>E43/($E$47+$E$38+$K$27)</f>
        <v>0.16785714285714284</v>
      </c>
      <c r="V43" s="407">
        <f>L43/($L$47+$L$38+$D$27+$N$17)</f>
        <v>0</v>
      </c>
      <c r="X43" s="395">
        <f>($G43*('Scoring Format'!$B$4))+($I43*'Scoring Format'!$B$7)+($M43*('Scoring Format'!$B$3))+($O43*('Scoring Format'!$B$6))</f>
        <v>95.9</v>
      </c>
      <c r="Y43" s="395">
        <f>(F43*1)+(($G43*('Scoring Format'!$B$4))+($I43*'Scoring Format'!$B$7)+($M43*('Scoring Format'!$B$3))+($O43*('Scoring Format'!$B$6)))</f>
        <v>160.9</v>
      </c>
      <c r="Z43" s="395">
        <f>(F43*0.5)+(($G43*('Scoring Format'!$B$4))+($I43*'Scoring Format'!$B$7)+($M43*('Scoring Format'!$B$3))+($O43*('Scoring Format'!$B$6)))</f>
        <v>128.4</v>
      </c>
      <c r="AA43" s="397"/>
      <c r="AD43" s="394" t="s">
        <v>32</v>
      </c>
      <c r="AE43" s="394"/>
      <c r="AF43" s="392">
        <f>AH43/AG43</f>
        <v>0.5625</v>
      </c>
      <c r="AG43" s="395">
        <v>16</v>
      </c>
      <c r="AH43" s="395">
        <v>9</v>
      </c>
      <c r="AI43" s="395">
        <v>108</v>
      </c>
      <c r="AJ43" s="395">
        <f>AI43/AH43</f>
        <v>12</v>
      </c>
      <c r="AK43" s="395">
        <v>1</v>
      </c>
      <c r="AL43" s="392">
        <f>AK43/AH43</f>
        <v>0.1111111111111111</v>
      </c>
      <c r="AN43" s="395">
        <v>0</v>
      </c>
      <c r="AO43" s="395">
        <v>0</v>
      </c>
      <c r="AP43" s="395">
        <v>0</v>
      </c>
      <c r="AQ43" s="395">
        <v>0</v>
      </c>
      <c r="AR43" s="392" t="e">
        <f>AQ43/AN43</f>
        <v>#DIV/0!</v>
      </c>
      <c r="AV43" s="407" t="e">
        <f>(#REF!+AK43)/(#REF!+AK46)</f>
        <v>#REF!</v>
      </c>
      <c r="AW43" s="407" t="e">
        <f>#REF!/(AK43+#REF!)</f>
        <v>#REF!</v>
      </c>
      <c r="AX43" s="407" t="e">
        <f>AK43/(#REF!+AK43)</f>
        <v>#REF!</v>
      </c>
      <c r="AZ43" s="395">
        <f>(AI43*0.1)+(AK43*6)+(AO43*0.1)+(AQ43*6)</f>
        <v>16.8</v>
      </c>
      <c r="BA43" s="395">
        <f>(AH43*1)+(AI43*0.1)+(AK43*6)+(AO43*0.1)+(AQ43*6)</f>
        <v>25.8</v>
      </c>
    </row>
    <row r="44" spans="1:53" x14ac:dyDescent="0.15">
      <c r="A44" s="394" t="s">
        <v>1508</v>
      </c>
      <c r="B44" s="395">
        <v>29</v>
      </c>
      <c r="C44" s="395">
        <v>15</v>
      </c>
      <c r="D44" s="392">
        <f t="shared" ref="D44:D46" si="38">F44/E44</f>
        <v>0.8</v>
      </c>
      <c r="E44" s="395">
        <v>15</v>
      </c>
      <c r="F44" s="395">
        <v>12</v>
      </c>
      <c r="G44" s="395">
        <v>108</v>
      </c>
      <c r="H44" s="395">
        <f>G44/F44</f>
        <v>9</v>
      </c>
      <c r="I44" s="395">
        <v>0</v>
      </c>
      <c r="J44" s="392">
        <f t="shared" ref="J44:J46" si="39">I44/F44</f>
        <v>0</v>
      </c>
      <c r="L44" s="395"/>
      <c r="M44" s="395"/>
      <c r="N44" s="395" t="e">
        <f t="shared" ref="N44:N46" si="40">M44/L44</f>
        <v>#DIV/0!</v>
      </c>
      <c r="O44" s="395">
        <v>0</v>
      </c>
      <c r="P44" s="392" t="e">
        <f t="shared" ref="P44:P46" si="41">O44/L44</f>
        <v>#DIV/0!</v>
      </c>
      <c r="S44" s="394" t="s">
        <v>1594</v>
      </c>
      <c r="T44" s="407">
        <f>(E44+L44)/($E$47+$L$47+$E$38+$L$38+$K$27+$D$27+$N$17)</f>
        <v>1.4634146341463415E-2</v>
      </c>
      <c r="U44" s="407">
        <f>E44/($E$47+$E$38+$K$27)</f>
        <v>2.6785714285714284E-2</v>
      </c>
      <c r="V44" s="407">
        <f>L44/($L$47+$L$38+$D$27+$N$17)</f>
        <v>0</v>
      </c>
      <c r="X44" s="395">
        <f>($G44*('Scoring Format'!$B$4))+($I44*'Scoring Format'!$B$7)+($M44*('Scoring Format'!$B$3))+($O44*('Scoring Format'!$B$6))</f>
        <v>10.8</v>
      </c>
      <c r="Y44" s="395">
        <f>(F44*1)+(($G44*('Scoring Format'!$B$4))+($I44*'Scoring Format'!$B$7)+($M44*('Scoring Format'!$B$3))+($O44*('Scoring Format'!$B$6)))</f>
        <v>22.8</v>
      </c>
      <c r="Z44" s="395">
        <f>(F44*0.5)+(($G44*('Scoring Format'!$B$4))+($I44*'Scoring Format'!$B$7)+($M44*('Scoring Format'!$B$3))+($O44*('Scoring Format'!$B$6)))</f>
        <v>16.8</v>
      </c>
      <c r="AA44" s="397"/>
      <c r="AD44" s="394" t="s">
        <v>73</v>
      </c>
      <c r="AE44" s="394"/>
      <c r="AF44" s="392">
        <f t="shared" ref="AF44:AF46" si="42">AH44/AG44</f>
        <v>0.74285714285714288</v>
      </c>
      <c r="AG44" s="395">
        <v>35</v>
      </c>
      <c r="AH44" s="395">
        <v>26</v>
      </c>
      <c r="AI44" s="395">
        <v>283</v>
      </c>
      <c r="AJ44" s="395">
        <f>AI44/AH44</f>
        <v>10.884615384615385</v>
      </c>
      <c r="AK44" s="395">
        <v>2</v>
      </c>
      <c r="AL44" s="392">
        <f t="shared" ref="AL44:AL46" si="43">AK44/AH44</f>
        <v>7.6923076923076927E-2</v>
      </c>
      <c r="AN44" s="395">
        <v>0</v>
      </c>
      <c r="AO44" s="395">
        <v>0</v>
      </c>
      <c r="AP44" s="395">
        <v>0</v>
      </c>
      <c r="AQ44" s="395">
        <v>0</v>
      </c>
      <c r="AR44" s="392" t="e">
        <f t="shared" ref="AR44:AR46" si="44">AQ44/AN44</f>
        <v>#DIV/0!</v>
      </c>
      <c r="AV44" s="407" t="e">
        <f>(#REF!+AK44)/(#REF!+AK47)</f>
        <v>#REF!</v>
      </c>
      <c r="AW44" s="407" t="e">
        <f>#REF!/(AK44+#REF!)</f>
        <v>#REF!</v>
      </c>
      <c r="AX44" s="407" t="e">
        <f>AK44/(#REF!+AK44)</f>
        <v>#REF!</v>
      </c>
      <c r="AZ44" s="395">
        <f>(AI44*0.1)+(AK44*6)+(AO44*0.1)+(AQ44*6)</f>
        <v>40.299999999999997</v>
      </c>
      <c r="BA44" s="395">
        <f>(AH44*1)+(AI44*0.1)+(AK44*6)+(AO44*0.1)+(AQ44*6)</f>
        <v>66.3</v>
      </c>
    </row>
    <row r="45" spans="1:53" x14ac:dyDescent="0.15">
      <c r="A45" s="394" t="s">
        <v>2225</v>
      </c>
      <c r="B45" s="395">
        <v>23</v>
      </c>
      <c r="C45" s="395">
        <v>10</v>
      </c>
      <c r="D45" s="392">
        <f t="shared" si="38"/>
        <v>0.42857142857142855</v>
      </c>
      <c r="E45" s="395">
        <v>7</v>
      </c>
      <c r="F45" s="395">
        <v>3</v>
      </c>
      <c r="G45" s="395">
        <v>21</v>
      </c>
      <c r="H45" s="395">
        <f>G45/F45</f>
        <v>7</v>
      </c>
      <c r="I45" s="395">
        <v>0</v>
      </c>
      <c r="J45" s="392">
        <f t="shared" si="39"/>
        <v>0</v>
      </c>
      <c r="L45" s="395"/>
      <c r="M45" s="395"/>
      <c r="N45" s="395" t="e">
        <f t="shared" si="40"/>
        <v>#DIV/0!</v>
      </c>
      <c r="O45" s="395">
        <v>0</v>
      </c>
      <c r="P45" s="392" t="e">
        <f t="shared" si="41"/>
        <v>#DIV/0!</v>
      </c>
      <c r="S45" s="394" t="s">
        <v>1890</v>
      </c>
      <c r="T45" s="407">
        <f>(E45+L45)/($E$47+$L$47+$E$38+$L$38+$K$27+$D$27+$N$17)</f>
        <v>6.8292682926829268E-3</v>
      </c>
      <c r="U45" s="407">
        <f>E45/($E$47+$E$38+$K$27)</f>
        <v>1.2500000000000001E-2</v>
      </c>
      <c r="V45" s="407">
        <f>L45/($L$47+$L$38+$D$27+$N$17)</f>
        <v>0</v>
      </c>
      <c r="X45" s="395">
        <f>($G45*('Scoring Format'!$B$4))+($I45*'Scoring Format'!$B$7)+($M45*('Scoring Format'!$B$3))+($O45*('Scoring Format'!$B$6))</f>
        <v>2.1</v>
      </c>
      <c r="Y45" s="395">
        <f>(F45*1)+(($G45*('Scoring Format'!$B$4))+($I45*'Scoring Format'!$B$7)+($M45*('Scoring Format'!$B$3))+($O45*('Scoring Format'!$B$6)))</f>
        <v>5.0999999999999996</v>
      </c>
      <c r="Z45" s="395">
        <f>(F45*0.5)+(($G45*('Scoring Format'!$B$4))+($I45*'Scoring Format'!$B$7)+($M45*('Scoring Format'!$B$3))+($O45*('Scoring Format'!$B$6)))</f>
        <v>3.6</v>
      </c>
      <c r="AA45" s="397"/>
      <c r="AD45" s="394" t="s">
        <v>74</v>
      </c>
      <c r="AE45" s="394"/>
      <c r="AF45" s="392">
        <f t="shared" si="42"/>
        <v>0.5</v>
      </c>
      <c r="AG45" s="395">
        <v>12</v>
      </c>
      <c r="AH45" s="395">
        <v>6</v>
      </c>
      <c r="AI45" s="395">
        <v>65</v>
      </c>
      <c r="AJ45" s="395">
        <f>AI45/AH45</f>
        <v>10.833333333333334</v>
      </c>
      <c r="AK45" s="395">
        <v>0</v>
      </c>
      <c r="AL45" s="392">
        <f t="shared" si="43"/>
        <v>0</v>
      </c>
      <c r="AN45" s="395">
        <v>0</v>
      </c>
      <c r="AO45" s="395">
        <v>0</v>
      </c>
      <c r="AP45" s="395">
        <v>0</v>
      </c>
      <c r="AQ45" s="395">
        <v>0</v>
      </c>
      <c r="AR45" s="392" t="e">
        <f t="shared" si="44"/>
        <v>#DIV/0!</v>
      </c>
      <c r="AV45" s="407" t="e">
        <f>(#REF!+AK45)/(#REF!+AI49)</f>
        <v>#REF!</v>
      </c>
      <c r="AW45" s="407" t="e">
        <f>#REF!/(AK45+#REF!)</f>
        <v>#REF!</v>
      </c>
      <c r="AX45" s="407" t="e">
        <f>AK45/(#REF!+AK45)</f>
        <v>#REF!</v>
      </c>
      <c r="AZ45" s="395">
        <f>(AI45*0.1)+(AK45*6)+(AO45*0.1)+(AQ45*6)</f>
        <v>6.5</v>
      </c>
      <c r="BA45" s="395">
        <f>(AH45*1)+(AI45*0.1)+(AK45*6)+(AO45*0.1)+(AQ45*6)</f>
        <v>12.5</v>
      </c>
    </row>
    <row r="46" spans="1:53" x14ac:dyDescent="0.15">
      <c r="A46" s="394" t="s">
        <v>1891</v>
      </c>
      <c r="B46" s="395">
        <v>23</v>
      </c>
      <c r="C46" s="395">
        <v>10</v>
      </c>
      <c r="D46" s="392">
        <f t="shared" si="38"/>
        <v>0.33333333333333331</v>
      </c>
      <c r="E46" s="395">
        <v>3</v>
      </c>
      <c r="F46" s="395">
        <v>1</v>
      </c>
      <c r="G46" s="395">
        <v>4</v>
      </c>
      <c r="H46" s="395">
        <f>G46/F46</f>
        <v>4</v>
      </c>
      <c r="I46" s="395">
        <v>0</v>
      </c>
      <c r="J46" s="392">
        <f t="shared" si="39"/>
        <v>0</v>
      </c>
      <c r="L46" s="395"/>
      <c r="M46" s="395"/>
      <c r="N46" s="395" t="e">
        <f t="shared" si="40"/>
        <v>#DIV/0!</v>
      </c>
      <c r="O46" s="395">
        <v>0</v>
      </c>
      <c r="P46" s="392" t="e">
        <f t="shared" si="41"/>
        <v>#DIV/0!</v>
      </c>
      <c r="S46" s="394" t="s">
        <v>1892</v>
      </c>
      <c r="T46" s="407">
        <f>(E46+L46)/($E$47+$L$47+$E$38+$L$38+$K$27+$D$27+$N$17)</f>
        <v>2.9268292682926829E-3</v>
      </c>
      <c r="U46" s="407">
        <f>E46/($E$47+$E$38+$K$27)</f>
        <v>5.3571428571428572E-3</v>
      </c>
      <c r="V46" s="407">
        <f>L46/($L$47+$L$38+$D$27+$N$17)</f>
        <v>0</v>
      </c>
      <c r="X46" s="395">
        <f>($G46*('Scoring Format'!$B$4))+($I46*'Scoring Format'!$B$7)+($M46*('Scoring Format'!$B$3))+($O46*('Scoring Format'!$B$6))</f>
        <v>0.4</v>
      </c>
      <c r="Y46" s="395">
        <f>(F46*1)+(($G46*('Scoring Format'!$B$4))+($I46*'Scoring Format'!$B$7)+($M46*('Scoring Format'!$B$3))+($O46*('Scoring Format'!$B$6)))</f>
        <v>1.4</v>
      </c>
      <c r="Z46" s="395">
        <f>(F46*0.5)+(($G46*('Scoring Format'!$B$4))+($I46*'Scoring Format'!$B$7)+($M46*('Scoring Format'!$B$3))+($O46*('Scoring Format'!$B$6)))</f>
        <v>0.9</v>
      </c>
      <c r="AA46" s="397"/>
      <c r="AD46" s="394"/>
      <c r="AE46" s="394"/>
      <c r="AF46" s="392" t="e">
        <f t="shared" si="42"/>
        <v>#DIV/0!</v>
      </c>
      <c r="AG46" s="395"/>
      <c r="AH46" s="395"/>
      <c r="AI46" s="395"/>
      <c r="AJ46" s="395" t="e">
        <f>AI46/AH46</f>
        <v>#DIV/0!</v>
      </c>
      <c r="AK46" s="395"/>
      <c r="AL46" s="392" t="e">
        <f t="shared" si="43"/>
        <v>#DIV/0!</v>
      </c>
      <c r="AN46" s="395"/>
      <c r="AO46" s="395"/>
      <c r="AP46" s="395"/>
      <c r="AQ46" s="395">
        <v>0</v>
      </c>
      <c r="AR46" s="392" t="e">
        <f t="shared" si="44"/>
        <v>#DIV/0!</v>
      </c>
      <c r="AV46" s="407" t="e">
        <f>(#REF!+AK46)/(#REF!+AI50)</f>
        <v>#REF!</v>
      </c>
      <c r="AW46" s="407" t="e">
        <f>#REF!/(AK46+#REF!)</f>
        <v>#REF!</v>
      </c>
      <c r="AX46" s="407" t="e">
        <f>AK46/(#REF!+AK46)</f>
        <v>#REF!</v>
      </c>
      <c r="AZ46" s="395">
        <f>(AI46*0.1)+(AK46*6)+(AO46*0.1)+(AQ46*6)</f>
        <v>0</v>
      </c>
      <c r="BA46" s="395">
        <f>(AH46*1)+(AI46*0.1)+(AK46*6)+(AO46*0.1)+(AQ46*6)</f>
        <v>0</v>
      </c>
    </row>
    <row r="47" spans="1:53" x14ac:dyDescent="0.15">
      <c r="A47" s="393" t="s">
        <v>44</v>
      </c>
      <c r="B47" s="393"/>
      <c r="C47" s="393"/>
      <c r="D47" s="389"/>
      <c r="E47" s="393">
        <f>SUM(E43:E46)</f>
        <v>119</v>
      </c>
      <c r="F47" s="393">
        <f t="shared" ref="F47:I47" si="45">SUM(F43:F46)</f>
        <v>81</v>
      </c>
      <c r="G47" s="393">
        <f t="shared" si="45"/>
        <v>792</v>
      </c>
      <c r="H47" s="393"/>
      <c r="I47" s="393">
        <f t="shared" si="45"/>
        <v>5</v>
      </c>
      <c r="J47" s="393"/>
      <c r="K47" s="393"/>
      <c r="L47" s="393">
        <f>SUM(L43:L46)</f>
        <v>0</v>
      </c>
      <c r="M47" s="393">
        <f t="shared" ref="M47:O47" si="46">SUM(M43:M46)</f>
        <v>0</v>
      </c>
      <c r="N47" s="393"/>
      <c r="O47" s="393">
        <f t="shared" si="46"/>
        <v>0</v>
      </c>
      <c r="P47" s="389"/>
      <c r="R47" s="398"/>
      <c r="T47" s="398"/>
      <c r="V47" s="397"/>
      <c r="W47" s="397"/>
      <c r="AD47" s="393" t="s">
        <v>44</v>
      </c>
      <c r="AE47" s="393"/>
      <c r="AF47" s="389"/>
      <c r="AG47" s="393">
        <f>SUM(AG43:AG46)</f>
        <v>63</v>
      </c>
      <c r="AH47" s="393">
        <f t="shared" ref="AH47:AI47" si="47">SUM(AH43:AH46)</f>
        <v>41</v>
      </c>
      <c r="AI47" s="393">
        <f t="shared" si="47"/>
        <v>456</v>
      </c>
      <c r="AJ47" s="393"/>
      <c r="AK47" s="393">
        <f t="shared" ref="AK47" si="48">SUM(AK43:AK46)</f>
        <v>3</v>
      </c>
      <c r="AL47" s="393"/>
      <c r="AM47" s="393"/>
      <c r="AN47" s="393">
        <f>SUM(AN43:AN46)</f>
        <v>0</v>
      </c>
      <c r="AO47" s="393">
        <f t="shared" ref="AO47" si="49">SUM(AO43:AO46)</f>
        <v>0</v>
      </c>
      <c r="AP47" s="393"/>
      <c r="AQ47" s="393">
        <f t="shared" ref="AQ47" si="50">SUM(AQ43:AQ46)</f>
        <v>0</v>
      </c>
      <c r="AR47" s="389"/>
      <c r="AT47" s="398"/>
      <c r="AU47" s="398"/>
      <c r="AV47" s="398"/>
      <c r="AX47" s="397"/>
      <c r="AY47" s="397"/>
    </row>
    <row r="48" spans="1:53" x14ac:dyDescent="0.15">
      <c r="H48" s="402"/>
      <c r="I48" s="397"/>
      <c r="J48" s="397"/>
      <c r="P48" s="398"/>
      <c r="Q48" s="398"/>
      <c r="R48" s="398"/>
      <c r="T48" s="397"/>
      <c r="U48" s="397"/>
      <c r="AJ48" s="402"/>
      <c r="AK48" s="397"/>
      <c r="AL48" s="397"/>
      <c r="AR48" s="398"/>
      <c r="AS48" s="398"/>
      <c r="AT48" s="398"/>
      <c r="AV48" s="397"/>
      <c r="AW48" s="397"/>
    </row>
    <row r="49" spans="1:50" x14ac:dyDescent="0.15">
      <c r="H49" s="402"/>
      <c r="I49" s="397"/>
      <c r="J49" s="397"/>
      <c r="P49" s="398"/>
      <c r="Q49" s="398"/>
      <c r="R49" s="398"/>
      <c r="T49" s="397"/>
      <c r="U49" s="397"/>
      <c r="AJ49" s="402"/>
      <c r="AK49" s="397"/>
      <c r="AL49" s="397"/>
      <c r="AR49" s="398"/>
      <c r="AS49" s="398"/>
      <c r="AT49" s="398"/>
      <c r="AV49" s="397"/>
      <c r="AW49" s="397"/>
    </row>
    <row r="50" spans="1:50" x14ac:dyDescent="0.15">
      <c r="A50" s="587" t="s">
        <v>57</v>
      </c>
      <c r="B50" s="587"/>
      <c r="C50" s="587"/>
      <c r="D50" s="587"/>
      <c r="E50" s="587"/>
      <c r="F50" s="587"/>
      <c r="G50" s="587"/>
      <c r="H50" s="402"/>
      <c r="I50" s="397"/>
      <c r="J50" s="587" t="s">
        <v>58</v>
      </c>
      <c r="K50" s="588"/>
      <c r="L50" s="588"/>
      <c r="M50" s="588"/>
      <c r="N50" s="588"/>
      <c r="P50" s="408"/>
      <c r="Q50" s="398"/>
      <c r="R50" s="587" t="s">
        <v>62</v>
      </c>
      <c r="S50" s="588"/>
      <c r="T50" s="588"/>
      <c r="U50" s="588"/>
      <c r="V50" s="588"/>
      <c r="AC50" s="587" t="s">
        <v>57</v>
      </c>
      <c r="AD50" s="587"/>
      <c r="AE50" s="587"/>
      <c r="AF50" s="587"/>
      <c r="AG50" s="587"/>
      <c r="AH50" s="587"/>
      <c r="AI50" s="587"/>
      <c r="AJ50" s="402"/>
      <c r="AK50" s="397"/>
      <c r="AL50" s="587" t="s">
        <v>58</v>
      </c>
      <c r="AM50" s="588"/>
      <c r="AN50" s="588"/>
      <c r="AO50" s="588"/>
      <c r="AP50" s="588"/>
      <c r="AR50" s="408"/>
      <c r="AS50" s="398"/>
      <c r="AT50" s="587" t="s">
        <v>62</v>
      </c>
      <c r="AU50" s="588"/>
      <c r="AV50" s="588"/>
      <c r="AW50" s="588"/>
      <c r="AX50" s="588"/>
    </row>
    <row r="51" spans="1:50" x14ac:dyDescent="0.15">
      <c r="A51" s="389"/>
      <c r="B51" s="393" t="s">
        <v>17</v>
      </c>
      <c r="C51" s="393" t="s">
        <v>42</v>
      </c>
      <c r="D51" s="393" t="s">
        <v>19</v>
      </c>
      <c r="E51" s="393" t="s">
        <v>6</v>
      </c>
      <c r="H51" s="397"/>
      <c r="I51" s="397"/>
      <c r="J51" s="589" t="s">
        <v>59</v>
      </c>
      <c r="K51" s="586"/>
      <c r="L51" s="586"/>
      <c r="M51" s="586"/>
      <c r="N51" s="389" t="s">
        <v>60</v>
      </c>
      <c r="R51" s="589" t="s">
        <v>59</v>
      </c>
      <c r="S51" s="586"/>
      <c r="T51" s="586"/>
      <c r="U51" s="586"/>
      <c r="V51" s="389" t="s">
        <v>60</v>
      </c>
      <c r="AC51" s="389"/>
      <c r="AD51" s="393" t="s">
        <v>17</v>
      </c>
      <c r="AE51" s="393" t="s">
        <v>42</v>
      </c>
      <c r="AF51" s="393" t="s">
        <v>19</v>
      </c>
      <c r="AG51" s="393" t="s">
        <v>6</v>
      </c>
      <c r="AJ51" s="397"/>
      <c r="AK51" s="397"/>
      <c r="AL51" s="589" t="s">
        <v>59</v>
      </c>
      <c r="AM51" s="586"/>
      <c r="AN51" s="586"/>
      <c r="AO51" s="586"/>
      <c r="AP51" s="389" t="s">
        <v>60</v>
      </c>
      <c r="AT51" s="589" t="s">
        <v>59</v>
      </c>
      <c r="AU51" s="586"/>
      <c r="AV51" s="586"/>
      <c r="AW51" s="586"/>
      <c r="AX51" s="389" t="s">
        <v>60</v>
      </c>
    </row>
    <row r="52" spans="1:50" x14ac:dyDescent="0.15">
      <c r="A52" s="409" t="s">
        <v>33</v>
      </c>
      <c r="B52" s="395">
        <f>SUM(K22:K26,E32:E37,E43:E46)</f>
        <v>560</v>
      </c>
      <c r="C52" s="395">
        <f>SUM(F43:F46,F32:F37,L22:L26)</f>
        <v>380</v>
      </c>
      <c r="D52" s="395">
        <f>SUM(G43:G46,G32:G37,M22:M26)</f>
        <v>3968</v>
      </c>
      <c r="E52" s="395">
        <f>SUM(O22:O26,I32:I37,I43:I46)</f>
        <v>22</v>
      </c>
      <c r="H52" s="397"/>
      <c r="I52" s="397"/>
      <c r="J52" s="590" t="s">
        <v>2579</v>
      </c>
      <c r="K52" s="590"/>
      <c r="L52" s="590"/>
      <c r="M52" s="590"/>
      <c r="N52" s="394" t="s">
        <v>0</v>
      </c>
      <c r="R52" s="590"/>
      <c r="S52" s="590"/>
      <c r="T52" s="590"/>
      <c r="U52" s="590"/>
      <c r="V52" s="394"/>
      <c r="AC52" s="409" t="s">
        <v>33</v>
      </c>
      <c r="AD52" s="395">
        <f>SUM(AM22:AM26,AG32:AG37,AG43:AG46)</f>
        <v>583</v>
      </c>
      <c r="AE52" s="395">
        <f>SUM(AH43:AH46,AH32:AH37,AM22:AM26)</f>
        <v>404</v>
      </c>
      <c r="AF52" s="395">
        <f>SUM(AI43:AI46,AI32:AI37,AN22:AN26)</f>
        <v>3653</v>
      </c>
      <c r="AG52" s="395">
        <f>SUM(AQ22:AQ26,AK32:AK37,AK43:AK46)</f>
        <v>27</v>
      </c>
      <c r="AJ52" s="397"/>
      <c r="AK52" s="397"/>
      <c r="AL52" s="591"/>
      <c r="AM52" s="590"/>
      <c r="AN52" s="590"/>
      <c r="AO52" s="590"/>
      <c r="AP52" s="394"/>
      <c r="AT52" s="591"/>
      <c r="AU52" s="590"/>
      <c r="AV52" s="590"/>
      <c r="AW52" s="590"/>
      <c r="AX52" s="394"/>
    </row>
    <row r="53" spans="1:50" x14ac:dyDescent="0.15">
      <c r="A53" s="409" t="s">
        <v>43</v>
      </c>
      <c r="B53" s="395">
        <f>SUM(D17)</f>
        <v>560</v>
      </c>
      <c r="C53" s="395">
        <f>SUM(E17)</f>
        <v>380</v>
      </c>
      <c r="D53" s="395">
        <f>SUM(G17)</f>
        <v>3968</v>
      </c>
      <c r="E53" s="395">
        <f>SUM(I17)</f>
        <v>22</v>
      </c>
      <c r="F53" s="393"/>
      <c r="J53" s="590" t="s">
        <v>2580</v>
      </c>
      <c r="K53" s="590"/>
      <c r="L53" s="590"/>
      <c r="M53" s="590"/>
      <c r="N53" s="394" t="s">
        <v>16</v>
      </c>
      <c r="R53" s="590"/>
      <c r="S53" s="590"/>
      <c r="T53" s="590"/>
      <c r="U53" s="590"/>
      <c r="V53" s="394"/>
      <c r="AC53" s="409" t="s">
        <v>43</v>
      </c>
      <c r="AD53" s="395">
        <f>SUM(AF17)</f>
        <v>583</v>
      </c>
      <c r="AE53" s="395">
        <f>SUM(AG17)</f>
        <v>378</v>
      </c>
      <c r="AF53" s="395">
        <f>SUM(AI17)</f>
        <v>4072</v>
      </c>
      <c r="AG53" s="395">
        <f>SUM(AK17)</f>
        <v>27</v>
      </c>
      <c r="AH53" s="393"/>
      <c r="AL53" s="591"/>
      <c r="AM53" s="590"/>
      <c r="AN53" s="590"/>
      <c r="AO53" s="590"/>
      <c r="AP53" s="394"/>
      <c r="AT53" s="591"/>
      <c r="AU53" s="590"/>
      <c r="AV53" s="590"/>
      <c r="AW53" s="590"/>
      <c r="AX53" s="394"/>
    </row>
    <row r="54" spans="1:50" x14ac:dyDescent="0.15">
      <c r="A54" s="409" t="s">
        <v>65</v>
      </c>
      <c r="B54" s="395"/>
      <c r="F54" s="393"/>
      <c r="J54" s="590" t="s">
        <v>2587</v>
      </c>
      <c r="K54" s="590"/>
      <c r="L54" s="590"/>
      <c r="M54" s="590"/>
      <c r="N54" s="394" t="s">
        <v>285</v>
      </c>
      <c r="R54" s="590"/>
      <c r="S54" s="590"/>
      <c r="T54" s="590"/>
      <c r="U54" s="590"/>
      <c r="V54" s="394"/>
      <c r="AC54" s="409" t="s">
        <v>65</v>
      </c>
      <c r="AD54" s="394"/>
      <c r="AH54" s="393"/>
      <c r="AL54" s="591"/>
      <c r="AM54" s="590"/>
      <c r="AN54" s="590"/>
      <c r="AO54" s="590"/>
      <c r="AP54" s="394"/>
      <c r="AT54" s="591"/>
      <c r="AU54" s="590"/>
      <c r="AV54" s="590"/>
      <c r="AW54" s="590"/>
      <c r="AX54" s="394"/>
    </row>
    <row r="55" spans="1:50" x14ac:dyDescent="0.15">
      <c r="J55" s="590" t="s">
        <v>2588</v>
      </c>
      <c r="K55" s="590"/>
      <c r="L55" s="590"/>
      <c r="M55" s="590"/>
      <c r="N55" s="394" t="s">
        <v>285</v>
      </c>
      <c r="R55" s="590"/>
      <c r="S55" s="590"/>
      <c r="T55" s="590"/>
      <c r="U55" s="590"/>
      <c r="V55" s="394"/>
      <c r="AL55" s="591"/>
      <c r="AM55" s="590"/>
      <c r="AN55" s="590"/>
      <c r="AO55" s="590"/>
      <c r="AP55" s="394"/>
      <c r="AT55" s="591"/>
      <c r="AU55" s="590"/>
      <c r="AV55" s="590"/>
      <c r="AW55" s="590"/>
      <c r="AX55" s="394"/>
    </row>
    <row r="56" spans="1:50" x14ac:dyDescent="0.15">
      <c r="A56" s="389"/>
      <c r="B56" s="393" t="s">
        <v>1</v>
      </c>
      <c r="C56" s="393" t="s">
        <v>4</v>
      </c>
      <c r="D56" s="393" t="s">
        <v>6</v>
      </c>
      <c r="J56" s="590" t="s">
        <v>2589</v>
      </c>
      <c r="K56" s="590"/>
      <c r="L56" s="590"/>
      <c r="M56" s="590"/>
      <c r="N56" s="394" t="s">
        <v>285</v>
      </c>
      <c r="R56" s="591"/>
      <c r="S56" s="590"/>
      <c r="T56" s="590"/>
      <c r="U56" s="590"/>
      <c r="V56" s="394"/>
      <c r="AC56" s="389"/>
      <c r="AD56" s="393" t="s">
        <v>1</v>
      </c>
      <c r="AE56" s="393" t="s">
        <v>4</v>
      </c>
      <c r="AF56" s="393" t="s">
        <v>6</v>
      </c>
      <c r="AL56" s="591"/>
      <c r="AM56" s="590"/>
      <c r="AN56" s="590"/>
      <c r="AO56" s="590"/>
      <c r="AP56" s="394"/>
      <c r="AT56" s="591"/>
      <c r="AU56" s="590"/>
      <c r="AV56" s="590"/>
      <c r="AW56" s="590"/>
      <c r="AX56" s="394"/>
    </row>
    <row r="57" spans="1:50" x14ac:dyDescent="0.15">
      <c r="A57" s="409" t="s">
        <v>56</v>
      </c>
      <c r="B57" s="395">
        <f>SUM(N14:N16,D22:D26,L32:L37,L43:L46)</f>
        <v>465</v>
      </c>
      <c r="C57" s="395">
        <f>SUM(O14:O16,E22:E26,M32:M37,M43:M46)</f>
        <v>2381</v>
      </c>
      <c r="D57" s="395">
        <f>SUM(Q14:Q16,G22:G26,O32:O37,O43:O46)</f>
        <v>16</v>
      </c>
      <c r="J57" s="590" t="s">
        <v>2590</v>
      </c>
      <c r="K57" s="590"/>
      <c r="L57" s="590"/>
      <c r="M57" s="590"/>
      <c r="N57" s="394" t="s">
        <v>285</v>
      </c>
      <c r="R57" s="591"/>
      <c r="S57" s="590"/>
      <c r="T57" s="590"/>
      <c r="U57" s="590"/>
      <c r="V57" s="394"/>
      <c r="AC57" s="409" t="s">
        <v>56</v>
      </c>
      <c r="AD57" s="395">
        <f>SUM(AP14:AP16,AF22:AF26,AN32:AN37,AN43:AN46)</f>
        <v>421</v>
      </c>
      <c r="AE57" s="395">
        <f>SUM(AQ14:AQ16,AG22:AG26,AO32:AO37,AO43:AO46)</f>
        <v>2231</v>
      </c>
      <c r="AF57" s="395">
        <f>SUM(AS14:AS16,AI22:AI26,AQ32:AQ37,AQ43:AQ46)</f>
        <v>18</v>
      </c>
      <c r="AL57" s="591"/>
      <c r="AM57" s="590"/>
      <c r="AN57" s="590"/>
      <c r="AO57" s="590"/>
      <c r="AP57" s="394"/>
      <c r="AT57" s="591"/>
      <c r="AU57" s="590"/>
      <c r="AV57" s="590"/>
      <c r="AW57" s="590"/>
      <c r="AX57" s="394"/>
    </row>
    <row r="58" spans="1:50" x14ac:dyDescent="0.15">
      <c r="A58" s="409" t="s">
        <v>65</v>
      </c>
      <c r="B58" s="395"/>
      <c r="J58" s="590"/>
      <c r="K58" s="590"/>
      <c r="L58" s="590"/>
      <c r="M58" s="590"/>
      <c r="N58" s="394"/>
      <c r="R58" s="591"/>
      <c r="S58" s="590"/>
      <c r="T58" s="590"/>
      <c r="U58" s="590"/>
      <c r="V58" s="394"/>
      <c r="AC58" s="409" t="s">
        <v>65</v>
      </c>
      <c r="AD58" s="394"/>
      <c r="AL58" s="591"/>
      <c r="AM58" s="590"/>
      <c r="AN58" s="590"/>
      <c r="AO58" s="590"/>
      <c r="AP58" s="394"/>
      <c r="AT58" s="591"/>
      <c r="AU58" s="590"/>
      <c r="AV58" s="590"/>
      <c r="AW58" s="590"/>
      <c r="AX58" s="394"/>
    </row>
    <row r="59" spans="1:50" x14ac:dyDescent="0.15">
      <c r="J59" s="590"/>
      <c r="K59" s="590"/>
      <c r="L59" s="590"/>
      <c r="M59" s="590"/>
      <c r="N59" s="394"/>
      <c r="R59" s="591"/>
      <c r="S59" s="590"/>
      <c r="T59" s="590"/>
      <c r="U59" s="590"/>
      <c r="V59" s="394"/>
      <c r="AL59" s="591"/>
      <c r="AM59" s="590"/>
      <c r="AN59" s="590"/>
      <c r="AO59" s="590"/>
      <c r="AP59" s="394"/>
      <c r="AT59" s="591"/>
      <c r="AU59" s="590"/>
      <c r="AV59" s="590"/>
      <c r="AW59" s="590"/>
      <c r="AX59" s="394"/>
    </row>
    <row r="60" spans="1:50" x14ac:dyDescent="0.15">
      <c r="B60" s="393" t="s">
        <v>40</v>
      </c>
      <c r="C60" s="393" t="s">
        <v>41</v>
      </c>
      <c r="AD60" s="393" t="s">
        <v>40</v>
      </c>
      <c r="AE60" s="393" t="s">
        <v>41</v>
      </c>
    </row>
    <row r="61" spans="1:50" x14ac:dyDescent="0.15">
      <c r="A61" s="409" t="s">
        <v>39</v>
      </c>
      <c r="B61" s="392">
        <f>B57/(B53+B57)</f>
        <v>0.45365853658536587</v>
      </c>
      <c r="C61" s="392">
        <f>B53/(B53+B57)</f>
        <v>0.54634146341463419</v>
      </c>
      <c r="AC61" s="409" t="s">
        <v>39</v>
      </c>
      <c r="AD61" s="392">
        <f>AD57/(AD53+AD57)</f>
        <v>0.41932270916334663</v>
      </c>
      <c r="AE61" s="392">
        <f>AD53/(AD53+AD57)</f>
        <v>0.58067729083665343</v>
      </c>
      <c r="AL61" s="387" t="s">
        <v>61</v>
      </c>
    </row>
    <row r="62" spans="1:50" x14ac:dyDescent="0.15">
      <c r="A62" s="409" t="s">
        <v>64</v>
      </c>
      <c r="B62" s="395"/>
      <c r="C62" s="394"/>
      <c r="J62" s="387" t="s">
        <v>61</v>
      </c>
      <c r="AC62" s="409" t="s">
        <v>64</v>
      </c>
      <c r="AD62" s="394"/>
      <c r="AE62" s="394"/>
    </row>
    <row r="73" spans="1:23" x14ac:dyDescent="0.15">
      <c r="A73" s="587" t="s">
        <v>55</v>
      </c>
      <c r="B73" s="587"/>
      <c r="C73" s="587"/>
      <c r="D73" s="587"/>
      <c r="E73" s="587"/>
      <c r="F73" s="587"/>
      <c r="G73" s="587"/>
      <c r="H73" s="587"/>
      <c r="I73" s="587"/>
      <c r="J73" s="587"/>
      <c r="K73" s="587"/>
      <c r="L73" s="587"/>
      <c r="M73" s="587"/>
      <c r="N73" s="587"/>
      <c r="O73" s="587"/>
      <c r="P73" s="587"/>
      <c r="Q73" s="587"/>
      <c r="R73" s="587"/>
      <c r="S73" s="587"/>
      <c r="T73" s="587"/>
      <c r="U73" s="587"/>
      <c r="V73" s="587"/>
      <c r="W73" s="587"/>
    </row>
    <row r="74" spans="1:23" x14ac:dyDescent="0.15">
      <c r="A74" s="388"/>
      <c r="B74" s="388"/>
      <c r="C74" s="388"/>
      <c r="D74" s="388"/>
      <c r="E74" s="388"/>
      <c r="F74" s="388"/>
      <c r="G74" s="388"/>
      <c r="H74" s="388"/>
      <c r="I74" s="388"/>
      <c r="J74" s="388"/>
      <c r="K74" s="388"/>
      <c r="L74" s="388"/>
      <c r="M74" s="388"/>
      <c r="N74" s="388"/>
      <c r="O74" s="388"/>
      <c r="P74" s="388"/>
      <c r="Q74" s="388"/>
      <c r="R74" s="388"/>
      <c r="S74" s="388"/>
      <c r="T74" s="388"/>
      <c r="U74" s="388"/>
      <c r="V74" s="388"/>
      <c r="W74" s="388"/>
    </row>
    <row r="75" spans="1:23" x14ac:dyDescent="0.15">
      <c r="H75" s="585" t="s">
        <v>36</v>
      </c>
      <c r="I75" s="585"/>
      <c r="J75" s="585"/>
      <c r="M75" s="585" t="s">
        <v>37</v>
      </c>
      <c r="N75" s="585"/>
      <c r="O75" s="585"/>
      <c r="S75" s="389" t="s">
        <v>94</v>
      </c>
    </row>
    <row r="76" spans="1:23" x14ac:dyDescent="0.15">
      <c r="H76" s="585" t="s">
        <v>38</v>
      </c>
      <c r="I76" s="585"/>
      <c r="J76" s="585"/>
      <c r="M76" s="390" t="s">
        <v>75</v>
      </c>
      <c r="S76" s="391" t="s">
        <v>40</v>
      </c>
      <c r="T76" s="391" t="s">
        <v>41</v>
      </c>
    </row>
    <row r="77" spans="1:23" x14ac:dyDescent="0.15">
      <c r="H77" s="585"/>
      <c r="I77" s="585"/>
      <c r="J77" s="585"/>
      <c r="S77" s="392">
        <f>(M87+C97+K108+K117)/(M87+C97+K108+C87)</f>
        <v>0.56811989100817439</v>
      </c>
      <c r="T77" s="392">
        <f>C87/(C87+M87+C97+K108+K117)</f>
        <v>0.43188010899182561</v>
      </c>
    </row>
    <row r="80" spans="1:23" x14ac:dyDescent="0.15">
      <c r="A80" s="587" t="s">
        <v>38</v>
      </c>
      <c r="B80" s="587"/>
      <c r="C80" s="587"/>
      <c r="D80" s="587"/>
      <c r="E80" s="587"/>
      <c r="F80" s="587"/>
      <c r="G80" s="587"/>
      <c r="H80" s="587"/>
      <c r="I80" s="587"/>
      <c r="J80" s="587"/>
      <c r="K80" s="587"/>
      <c r="L80" s="587"/>
      <c r="M80" s="587"/>
      <c r="N80" s="587"/>
      <c r="O80" s="587"/>
      <c r="P80" s="587"/>
      <c r="Q80" s="587"/>
      <c r="R80" s="587"/>
      <c r="S80" s="587"/>
      <c r="T80" s="587"/>
      <c r="U80" s="587"/>
      <c r="V80" s="587"/>
      <c r="W80" s="587"/>
    </row>
    <row r="82" spans="1:27" x14ac:dyDescent="0.15">
      <c r="C82" s="587" t="s">
        <v>48</v>
      </c>
      <c r="D82" s="587"/>
      <c r="E82" s="587"/>
      <c r="F82" s="587"/>
      <c r="G82" s="587"/>
      <c r="H82" s="587"/>
      <c r="I82" s="587"/>
      <c r="L82" s="587" t="s">
        <v>49</v>
      </c>
      <c r="M82" s="588"/>
      <c r="N82" s="588"/>
      <c r="O82" s="588"/>
      <c r="P82" s="588"/>
      <c r="R82" s="587" t="s">
        <v>50</v>
      </c>
      <c r="S82" s="587"/>
      <c r="T82" s="587"/>
      <c r="V82" s="587" t="s">
        <v>51</v>
      </c>
      <c r="W82" s="587"/>
    </row>
    <row r="83" spans="1:27" x14ac:dyDescent="0.15">
      <c r="A83" s="393" t="s">
        <v>0</v>
      </c>
      <c r="B83" s="393" t="s">
        <v>66</v>
      </c>
      <c r="C83" s="393" t="s">
        <v>1</v>
      </c>
      <c r="D83" s="393" t="s">
        <v>2</v>
      </c>
      <c r="E83" s="393" t="s">
        <v>3</v>
      </c>
      <c r="F83" s="393" t="s">
        <v>4</v>
      </c>
      <c r="G83" s="393" t="s">
        <v>5</v>
      </c>
      <c r="H83" s="393" t="s">
        <v>6</v>
      </c>
      <c r="I83" s="393" t="s">
        <v>7</v>
      </c>
      <c r="J83" s="393" t="s">
        <v>8</v>
      </c>
      <c r="K83" s="393" t="s">
        <v>9</v>
      </c>
      <c r="M83" s="393" t="s">
        <v>10</v>
      </c>
      <c r="N83" s="393" t="s">
        <v>11</v>
      </c>
      <c r="O83" s="393" t="s">
        <v>12</v>
      </c>
      <c r="P83" s="393" t="s">
        <v>6</v>
      </c>
      <c r="Q83" s="393" t="s">
        <v>13</v>
      </c>
      <c r="R83" s="393"/>
      <c r="S83" s="393" t="s">
        <v>47</v>
      </c>
      <c r="T83" s="393" t="s">
        <v>45</v>
      </c>
      <c r="U83" s="393" t="s">
        <v>46</v>
      </c>
      <c r="V83" s="393"/>
      <c r="W83" s="393" t="s">
        <v>14</v>
      </c>
      <c r="X83" s="393" t="s">
        <v>63</v>
      </c>
      <c r="Y83" s="393"/>
      <c r="Z83" s="393"/>
    </row>
    <row r="84" spans="1:27" x14ac:dyDescent="0.15">
      <c r="A84" s="394" t="s">
        <v>1483</v>
      </c>
      <c r="B84" s="395"/>
      <c r="C84" s="395"/>
      <c r="D84" s="395"/>
      <c r="E84" s="392" t="e">
        <f>D84/C84</f>
        <v>#DIV/0!</v>
      </c>
      <c r="F84" s="395"/>
      <c r="G84" s="396" t="e">
        <f>F84/C84</f>
        <v>#DIV/0!</v>
      </c>
      <c r="H84" s="395"/>
      <c r="I84" s="392" t="e">
        <f>H84/C84</f>
        <v>#DIV/0!</v>
      </c>
      <c r="J84" s="395"/>
      <c r="K84" s="392" t="e">
        <f>J84/C84</f>
        <v>#DIV/0!</v>
      </c>
      <c r="M84" s="395"/>
      <c r="N84" s="395"/>
      <c r="O84" s="395" t="e">
        <f>N84/M84</f>
        <v>#DIV/0!</v>
      </c>
      <c r="P84" s="395"/>
      <c r="Q84" s="392" t="e">
        <f>P84/M84</f>
        <v>#DIV/0!</v>
      </c>
      <c r="R84" s="397"/>
      <c r="S84" s="392">
        <f>(C84+M84)/($D$17+$N$17)</f>
        <v>0</v>
      </c>
      <c r="T84" s="392">
        <f>C84/($D$17)</f>
        <v>0</v>
      </c>
      <c r="U84" s="392">
        <f>M84/($N$17)</f>
        <v>0</v>
      </c>
      <c r="V84" s="398"/>
      <c r="W84" s="395">
        <f>(F84*0.05)+(H84*4)+(J84*-1)+(N84*0.1)+(P84*6)</f>
        <v>0</v>
      </c>
      <c r="X84" s="399">
        <f>((F84*0.05)+(H84*4)+(J84*-1)+(N84*0.1)+(P84*6))*0.4</f>
        <v>0</v>
      </c>
      <c r="Y84" s="397"/>
      <c r="Z84" s="397"/>
    </row>
    <row r="85" spans="1:27" x14ac:dyDescent="0.15">
      <c r="A85" s="394" t="s">
        <v>797</v>
      </c>
      <c r="B85" s="395"/>
      <c r="C85" s="395"/>
      <c r="D85" s="395"/>
      <c r="E85" s="392" t="e">
        <f t="shared" ref="E85:E86" si="51">D85/C85</f>
        <v>#DIV/0!</v>
      </c>
      <c r="F85" s="395"/>
      <c r="G85" s="396" t="e">
        <f>F85/C85</f>
        <v>#DIV/0!</v>
      </c>
      <c r="H85" s="395"/>
      <c r="I85" s="392" t="e">
        <f>H85/C85</f>
        <v>#DIV/0!</v>
      </c>
      <c r="J85" s="395"/>
      <c r="K85" s="392" t="e">
        <f t="shared" ref="K85:K86" si="52">J85/C85</f>
        <v>#DIV/0!</v>
      </c>
      <c r="M85" s="395"/>
      <c r="N85" s="395"/>
      <c r="O85" s="395" t="e">
        <f>N85/M85</f>
        <v>#DIV/0!</v>
      </c>
      <c r="P85" s="395">
        <v>0</v>
      </c>
      <c r="Q85" s="392" t="e">
        <f t="shared" ref="Q85:Q86" si="53">P85/M85</f>
        <v>#DIV/0!</v>
      </c>
      <c r="R85" s="397"/>
      <c r="S85" s="392">
        <f>(C85+M85)/($D$17+$N$17)</f>
        <v>0</v>
      </c>
      <c r="T85" s="392">
        <f>C85/($D$17)</f>
        <v>0</v>
      </c>
      <c r="U85" s="392">
        <f>M85/($N$17)</f>
        <v>0</v>
      </c>
      <c r="V85" s="398"/>
      <c r="W85" s="395">
        <f t="shared" ref="W85:W86" si="54">(F85*0.05)+(H85*4)+(J85*-1)+(N85*0.1)+(P85*6)</f>
        <v>0</v>
      </c>
      <c r="X85" s="399">
        <f t="shared" ref="X85:X86" si="55">((F85*0.05)+(H85*4)+(J85*-1)+(N85*0.1)+(P85*6))*0.4</f>
        <v>0</v>
      </c>
      <c r="Y85" s="397"/>
      <c r="Z85" s="397"/>
    </row>
    <row r="86" spans="1:27" x14ac:dyDescent="0.15">
      <c r="A86" s="394" t="s">
        <v>929</v>
      </c>
      <c r="B86" s="395">
        <v>8</v>
      </c>
      <c r="C86" s="395">
        <v>317</v>
      </c>
      <c r="D86" s="395">
        <v>191</v>
      </c>
      <c r="E86" s="392">
        <f t="shared" si="51"/>
        <v>0.60252365930599372</v>
      </c>
      <c r="F86" s="395">
        <v>2300</v>
      </c>
      <c r="G86" s="396">
        <f>F86/C86</f>
        <v>7.2555205047318614</v>
      </c>
      <c r="H86" s="395">
        <v>16</v>
      </c>
      <c r="I86" s="392">
        <f>H86/C86</f>
        <v>5.0473186119873815E-2</v>
      </c>
      <c r="J86" s="395">
        <v>7</v>
      </c>
      <c r="K86" s="392">
        <f t="shared" si="52"/>
        <v>2.2082018927444796E-2</v>
      </c>
      <c r="M86" s="395">
        <v>33</v>
      </c>
      <c r="N86" s="395">
        <v>110</v>
      </c>
      <c r="O86" s="395">
        <f>N86/M86</f>
        <v>3.3333333333333335</v>
      </c>
      <c r="P86" s="395">
        <v>0</v>
      </c>
      <c r="Q86" s="392">
        <f t="shared" si="53"/>
        <v>0</v>
      </c>
      <c r="R86" s="397"/>
      <c r="S86" s="392">
        <f>(C86+M86)/($D$17+$N$17)</f>
        <v>0.546875</v>
      </c>
      <c r="T86" s="392">
        <f>C86/($D$17)</f>
        <v>0.56607142857142856</v>
      </c>
      <c r="U86" s="392">
        <f>M86/($N$17)</f>
        <v>0.41249999999999998</v>
      </c>
      <c r="V86" s="398"/>
      <c r="W86" s="395">
        <f t="shared" si="54"/>
        <v>183</v>
      </c>
      <c r="X86" s="399">
        <f t="shared" si="55"/>
        <v>73.2</v>
      </c>
      <c r="Y86" s="397"/>
      <c r="Z86" s="397"/>
    </row>
    <row r="87" spans="1:27" x14ac:dyDescent="0.15">
      <c r="A87" s="393" t="s">
        <v>44</v>
      </c>
      <c r="B87" s="393"/>
      <c r="C87" s="393">
        <f>SUM(C84:C86)</f>
        <v>317</v>
      </c>
      <c r="D87" s="393">
        <f>SUM(D84:D86)</f>
        <v>191</v>
      </c>
      <c r="E87" s="393"/>
      <c r="F87" s="393">
        <f t="shared" ref="F87" si="56">SUM(F84:F86)</f>
        <v>2300</v>
      </c>
      <c r="G87" s="393"/>
      <c r="H87" s="393">
        <f t="shared" ref="H87" si="57">SUM(H84:H86)</f>
        <v>16</v>
      </c>
      <c r="I87" s="393"/>
      <c r="J87" s="393">
        <f t="shared" ref="J87" si="58">SUM(J84:J86)</f>
        <v>7</v>
      </c>
      <c r="K87" s="393"/>
      <c r="L87" s="389"/>
      <c r="M87" s="393">
        <f>SUM(M84:M86)</f>
        <v>33</v>
      </c>
      <c r="N87" s="393">
        <f>SUM(N84:N86)</f>
        <v>110</v>
      </c>
      <c r="O87" s="393"/>
      <c r="P87" s="393">
        <f>SUM(P84:P86)</f>
        <v>0</v>
      </c>
      <c r="Q87" s="393"/>
      <c r="R87" s="393"/>
      <c r="S87" s="400">
        <f>S84+S85+S86</f>
        <v>0.546875</v>
      </c>
      <c r="T87" s="401">
        <f>C87/(C87+M87)</f>
        <v>0.90571428571428569</v>
      </c>
      <c r="U87" s="401">
        <f>M87/(M87+C87)</f>
        <v>9.4285714285714292E-2</v>
      </c>
      <c r="V87" s="398"/>
      <c r="W87" s="397"/>
      <c r="X87" s="397"/>
      <c r="Y87" s="397"/>
      <c r="Z87" s="397"/>
    </row>
    <row r="88" spans="1:27" x14ac:dyDescent="0.15">
      <c r="C88" s="397"/>
      <c r="D88" s="402"/>
      <c r="E88" s="397"/>
      <c r="F88" s="403"/>
      <c r="G88" s="397"/>
      <c r="H88" s="404"/>
      <c r="I88" s="397"/>
      <c r="J88" s="404"/>
      <c r="K88" s="397"/>
      <c r="L88" s="397"/>
      <c r="M88" s="397"/>
      <c r="N88" s="397"/>
      <c r="O88" s="397"/>
      <c r="P88" s="397"/>
      <c r="Q88" s="397"/>
      <c r="R88" s="397"/>
    </row>
    <row r="89" spans="1:27" x14ac:dyDescent="0.15">
      <c r="C89" s="397"/>
      <c r="D89" s="402"/>
      <c r="E89" s="397"/>
      <c r="F89" s="403"/>
      <c r="G89" s="397"/>
      <c r="H89" s="404"/>
      <c r="I89" s="397"/>
      <c r="J89" s="404"/>
      <c r="K89" s="397"/>
      <c r="L89" s="397"/>
      <c r="M89" s="397"/>
      <c r="N89" s="397"/>
      <c r="O89" s="397"/>
      <c r="P89" s="397"/>
      <c r="Q89" s="397"/>
      <c r="R89" s="397"/>
    </row>
    <row r="90" spans="1:27" x14ac:dyDescent="0.15">
      <c r="A90" s="587" t="s">
        <v>49</v>
      </c>
      <c r="B90" s="587"/>
      <c r="C90" s="587"/>
      <c r="D90" s="587"/>
      <c r="E90" s="587"/>
      <c r="F90" s="587"/>
      <c r="G90" s="587"/>
      <c r="H90" s="587" t="s">
        <v>52</v>
      </c>
      <c r="I90" s="588"/>
      <c r="J90" s="588"/>
      <c r="K90" s="588"/>
      <c r="L90" s="588"/>
      <c r="M90" s="588"/>
      <c r="N90" s="397"/>
      <c r="O90" s="397"/>
      <c r="R90" s="587" t="s">
        <v>50</v>
      </c>
      <c r="S90" s="587"/>
      <c r="T90" s="587"/>
      <c r="V90" s="587" t="s">
        <v>51</v>
      </c>
      <c r="W90" s="587"/>
      <c r="X90" s="388"/>
      <c r="Y90" s="388"/>
      <c r="Z90" s="388"/>
      <c r="AA90" s="388"/>
    </row>
    <row r="91" spans="1:27" x14ac:dyDescent="0.15">
      <c r="A91" s="393" t="s">
        <v>16</v>
      </c>
      <c r="B91" s="393" t="s">
        <v>66</v>
      </c>
      <c r="C91" s="393" t="s">
        <v>1</v>
      </c>
      <c r="D91" s="393" t="s">
        <v>4</v>
      </c>
      <c r="E91" s="393" t="s">
        <v>5</v>
      </c>
      <c r="F91" s="393" t="s">
        <v>6</v>
      </c>
      <c r="G91" s="393" t="s">
        <v>7</v>
      </c>
      <c r="I91" s="393" t="s">
        <v>34</v>
      </c>
      <c r="J91" s="393" t="s">
        <v>17</v>
      </c>
      <c r="K91" s="393" t="s">
        <v>18</v>
      </c>
      <c r="L91" s="393" t="s">
        <v>19</v>
      </c>
      <c r="M91" s="393" t="s">
        <v>20</v>
      </c>
      <c r="N91" s="393" t="s">
        <v>6</v>
      </c>
      <c r="O91" s="393" t="s">
        <v>53</v>
      </c>
      <c r="R91" s="393" t="s">
        <v>16</v>
      </c>
      <c r="S91" s="393" t="s">
        <v>47</v>
      </c>
      <c r="T91" s="393" t="s">
        <v>45</v>
      </c>
      <c r="U91" s="393" t="s">
        <v>46</v>
      </c>
      <c r="W91" s="393" t="s">
        <v>14</v>
      </c>
      <c r="X91" s="393" t="s">
        <v>21</v>
      </c>
      <c r="Y91" s="393" t="s">
        <v>1002</v>
      </c>
      <c r="Z91" s="393"/>
      <c r="AA91" s="393"/>
    </row>
    <row r="92" spans="1:27" x14ac:dyDescent="0.15">
      <c r="A92" s="394" t="s">
        <v>798</v>
      </c>
      <c r="B92" s="405">
        <v>15</v>
      </c>
      <c r="C92" s="395">
        <v>233</v>
      </c>
      <c r="D92" s="395">
        <v>1035</v>
      </c>
      <c r="E92" s="395">
        <f>D92/C92</f>
        <v>4.4420600858369097</v>
      </c>
      <c r="F92" s="395">
        <v>7</v>
      </c>
      <c r="G92" s="392">
        <f>F92/C92</f>
        <v>3.0042918454935622E-2</v>
      </c>
      <c r="I92" s="392">
        <f>K92/J92</f>
        <v>0.69387755102040816</v>
      </c>
      <c r="J92" s="395">
        <v>49</v>
      </c>
      <c r="K92" s="395">
        <v>34</v>
      </c>
      <c r="L92" s="395">
        <v>260</v>
      </c>
      <c r="M92" s="395">
        <f>L92/K92</f>
        <v>7.6470588235294121</v>
      </c>
      <c r="N92" s="395">
        <v>1</v>
      </c>
      <c r="O92" s="392">
        <f>N92/K92</f>
        <v>2.9411764705882353E-2</v>
      </c>
      <c r="R92" s="394" t="s">
        <v>288</v>
      </c>
      <c r="S92" s="392">
        <f>(C92+J92)/($D$27+$K$27+$N$17+$E$17+$L$38+$L$47)</f>
        <v>0.3032258064516129</v>
      </c>
      <c r="T92" s="392">
        <f>J92/($K$27+$F$38+$F$47)</f>
        <v>0.12280701754385964</v>
      </c>
      <c r="U92" s="392">
        <f>C92/($D$27+$N$17+$L$38+$L$47)</f>
        <v>0.50107526881720432</v>
      </c>
      <c r="W92" s="395">
        <f>(D92*0.1)+(F92*6)+(L92*0.1)+(N92*6)</f>
        <v>177.5</v>
      </c>
      <c r="X92" s="395">
        <f>(D92*0.1)+(F92*6)+(K92*1)+(L92*0.1)+(N92*6)</f>
        <v>211.5</v>
      </c>
      <c r="Y92" s="395">
        <f>(D92*0.1)+(F92*6)+(K92*0.5)+(L92*0.1)+(N92*6)</f>
        <v>194.5</v>
      </c>
      <c r="Z92" s="397"/>
      <c r="AA92" s="397"/>
    </row>
    <row r="93" spans="1:27" x14ac:dyDescent="0.15">
      <c r="A93" s="394" t="s">
        <v>487</v>
      </c>
      <c r="B93" s="405">
        <v>6</v>
      </c>
      <c r="C93" s="395">
        <v>22</v>
      </c>
      <c r="D93" s="395">
        <v>82</v>
      </c>
      <c r="E93" s="395">
        <f>D93/C93</f>
        <v>3.7272727272727271</v>
      </c>
      <c r="F93" s="395">
        <v>0</v>
      </c>
      <c r="G93" s="392">
        <f>F93/C93</f>
        <v>0</v>
      </c>
      <c r="I93" s="392">
        <f t="shared" ref="I93:I96" si="59">K93/J93</f>
        <v>0.5</v>
      </c>
      <c r="J93" s="395">
        <v>4</v>
      </c>
      <c r="K93" s="395">
        <v>2</v>
      </c>
      <c r="L93" s="395">
        <v>12</v>
      </c>
      <c r="M93" s="395">
        <f>L93/K93</f>
        <v>6</v>
      </c>
      <c r="N93" s="395">
        <v>0</v>
      </c>
      <c r="O93" s="392">
        <f t="shared" ref="O93:O96" si="60">N93/K93</f>
        <v>0</v>
      </c>
      <c r="R93" s="394" t="s">
        <v>391</v>
      </c>
      <c r="S93" s="392">
        <f>(C93+J93)/($D$27+$K$27+$N$17+$E$17+$L$38+$L$47)</f>
        <v>2.7956989247311829E-2</v>
      </c>
      <c r="T93" s="392">
        <f>J93/($K$27+$F$38+$F$47)</f>
        <v>1.0025062656641603E-2</v>
      </c>
      <c r="U93" s="392">
        <f>C93/($D$27+$N$17+$L$38+$L$47)</f>
        <v>4.7311827956989246E-2</v>
      </c>
      <c r="W93" s="395">
        <f t="shared" ref="W93:W96" si="61">(D93*0.1)+(F93*6)+(L93*0.1)+(N93*6)</f>
        <v>9.4000000000000021</v>
      </c>
      <c r="X93" s="395">
        <f t="shared" ref="X93:X96" si="62">(D93*0.1)+(F93*6)+(K93*1)+(L93*0.1)+(N93*6)</f>
        <v>11.400000000000002</v>
      </c>
      <c r="Y93" s="395">
        <f t="shared" ref="Y93:Y96" si="63">(D93*0.1)+(F93*6)+(K93*0.5)+(L93*0.1)+(N93*6)</f>
        <v>10.400000000000002</v>
      </c>
      <c r="Z93" s="397"/>
      <c r="AA93" s="397"/>
    </row>
    <row r="94" spans="1:27" x14ac:dyDescent="0.15">
      <c r="A94" s="394" t="s">
        <v>488</v>
      </c>
      <c r="B94" s="405">
        <v>4</v>
      </c>
      <c r="C94" s="395">
        <v>10</v>
      </c>
      <c r="D94" s="395">
        <v>20</v>
      </c>
      <c r="E94" s="395">
        <f>D94/C94</f>
        <v>2</v>
      </c>
      <c r="F94" s="395">
        <v>0</v>
      </c>
      <c r="G94" s="392">
        <f>F94/C94</f>
        <v>0</v>
      </c>
      <c r="I94" s="392">
        <f t="shared" si="59"/>
        <v>1</v>
      </c>
      <c r="J94" s="395">
        <v>2</v>
      </c>
      <c r="K94" s="395">
        <v>2</v>
      </c>
      <c r="L94" s="395">
        <v>20</v>
      </c>
      <c r="M94" s="395">
        <f>L94/K94</f>
        <v>10</v>
      </c>
      <c r="N94" s="395">
        <v>0</v>
      </c>
      <c r="O94" s="392">
        <f t="shared" si="60"/>
        <v>0</v>
      </c>
      <c r="R94" s="394" t="s">
        <v>347</v>
      </c>
      <c r="S94" s="392">
        <f>(C94+J94)/($D$27+$K$27+$N$17+$E$17+$L$38+$L$47)</f>
        <v>1.2903225806451613E-2</v>
      </c>
      <c r="T94" s="392">
        <f>J94/($K$27+$F$38+$F$47)</f>
        <v>5.0125313283208017E-3</v>
      </c>
      <c r="U94" s="392">
        <f>C94/($D$27+$N$17+$L$38+$L$47)</f>
        <v>2.1505376344086023E-2</v>
      </c>
      <c r="W94" s="395">
        <f t="shared" si="61"/>
        <v>4</v>
      </c>
      <c r="X94" s="395">
        <f t="shared" si="62"/>
        <v>6</v>
      </c>
      <c r="Y94" s="395">
        <f t="shared" si="63"/>
        <v>5</v>
      </c>
      <c r="Z94" s="397"/>
      <c r="AA94" s="397"/>
    </row>
    <row r="95" spans="1:27" x14ac:dyDescent="0.15">
      <c r="A95" s="394" t="s">
        <v>1483</v>
      </c>
      <c r="B95" s="405">
        <v>16</v>
      </c>
      <c r="C95" s="395">
        <v>105</v>
      </c>
      <c r="D95" s="395">
        <v>433</v>
      </c>
      <c r="E95" s="395">
        <f>D95/C95</f>
        <v>4.1238095238095234</v>
      </c>
      <c r="F95" s="395">
        <v>5</v>
      </c>
      <c r="G95" s="392">
        <f>F95/C95</f>
        <v>4.7619047619047616E-2</v>
      </c>
      <c r="I95" s="392">
        <f t="shared" si="59"/>
        <v>0.8</v>
      </c>
      <c r="J95" s="395">
        <v>25</v>
      </c>
      <c r="K95" s="395">
        <v>20</v>
      </c>
      <c r="L95" s="395">
        <v>126</v>
      </c>
      <c r="M95" s="395">
        <f>L95/K95</f>
        <v>6.3</v>
      </c>
      <c r="N95" s="395">
        <v>1</v>
      </c>
      <c r="O95" s="392">
        <f t="shared" si="60"/>
        <v>0.05</v>
      </c>
      <c r="R95" s="394"/>
      <c r="S95" s="392">
        <f>(C95+J95)/($D$27+$K$27+$N$17+$E$17+$L$38+$L$47)</f>
        <v>0.13978494623655913</v>
      </c>
      <c r="T95" s="392">
        <f>J95/($K$27+$F$38+$F$47)</f>
        <v>6.2656641604010022E-2</v>
      </c>
      <c r="U95" s="392">
        <f>C95/($D$27+$N$17+$L$38+$L$47)</f>
        <v>0.22580645161290322</v>
      </c>
      <c r="W95" s="395">
        <f t="shared" si="61"/>
        <v>91.9</v>
      </c>
      <c r="X95" s="395">
        <f t="shared" si="62"/>
        <v>111.9</v>
      </c>
      <c r="Y95" s="395">
        <f t="shared" si="63"/>
        <v>101.9</v>
      </c>
      <c r="Z95" s="397"/>
      <c r="AA95" s="397"/>
    </row>
    <row r="96" spans="1:27" x14ac:dyDescent="0.15">
      <c r="A96" s="394"/>
      <c r="B96" s="405"/>
      <c r="C96" s="395"/>
      <c r="D96" s="395"/>
      <c r="E96" s="395" t="e">
        <f>D96/C96</f>
        <v>#DIV/0!</v>
      </c>
      <c r="F96" s="395">
        <v>0</v>
      </c>
      <c r="G96" s="392" t="e">
        <f>F96/C96</f>
        <v>#DIV/0!</v>
      </c>
      <c r="I96" s="392" t="e">
        <f t="shared" si="59"/>
        <v>#DIV/0!</v>
      </c>
      <c r="J96" s="395"/>
      <c r="K96" s="395">
        <v>0</v>
      </c>
      <c r="L96" s="395">
        <v>0</v>
      </c>
      <c r="M96" s="395" t="e">
        <f>L96/K96</f>
        <v>#DIV/0!</v>
      </c>
      <c r="N96" s="395">
        <v>0</v>
      </c>
      <c r="O96" s="392" t="e">
        <f t="shared" si="60"/>
        <v>#DIV/0!</v>
      </c>
      <c r="R96" s="394"/>
      <c r="S96" s="392">
        <f>(C96+J96)/($D$27+$K$27+$N$17+$E$17+$L$38+$L$47)</f>
        <v>0</v>
      </c>
      <c r="T96" s="392">
        <f>J96/($K$27+$F$38+$F$47)</f>
        <v>0</v>
      </c>
      <c r="U96" s="392">
        <f>C96/($D$27+$N$17+$L$38+$L$47)</f>
        <v>0</v>
      </c>
      <c r="W96" s="395">
        <f t="shared" si="61"/>
        <v>0</v>
      </c>
      <c r="X96" s="395">
        <f t="shared" si="62"/>
        <v>0</v>
      </c>
      <c r="Y96" s="395">
        <f t="shared" si="63"/>
        <v>0</v>
      </c>
      <c r="Z96" s="397"/>
      <c r="AA96" s="397"/>
    </row>
    <row r="97" spans="1:26" x14ac:dyDescent="0.15">
      <c r="A97" s="393" t="s">
        <v>44</v>
      </c>
      <c r="B97" s="393"/>
      <c r="C97" s="393">
        <f>SUM(C92:C96)</f>
        <v>370</v>
      </c>
      <c r="D97" s="393">
        <f t="shared" ref="D97" si="64">SUM(D92:D96)</f>
        <v>1570</v>
      </c>
      <c r="E97" s="393"/>
      <c r="F97" s="393">
        <f t="shared" ref="F97" si="65">SUM(F92:F96)</f>
        <v>12</v>
      </c>
      <c r="G97" s="393"/>
      <c r="H97" s="393"/>
      <c r="I97" s="393"/>
      <c r="J97" s="393">
        <f>SUM(J92:J96)</f>
        <v>80</v>
      </c>
      <c r="K97" s="393">
        <f t="shared" ref="K97:L97" si="66">SUM(K92:K96)</f>
        <v>58</v>
      </c>
      <c r="L97" s="393">
        <f t="shared" si="66"/>
        <v>418</v>
      </c>
      <c r="M97" s="393"/>
      <c r="N97" s="393">
        <f t="shared" ref="N97" si="67">SUM(N92:N96)</f>
        <v>2</v>
      </c>
      <c r="O97" s="393"/>
    </row>
    <row r="98" spans="1:26" x14ac:dyDescent="0.15">
      <c r="A98" s="393"/>
      <c r="C98" s="397"/>
      <c r="D98" s="397"/>
      <c r="E98" s="397"/>
      <c r="F98" s="397"/>
      <c r="G98" s="397"/>
      <c r="H98" s="393"/>
      <c r="I98" s="397"/>
      <c r="J98" s="397"/>
      <c r="K98" s="397"/>
      <c r="L98" s="397"/>
      <c r="M98" s="397"/>
      <c r="N98" s="397"/>
    </row>
    <row r="99" spans="1:26" x14ac:dyDescent="0.15">
      <c r="C99" s="397"/>
      <c r="D99" s="397"/>
      <c r="E99" s="397"/>
      <c r="F99" s="397"/>
      <c r="G99" s="397"/>
      <c r="H99" s="397"/>
      <c r="I99" s="397"/>
      <c r="J99" s="397"/>
      <c r="K99" s="397"/>
      <c r="L99" s="397"/>
      <c r="M99" s="397"/>
    </row>
    <row r="100" spans="1:26" x14ac:dyDescent="0.15">
      <c r="A100" s="587" t="s">
        <v>52</v>
      </c>
      <c r="B100" s="587"/>
      <c r="C100" s="587"/>
      <c r="D100" s="587"/>
      <c r="E100" s="587"/>
      <c r="F100" s="587"/>
      <c r="G100" s="587"/>
      <c r="H100" s="397"/>
      <c r="I100" s="397"/>
      <c r="J100" s="587" t="s">
        <v>49</v>
      </c>
      <c r="K100" s="587"/>
      <c r="L100" s="587"/>
      <c r="M100" s="587"/>
      <c r="N100" s="587"/>
      <c r="R100" s="587" t="s">
        <v>50</v>
      </c>
      <c r="S100" s="587"/>
      <c r="T100" s="587"/>
      <c r="V100" s="587" t="s">
        <v>51</v>
      </c>
      <c r="W100" s="586"/>
    </row>
    <row r="101" spans="1:26" x14ac:dyDescent="0.15">
      <c r="A101" s="393" t="s">
        <v>25</v>
      </c>
      <c r="B101" s="393" t="s">
        <v>66</v>
      </c>
      <c r="C101" s="393" t="s">
        <v>34</v>
      </c>
      <c r="D101" s="393" t="s">
        <v>17</v>
      </c>
      <c r="E101" s="393" t="s">
        <v>18</v>
      </c>
      <c r="F101" s="393" t="s">
        <v>19</v>
      </c>
      <c r="G101" s="393" t="s">
        <v>20</v>
      </c>
      <c r="H101" s="393" t="s">
        <v>6</v>
      </c>
      <c r="I101" s="393" t="s">
        <v>53</v>
      </c>
      <c r="K101" s="393" t="s">
        <v>10</v>
      </c>
      <c r="L101" s="393" t="s">
        <v>11</v>
      </c>
      <c r="M101" s="393" t="s">
        <v>12</v>
      </c>
      <c r="N101" s="393" t="s">
        <v>26</v>
      </c>
      <c r="O101" s="393" t="s">
        <v>7</v>
      </c>
      <c r="R101" s="393" t="s">
        <v>25</v>
      </c>
      <c r="S101" s="393" t="s">
        <v>47</v>
      </c>
      <c r="T101" s="393" t="s">
        <v>45</v>
      </c>
      <c r="U101" s="393" t="s">
        <v>46</v>
      </c>
      <c r="W101" s="393" t="s">
        <v>14</v>
      </c>
      <c r="X101" s="393" t="s">
        <v>21</v>
      </c>
      <c r="Y101" s="393" t="s">
        <v>1003</v>
      </c>
      <c r="Z101" s="393"/>
    </row>
    <row r="102" spans="1:26" x14ac:dyDescent="0.15">
      <c r="A102" s="394" t="s">
        <v>489</v>
      </c>
      <c r="B102" s="395">
        <v>17</v>
      </c>
      <c r="C102" s="392">
        <f>E102/D102</f>
        <v>0.72435897435897434</v>
      </c>
      <c r="D102" s="395">
        <v>156</v>
      </c>
      <c r="E102" s="395">
        <v>113</v>
      </c>
      <c r="F102" s="395">
        <v>1563</v>
      </c>
      <c r="G102" s="395">
        <f t="shared" ref="G102:G107" si="68">F102/E102</f>
        <v>13.831858407079647</v>
      </c>
      <c r="H102" s="395">
        <v>10</v>
      </c>
      <c r="I102" s="392">
        <f>H102/E102</f>
        <v>8.8495575221238937E-2</v>
      </c>
      <c r="K102" s="395">
        <v>5</v>
      </c>
      <c r="L102" s="395">
        <v>19</v>
      </c>
      <c r="M102" s="406">
        <f t="shared" ref="M102:M107" si="69">L102/K102</f>
        <v>3.8</v>
      </c>
      <c r="N102" s="395">
        <v>0</v>
      </c>
      <c r="O102" s="392">
        <f>N102/K102</f>
        <v>0</v>
      </c>
      <c r="R102" s="394" t="s">
        <v>289</v>
      </c>
      <c r="S102" s="407">
        <f t="shared" ref="S102:S107" si="70">(D102+K102)/($D$27+$L$27+$N$17+$E$47+$L$47)</f>
        <v>0.25</v>
      </c>
      <c r="T102" s="407">
        <f t="shared" ref="T102:T107" si="71">D102/($E$17)</f>
        <v>0.41052631578947368</v>
      </c>
      <c r="U102" s="407">
        <f t="shared" ref="U102:U107" si="72">K102/($N$17+$D$27+$L$38+$L$47)</f>
        <v>1.0752688172043012E-2</v>
      </c>
      <c r="W102" s="395">
        <f>(F102*0.1)+(H102*6)+(L102*0.1)+(N102*6)</f>
        <v>218.20000000000002</v>
      </c>
      <c r="X102" s="395">
        <f>(E102*1)+(F102*0.1)+(H102*6)+(L102*0.1)+(N102*6)</f>
        <v>331.2</v>
      </c>
      <c r="Y102" s="395">
        <f>(E102*0.5)+(F102*0.1)+(H102*6)+(L102*0.1)+(N102*6)</f>
        <v>274.7</v>
      </c>
      <c r="Z102" s="397"/>
    </row>
    <row r="103" spans="1:26" x14ac:dyDescent="0.15">
      <c r="A103" s="394" t="s">
        <v>1005</v>
      </c>
      <c r="B103" s="395">
        <v>17</v>
      </c>
      <c r="C103" s="392">
        <f t="shared" ref="C103:C107" si="73">E103/D103</f>
        <v>0.7589285714285714</v>
      </c>
      <c r="D103" s="395">
        <v>112</v>
      </c>
      <c r="E103" s="395">
        <v>85</v>
      </c>
      <c r="F103" s="395">
        <v>1026</v>
      </c>
      <c r="G103" s="395">
        <f t="shared" si="68"/>
        <v>12.070588235294117</v>
      </c>
      <c r="H103" s="395">
        <v>5</v>
      </c>
      <c r="I103" s="392">
        <f t="shared" ref="I103:I107" si="74">H103/E103</f>
        <v>5.8823529411764705E-2</v>
      </c>
      <c r="K103" s="395">
        <v>4</v>
      </c>
      <c r="L103" s="395">
        <v>25</v>
      </c>
      <c r="M103" s="406">
        <f t="shared" si="69"/>
        <v>6.25</v>
      </c>
      <c r="N103" s="395">
        <v>0</v>
      </c>
      <c r="O103" s="392">
        <f t="shared" ref="O103:O107" si="75">N103/K103</f>
        <v>0</v>
      </c>
      <c r="R103" s="394" t="s">
        <v>1006</v>
      </c>
      <c r="S103" s="407">
        <f t="shared" si="70"/>
        <v>0.18012422360248448</v>
      </c>
      <c r="T103" s="407">
        <f t="shared" si="71"/>
        <v>0.29473684210526313</v>
      </c>
      <c r="U103" s="407">
        <f t="shared" si="72"/>
        <v>8.6021505376344086E-3</v>
      </c>
      <c r="W103" s="395">
        <f t="shared" ref="W103:W107" si="76">(F103*0.1)+(H103*6)+(L103*0.1)+(N103*6)</f>
        <v>135.10000000000002</v>
      </c>
      <c r="X103" s="395">
        <f t="shared" ref="X103:X107" si="77">(E103*1)+(F103*0.1)+(H103*6)+(L103*0.1)+(N103*6)</f>
        <v>220.10000000000002</v>
      </c>
      <c r="Y103" s="395">
        <f t="shared" ref="Y103:Y107" si="78">(E103*0.5)+(F103*0.1)+(H103*6)+(L103*0.1)+(N103*6)</f>
        <v>177.60000000000002</v>
      </c>
      <c r="Z103" s="397"/>
    </row>
    <row r="104" spans="1:26" x14ac:dyDescent="0.15">
      <c r="A104" s="394" t="s">
        <v>1483</v>
      </c>
      <c r="B104" s="395">
        <v>17</v>
      </c>
      <c r="C104" s="392">
        <f t="shared" si="73"/>
        <v>0.5</v>
      </c>
      <c r="D104" s="395">
        <v>60</v>
      </c>
      <c r="E104" s="395">
        <v>30</v>
      </c>
      <c r="F104" s="395">
        <v>330</v>
      </c>
      <c r="G104" s="395">
        <f t="shared" si="68"/>
        <v>11</v>
      </c>
      <c r="H104" s="395">
        <v>5</v>
      </c>
      <c r="I104" s="392">
        <f t="shared" si="74"/>
        <v>0.16666666666666666</v>
      </c>
      <c r="K104" s="395">
        <v>3</v>
      </c>
      <c r="L104" s="395">
        <v>16</v>
      </c>
      <c r="M104" s="406">
        <f t="shared" si="69"/>
        <v>5.333333333333333</v>
      </c>
      <c r="N104" s="395">
        <v>0</v>
      </c>
      <c r="O104" s="392">
        <f t="shared" si="75"/>
        <v>0</v>
      </c>
      <c r="R104" s="394"/>
      <c r="S104" s="407">
        <f t="shared" si="70"/>
        <v>9.7826086956521743E-2</v>
      </c>
      <c r="T104" s="407">
        <f t="shared" si="71"/>
        <v>0.15789473684210525</v>
      </c>
      <c r="U104" s="407">
        <f t="shared" si="72"/>
        <v>6.4516129032258064E-3</v>
      </c>
      <c r="W104" s="395">
        <f t="shared" si="76"/>
        <v>64.599999999999994</v>
      </c>
      <c r="X104" s="395">
        <f t="shared" si="77"/>
        <v>94.6</v>
      </c>
      <c r="Y104" s="395">
        <f t="shared" si="78"/>
        <v>79.599999999999994</v>
      </c>
      <c r="Z104" s="397"/>
    </row>
    <row r="105" spans="1:26" x14ac:dyDescent="0.15">
      <c r="A105" s="394" t="s">
        <v>1312</v>
      </c>
      <c r="B105" s="395">
        <v>8</v>
      </c>
      <c r="C105" s="392">
        <f t="shared" si="73"/>
        <v>0.52631578947368418</v>
      </c>
      <c r="D105" s="395">
        <v>19</v>
      </c>
      <c r="E105" s="395">
        <v>10</v>
      </c>
      <c r="F105" s="395">
        <v>151</v>
      </c>
      <c r="G105" s="395">
        <f t="shared" si="68"/>
        <v>15.1</v>
      </c>
      <c r="H105" s="395">
        <v>2</v>
      </c>
      <c r="I105" s="392">
        <f t="shared" si="74"/>
        <v>0.2</v>
      </c>
      <c r="K105" s="395">
        <v>2</v>
      </c>
      <c r="L105" s="395">
        <v>17</v>
      </c>
      <c r="M105" s="406">
        <f t="shared" si="69"/>
        <v>8.5</v>
      </c>
      <c r="N105" s="395">
        <v>0</v>
      </c>
      <c r="O105" s="392">
        <f t="shared" si="75"/>
        <v>0</v>
      </c>
      <c r="R105" s="394" t="s">
        <v>390</v>
      </c>
      <c r="S105" s="407">
        <f t="shared" si="70"/>
        <v>3.2608695652173912E-2</v>
      </c>
      <c r="T105" s="407">
        <f t="shared" si="71"/>
        <v>0.05</v>
      </c>
      <c r="U105" s="407">
        <f t="shared" si="72"/>
        <v>4.3010752688172043E-3</v>
      </c>
      <c r="W105" s="395">
        <f t="shared" si="76"/>
        <v>28.8</v>
      </c>
      <c r="X105" s="395">
        <f t="shared" si="77"/>
        <v>38.800000000000004</v>
      </c>
      <c r="Y105" s="395">
        <f t="shared" si="78"/>
        <v>33.800000000000004</v>
      </c>
      <c r="Z105" s="397"/>
    </row>
    <row r="106" spans="1:26" x14ac:dyDescent="0.15">
      <c r="A106" s="394"/>
      <c r="B106" s="395"/>
      <c r="C106" s="392" t="e">
        <f t="shared" si="73"/>
        <v>#DIV/0!</v>
      </c>
      <c r="D106" s="395"/>
      <c r="E106" s="395"/>
      <c r="F106" s="395"/>
      <c r="G106" s="395" t="e">
        <f t="shared" si="68"/>
        <v>#DIV/0!</v>
      </c>
      <c r="H106" s="395"/>
      <c r="I106" s="392" t="e">
        <f t="shared" si="74"/>
        <v>#DIV/0!</v>
      </c>
      <c r="K106" s="395"/>
      <c r="L106" s="395"/>
      <c r="M106" s="406" t="e">
        <f t="shared" si="69"/>
        <v>#DIV/0!</v>
      </c>
      <c r="N106" s="395">
        <v>0</v>
      </c>
      <c r="O106" s="392" t="e">
        <f t="shared" si="75"/>
        <v>#DIV/0!</v>
      </c>
      <c r="R106" s="394"/>
      <c r="S106" s="407">
        <f t="shared" si="70"/>
        <v>0</v>
      </c>
      <c r="T106" s="407">
        <f t="shared" si="71"/>
        <v>0</v>
      </c>
      <c r="U106" s="407">
        <f t="shared" si="72"/>
        <v>0</v>
      </c>
      <c r="W106" s="395">
        <f t="shared" si="76"/>
        <v>0</v>
      </c>
      <c r="X106" s="395">
        <f t="shared" si="77"/>
        <v>0</v>
      </c>
      <c r="Y106" s="395">
        <f t="shared" si="78"/>
        <v>0</v>
      </c>
      <c r="Z106" s="397"/>
    </row>
    <row r="107" spans="1:26" x14ac:dyDescent="0.15">
      <c r="A107" s="394" t="s">
        <v>1396</v>
      </c>
      <c r="B107" s="395">
        <v>4</v>
      </c>
      <c r="C107" s="392">
        <f t="shared" si="73"/>
        <v>1</v>
      </c>
      <c r="D107" s="395">
        <v>5</v>
      </c>
      <c r="E107" s="395">
        <v>5</v>
      </c>
      <c r="F107" s="395">
        <v>44</v>
      </c>
      <c r="G107" s="395">
        <f t="shared" si="68"/>
        <v>8.8000000000000007</v>
      </c>
      <c r="H107" s="395">
        <v>0</v>
      </c>
      <c r="I107" s="392">
        <f t="shared" si="74"/>
        <v>0</v>
      </c>
      <c r="K107" s="395">
        <v>0</v>
      </c>
      <c r="L107" s="395">
        <v>0</v>
      </c>
      <c r="M107" s="406" t="e">
        <f t="shared" si="69"/>
        <v>#DIV/0!</v>
      </c>
      <c r="N107" s="395">
        <v>0</v>
      </c>
      <c r="O107" s="392" t="e">
        <f t="shared" si="75"/>
        <v>#DIV/0!</v>
      </c>
      <c r="R107" s="394" t="s">
        <v>1397</v>
      </c>
      <c r="S107" s="407">
        <f t="shared" si="70"/>
        <v>7.763975155279503E-3</v>
      </c>
      <c r="T107" s="407">
        <f t="shared" si="71"/>
        <v>1.3157894736842105E-2</v>
      </c>
      <c r="U107" s="407">
        <f t="shared" si="72"/>
        <v>0</v>
      </c>
      <c r="W107" s="395">
        <f t="shared" si="76"/>
        <v>4.4000000000000004</v>
      </c>
      <c r="X107" s="395">
        <f t="shared" si="77"/>
        <v>9.4</v>
      </c>
      <c r="Y107" s="395">
        <f t="shared" si="78"/>
        <v>6.9</v>
      </c>
      <c r="Z107" s="397"/>
    </row>
    <row r="108" spans="1:26" x14ac:dyDescent="0.15">
      <c r="A108" s="393" t="s">
        <v>44</v>
      </c>
      <c r="B108" s="393"/>
      <c r="C108" s="389"/>
      <c r="D108" s="393">
        <f>SUM(D102:D107)</f>
        <v>352</v>
      </c>
      <c r="E108" s="393">
        <f t="shared" ref="E108:F108" si="79">SUM(E102:E107)</f>
        <v>243</v>
      </c>
      <c r="F108" s="393">
        <f t="shared" si="79"/>
        <v>3114</v>
      </c>
      <c r="G108" s="393"/>
      <c r="H108" s="393">
        <f t="shared" ref="H108" si="80">SUM(H102:H107)</f>
        <v>22</v>
      </c>
      <c r="I108" s="393"/>
      <c r="J108" s="393"/>
      <c r="K108" s="393">
        <f>SUM(K102:K107)</f>
        <v>14</v>
      </c>
      <c r="L108" s="393">
        <f t="shared" ref="L108" si="81">SUM(L102:L107)</f>
        <v>77</v>
      </c>
      <c r="M108" s="393"/>
      <c r="N108" s="393">
        <f t="shared" ref="N108" si="82">SUM(N102:N107)</f>
        <v>0</v>
      </c>
      <c r="O108" s="393"/>
    </row>
    <row r="109" spans="1:26" x14ac:dyDescent="0.15">
      <c r="A109" s="393"/>
      <c r="C109" s="397"/>
      <c r="D109" s="397"/>
      <c r="E109" s="397"/>
      <c r="F109" s="397"/>
      <c r="G109" s="397"/>
      <c r="H109" s="397"/>
      <c r="I109" s="397"/>
      <c r="J109" s="397"/>
      <c r="K109" s="397"/>
      <c r="L109" s="397"/>
    </row>
    <row r="110" spans="1:26" x14ac:dyDescent="0.15">
      <c r="A110" s="393"/>
      <c r="C110" s="397"/>
      <c r="D110" s="397"/>
      <c r="E110" s="397"/>
      <c r="F110" s="397"/>
      <c r="G110" s="397"/>
      <c r="H110" s="397"/>
      <c r="I110" s="397"/>
      <c r="J110" s="397"/>
      <c r="K110" s="397"/>
      <c r="L110" s="397"/>
    </row>
    <row r="111" spans="1:26" x14ac:dyDescent="0.15">
      <c r="A111" s="587" t="s">
        <v>52</v>
      </c>
      <c r="B111" s="587"/>
      <c r="C111" s="587"/>
      <c r="D111" s="587"/>
      <c r="E111" s="587"/>
      <c r="F111" s="587"/>
      <c r="G111" s="587"/>
      <c r="H111" s="397"/>
      <c r="I111" s="397"/>
      <c r="J111" s="587" t="s">
        <v>49</v>
      </c>
      <c r="K111" s="587"/>
      <c r="L111" s="587"/>
      <c r="M111" s="587"/>
      <c r="N111" s="587"/>
      <c r="R111" s="587" t="s">
        <v>50</v>
      </c>
      <c r="S111" s="587"/>
      <c r="T111" s="587"/>
      <c r="V111" s="587" t="s">
        <v>51</v>
      </c>
      <c r="W111" s="586"/>
    </row>
    <row r="112" spans="1:26" x14ac:dyDescent="0.15">
      <c r="A112" s="393" t="s">
        <v>31</v>
      </c>
      <c r="B112" s="393" t="s">
        <v>66</v>
      </c>
      <c r="C112" s="393" t="s">
        <v>34</v>
      </c>
      <c r="D112" s="393" t="s">
        <v>17</v>
      </c>
      <c r="E112" s="393" t="s">
        <v>18</v>
      </c>
      <c r="F112" s="393" t="s">
        <v>19</v>
      </c>
      <c r="G112" s="393" t="s">
        <v>20</v>
      </c>
      <c r="H112" s="393" t="s">
        <v>6</v>
      </c>
      <c r="I112" s="393" t="s">
        <v>53</v>
      </c>
      <c r="K112" s="393" t="s">
        <v>10</v>
      </c>
      <c r="L112" s="393" t="s">
        <v>11</v>
      </c>
      <c r="M112" s="393" t="s">
        <v>12</v>
      </c>
      <c r="N112" s="393" t="s">
        <v>54</v>
      </c>
      <c r="O112" s="393" t="s">
        <v>7</v>
      </c>
      <c r="R112" s="393" t="s">
        <v>31</v>
      </c>
      <c r="S112" s="393" t="s">
        <v>47</v>
      </c>
      <c r="T112" s="393" t="s">
        <v>45</v>
      </c>
      <c r="U112" s="393" t="s">
        <v>46</v>
      </c>
      <c r="W112" s="393" t="s">
        <v>14</v>
      </c>
      <c r="X112" s="393" t="s">
        <v>21</v>
      </c>
      <c r="Y112" s="393" t="s">
        <v>1004</v>
      </c>
      <c r="Z112" s="393"/>
    </row>
    <row r="113" spans="1:26" x14ac:dyDescent="0.15">
      <c r="A113" s="394" t="s">
        <v>686</v>
      </c>
      <c r="B113" s="395">
        <v>17</v>
      </c>
      <c r="C113" s="392">
        <f>E113/D113</f>
        <v>0.69863013698630139</v>
      </c>
      <c r="D113" s="395">
        <v>146</v>
      </c>
      <c r="E113" s="395">
        <v>102</v>
      </c>
      <c r="F113" s="395">
        <v>882</v>
      </c>
      <c r="G113" s="395">
        <f>F113/E113</f>
        <v>8.6470588235294112</v>
      </c>
      <c r="H113" s="395">
        <v>7</v>
      </c>
      <c r="I113" s="392">
        <f>H113/E113</f>
        <v>6.8627450980392163E-2</v>
      </c>
      <c r="K113" s="395"/>
      <c r="L113" s="395"/>
      <c r="M113" s="395" t="e">
        <f>L113/K113</f>
        <v>#DIV/0!</v>
      </c>
      <c r="N113" s="395">
        <v>0</v>
      </c>
      <c r="O113" s="392" t="e">
        <f>N113/K113</f>
        <v>#DIV/0!</v>
      </c>
      <c r="R113" s="394" t="s">
        <v>687</v>
      </c>
      <c r="S113" s="407">
        <f>(D113+K113)/($E$47+$L$47+$E$38+$L$38+$K$27+$D$27+$N$17)</f>
        <v>0.14243902439024389</v>
      </c>
      <c r="T113" s="407">
        <f>D113/($E$47+$E$38+$K$27)</f>
        <v>0.26071428571428573</v>
      </c>
      <c r="U113" s="407">
        <f>K113/($L$47+$L$38+$D$27+$N$17)</f>
        <v>0</v>
      </c>
      <c r="W113" s="395">
        <f>(F113*0.1)+(H113*6)+(L113*0.1)+(N113*6)</f>
        <v>130.19999999999999</v>
      </c>
      <c r="X113" s="395">
        <f>(E113*1)+(F113*0.1)+(H113*6)+(L113*0.1)+(N113*6)</f>
        <v>232.2</v>
      </c>
      <c r="Y113" s="395">
        <f>(E113*0.5)+(F113*0.1)+(H113*6)+(L113*0.1)+(N113*6)</f>
        <v>181.2</v>
      </c>
      <c r="Z113" s="397"/>
    </row>
    <row r="114" spans="1:26" x14ac:dyDescent="0.15">
      <c r="A114" s="394" t="s">
        <v>490</v>
      </c>
      <c r="B114" s="395">
        <v>4</v>
      </c>
      <c r="C114" s="392">
        <f t="shared" ref="C114:C116" si="83">E114/D114</f>
        <v>0.6</v>
      </c>
      <c r="D114" s="395">
        <v>5</v>
      </c>
      <c r="E114" s="395">
        <v>3</v>
      </c>
      <c r="F114" s="395">
        <v>26</v>
      </c>
      <c r="G114" s="395">
        <f>F114/E114</f>
        <v>8.6666666666666661</v>
      </c>
      <c r="H114" s="395">
        <v>0</v>
      </c>
      <c r="I114" s="392">
        <f t="shared" ref="I114:I116" si="84">H114/E114</f>
        <v>0</v>
      </c>
      <c r="K114" s="395"/>
      <c r="L114" s="395"/>
      <c r="M114" s="395" t="e">
        <f t="shared" ref="M114:M116" si="85">L114/K114</f>
        <v>#DIV/0!</v>
      </c>
      <c r="N114" s="395">
        <v>0</v>
      </c>
      <c r="O114" s="392" t="e">
        <f t="shared" ref="O114:O116" si="86">N114/K114</f>
        <v>#DIV/0!</v>
      </c>
      <c r="R114" s="394" t="s">
        <v>342</v>
      </c>
      <c r="S114" s="407">
        <f>(D114+K114)/($E$47+$L$47+$E$38+$L$38+$K$27+$D$27+$N$17)</f>
        <v>4.8780487804878049E-3</v>
      </c>
      <c r="T114" s="407">
        <f>D114/($E$47+$E$38+$K$27)</f>
        <v>8.9285714285714281E-3</v>
      </c>
      <c r="U114" s="407">
        <f>K114/($L$47+$L$38+$D$27+$N$17)</f>
        <v>0</v>
      </c>
      <c r="W114" s="395">
        <f t="shared" ref="W114:W116" si="87">(F114*0.1)+(H114*6)+(L114*0.1)+(N114*6)</f>
        <v>2.6</v>
      </c>
      <c r="X114" s="395">
        <f t="shared" ref="X114:X116" si="88">(E114*1)+(F114*0.1)+(H114*6)+(L114*0.1)+(N114*6)</f>
        <v>5.6</v>
      </c>
      <c r="Y114" s="395">
        <f t="shared" ref="Y114:Y116" si="89">(E114*0.5)+(F114*0.1)+(H114*6)+(L114*0.1)+(N114*6)</f>
        <v>4.0999999999999996</v>
      </c>
      <c r="Z114" s="397"/>
    </row>
    <row r="115" spans="1:26" x14ac:dyDescent="0.15">
      <c r="A115" s="394"/>
      <c r="B115" s="395">
        <v>16</v>
      </c>
      <c r="C115" s="392">
        <f t="shared" si="83"/>
        <v>0.65217391304347827</v>
      </c>
      <c r="D115" s="395">
        <v>23</v>
      </c>
      <c r="E115" s="395">
        <v>15</v>
      </c>
      <c r="F115" s="395">
        <v>153</v>
      </c>
      <c r="G115" s="395">
        <f>F115/E115</f>
        <v>10.199999999999999</v>
      </c>
      <c r="H115" s="395">
        <v>1</v>
      </c>
      <c r="I115" s="392">
        <f t="shared" si="84"/>
        <v>6.6666666666666666E-2</v>
      </c>
      <c r="K115" s="395"/>
      <c r="L115" s="395"/>
      <c r="M115" s="395" t="e">
        <f t="shared" si="85"/>
        <v>#DIV/0!</v>
      </c>
      <c r="N115" s="395">
        <v>0</v>
      </c>
      <c r="O115" s="392" t="e">
        <f t="shared" si="86"/>
        <v>#DIV/0!</v>
      </c>
      <c r="R115" s="394"/>
      <c r="S115" s="407">
        <f>(D115+K115)/($E$47+$L$47+$E$38+$L$38+$K$27+$D$27+$N$17)</f>
        <v>2.2439024390243902E-2</v>
      </c>
      <c r="T115" s="407">
        <f>D115/($E$47+$E$38+$K$27)</f>
        <v>4.1071428571428571E-2</v>
      </c>
      <c r="U115" s="407">
        <f>K115/($L$47+$L$38+$D$27+$N$17)</f>
        <v>0</v>
      </c>
      <c r="W115" s="395">
        <f t="shared" si="87"/>
        <v>21.3</v>
      </c>
      <c r="X115" s="395">
        <f t="shared" si="88"/>
        <v>36.299999999999997</v>
      </c>
      <c r="Y115" s="395">
        <f t="shared" si="89"/>
        <v>28.8</v>
      </c>
      <c r="Z115" s="397"/>
    </row>
    <row r="116" spans="1:26" x14ac:dyDescent="0.15">
      <c r="A116" s="394"/>
      <c r="B116" s="395"/>
      <c r="C116" s="392" t="e">
        <f t="shared" si="83"/>
        <v>#DIV/0!</v>
      </c>
      <c r="D116" s="395"/>
      <c r="E116" s="395"/>
      <c r="F116" s="395"/>
      <c r="G116" s="395" t="e">
        <f>F116/E116</f>
        <v>#DIV/0!</v>
      </c>
      <c r="H116" s="395"/>
      <c r="I116" s="392" t="e">
        <f t="shared" si="84"/>
        <v>#DIV/0!</v>
      </c>
      <c r="K116" s="395"/>
      <c r="L116" s="395"/>
      <c r="M116" s="395" t="e">
        <f t="shared" si="85"/>
        <v>#DIV/0!</v>
      </c>
      <c r="N116" s="395">
        <v>0</v>
      </c>
      <c r="O116" s="392" t="e">
        <f t="shared" si="86"/>
        <v>#DIV/0!</v>
      </c>
      <c r="R116" s="394"/>
      <c r="S116" s="407">
        <f>(D116+K116)/($E$47+$L$47+$E$38+$L$38+$K$27+$D$27+$N$17)</f>
        <v>0</v>
      </c>
      <c r="T116" s="407">
        <f>D116/($E$47+$E$38+$K$27)</f>
        <v>0</v>
      </c>
      <c r="U116" s="407">
        <f>K116/($L$47+$L$38+$D$27+$N$17)</f>
        <v>0</v>
      </c>
      <c r="W116" s="395">
        <f t="shared" si="87"/>
        <v>0</v>
      </c>
      <c r="X116" s="395">
        <f t="shared" si="88"/>
        <v>0</v>
      </c>
      <c r="Y116" s="395">
        <f t="shared" si="89"/>
        <v>0</v>
      </c>
      <c r="Z116" s="397"/>
    </row>
    <row r="117" spans="1:26" x14ac:dyDescent="0.15">
      <c r="A117" s="393" t="s">
        <v>44</v>
      </c>
      <c r="B117" s="393"/>
      <c r="C117" s="389"/>
      <c r="D117" s="393">
        <f>SUM(D113:D116)</f>
        <v>174</v>
      </c>
      <c r="E117" s="393">
        <f t="shared" ref="E117:F117" si="90">SUM(E113:E116)</f>
        <v>120</v>
      </c>
      <c r="F117" s="393">
        <f t="shared" si="90"/>
        <v>1061</v>
      </c>
      <c r="G117" s="393"/>
      <c r="H117" s="393">
        <f t="shared" ref="H117" si="91">SUM(H113:H116)</f>
        <v>8</v>
      </c>
      <c r="I117" s="393"/>
      <c r="J117" s="393"/>
      <c r="K117" s="393">
        <f>SUM(K113:K116)</f>
        <v>0</v>
      </c>
      <c r="L117" s="393">
        <f t="shared" ref="L117" si="92">SUM(L113:L116)</f>
        <v>0</v>
      </c>
      <c r="M117" s="393"/>
      <c r="N117" s="393">
        <f t="shared" ref="N117" si="93">SUM(N113:N116)</f>
        <v>0</v>
      </c>
      <c r="O117" s="389"/>
      <c r="Q117" s="398"/>
      <c r="S117" s="398"/>
      <c r="U117" s="397"/>
      <c r="V117" s="397"/>
    </row>
    <row r="118" spans="1:26" x14ac:dyDescent="0.15">
      <c r="H118" s="402"/>
      <c r="I118" s="397"/>
      <c r="J118" s="397"/>
      <c r="P118" s="398"/>
      <c r="Q118" s="398"/>
      <c r="R118" s="398"/>
      <c r="T118" s="397"/>
      <c r="U118" s="397"/>
    </row>
    <row r="119" spans="1:26" x14ac:dyDescent="0.15">
      <c r="H119" s="402"/>
      <c r="I119" s="397"/>
      <c r="J119" s="397"/>
      <c r="P119" s="398"/>
      <c r="Q119" s="398"/>
      <c r="R119" s="398"/>
      <c r="T119" s="397"/>
      <c r="U119" s="397"/>
    </row>
    <row r="120" spans="1:26" x14ac:dyDescent="0.15">
      <c r="A120" s="587" t="s">
        <v>57</v>
      </c>
      <c r="B120" s="587"/>
      <c r="C120" s="587"/>
      <c r="D120" s="587"/>
      <c r="E120" s="587"/>
      <c r="F120" s="587"/>
      <c r="G120" s="587"/>
      <c r="H120" s="402"/>
      <c r="I120" s="397"/>
      <c r="J120" s="587" t="s">
        <v>58</v>
      </c>
      <c r="K120" s="588"/>
      <c r="L120" s="588"/>
      <c r="M120" s="588"/>
      <c r="N120" s="588"/>
      <c r="P120" s="408"/>
      <c r="Q120" s="398"/>
      <c r="R120" s="587" t="s">
        <v>62</v>
      </c>
      <c r="S120" s="588"/>
      <c r="T120" s="588"/>
      <c r="U120" s="588"/>
      <c r="V120" s="588"/>
    </row>
    <row r="121" spans="1:26" x14ac:dyDescent="0.15">
      <c r="A121" s="389"/>
      <c r="B121" s="393" t="s">
        <v>17</v>
      </c>
      <c r="C121" s="393" t="s">
        <v>42</v>
      </c>
      <c r="D121" s="393" t="s">
        <v>19</v>
      </c>
      <c r="E121" s="393" t="s">
        <v>6</v>
      </c>
      <c r="H121" s="397"/>
      <c r="I121" s="397"/>
      <c r="J121" s="589" t="s">
        <v>59</v>
      </c>
      <c r="K121" s="586"/>
      <c r="L121" s="586"/>
      <c r="M121" s="586"/>
      <c r="N121" s="389" t="s">
        <v>60</v>
      </c>
      <c r="R121" s="589" t="s">
        <v>59</v>
      </c>
      <c r="S121" s="586"/>
      <c r="T121" s="586"/>
      <c r="U121" s="586"/>
      <c r="V121" s="389" t="s">
        <v>60</v>
      </c>
    </row>
    <row r="122" spans="1:26" x14ac:dyDescent="0.15">
      <c r="A122" s="409" t="s">
        <v>33</v>
      </c>
      <c r="B122" s="395">
        <f>SUM(J92:J96,D102:D107,D113:D116)</f>
        <v>606</v>
      </c>
      <c r="C122" s="395">
        <f>SUM(E113:E116,E102:E107,K92:K96)</f>
        <v>421</v>
      </c>
      <c r="D122" s="395">
        <f>SUM(F113:F116,F102:F107,L92:L96)</f>
        <v>4593</v>
      </c>
      <c r="E122" s="395">
        <f>SUM(N92:N96,H102:H107,H113:H116)</f>
        <v>32</v>
      </c>
      <c r="H122" s="397"/>
      <c r="I122" s="397"/>
      <c r="J122" s="590" t="s">
        <v>1450</v>
      </c>
      <c r="K122" s="590"/>
      <c r="L122" s="590"/>
      <c r="M122" s="590"/>
      <c r="N122" s="394" t="s">
        <v>16</v>
      </c>
      <c r="R122" s="590" t="s">
        <v>930</v>
      </c>
      <c r="S122" s="590"/>
      <c r="T122" s="590"/>
      <c r="U122" s="590"/>
      <c r="V122" s="394" t="s">
        <v>285</v>
      </c>
    </row>
    <row r="123" spans="1:26" x14ac:dyDescent="0.15">
      <c r="A123" s="409" t="s">
        <v>43</v>
      </c>
      <c r="B123" s="395">
        <f>SUM(C87)</f>
        <v>317</v>
      </c>
      <c r="C123" s="395">
        <f>SUM(D87)</f>
        <v>191</v>
      </c>
      <c r="D123" s="395">
        <f>SUM(F87)</f>
        <v>2300</v>
      </c>
      <c r="E123" s="395">
        <f>SUM(H87)</f>
        <v>16</v>
      </c>
      <c r="F123" s="393"/>
      <c r="J123" s="590" t="s">
        <v>641</v>
      </c>
      <c r="K123" s="590"/>
      <c r="L123" s="590"/>
      <c r="M123" s="590"/>
      <c r="N123" s="394" t="s">
        <v>285</v>
      </c>
      <c r="R123" s="590" t="s">
        <v>1354</v>
      </c>
      <c r="S123" s="590"/>
      <c r="T123" s="590"/>
      <c r="U123" s="590"/>
      <c r="V123" s="394" t="s">
        <v>16</v>
      </c>
    </row>
    <row r="124" spans="1:26" x14ac:dyDescent="0.15">
      <c r="A124" s="409" t="s">
        <v>65</v>
      </c>
      <c r="B124" s="395"/>
      <c r="F124" s="393"/>
      <c r="J124" s="590" t="s">
        <v>1451</v>
      </c>
      <c r="K124" s="590"/>
      <c r="L124" s="590"/>
      <c r="M124" s="590"/>
      <c r="N124" s="394" t="s">
        <v>285</v>
      </c>
      <c r="R124" s="590"/>
      <c r="S124" s="590"/>
      <c r="T124" s="590"/>
      <c r="U124" s="590"/>
      <c r="V124" s="394"/>
    </row>
    <row r="125" spans="1:26" x14ac:dyDescent="0.15">
      <c r="J125" s="590" t="s">
        <v>931</v>
      </c>
      <c r="K125" s="590"/>
      <c r="L125" s="590"/>
      <c r="M125" s="590"/>
      <c r="N125" s="394" t="s">
        <v>285</v>
      </c>
      <c r="R125" s="590"/>
      <c r="S125" s="590"/>
      <c r="T125" s="590"/>
      <c r="U125" s="590"/>
      <c r="V125" s="394"/>
    </row>
    <row r="126" spans="1:26" x14ac:dyDescent="0.15">
      <c r="A126" s="389"/>
      <c r="B126" s="393" t="s">
        <v>1</v>
      </c>
      <c r="C126" s="393" t="s">
        <v>4</v>
      </c>
      <c r="D126" s="393" t="s">
        <v>6</v>
      </c>
      <c r="J126" s="590"/>
      <c r="K126" s="590"/>
      <c r="L126" s="590"/>
      <c r="M126" s="590"/>
      <c r="N126" s="394"/>
      <c r="R126" s="591"/>
      <c r="S126" s="590"/>
      <c r="T126" s="590"/>
      <c r="U126" s="590"/>
      <c r="V126" s="394"/>
    </row>
    <row r="127" spans="1:26" x14ac:dyDescent="0.15">
      <c r="A127" s="409" t="s">
        <v>56</v>
      </c>
      <c r="B127" s="395">
        <f>SUM(M84:M86,C92:C96,K102:K107,K113:K116)</f>
        <v>417</v>
      </c>
      <c r="C127" s="395">
        <f>SUM(N84:N86,D92:D96,L102:L107,L113:L116)</f>
        <v>1757</v>
      </c>
      <c r="D127" s="395">
        <f>SUM(P84:P86,F92:F96,N102:N107,N113:N116)</f>
        <v>12</v>
      </c>
      <c r="J127" s="590"/>
      <c r="K127" s="590"/>
      <c r="L127" s="590"/>
      <c r="M127" s="590"/>
      <c r="N127" s="394"/>
      <c r="R127" s="591"/>
      <c r="S127" s="590"/>
      <c r="T127" s="590"/>
      <c r="U127" s="590"/>
      <c r="V127" s="394"/>
    </row>
    <row r="128" spans="1:26" x14ac:dyDescent="0.15">
      <c r="A128" s="409" t="s">
        <v>65</v>
      </c>
      <c r="B128" s="395"/>
      <c r="J128" s="590"/>
      <c r="K128" s="590"/>
      <c r="L128" s="590"/>
      <c r="M128" s="590"/>
      <c r="N128" s="394"/>
      <c r="R128" s="591"/>
      <c r="S128" s="590"/>
      <c r="T128" s="590"/>
      <c r="U128" s="590"/>
      <c r="V128" s="394"/>
    </row>
    <row r="129" spans="1:23" x14ac:dyDescent="0.15">
      <c r="J129" s="590"/>
      <c r="K129" s="590"/>
      <c r="L129" s="590"/>
      <c r="M129" s="590"/>
      <c r="N129" s="394"/>
      <c r="R129" s="591"/>
      <c r="S129" s="590"/>
      <c r="T129" s="590"/>
      <c r="U129" s="590"/>
      <c r="V129" s="394"/>
    </row>
    <row r="130" spans="1:23" x14ac:dyDescent="0.15">
      <c r="B130" s="393" t="s">
        <v>40</v>
      </c>
      <c r="C130" s="393" t="s">
        <v>41</v>
      </c>
    </row>
    <row r="131" spans="1:23" x14ac:dyDescent="0.15">
      <c r="A131" s="409" t="s">
        <v>39</v>
      </c>
      <c r="B131" s="392">
        <f>B127/(B123+B127)</f>
        <v>0.56811989100817439</v>
      </c>
      <c r="C131" s="392">
        <f>B123/(B123+B127)</f>
        <v>0.43188010899182561</v>
      </c>
      <c r="J131" s="387" t="s">
        <v>61</v>
      </c>
    </row>
    <row r="132" spans="1:23" x14ac:dyDescent="0.15">
      <c r="A132" s="409" t="s">
        <v>64</v>
      </c>
      <c r="B132" s="395"/>
      <c r="C132" s="394"/>
    </row>
    <row r="141" spans="1:23" x14ac:dyDescent="0.15">
      <c r="A141" s="587" t="s">
        <v>93</v>
      </c>
      <c r="B141" s="587"/>
      <c r="C141" s="587"/>
      <c r="D141" s="587"/>
      <c r="E141" s="587"/>
      <c r="F141" s="587"/>
      <c r="G141" s="587"/>
      <c r="H141" s="587"/>
      <c r="I141" s="587"/>
      <c r="J141" s="587"/>
      <c r="K141" s="587"/>
      <c r="L141" s="587"/>
      <c r="M141" s="587"/>
      <c r="N141" s="587"/>
      <c r="O141" s="587"/>
      <c r="P141" s="587"/>
      <c r="Q141" s="587"/>
      <c r="R141" s="587"/>
      <c r="S141" s="587"/>
      <c r="T141" s="587"/>
      <c r="U141" s="587"/>
      <c r="V141" s="587"/>
      <c r="W141" s="587"/>
    </row>
    <row r="142" spans="1:23" x14ac:dyDescent="0.15">
      <c r="A142" s="388"/>
      <c r="B142" s="388"/>
      <c r="C142" s="388"/>
      <c r="D142" s="388"/>
      <c r="E142" s="388"/>
      <c r="F142" s="388"/>
      <c r="G142" s="388"/>
      <c r="H142" s="388"/>
      <c r="I142" s="388"/>
      <c r="J142" s="388"/>
      <c r="K142" s="388"/>
      <c r="L142" s="388"/>
      <c r="M142" s="388"/>
      <c r="N142" s="388"/>
      <c r="O142" s="388"/>
      <c r="P142" s="388"/>
      <c r="Q142" s="388"/>
      <c r="R142" s="388"/>
      <c r="S142" s="388"/>
      <c r="T142" s="388"/>
      <c r="U142" s="388"/>
      <c r="V142" s="388"/>
      <c r="W142" s="388"/>
    </row>
    <row r="143" spans="1:23" x14ac:dyDescent="0.15">
      <c r="H143" s="585" t="s">
        <v>36</v>
      </c>
      <c r="I143" s="586"/>
      <c r="J143" s="586"/>
      <c r="M143" s="585" t="s">
        <v>37</v>
      </c>
      <c r="N143" s="585"/>
      <c r="O143" s="585"/>
    </row>
    <row r="144" spans="1:23" x14ac:dyDescent="0.15">
      <c r="H144" s="585" t="s">
        <v>38</v>
      </c>
      <c r="I144" s="585"/>
      <c r="J144" s="585"/>
    </row>
    <row r="145" spans="1:20" x14ac:dyDescent="0.15">
      <c r="H145" s="585"/>
      <c r="I145" s="586"/>
      <c r="J145" s="586"/>
    </row>
    <row r="146" spans="1:20" x14ac:dyDescent="0.15">
      <c r="H146" s="585"/>
      <c r="I146" s="586"/>
      <c r="J146" s="586"/>
    </row>
    <row r="147" spans="1:20" x14ac:dyDescent="0.15">
      <c r="D147" s="389" t="s">
        <v>83</v>
      </c>
      <c r="P147" s="389" t="s">
        <v>84</v>
      </c>
    </row>
    <row r="148" spans="1:20" x14ac:dyDescent="0.15">
      <c r="A148" s="393" t="s">
        <v>90</v>
      </c>
      <c r="P148" s="389" t="s">
        <v>90</v>
      </c>
      <c r="S148" s="393" t="s">
        <v>92</v>
      </c>
    </row>
    <row r="149" spans="1:20" x14ac:dyDescent="0.15">
      <c r="A149" s="409" t="s">
        <v>79</v>
      </c>
      <c r="B149" s="410" t="s">
        <v>89</v>
      </c>
      <c r="C149" s="410" t="s">
        <v>2</v>
      </c>
      <c r="D149" s="410" t="s">
        <v>3</v>
      </c>
      <c r="E149" s="410" t="s">
        <v>19</v>
      </c>
      <c r="F149" s="410" t="s">
        <v>6</v>
      </c>
      <c r="G149" s="410" t="s">
        <v>76</v>
      </c>
      <c r="H149" s="410" t="s">
        <v>10</v>
      </c>
      <c r="I149" s="410" t="s">
        <v>19</v>
      </c>
      <c r="J149" s="410" t="s">
        <v>77</v>
      </c>
      <c r="K149" s="410" t="s">
        <v>6</v>
      </c>
      <c r="L149" s="410" t="s">
        <v>14</v>
      </c>
      <c r="O149" s="410" t="s">
        <v>85</v>
      </c>
      <c r="P149" s="410" t="s">
        <v>86</v>
      </c>
      <c r="Q149" s="410" t="s">
        <v>87</v>
      </c>
      <c r="S149" s="391" t="s">
        <v>40</v>
      </c>
      <c r="T149" s="391" t="s">
        <v>41</v>
      </c>
    </row>
    <row r="150" spans="1:20" x14ac:dyDescent="0.15">
      <c r="A150" s="394" t="s">
        <v>44</v>
      </c>
      <c r="B150" s="405">
        <f>AVERAGE(B160,B170)</f>
        <v>514.5</v>
      </c>
      <c r="C150" s="405">
        <f>AVERAGE(C160,C170)</f>
        <v>330</v>
      </c>
      <c r="D150" s="411">
        <f>C150/B150</f>
        <v>0.64139941690962099</v>
      </c>
      <c r="E150" s="405">
        <f>AVERAGE(E160,E170)</f>
        <v>3766.5</v>
      </c>
      <c r="F150" s="405">
        <f t="shared" ref="F150:I150" si="94">AVERAGE(F160,F170)</f>
        <v>26</v>
      </c>
      <c r="G150" s="405">
        <f t="shared" si="94"/>
        <v>16.5</v>
      </c>
      <c r="H150" s="405">
        <f t="shared" si="94"/>
        <v>62.5</v>
      </c>
      <c r="I150" s="405">
        <f t="shared" si="94"/>
        <v>229.5</v>
      </c>
      <c r="J150" s="412">
        <f>I150/H150</f>
        <v>3.6720000000000002</v>
      </c>
      <c r="K150" s="405">
        <f>AVERAGE(K160,K170)</f>
        <v>2.5</v>
      </c>
      <c r="L150" s="395">
        <f>((E150*0.05)+(F150*4)+(G150*-1)+(I150*0.1)+(K150*6))</f>
        <v>313.77500000000003</v>
      </c>
      <c r="O150" s="411">
        <f>(B150+H150)/(B152+F152+B154+F154+B156+F156+B150+H150)</f>
        <v>0.40069444444444446</v>
      </c>
      <c r="P150" s="392">
        <f>B150/(B150+F152+F154+F156)</f>
        <v>0.51092353525322742</v>
      </c>
      <c r="Q150" s="392">
        <f>H150/(H150+B152+B154+B156)</f>
        <v>0.14434180138568128</v>
      </c>
      <c r="S150" s="392">
        <f>(H150+B152+B154+B156)/(H150+B152+B154+B156+B150)</f>
        <v>0.45699208443271766</v>
      </c>
      <c r="T150" s="392">
        <f>B150/(B150+H150+B152+B154+B156)</f>
        <v>0.54300791556728234</v>
      </c>
    </row>
    <row r="151" spans="1:20" x14ac:dyDescent="0.15">
      <c r="A151" s="409" t="s">
        <v>80</v>
      </c>
      <c r="B151" s="410" t="s">
        <v>10</v>
      </c>
      <c r="C151" s="410" t="s">
        <v>19</v>
      </c>
      <c r="D151" s="410" t="s">
        <v>77</v>
      </c>
      <c r="E151" s="410" t="s">
        <v>6</v>
      </c>
      <c r="F151" s="410" t="s">
        <v>17</v>
      </c>
      <c r="G151" s="410" t="s">
        <v>18</v>
      </c>
      <c r="H151" s="410" t="s">
        <v>19</v>
      </c>
      <c r="I151" s="410" t="s">
        <v>78</v>
      </c>
      <c r="J151" s="410" t="s">
        <v>6</v>
      </c>
      <c r="K151" s="410" t="s">
        <v>14</v>
      </c>
      <c r="L151" s="405" t="s">
        <v>91</v>
      </c>
      <c r="O151" s="391" t="s">
        <v>85</v>
      </c>
      <c r="P151" s="391" t="s">
        <v>87</v>
      </c>
      <c r="Q151" s="391" t="s">
        <v>88</v>
      </c>
    </row>
    <row r="152" spans="1:20" x14ac:dyDescent="0.15">
      <c r="A152" s="394" t="s">
        <v>44</v>
      </c>
      <c r="B152" s="405">
        <f>AVERAGE(B162,B172)</f>
        <v>364</v>
      </c>
      <c r="C152" s="405">
        <f>AVERAGE(C162,C172)</f>
        <v>1558.5</v>
      </c>
      <c r="D152" s="412">
        <f>C152/B152</f>
        <v>4.2815934065934069</v>
      </c>
      <c r="E152" s="405">
        <f>AVERAGE(E162,E172)</f>
        <v>8.5</v>
      </c>
      <c r="F152" s="405">
        <f t="shared" ref="F152:H152" si="95">AVERAGE(F162,F172)</f>
        <v>83</v>
      </c>
      <c r="G152" s="405">
        <f t="shared" si="95"/>
        <v>67</v>
      </c>
      <c r="H152" s="405">
        <f t="shared" si="95"/>
        <v>459</v>
      </c>
      <c r="I152" s="412">
        <f>H152/G152</f>
        <v>6.8507462686567164</v>
      </c>
      <c r="J152" s="405">
        <f>AVERAGE(J162,J172)</f>
        <v>3</v>
      </c>
      <c r="K152" s="395">
        <f>(C152*0.1)+(E152*6)+(H152*0.1)+(J152*6)</f>
        <v>270.75</v>
      </c>
      <c r="L152" s="395">
        <f>(C152*0.1)+(E152*6)+(G152*1)+(H152*0.1)+(J152*6)</f>
        <v>337.75</v>
      </c>
      <c r="O152" s="411">
        <f>(B152+F152)/(B152+F152+B154+F154+B156+F156+B150+H150)</f>
        <v>0.31041666666666667</v>
      </c>
      <c r="P152" s="392">
        <f>B152/(H150+B152+B154+B156)</f>
        <v>0.84064665127020788</v>
      </c>
      <c r="Q152" s="392">
        <f>F152/(F152+F154+F156)</f>
        <v>0.16852791878172588</v>
      </c>
    </row>
    <row r="153" spans="1:20" x14ac:dyDescent="0.15">
      <c r="A153" s="409" t="s">
        <v>81</v>
      </c>
      <c r="B153" s="410" t="s">
        <v>10</v>
      </c>
      <c r="C153" s="410" t="s">
        <v>19</v>
      </c>
      <c r="D153" s="410" t="s">
        <v>77</v>
      </c>
      <c r="E153" s="410" t="s">
        <v>6</v>
      </c>
      <c r="F153" s="410" t="s">
        <v>17</v>
      </c>
      <c r="G153" s="410" t="s">
        <v>18</v>
      </c>
      <c r="H153" s="410" t="s">
        <v>19</v>
      </c>
      <c r="I153" s="410" t="s">
        <v>78</v>
      </c>
      <c r="J153" s="410" t="s">
        <v>6</v>
      </c>
      <c r="K153" s="410" t="s">
        <v>14</v>
      </c>
      <c r="L153" s="405" t="s">
        <v>91</v>
      </c>
      <c r="O153" s="391" t="s">
        <v>85</v>
      </c>
      <c r="P153" s="391" t="s">
        <v>87</v>
      </c>
      <c r="Q153" s="391" t="s">
        <v>88</v>
      </c>
    </row>
    <row r="154" spans="1:20" x14ac:dyDescent="0.15">
      <c r="A154" s="394" t="s">
        <v>44</v>
      </c>
      <c r="B154" s="405">
        <f>AVERAGE(B164,B174)</f>
        <v>6.5</v>
      </c>
      <c r="C154" s="405">
        <f>AVERAGE(C164,C174)</f>
        <v>60</v>
      </c>
      <c r="D154" s="405">
        <f>C154/B154</f>
        <v>9.2307692307692299</v>
      </c>
      <c r="E154" s="405">
        <f>AVERAGE(E164,E174)</f>
        <v>1</v>
      </c>
      <c r="F154" s="405">
        <f t="shared" ref="F154:H154" si="96">AVERAGE(F164,F174)</f>
        <v>304</v>
      </c>
      <c r="G154" s="405">
        <f t="shared" si="96"/>
        <v>187.5</v>
      </c>
      <c r="H154" s="405">
        <f t="shared" si="96"/>
        <v>2586</v>
      </c>
      <c r="I154" s="412">
        <f>H154/G154</f>
        <v>13.792</v>
      </c>
      <c r="J154" s="405">
        <f>AVERAGE(J164,J174)</f>
        <v>17.5</v>
      </c>
      <c r="K154" s="395">
        <f>(C154*0.1)+(E154*6)+(H154*0.1)+(J154*6)</f>
        <v>375.6</v>
      </c>
      <c r="L154" s="395">
        <f>(C154*0.1)+(E154*6)+(G154*1)+(H154*0.1)+(J154*6)</f>
        <v>563.1</v>
      </c>
      <c r="O154" s="411">
        <f>(B154+F154)/(B152+F152+B154+F154+B156+F156+B150+H150)</f>
        <v>0.21562500000000001</v>
      </c>
      <c r="P154" s="392">
        <f>B154/(B152+H150+B154+B156)</f>
        <v>1.5011547344110854E-2</v>
      </c>
      <c r="Q154" s="392">
        <f>F154/(F154+F152+F156)</f>
        <v>0.61725888324873102</v>
      </c>
    </row>
    <row r="155" spans="1:20" x14ac:dyDescent="0.15">
      <c r="A155" s="409" t="s">
        <v>82</v>
      </c>
      <c r="B155" s="410" t="s">
        <v>10</v>
      </c>
      <c r="C155" s="410" t="s">
        <v>19</v>
      </c>
      <c r="D155" s="410" t="s">
        <v>77</v>
      </c>
      <c r="E155" s="410" t="s">
        <v>6</v>
      </c>
      <c r="F155" s="410" t="s">
        <v>17</v>
      </c>
      <c r="G155" s="410" t="s">
        <v>18</v>
      </c>
      <c r="H155" s="410" t="s">
        <v>19</v>
      </c>
      <c r="I155" s="410" t="s">
        <v>78</v>
      </c>
      <c r="J155" s="410" t="s">
        <v>6</v>
      </c>
      <c r="K155" s="410" t="s">
        <v>14</v>
      </c>
      <c r="L155" s="405" t="s">
        <v>91</v>
      </c>
      <c r="O155" s="391" t="s">
        <v>85</v>
      </c>
      <c r="P155" s="391" t="s">
        <v>87</v>
      </c>
      <c r="Q155" s="391" t="s">
        <v>88</v>
      </c>
    </row>
    <row r="156" spans="1:20" x14ac:dyDescent="0.15">
      <c r="A156" s="394" t="s">
        <v>44</v>
      </c>
      <c r="B156" s="405">
        <f>AVERAGE(B166,B176)</f>
        <v>0</v>
      </c>
      <c r="C156" s="405">
        <f>AVERAGE(C166,C176)</f>
        <v>0</v>
      </c>
      <c r="D156" s="405" t="e">
        <f>C156/B156</f>
        <v>#DIV/0!</v>
      </c>
      <c r="E156" s="405">
        <f>AVERAGE(E166,E176)</f>
        <v>0</v>
      </c>
      <c r="F156" s="405">
        <f>AVERAGE(F166,F176)</f>
        <v>105.5</v>
      </c>
      <c r="G156" s="405">
        <f t="shared" ref="G156:H156" si="97">AVERAGE(G166,G176)</f>
        <v>76.5</v>
      </c>
      <c r="H156" s="405">
        <f t="shared" si="97"/>
        <v>748.5</v>
      </c>
      <c r="I156" s="412">
        <f>H156/G156</f>
        <v>9.7843137254901968</v>
      </c>
      <c r="J156" s="405">
        <f>AVERAGE(J166,J176)</f>
        <v>6</v>
      </c>
      <c r="K156" s="395">
        <f>(C156*0.1)+(E156*6)+(H156*0.1)+(J156*6)</f>
        <v>110.85000000000001</v>
      </c>
      <c r="L156" s="395">
        <f>(C156*0.1)+(E156*6)+(G156*1)+(H156*0.1)+(J156*6)</f>
        <v>187.35000000000002</v>
      </c>
      <c r="O156" s="411">
        <f>(B156+F156)/(B152+F152+B154+F154+B156+F156+B150+H150)</f>
        <v>7.3263888888888892E-2</v>
      </c>
      <c r="P156" s="407">
        <f>B156/(B156+B154+B152+H150)</f>
        <v>0</v>
      </c>
      <c r="Q156" s="392">
        <f>F156/(F156+F154+F152)</f>
        <v>0.21421319796954313</v>
      </c>
    </row>
    <row r="157" spans="1:20" x14ac:dyDescent="0.15">
      <c r="B157" s="413"/>
      <c r="C157" s="413"/>
      <c r="D157" s="413"/>
      <c r="E157" s="413"/>
      <c r="F157" s="413"/>
      <c r="G157" s="413"/>
      <c r="H157" s="413"/>
      <c r="I157" s="413"/>
      <c r="J157" s="413"/>
      <c r="K157" s="413"/>
      <c r="L157" s="414"/>
      <c r="P157" s="389"/>
    </row>
    <row r="158" spans="1:20" x14ac:dyDescent="0.15">
      <c r="A158" s="393">
        <v>2024</v>
      </c>
      <c r="P158" s="389">
        <v>2024</v>
      </c>
      <c r="S158" s="393" t="s">
        <v>92</v>
      </c>
    </row>
    <row r="159" spans="1:20" x14ac:dyDescent="0.15">
      <c r="A159" s="409" t="s">
        <v>79</v>
      </c>
      <c r="B159" s="410" t="s">
        <v>89</v>
      </c>
      <c r="C159" s="410" t="s">
        <v>2</v>
      </c>
      <c r="D159" s="410" t="s">
        <v>3</v>
      </c>
      <c r="E159" s="410" t="s">
        <v>19</v>
      </c>
      <c r="F159" s="410" t="s">
        <v>6</v>
      </c>
      <c r="G159" s="410" t="s">
        <v>76</v>
      </c>
      <c r="H159" s="410" t="s">
        <v>10</v>
      </c>
      <c r="I159" s="410" t="s">
        <v>19</v>
      </c>
      <c r="J159" s="410" t="s">
        <v>77</v>
      </c>
      <c r="K159" s="410" t="s">
        <v>6</v>
      </c>
      <c r="L159" s="410" t="s">
        <v>14</v>
      </c>
      <c r="O159" s="410" t="s">
        <v>85</v>
      </c>
      <c r="P159" s="410" t="s">
        <v>86</v>
      </c>
      <c r="Q159" s="410" t="s">
        <v>87</v>
      </c>
      <c r="S159" s="391" t="s">
        <v>40</v>
      </c>
      <c r="T159" s="391" t="s">
        <v>41</v>
      </c>
    </row>
    <row r="160" spans="1:20" x14ac:dyDescent="0.15">
      <c r="A160" s="394" t="s">
        <v>44</v>
      </c>
      <c r="B160" s="405">
        <v>546</v>
      </c>
      <c r="C160" s="405">
        <v>363</v>
      </c>
      <c r="D160" s="411">
        <f>C160/B160</f>
        <v>0.6648351648351648</v>
      </c>
      <c r="E160" s="405">
        <v>4357</v>
      </c>
      <c r="F160" s="405">
        <v>35</v>
      </c>
      <c r="G160" s="405">
        <v>12</v>
      </c>
      <c r="H160" s="405">
        <v>70</v>
      </c>
      <c r="I160" s="405">
        <v>210</v>
      </c>
      <c r="J160" s="412">
        <f>I160/H160</f>
        <v>3</v>
      </c>
      <c r="K160" s="405">
        <v>1</v>
      </c>
      <c r="L160" s="395">
        <f>((E160*0.05)+(F160*4)+(G160*-1)+(I160*0.1)+(K160*6))</f>
        <v>372.85</v>
      </c>
      <c r="O160" s="411">
        <f>(B160+H160)/(B162+F162+B164+F164+B166+F166+B160+H160)</f>
        <v>0.40526315789473683</v>
      </c>
      <c r="P160" s="392">
        <f>B160/(B160+F162+F164+F166)</f>
        <v>0.51364063969896523</v>
      </c>
      <c r="Q160" s="392">
        <f>H160/(H160+B162+B164+B166)</f>
        <v>0.15317286652078774</v>
      </c>
      <c r="S160" s="392">
        <f>(H160+B162+B164+B166)/(H160+B162+B164+B166+B160)</f>
        <v>0.4556331006979063</v>
      </c>
      <c r="T160" s="392">
        <f>B160/(B160+H160+B162+B164+B166)</f>
        <v>0.5443668993020937</v>
      </c>
    </row>
    <row r="161" spans="1:20" x14ac:dyDescent="0.15">
      <c r="A161" s="409" t="s">
        <v>80</v>
      </c>
      <c r="B161" s="410" t="s">
        <v>10</v>
      </c>
      <c r="C161" s="410" t="s">
        <v>19</v>
      </c>
      <c r="D161" s="410" t="s">
        <v>77</v>
      </c>
      <c r="E161" s="410" t="s">
        <v>6</v>
      </c>
      <c r="F161" s="410" t="s">
        <v>17</v>
      </c>
      <c r="G161" s="410" t="s">
        <v>18</v>
      </c>
      <c r="H161" s="410" t="s">
        <v>19</v>
      </c>
      <c r="I161" s="410" t="s">
        <v>78</v>
      </c>
      <c r="J161" s="410" t="s">
        <v>6</v>
      </c>
      <c r="K161" s="410" t="s">
        <v>14</v>
      </c>
      <c r="L161" s="410" t="s">
        <v>91</v>
      </c>
      <c r="O161" s="391" t="s">
        <v>85</v>
      </c>
      <c r="P161" s="391" t="s">
        <v>87</v>
      </c>
      <c r="Q161" s="391" t="s">
        <v>88</v>
      </c>
    </row>
    <row r="162" spans="1:20" x14ac:dyDescent="0.15">
      <c r="A162" s="394" t="s">
        <v>44</v>
      </c>
      <c r="B162" s="405">
        <v>380</v>
      </c>
      <c r="C162" s="405">
        <v>1626</v>
      </c>
      <c r="D162" s="412">
        <f>C162/B162</f>
        <v>4.2789473684210524</v>
      </c>
      <c r="E162" s="405">
        <v>7</v>
      </c>
      <c r="F162" s="405">
        <v>86</v>
      </c>
      <c r="G162" s="405">
        <v>73</v>
      </c>
      <c r="H162" s="405">
        <v>548</v>
      </c>
      <c r="I162" s="412">
        <f>H162/G162</f>
        <v>7.506849315068493</v>
      </c>
      <c r="J162" s="405">
        <v>4</v>
      </c>
      <c r="K162" s="395">
        <f>(C162*0.1)+(E162*6)+(H162*0.1)+(J162*6)</f>
        <v>283.40000000000003</v>
      </c>
      <c r="L162" s="395">
        <f>(C162*0.1)+(E162*6)+(G162*1)+(H162*0.1)+(J162*6)</f>
        <v>356.40000000000003</v>
      </c>
      <c r="O162" s="411">
        <f>(B162+F162)/(B162+F162+B164+F164+B166+F166+B160+H160)</f>
        <v>0.30657894736842106</v>
      </c>
      <c r="P162" s="392">
        <f>B162/(H160+B162+B164+B166)</f>
        <v>0.83150984682713347</v>
      </c>
      <c r="Q162" s="392">
        <f>F162/(F162+F164+F166)</f>
        <v>0.16634429400386846</v>
      </c>
    </row>
    <row r="163" spans="1:20" x14ac:dyDescent="0.15">
      <c r="A163" s="409" t="s">
        <v>81</v>
      </c>
      <c r="B163" s="410" t="s">
        <v>10</v>
      </c>
      <c r="C163" s="410" t="s">
        <v>19</v>
      </c>
      <c r="D163" s="410" t="s">
        <v>77</v>
      </c>
      <c r="E163" s="410" t="s">
        <v>6</v>
      </c>
      <c r="F163" s="410" t="s">
        <v>17</v>
      </c>
      <c r="G163" s="410" t="s">
        <v>18</v>
      </c>
      <c r="H163" s="410" t="s">
        <v>19</v>
      </c>
      <c r="I163" s="410" t="s">
        <v>78</v>
      </c>
      <c r="J163" s="410" t="s">
        <v>6</v>
      </c>
      <c r="K163" s="410" t="s">
        <v>14</v>
      </c>
      <c r="L163" s="410" t="s">
        <v>91</v>
      </c>
      <c r="O163" s="391" t="s">
        <v>85</v>
      </c>
      <c r="P163" s="391" t="s">
        <v>87</v>
      </c>
      <c r="Q163" s="391" t="s">
        <v>88</v>
      </c>
    </row>
    <row r="164" spans="1:20" x14ac:dyDescent="0.15">
      <c r="A164" s="394" t="s">
        <v>44</v>
      </c>
      <c r="B164" s="405">
        <v>7</v>
      </c>
      <c r="C164" s="405">
        <v>19</v>
      </c>
      <c r="D164" s="405">
        <f>C164/B164</f>
        <v>2.7142857142857144</v>
      </c>
      <c r="E164" s="405">
        <v>1</v>
      </c>
      <c r="F164" s="405">
        <v>314</v>
      </c>
      <c r="G164" s="405">
        <v>209</v>
      </c>
      <c r="H164" s="405">
        <v>2976</v>
      </c>
      <c r="I164" s="412">
        <f>H164/G164</f>
        <v>14.239234449760765</v>
      </c>
      <c r="J164" s="405">
        <v>26</v>
      </c>
      <c r="K164" s="395">
        <f>(C164*0.1)+(E164*6)+(H164*0.1)+(J164*6)</f>
        <v>461.5</v>
      </c>
      <c r="L164" s="395">
        <f>(C164*0.1)+(E164*6)+(G164*1)+(H164*0.1)+(J164*6)</f>
        <v>670.5</v>
      </c>
      <c r="O164" s="411">
        <f>(B164+F164)/(B162+F162+B164+F164+B166+F166+B160+H160)</f>
        <v>0.21118421052631578</v>
      </c>
      <c r="P164" s="392">
        <f>B164/(B162+H160+B164+B166)</f>
        <v>1.5317286652078774E-2</v>
      </c>
      <c r="Q164" s="392">
        <f>F164/(F164+F162+F166)</f>
        <v>0.60735009671179885</v>
      </c>
    </row>
    <row r="165" spans="1:20" x14ac:dyDescent="0.15">
      <c r="A165" s="409" t="s">
        <v>82</v>
      </c>
      <c r="B165" s="410" t="s">
        <v>10</v>
      </c>
      <c r="C165" s="410" t="s">
        <v>19</v>
      </c>
      <c r="D165" s="410" t="s">
        <v>77</v>
      </c>
      <c r="E165" s="410" t="s">
        <v>6</v>
      </c>
      <c r="F165" s="410" t="s">
        <v>17</v>
      </c>
      <c r="G165" s="410" t="s">
        <v>18</v>
      </c>
      <c r="H165" s="410" t="s">
        <v>19</v>
      </c>
      <c r="I165" s="410" t="s">
        <v>78</v>
      </c>
      <c r="J165" s="410" t="s">
        <v>6</v>
      </c>
      <c r="K165" s="410" t="s">
        <v>14</v>
      </c>
      <c r="L165" s="410" t="s">
        <v>91</v>
      </c>
      <c r="O165" s="391" t="s">
        <v>85</v>
      </c>
      <c r="P165" s="391" t="s">
        <v>87</v>
      </c>
      <c r="Q165" s="391" t="s">
        <v>88</v>
      </c>
    </row>
    <row r="166" spans="1:20" x14ac:dyDescent="0.15">
      <c r="A166" s="394" t="s">
        <v>44</v>
      </c>
      <c r="B166" s="405">
        <v>0</v>
      </c>
      <c r="C166" s="405">
        <v>0</v>
      </c>
      <c r="D166" s="405" t="e">
        <f>C166/B166</f>
        <v>#DIV/0!</v>
      </c>
      <c r="E166" s="405">
        <v>0</v>
      </c>
      <c r="F166" s="405">
        <v>117</v>
      </c>
      <c r="G166" s="405">
        <v>82</v>
      </c>
      <c r="H166" s="405">
        <v>855</v>
      </c>
      <c r="I166" s="412">
        <f>H166/G166</f>
        <v>10.426829268292684</v>
      </c>
      <c r="J166" s="405">
        <v>5</v>
      </c>
      <c r="K166" s="395">
        <f>(C166*0.1)+(E166*6)+(H166*0.1)+(J166*6)</f>
        <v>115.5</v>
      </c>
      <c r="L166" s="395">
        <f>(C166*0.1)+(E166*6)+(G166*1)+(H166*0.1)+(J166*6)</f>
        <v>197.5</v>
      </c>
      <c r="O166" s="411">
        <f>(B166+F166)/(B162+F162+B164+F164+B166+F166+B160+H160)</f>
        <v>7.6973684210526319E-2</v>
      </c>
      <c r="P166" s="407">
        <f>B166/(B166+B164+B162+H160)</f>
        <v>0</v>
      </c>
      <c r="Q166" s="392">
        <f>F166/(F166+F164+F162)</f>
        <v>0.22630560928433269</v>
      </c>
    </row>
    <row r="168" spans="1:20" x14ac:dyDescent="0.15">
      <c r="A168" s="393">
        <v>2025</v>
      </c>
      <c r="P168" s="389">
        <v>2025</v>
      </c>
      <c r="S168" s="393" t="s">
        <v>92</v>
      </c>
    </row>
    <row r="169" spans="1:20" x14ac:dyDescent="0.15">
      <c r="A169" s="409" t="s">
        <v>79</v>
      </c>
      <c r="B169" s="410" t="s">
        <v>89</v>
      </c>
      <c r="C169" s="410" t="s">
        <v>2</v>
      </c>
      <c r="D169" s="410" t="s">
        <v>3</v>
      </c>
      <c r="E169" s="410" t="s">
        <v>19</v>
      </c>
      <c r="F169" s="410" t="s">
        <v>6</v>
      </c>
      <c r="G169" s="410" t="s">
        <v>76</v>
      </c>
      <c r="H169" s="410" t="s">
        <v>10</v>
      </c>
      <c r="I169" s="410" t="s">
        <v>19</v>
      </c>
      <c r="J169" s="410" t="s">
        <v>77</v>
      </c>
      <c r="K169" s="410" t="s">
        <v>6</v>
      </c>
      <c r="L169" s="410" t="s">
        <v>14</v>
      </c>
      <c r="O169" s="410" t="s">
        <v>85</v>
      </c>
      <c r="P169" s="410" t="s">
        <v>86</v>
      </c>
      <c r="Q169" s="410" t="s">
        <v>87</v>
      </c>
      <c r="S169" s="391" t="s">
        <v>40</v>
      </c>
      <c r="T169" s="391" t="s">
        <v>41</v>
      </c>
    </row>
    <row r="170" spans="1:20" x14ac:dyDescent="0.15">
      <c r="A170" s="394" t="s">
        <v>44</v>
      </c>
      <c r="B170" s="405">
        <v>483</v>
      </c>
      <c r="C170" s="405">
        <v>297</v>
      </c>
      <c r="D170" s="411">
        <f>C170/B170</f>
        <v>0.6149068322981367</v>
      </c>
      <c r="E170" s="405">
        <v>3176</v>
      </c>
      <c r="F170" s="405">
        <v>17</v>
      </c>
      <c r="G170" s="405">
        <v>21</v>
      </c>
      <c r="H170" s="405">
        <v>55</v>
      </c>
      <c r="I170" s="405">
        <v>249</v>
      </c>
      <c r="J170" s="405">
        <f>I170/H170</f>
        <v>4.5272727272727273</v>
      </c>
      <c r="K170" s="405">
        <v>4</v>
      </c>
      <c r="L170" s="395">
        <f>((E170*0.05)+(F170*4)+(G170*-1)+(I170*0.1)+(K170*6))</f>
        <v>254.70000000000002</v>
      </c>
      <c r="O170" s="411">
        <f>(B170+H170)/(B172+F172+B174+F174+B176+F176+B170+H170)</f>
        <v>0.39558823529411763</v>
      </c>
      <c r="P170" s="392">
        <f>B170/(B170+F172+F174+F176)</f>
        <v>0.50788643533123023</v>
      </c>
      <c r="Q170" s="392">
        <f>H170/(H170+B172+B174+B176)</f>
        <v>0.13447432762836187</v>
      </c>
      <c r="S170" s="392">
        <f>(H170+B172+B174+B176)/(H170+B172+B174+B176+B170)</f>
        <v>0.4585201793721973</v>
      </c>
      <c r="T170" s="392">
        <f>B170/(B170+H170+B172+B174+B176)</f>
        <v>0.54147982062780264</v>
      </c>
    </row>
    <row r="171" spans="1:20" x14ac:dyDescent="0.15">
      <c r="A171" s="409" t="s">
        <v>80</v>
      </c>
      <c r="B171" s="410" t="s">
        <v>10</v>
      </c>
      <c r="C171" s="410" t="s">
        <v>19</v>
      </c>
      <c r="D171" s="410" t="s">
        <v>77</v>
      </c>
      <c r="E171" s="410" t="s">
        <v>6</v>
      </c>
      <c r="F171" s="410" t="s">
        <v>17</v>
      </c>
      <c r="G171" s="410" t="s">
        <v>18</v>
      </c>
      <c r="H171" s="410" t="s">
        <v>19</v>
      </c>
      <c r="I171" s="410" t="s">
        <v>78</v>
      </c>
      <c r="J171" s="410" t="s">
        <v>6</v>
      </c>
      <c r="K171" s="410" t="s">
        <v>14</v>
      </c>
      <c r="L171" s="410" t="s">
        <v>91</v>
      </c>
      <c r="O171" s="391" t="s">
        <v>85</v>
      </c>
      <c r="P171" s="391" t="s">
        <v>87</v>
      </c>
      <c r="Q171" s="391" t="s">
        <v>88</v>
      </c>
    </row>
    <row r="172" spans="1:20" x14ac:dyDescent="0.15">
      <c r="A172" s="394" t="s">
        <v>44</v>
      </c>
      <c r="B172" s="405">
        <v>348</v>
      </c>
      <c r="C172" s="405">
        <v>1491</v>
      </c>
      <c r="D172" s="412">
        <f>C172/B172</f>
        <v>4.2844827586206895</v>
      </c>
      <c r="E172" s="405">
        <v>10</v>
      </c>
      <c r="F172" s="405">
        <v>80</v>
      </c>
      <c r="G172" s="405">
        <v>61</v>
      </c>
      <c r="H172" s="405">
        <v>370</v>
      </c>
      <c r="I172" s="412">
        <f>H172/G172</f>
        <v>6.0655737704918034</v>
      </c>
      <c r="J172" s="405">
        <v>2</v>
      </c>
      <c r="K172" s="395">
        <f>(C172*0.1)+(E172*6)+(H172*0.1)+(J172*6)</f>
        <v>258.10000000000002</v>
      </c>
      <c r="L172" s="395">
        <f>(C172*0.1)+(E172*6)+(G172*1)+(H172*0.1)+(J172*6)</f>
        <v>319.10000000000002</v>
      </c>
      <c r="O172" s="411">
        <f>(B172+F172)/(B172+F172+B174+F174+B176+F176+B170+H170)</f>
        <v>0.31470588235294117</v>
      </c>
      <c r="P172" s="392">
        <f>B172/(H170+B172+B174+B176)</f>
        <v>0.85085574572127143</v>
      </c>
      <c r="Q172" s="392">
        <f>F172/(F172+F174+F176)</f>
        <v>0.17094017094017094</v>
      </c>
    </row>
    <row r="173" spans="1:20" x14ac:dyDescent="0.15">
      <c r="A173" s="409" t="s">
        <v>81</v>
      </c>
      <c r="B173" s="410" t="s">
        <v>10</v>
      </c>
      <c r="C173" s="410" t="s">
        <v>19</v>
      </c>
      <c r="D173" s="410" t="s">
        <v>77</v>
      </c>
      <c r="E173" s="410" t="s">
        <v>6</v>
      </c>
      <c r="F173" s="410" t="s">
        <v>17</v>
      </c>
      <c r="G173" s="410" t="s">
        <v>18</v>
      </c>
      <c r="H173" s="410" t="s">
        <v>19</v>
      </c>
      <c r="I173" s="410" t="s">
        <v>78</v>
      </c>
      <c r="J173" s="410" t="s">
        <v>6</v>
      </c>
      <c r="K173" s="410" t="s">
        <v>14</v>
      </c>
      <c r="L173" s="410" t="s">
        <v>91</v>
      </c>
      <c r="O173" s="391" t="s">
        <v>85</v>
      </c>
      <c r="P173" s="391" t="s">
        <v>87</v>
      </c>
      <c r="Q173" s="391" t="s">
        <v>88</v>
      </c>
    </row>
    <row r="174" spans="1:20" x14ac:dyDescent="0.15">
      <c r="A174" s="394" t="s">
        <v>44</v>
      </c>
      <c r="B174" s="405">
        <v>6</v>
      </c>
      <c r="C174" s="405">
        <v>101</v>
      </c>
      <c r="D174" s="412">
        <f>C174/B174</f>
        <v>16.833333333333332</v>
      </c>
      <c r="E174" s="405">
        <v>1</v>
      </c>
      <c r="F174" s="405">
        <v>294</v>
      </c>
      <c r="G174" s="405">
        <v>166</v>
      </c>
      <c r="H174" s="405">
        <v>2196</v>
      </c>
      <c r="I174" s="412">
        <f>H174/G174</f>
        <v>13.228915662650602</v>
      </c>
      <c r="J174" s="405">
        <v>9</v>
      </c>
      <c r="K174" s="395">
        <f>(C174*0.1)+(E174*6)+(H174*0.1)+(J174*6)</f>
        <v>289.70000000000005</v>
      </c>
      <c r="L174" s="395">
        <f>(C174*0.1)+(E174*6)+(G174*1)+(H174*0.1)+(J174*6)</f>
        <v>455.70000000000005</v>
      </c>
      <c r="O174" s="411">
        <f>(B174+F174)/(B172+F172+B174+F174+B176+F176+B170+H170)</f>
        <v>0.22058823529411764</v>
      </c>
      <c r="P174" s="392">
        <f>B174/(B172+H170+B174+B176)</f>
        <v>1.4669926650366748E-2</v>
      </c>
      <c r="Q174" s="392">
        <f>F174/(F174+F172+F176)</f>
        <v>0.62820512820512819</v>
      </c>
    </row>
    <row r="175" spans="1:20" x14ac:dyDescent="0.15">
      <c r="A175" s="409" t="s">
        <v>82</v>
      </c>
      <c r="B175" s="410" t="s">
        <v>10</v>
      </c>
      <c r="C175" s="410" t="s">
        <v>19</v>
      </c>
      <c r="D175" s="410" t="s">
        <v>77</v>
      </c>
      <c r="E175" s="410" t="s">
        <v>6</v>
      </c>
      <c r="F175" s="410" t="s">
        <v>17</v>
      </c>
      <c r="G175" s="410" t="s">
        <v>18</v>
      </c>
      <c r="H175" s="410" t="s">
        <v>19</v>
      </c>
      <c r="I175" s="410" t="s">
        <v>78</v>
      </c>
      <c r="J175" s="410" t="s">
        <v>6</v>
      </c>
      <c r="K175" s="410" t="s">
        <v>14</v>
      </c>
      <c r="L175" s="410" t="s">
        <v>91</v>
      </c>
      <c r="O175" s="391" t="s">
        <v>85</v>
      </c>
      <c r="P175" s="391" t="s">
        <v>87</v>
      </c>
      <c r="Q175" s="391" t="s">
        <v>88</v>
      </c>
    </row>
    <row r="176" spans="1:20" x14ac:dyDescent="0.15">
      <c r="A176" s="394" t="s">
        <v>44</v>
      </c>
      <c r="B176" s="405">
        <v>0</v>
      </c>
      <c r="C176" s="405">
        <v>0</v>
      </c>
      <c r="D176" s="405" t="e">
        <f>C176/B176</f>
        <v>#DIV/0!</v>
      </c>
      <c r="E176" s="405">
        <v>0</v>
      </c>
      <c r="F176" s="405">
        <v>94</v>
      </c>
      <c r="G176" s="405">
        <v>71</v>
      </c>
      <c r="H176" s="405">
        <v>642</v>
      </c>
      <c r="I176" s="412">
        <f>H176/G176</f>
        <v>9.0422535211267601</v>
      </c>
      <c r="J176" s="405">
        <v>7</v>
      </c>
      <c r="K176" s="395">
        <f>(C176*0.1)+(E176*6)+(H176*0.1)+(J176*6)</f>
        <v>106.2</v>
      </c>
      <c r="L176" s="395">
        <f>(C176*0.1)+(E176*6)+(G176*1)+(H176*0.1)+(J176*6)</f>
        <v>177.2</v>
      </c>
      <c r="O176" s="411">
        <f>(B176+F176)/(B172+F172+B174+F174+B176+F176+B170+H170)</f>
        <v>6.9117647058823534E-2</v>
      </c>
      <c r="P176" s="407">
        <f>B176/(B176+B174+B172+H170)</f>
        <v>0</v>
      </c>
      <c r="Q176" s="392">
        <f>F176/(F176+F174+F172)</f>
        <v>0.20085470085470086</v>
      </c>
    </row>
  </sheetData>
  <mergeCells count="136">
    <mergeCell ref="A141:W141"/>
    <mergeCell ref="H143:J143"/>
    <mergeCell ref="M143:O143"/>
    <mergeCell ref="H144:J144"/>
    <mergeCell ref="H145:J145"/>
    <mergeCell ref="H146:J146"/>
    <mergeCell ref="J127:M127"/>
    <mergeCell ref="R127:U127"/>
    <mergeCell ref="J128:M128"/>
    <mergeCell ref="R128:U128"/>
    <mergeCell ref="J129:M129"/>
    <mergeCell ref="R129:U129"/>
    <mergeCell ref="J124:M124"/>
    <mergeCell ref="R124:U124"/>
    <mergeCell ref="J125:M125"/>
    <mergeCell ref="R125:U125"/>
    <mergeCell ref="J126:M126"/>
    <mergeCell ref="R126:U126"/>
    <mergeCell ref="J121:M121"/>
    <mergeCell ref="R121:U121"/>
    <mergeCell ref="J122:M122"/>
    <mergeCell ref="R122:U122"/>
    <mergeCell ref="J123:M123"/>
    <mergeCell ref="R123:U123"/>
    <mergeCell ref="A111:G111"/>
    <mergeCell ref="J111:N111"/>
    <mergeCell ref="R111:T111"/>
    <mergeCell ref="V111:W111"/>
    <mergeCell ref="A120:G120"/>
    <mergeCell ref="J120:N120"/>
    <mergeCell ref="R120:V120"/>
    <mergeCell ref="A90:G90"/>
    <mergeCell ref="H90:M90"/>
    <mergeCell ref="R90:T90"/>
    <mergeCell ref="V90:W90"/>
    <mergeCell ref="A100:G100"/>
    <mergeCell ref="J100:N100"/>
    <mergeCell ref="R100:T100"/>
    <mergeCell ref="V100:W100"/>
    <mergeCell ref="H76:J76"/>
    <mergeCell ref="H77:J77"/>
    <mergeCell ref="A80:W80"/>
    <mergeCell ref="C82:I82"/>
    <mergeCell ref="L82:P82"/>
    <mergeCell ref="R82:T82"/>
    <mergeCell ref="V82:W82"/>
    <mergeCell ref="J59:M59"/>
    <mergeCell ref="R59:U59"/>
    <mergeCell ref="AL59:AO59"/>
    <mergeCell ref="AT59:AW59"/>
    <mergeCell ref="A73:W73"/>
    <mergeCell ref="H75:J75"/>
    <mergeCell ref="M75:O75"/>
    <mergeCell ref="J57:M57"/>
    <mergeCell ref="R57:U57"/>
    <mergeCell ref="AL57:AO57"/>
    <mergeCell ref="AT57:AW57"/>
    <mergeCell ref="J58:M58"/>
    <mergeCell ref="R58:U58"/>
    <mergeCell ref="AL58:AO58"/>
    <mergeCell ref="AT58:AW58"/>
    <mergeCell ref="J55:M55"/>
    <mergeCell ref="R55:U55"/>
    <mergeCell ref="AL55:AO55"/>
    <mergeCell ref="AT55:AW55"/>
    <mergeCell ref="J56:M56"/>
    <mergeCell ref="R56:U56"/>
    <mergeCell ref="AL56:AO56"/>
    <mergeCell ref="AT56:AW56"/>
    <mergeCell ref="J53:M53"/>
    <mergeCell ref="R53:U53"/>
    <mergeCell ref="AL53:AO53"/>
    <mergeCell ref="AT53:AW53"/>
    <mergeCell ref="J54:M54"/>
    <mergeCell ref="R54:U54"/>
    <mergeCell ref="AL54:AO54"/>
    <mergeCell ref="AT54:AW54"/>
    <mergeCell ref="J51:M51"/>
    <mergeCell ref="R51:U51"/>
    <mergeCell ref="AL51:AO51"/>
    <mergeCell ref="AT51:AW51"/>
    <mergeCell ref="J52:M52"/>
    <mergeCell ref="R52:U52"/>
    <mergeCell ref="AL52:AO52"/>
    <mergeCell ref="AT52:AW52"/>
    <mergeCell ref="A50:G50"/>
    <mergeCell ref="J50:N50"/>
    <mergeCell ref="R50:V50"/>
    <mergeCell ref="AC50:AI50"/>
    <mergeCell ref="AL50:AP50"/>
    <mergeCell ref="AT50:AX50"/>
    <mergeCell ref="AV30:AX30"/>
    <mergeCell ref="AZ30:BA30"/>
    <mergeCell ref="A41:G41"/>
    <mergeCell ref="L41:P41"/>
    <mergeCell ref="T41:V41"/>
    <mergeCell ref="X41:Y41"/>
    <mergeCell ref="AE41:AK41"/>
    <mergeCell ref="AN41:AR41"/>
    <mergeCell ref="AV41:AX41"/>
    <mergeCell ref="AZ41:BA41"/>
    <mergeCell ref="A30:G30"/>
    <mergeCell ref="L30:P30"/>
    <mergeCell ref="T30:V30"/>
    <mergeCell ref="X30:Y30"/>
    <mergeCell ref="AE30:AK30"/>
    <mergeCell ref="AN30:AR30"/>
    <mergeCell ref="AV12:AX12"/>
    <mergeCell ref="AZ12:BA12"/>
    <mergeCell ref="A20:G20"/>
    <mergeCell ref="H20:M20"/>
    <mergeCell ref="T20:V20"/>
    <mergeCell ref="X20:Y20"/>
    <mergeCell ref="AE20:AK20"/>
    <mergeCell ref="AL20:AQ20"/>
    <mergeCell ref="AV20:AX20"/>
    <mergeCell ref="AZ20:BA20"/>
    <mergeCell ref="C12:I12"/>
    <mergeCell ref="N12:R12"/>
    <mergeCell ref="T12:V12"/>
    <mergeCell ref="X12:Y12"/>
    <mergeCell ref="AG12:AM12"/>
    <mergeCell ref="AP12:AT12"/>
    <mergeCell ref="H6:J6"/>
    <mergeCell ref="AJ6:AL6"/>
    <mergeCell ref="H7:J7"/>
    <mergeCell ref="AJ7:AL7"/>
    <mergeCell ref="A10:W10"/>
    <mergeCell ref="AC10:AY10"/>
    <mergeCell ref="A1:W1"/>
    <mergeCell ref="A3:W3"/>
    <mergeCell ref="AC3:AY3"/>
    <mergeCell ref="H5:J5"/>
    <mergeCell ref="M5:O5"/>
    <mergeCell ref="AJ5:AL5"/>
    <mergeCell ref="AO5:AQ5"/>
  </mergeCells>
  <hyperlinks>
    <hyperlink ref="H6" location="ARI!A90" display="RSP Projections: Year 2" xr:uid="{008E4512-0E2A-4E58-A99C-B60D0065BB6D}"/>
    <hyperlink ref="H6:J6" location="ARI!A110" display="RSP Projections: Year 2" xr:uid="{DBA34EFA-4176-4E2D-B188-3C2BB1BF0E74}"/>
    <hyperlink ref="M5:O5" location="ARI!AX11" display="Adjustable Projections: Year 1" xr:uid="{E21AA89C-E0D4-4F34-83CD-1663CFE214AF}"/>
    <hyperlink ref="AJ5" location="ARI!C9" display="RSP Projections: Year 1" xr:uid="{C3C4509C-8C63-4729-AA5B-EE9D82453BDE}"/>
    <hyperlink ref="AJ6" location="ARI!A90" display="RSP Projections: Year 2" xr:uid="{18508DE2-C588-4B2A-A0C7-E39A44B4AB1C}"/>
    <hyperlink ref="AJ6:AL6" location="ARI!A110" display="RSP Projections: Year 2" xr:uid="{E8F88C20-5593-4C44-B705-9A40D836A800}"/>
    <hyperlink ref="AO5:AQ5" location="ARI!AX11" display="Adjustable Projections: Year 1" xr:uid="{C4B16435-21E3-419C-AADE-385C382D1A2B}"/>
    <hyperlink ref="H5" location="ARI!C9" display="RSP Projections: Year 1" xr:uid="{73B0460E-8640-4718-B2A2-8AED2C89ACE9}"/>
    <hyperlink ref="H76" location="ARI!A90" display="RSP Projections: Year 2" xr:uid="{C3C42719-79FC-42E8-ABCB-7776CE15FC6E}"/>
    <hyperlink ref="H76:J76" location="ARI!A110" display="RSP Projections: Year 2" xr:uid="{0319FA5F-099C-4058-8222-094ADF931E86}"/>
    <hyperlink ref="M75:O75" location="ARI!AX11" display="Adjustable Projections: Year 1" xr:uid="{2B9D906C-2B6A-450A-AA1F-8E2F5761F1FF}"/>
    <hyperlink ref="H75" location="ARI!C9" display="RSP Projections: Year 1" xr:uid="{FE1EF070-802F-4107-9ABC-4A6B83A1F848}"/>
    <hyperlink ref="M143:O143" location="ARI!AX11" display="Adjustable Projections: Year 1" xr:uid="{184F9CFC-9E7B-40CC-8707-4428F1953A48}"/>
    <hyperlink ref="H144:J144" location="ARI!A110" display="RSP Projections: Year 2" xr:uid="{49076C4D-440B-4CB0-ADA3-4DAFAC880B4C}"/>
    <hyperlink ref="H144" location="ARI!A90" display="RSP Projections: Year 2" xr:uid="{7F188A28-0A25-4AAD-9E78-3D8DFA97A9BA}"/>
    <hyperlink ref="H143" location="ARI!C9" display="RSP Projections: Year 1" xr:uid="{62E2660A-6887-40D2-BC3C-C7AAFBD19B0B}"/>
    <hyperlink ref="M6" location="ARI!A170" display="Past Run/Pass Performances" xr:uid="{6251A984-F425-4637-8F18-4AE046C3B63A}"/>
    <hyperlink ref="M76" location="ARI!A170" display="Past Run/Pass Performances" xr:uid="{32EEC9FC-498B-4EAA-A65E-FD57B9136A52}"/>
  </hyperlinks>
  <pageMargins left="0" right="0" top="0" bottom="0" header="0" footer="0"/>
  <pageSetup scale="54" orientation="landscape" horizontalDpi="1200" verticalDpi="12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7E207-196B-469A-B1DD-F6260CB3CB8B}">
  <dimension ref="A1:BB176"/>
  <sheetViews>
    <sheetView topLeftCell="A37" zoomScale="216" zoomScaleNormal="200" workbookViewId="0">
      <selection activeCell="N60" sqref="N60"/>
    </sheetView>
  </sheetViews>
  <sheetFormatPr defaultRowHeight="8.25" x14ac:dyDescent="0.15"/>
  <cols>
    <col min="1" max="1" width="15.5703125" style="189" customWidth="1"/>
    <col min="2" max="2" width="3.5703125" style="373" customWidth="1"/>
    <col min="3" max="17" width="3.5703125" style="189" customWidth="1"/>
    <col min="18" max="18" width="13.42578125" style="189" customWidth="1"/>
    <col min="19" max="19" width="6.85546875" style="189" customWidth="1"/>
    <col min="20" max="20" width="5.7109375" style="189" customWidth="1"/>
    <col min="21" max="21" width="6.7109375" style="189" customWidth="1"/>
    <col min="22" max="22" width="4.28515625" style="189" customWidth="1"/>
    <col min="23" max="23" width="6.140625" style="189" customWidth="1"/>
    <col min="24" max="24" width="4.85546875" style="189" customWidth="1"/>
    <col min="25" max="25" width="4.7109375" style="189" customWidth="1"/>
    <col min="26" max="26" width="5" style="189" customWidth="1"/>
    <col min="27" max="28" width="9.140625" style="189"/>
    <col min="29" max="29" width="22" style="189" bestFit="1" customWidth="1"/>
    <col min="30" max="30" width="7.42578125" style="189" bestFit="1" customWidth="1"/>
    <col min="31" max="16384" width="9.140625" style="189"/>
  </cols>
  <sheetData>
    <row r="1" spans="1:53" x14ac:dyDescent="0.15">
      <c r="A1" s="580" t="s">
        <v>115</v>
      </c>
      <c r="B1" s="580"/>
      <c r="C1" s="580"/>
      <c r="D1" s="580"/>
      <c r="E1" s="580"/>
      <c r="F1" s="580"/>
      <c r="G1" s="580"/>
      <c r="H1" s="580"/>
      <c r="I1" s="580"/>
      <c r="J1" s="580"/>
      <c r="K1" s="580"/>
      <c r="L1" s="580"/>
      <c r="M1" s="580"/>
      <c r="N1" s="580"/>
      <c r="O1" s="580"/>
      <c r="P1" s="580"/>
      <c r="Q1" s="580"/>
      <c r="R1" s="580"/>
      <c r="S1" s="580"/>
      <c r="T1" s="580"/>
      <c r="U1" s="580"/>
      <c r="V1" s="580"/>
      <c r="W1" s="580"/>
    </row>
    <row r="2" spans="1:53" x14ac:dyDescent="0.15">
      <c r="C2" s="369"/>
      <c r="D2" s="369"/>
      <c r="E2" s="369"/>
      <c r="F2" s="369"/>
      <c r="G2" s="369"/>
      <c r="H2" s="369"/>
      <c r="I2" s="369"/>
      <c r="J2" s="369"/>
      <c r="K2" s="369"/>
      <c r="L2" s="369"/>
      <c r="M2" s="369"/>
      <c r="N2" s="369"/>
    </row>
    <row r="3" spans="1:53" x14ac:dyDescent="0.15">
      <c r="A3" s="580" t="s">
        <v>55</v>
      </c>
      <c r="B3" s="580"/>
      <c r="C3" s="580"/>
      <c r="D3" s="580"/>
      <c r="E3" s="580"/>
      <c r="F3" s="580"/>
      <c r="G3" s="580"/>
      <c r="H3" s="580"/>
      <c r="I3" s="580"/>
      <c r="J3" s="580"/>
      <c r="K3" s="580"/>
      <c r="L3" s="580"/>
      <c r="M3" s="580"/>
      <c r="N3" s="580"/>
      <c r="O3" s="580"/>
      <c r="P3" s="580"/>
      <c r="Q3" s="580"/>
      <c r="R3" s="580"/>
      <c r="S3" s="580"/>
      <c r="T3" s="580"/>
      <c r="U3" s="580"/>
      <c r="V3" s="580"/>
      <c r="W3" s="580"/>
      <c r="AC3" s="580" t="s">
        <v>55</v>
      </c>
      <c r="AD3" s="580"/>
      <c r="AE3" s="580"/>
      <c r="AF3" s="580"/>
      <c r="AG3" s="580"/>
      <c r="AH3" s="580"/>
      <c r="AI3" s="580"/>
      <c r="AJ3" s="580"/>
      <c r="AK3" s="580"/>
      <c r="AL3" s="580"/>
      <c r="AM3" s="580"/>
      <c r="AN3" s="580"/>
      <c r="AO3" s="580"/>
      <c r="AP3" s="580"/>
      <c r="AQ3" s="580"/>
      <c r="AR3" s="580"/>
      <c r="AS3" s="580"/>
      <c r="AT3" s="580"/>
      <c r="AU3" s="580"/>
      <c r="AV3" s="580"/>
      <c r="AW3" s="580"/>
      <c r="AX3" s="580"/>
      <c r="AY3" s="580"/>
    </row>
    <row r="4" spans="1:53" x14ac:dyDescent="0.15">
      <c r="A4" s="369"/>
      <c r="B4" s="369"/>
      <c r="C4" s="369"/>
      <c r="D4" s="369"/>
      <c r="E4" s="369"/>
      <c r="F4" s="369"/>
      <c r="G4" s="369"/>
      <c r="H4" s="369"/>
      <c r="I4" s="369"/>
      <c r="J4" s="369"/>
      <c r="K4" s="369"/>
      <c r="L4" s="369"/>
      <c r="M4" s="369"/>
      <c r="N4" s="369"/>
      <c r="O4" s="369"/>
      <c r="P4" s="369"/>
      <c r="Q4" s="369"/>
      <c r="R4" s="369"/>
      <c r="S4" s="369"/>
      <c r="T4" s="369"/>
      <c r="U4" s="369"/>
      <c r="V4" s="369"/>
      <c r="W4" s="369"/>
      <c r="X4" s="369"/>
      <c r="Y4" s="369"/>
      <c r="Z4" s="369"/>
      <c r="AA4" s="369"/>
      <c r="AC4" s="369"/>
      <c r="AD4" s="369"/>
      <c r="AE4" s="369"/>
      <c r="AF4" s="369"/>
      <c r="AG4" s="369"/>
      <c r="AH4" s="369"/>
      <c r="AI4" s="369"/>
      <c r="AJ4" s="369"/>
      <c r="AK4" s="369"/>
      <c r="AL4" s="369"/>
      <c r="AM4" s="369"/>
      <c r="AN4" s="369"/>
      <c r="AO4" s="369"/>
      <c r="AP4" s="369"/>
      <c r="AQ4" s="369"/>
      <c r="AR4" s="369"/>
      <c r="AS4" s="369"/>
      <c r="AT4" s="369"/>
      <c r="AU4" s="369"/>
      <c r="AV4" s="369"/>
      <c r="AW4" s="369"/>
      <c r="AX4" s="369"/>
      <c r="AY4" s="369"/>
    </row>
    <row r="5" spans="1:53" x14ac:dyDescent="0.15">
      <c r="H5" s="578" t="s">
        <v>36</v>
      </c>
      <c r="I5" s="579"/>
      <c r="J5" s="579"/>
      <c r="M5" s="578" t="s">
        <v>37</v>
      </c>
      <c r="N5" s="578"/>
      <c r="O5" s="578"/>
      <c r="S5" s="190" t="s">
        <v>94</v>
      </c>
      <c r="AJ5" s="578" t="s">
        <v>36</v>
      </c>
      <c r="AK5" s="579"/>
      <c r="AL5" s="579"/>
      <c r="AO5" s="578" t="s">
        <v>37</v>
      </c>
      <c r="AP5" s="578"/>
      <c r="AQ5" s="578"/>
    </row>
    <row r="6" spans="1:53" x14ac:dyDescent="0.15">
      <c r="H6" s="578" t="s">
        <v>38</v>
      </c>
      <c r="I6" s="578"/>
      <c r="J6" s="578"/>
      <c r="M6" s="370" t="s">
        <v>75</v>
      </c>
      <c r="S6" s="185" t="s">
        <v>40</v>
      </c>
      <c r="T6" s="185" t="s">
        <v>41</v>
      </c>
      <c r="AJ6" s="578" t="s">
        <v>38</v>
      </c>
      <c r="AK6" s="578"/>
      <c r="AL6" s="578"/>
    </row>
    <row r="7" spans="1:53" x14ac:dyDescent="0.15">
      <c r="H7" s="578"/>
      <c r="I7" s="579"/>
      <c r="J7" s="579"/>
      <c r="S7" s="184">
        <f>(N17+D27+L38+L47)/(N17+D27+L38+D17)</f>
        <v>0.45317220543806647</v>
      </c>
      <c r="T7" s="184">
        <f>D17/(D17+N17+D27+L38+L47)</f>
        <v>0.54682779456193353</v>
      </c>
      <c r="AJ7" s="578"/>
      <c r="AK7" s="579"/>
      <c r="AL7" s="579"/>
    </row>
    <row r="8" spans="1:53" x14ac:dyDescent="0.15">
      <c r="S8" s="189" t="s">
        <v>423</v>
      </c>
    </row>
    <row r="10" spans="1:53" x14ac:dyDescent="0.15">
      <c r="A10" s="580" t="s">
        <v>36</v>
      </c>
      <c r="B10" s="580"/>
      <c r="C10" s="580"/>
      <c r="D10" s="580"/>
      <c r="E10" s="580"/>
      <c r="F10" s="580"/>
      <c r="G10" s="580"/>
      <c r="H10" s="580"/>
      <c r="I10" s="580"/>
      <c r="J10" s="580"/>
      <c r="K10" s="580"/>
      <c r="L10" s="580"/>
      <c r="M10" s="580"/>
      <c r="N10" s="580"/>
      <c r="O10" s="580"/>
      <c r="P10" s="580"/>
      <c r="Q10" s="580"/>
      <c r="R10" s="580"/>
      <c r="S10" s="580"/>
      <c r="T10" s="580"/>
      <c r="U10" s="580"/>
      <c r="V10" s="580"/>
      <c r="W10" s="580"/>
      <c r="AC10" s="580" t="s">
        <v>37</v>
      </c>
      <c r="AD10" s="580"/>
      <c r="AE10" s="580"/>
      <c r="AF10" s="580"/>
      <c r="AG10" s="580"/>
      <c r="AH10" s="580"/>
      <c r="AI10" s="580"/>
      <c r="AJ10" s="580"/>
      <c r="AK10" s="580"/>
      <c r="AL10" s="580"/>
      <c r="AM10" s="580"/>
      <c r="AN10" s="580"/>
      <c r="AO10" s="580"/>
      <c r="AP10" s="580"/>
      <c r="AQ10" s="580"/>
      <c r="AR10" s="580"/>
      <c r="AS10" s="580"/>
      <c r="AT10" s="580"/>
      <c r="AU10" s="580"/>
      <c r="AV10" s="580"/>
      <c r="AW10" s="580"/>
      <c r="AX10" s="580"/>
      <c r="AY10" s="580"/>
    </row>
    <row r="12" spans="1:53" x14ac:dyDescent="0.15">
      <c r="C12" s="580" t="s">
        <v>48</v>
      </c>
      <c r="D12" s="580"/>
      <c r="E12" s="580"/>
      <c r="F12" s="580"/>
      <c r="G12" s="580"/>
      <c r="H12" s="580"/>
      <c r="I12" s="580"/>
      <c r="J12" s="369"/>
      <c r="K12" s="369"/>
      <c r="N12" s="580" t="s">
        <v>49</v>
      </c>
      <c r="O12" s="581"/>
      <c r="P12" s="581"/>
      <c r="Q12" s="581"/>
      <c r="R12" s="581"/>
      <c r="T12" s="580" t="s">
        <v>50</v>
      </c>
      <c r="U12" s="580"/>
      <c r="V12" s="580"/>
      <c r="X12" s="580"/>
      <c r="Y12" s="580"/>
      <c r="AG12" s="580" t="s">
        <v>48</v>
      </c>
      <c r="AH12" s="580"/>
      <c r="AI12" s="580"/>
      <c r="AJ12" s="580"/>
      <c r="AK12" s="580"/>
      <c r="AL12" s="580"/>
      <c r="AM12" s="580"/>
      <c r="AP12" s="580" t="s">
        <v>49</v>
      </c>
      <c r="AQ12" s="581"/>
      <c r="AR12" s="581"/>
      <c r="AS12" s="581"/>
      <c r="AT12" s="581"/>
      <c r="AV12" s="580" t="s">
        <v>50</v>
      </c>
      <c r="AW12" s="580"/>
      <c r="AX12" s="580"/>
      <c r="AZ12" s="580" t="s">
        <v>51</v>
      </c>
      <c r="BA12" s="580"/>
    </row>
    <row r="13" spans="1:53" x14ac:dyDescent="0.15">
      <c r="A13" s="371" t="s">
        <v>0</v>
      </c>
      <c r="B13" s="371" t="s">
        <v>1517</v>
      </c>
      <c r="C13" s="371" t="s">
        <v>66</v>
      </c>
      <c r="D13" s="371" t="s">
        <v>1</v>
      </c>
      <c r="E13" s="371" t="s">
        <v>2</v>
      </c>
      <c r="F13" s="371" t="s">
        <v>3</v>
      </c>
      <c r="G13" s="371" t="s">
        <v>4</v>
      </c>
      <c r="H13" s="371" t="s">
        <v>5</v>
      </c>
      <c r="I13" s="371" t="s">
        <v>6</v>
      </c>
      <c r="J13" s="371" t="s">
        <v>7</v>
      </c>
      <c r="K13" s="371" t="s">
        <v>8</v>
      </c>
      <c r="L13" s="371" t="s">
        <v>9</v>
      </c>
      <c r="N13" s="371" t="s">
        <v>10</v>
      </c>
      <c r="O13" s="371" t="s">
        <v>11</v>
      </c>
      <c r="P13" s="371" t="s">
        <v>12</v>
      </c>
      <c r="Q13" s="371" t="s">
        <v>6</v>
      </c>
      <c r="R13" s="371" t="s">
        <v>13</v>
      </c>
      <c r="S13" s="371"/>
      <c r="T13" s="371" t="s">
        <v>47</v>
      </c>
      <c r="U13" s="371" t="s">
        <v>45</v>
      </c>
      <c r="V13" s="371" t="s">
        <v>46</v>
      </c>
      <c r="W13" s="371"/>
      <c r="X13" s="371" t="s">
        <v>14</v>
      </c>
      <c r="Y13" s="371" t="s">
        <v>63</v>
      </c>
      <c r="Z13" s="371"/>
      <c r="AA13" s="371"/>
      <c r="AD13" s="371" t="s">
        <v>0</v>
      </c>
      <c r="AE13" s="371" t="s">
        <v>66</v>
      </c>
      <c r="AF13" s="371" t="s">
        <v>1</v>
      </c>
      <c r="AG13" s="371" t="s">
        <v>2</v>
      </c>
      <c r="AH13" s="371" t="s">
        <v>3</v>
      </c>
      <c r="AI13" s="371" t="s">
        <v>4</v>
      </c>
      <c r="AJ13" s="371" t="s">
        <v>5</v>
      </c>
      <c r="AK13" s="371" t="s">
        <v>6</v>
      </c>
      <c r="AL13" s="371" t="s">
        <v>7</v>
      </c>
      <c r="AM13" s="371" t="s">
        <v>8</v>
      </c>
      <c r="AN13" s="371" t="s">
        <v>9</v>
      </c>
      <c r="AP13" s="371" t="s">
        <v>10</v>
      </c>
      <c r="AQ13" s="371" t="s">
        <v>11</v>
      </c>
      <c r="AR13" s="371" t="s">
        <v>12</v>
      </c>
      <c r="AS13" s="371" t="s">
        <v>6</v>
      </c>
      <c r="AT13" s="371" t="s">
        <v>13</v>
      </c>
      <c r="AU13" s="371"/>
      <c r="AV13" s="371" t="s">
        <v>47</v>
      </c>
      <c r="AW13" s="371" t="s">
        <v>45</v>
      </c>
      <c r="AX13" s="371" t="s">
        <v>46</v>
      </c>
      <c r="AY13" s="371"/>
      <c r="AZ13" s="371" t="s">
        <v>14</v>
      </c>
      <c r="BA13" s="371" t="s">
        <v>63</v>
      </c>
    </row>
    <row r="14" spans="1:53" x14ac:dyDescent="0.15">
      <c r="A14" s="368" t="s">
        <v>1595</v>
      </c>
      <c r="B14" s="178">
        <v>24</v>
      </c>
      <c r="C14" s="178">
        <v>17</v>
      </c>
      <c r="D14" s="178">
        <v>543</v>
      </c>
      <c r="E14" s="178">
        <v>367</v>
      </c>
      <c r="F14" s="184">
        <f>E14/D14</f>
        <v>0.67587476979742178</v>
      </c>
      <c r="G14" s="178">
        <v>4663</v>
      </c>
      <c r="H14" s="372">
        <f>G14/D14</f>
        <v>8.5874769797421724</v>
      </c>
      <c r="I14" s="178">
        <v>31</v>
      </c>
      <c r="J14" s="184">
        <f>I14/D14</f>
        <v>5.70902394106814E-2</v>
      </c>
      <c r="K14" s="178">
        <v>12</v>
      </c>
      <c r="L14" s="184">
        <f>K14/D14</f>
        <v>2.2099447513812154E-2</v>
      </c>
      <c r="N14" s="178">
        <v>85</v>
      </c>
      <c r="O14" s="178">
        <v>442</v>
      </c>
      <c r="P14" s="178">
        <f>O14/N14</f>
        <v>5.2</v>
      </c>
      <c r="Q14" s="178">
        <v>3</v>
      </c>
      <c r="R14" s="184">
        <f>Q14/N14</f>
        <v>3.5294117647058823E-2</v>
      </c>
      <c r="S14" s="373"/>
      <c r="T14" s="184">
        <f>(D14+N14)/($D$17+$N$17)</f>
        <v>1</v>
      </c>
      <c r="U14" s="184">
        <f>D14/($D$17)</f>
        <v>1</v>
      </c>
      <c r="V14" s="184">
        <f>N14/($N$17)</f>
        <v>1</v>
      </c>
      <c r="W14" s="374"/>
      <c r="X14" s="178">
        <f>($G14*('Scoring Format'!$B$2))+($I14*('Scoring Format'!$B$5))+($K14*('Scoring Format'!$B$8))+($O14*('Scoring Format'!$B$3))+($Q14*('Scoring Format'!$B$6))</f>
        <v>407.34999999999997</v>
      </c>
      <c r="Y14" s="375">
        <f>(($G14*('Scoring Format'!$B$2))+($I14*('Scoring Format'!$B$5))+($K14*('Scoring Format'!$B$8))+($O14*('Scoring Format'!$B$3))+($Q14*('Scoring Format'!$B$6)))*0.4</f>
        <v>162.94</v>
      </c>
      <c r="Z14" s="373"/>
      <c r="AA14" s="373"/>
      <c r="AD14" s="368" t="s">
        <v>15</v>
      </c>
      <c r="AE14" s="368"/>
      <c r="AF14" s="178">
        <v>583</v>
      </c>
      <c r="AG14" s="178">
        <v>378</v>
      </c>
      <c r="AH14" s="184">
        <f>AG14/AF14</f>
        <v>0.64837049742710118</v>
      </c>
      <c r="AI14" s="178">
        <v>4072</v>
      </c>
      <c r="AJ14" s="372">
        <f>AI14/AF14</f>
        <v>6.9845626072041167</v>
      </c>
      <c r="AK14" s="178">
        <v>27</v>
      </c>
      <c r="AL14" s="184">
        <f>AK14/AF14</f>
        <v>4.6312178387650088E-2</v>
      </c>
      <c r="AM14" s="178">
        <v>11</v>
      </c>
      <c r="AN14" s="184">
        <f>AM14/AF14</f>
        <v>1.8867924528301886E-2</v>
      </c>
      <c r="AP14" s="178">
        <v>100</v>
      </c>
      <c r="AQ14" s="178">
        <v>590</v>
      </c>
      <c r="AR14" s="178">
        <f>AQ14/AP14</f>
        <v>5.9</v>
      </c>
      <c r="AS14" s="178">
        <v>5</v>
      </c>
      <c r="AT14" s="184">
        <f>AS14/AP14</f>
        <v>0.05</v>
      </c>
      <c r="AU14" s="373"/>
      <c r="AV14" s="184">
        <f>(AF14+AP14)/(AF17+AP17)</f>
        <v>1</v>
      </c>
      <c r="AW14" s="184">
        <f>AF14/(AP14+AF14)</f>
        <v>0.85358711566617862</v>
      </c>
      <c r="AX14" s="184">
        <f>AP14/(AF14+AP14)</f>
        <v>0.14641288433382138</v>
      </c>
      <c r="AY14" s="374"/>
      <c r="AZ14" s="178">
        <f>((AI14*0.05)+(AK14*4)+(AM14*-1)+(AQ14*0.1)+(AS14*6))*0.55</f>
        <v>214.28000000000003</v>
      </c>
      <c r="BA14" s="375">
        <f>((AI14*0.05)+(AK14*4)+(AM14*-1)+(AQ14*0.1)+(AS14*6))*0.4</f>
        <v>155.84000000000003</v>
      </c>
    </row>
    <row r="15" spans="1:53" x14ac:dyDescent="0.15">
      <c r="A15" s="368" t="s">
        <v>2591</v>
      </c>
      <c r="B15" s="178">
        <v>27</v>
      </c>
      <c r="C15" s="178">
        <v>0</v>
      </c>
      <c r="D15" s="178">
        <v>0</v>
      </c>
      <c r="E15" s="178">
        <v>0</v>
      </c>
      <c r="F15" s="184" t="e">
        <f>E15/D15</f>
        <v>#DIV/0!</v>
      </c>
      <c r="G15" s="178">
        <v>0</v>
      </c>
      <c r="H15" s="372" t="e">
        <f>G15/D15</f>
        <v>#DIV/0!</v>
      </c>
      <c r="I15" s="178"/>
      <c r="J15" s="184" t="e">
        <f>I15/D15</f>
        <v>#DIV/0!</v>
      </c>
      <c r="K15" s="178"/>
      <c r="L15" s="184" t="e">
        <f t="shared" ref="L15:L16" si="0">K15/D15</f>
        <v>#DIV/0!</v>
      </c>
      <c r="N15" s="178"/>
      <c r="O15" s="178"/>
      <c r="P15" s="178" t="e">
        <f>O15/N15</f>
        <v>#DIV/0!</v>
      </c>
      <c r="Q15" s="178">
        <v>0</v>
      </c>
      <c r="R15" s="184" t="e">
        <f t="shared" ref="R15:R16" si="1">Q15/N15</f>
        <v>#DIV/0!</v>
      </c>
      <c r="S15" s="373"/>
      <c r="T15" s="184">
        <f>(D15+N15)/($D$17+$N$17)</f>
        <v>0</v>
      </c>
      <c r="U15" s="184">
        <f>D15/($D$17)</f>
        <v>0</v>
      </c>
      <c r="V15" s="184">
        <f>N15/($N$17)</f>
        <v>0</v>
      </c>
      <c r="W15" s="374"/>
      <c r="X15" s="178">
        <f>($G15*('Scoring Format'!$B$2))+($I15*('Scoring Format'!$B$5))+($K15*('Scoring Format'!$B$8))+($O15*('Scoring Format'!$B$3))+($Q15*('Scoring Format'!$B$6))</f>
        <v>0</v>
      </c>
      <c r="Y15" s="375">
        <f>(($G15*('Scoring Format'!$B$2))+($I15*('Scoring Format'!$B$5))+($K15*('Scoring Format'!$B$8))+($O15*('Scoring Format'!$B$3))+($Q15*('Scoring Format'!$B$6)))*0.4</f>
        <v>0</v>
      </c>
      <c r="Z15" s="373"/>
      <c r="AA15" s="373"/>
      <c r="AD15" s="368" t="s">
        <v>67</v>
      </c>
      <c r="AE15" s="368"/>
      <c r="AF15" s="178">
        <v>0</v>
      </c>
      <c r="AG15" s="178">
        <v>0</v>
      </c>
      <c r="AH15" s="184">
        <v>0</v>
      </c>
      <c r="AI15" s="178">
        <v>0</v>
      </c>
      <c r="AJ15" s="372"/>
      <c r="AK15" s="178">
        <v>0</v>
      </c>
      <c r="AL15" s="184" t="e">
        <f>AK15/AF15</f>
        <v>#DIV/0!</v>
      </c>
      <c r="AM15" s="178">
        <v>0</v>
      </c>
      <c r="AN15" s="184" t="e">
        <f t="shared" ref="AN15:AN16" si="2">AM15/AF15</f>
        <v>#DIV/0!</v>
      </c>
      <c r="AP15" s="178">
        <v>0</v>
      </c>
      <c r="AQ15" s="178">
        <v>0</v>
      </c>
      <c r="AR15" s="178"/>
      <c r="AS15" s="178">
        <v>0</v>
      </c>
      <c r="AT15" s="184" t="e">
        <f t="shared" ref="AT15:AT16" si="3">AS15/AP15</f>
        <v>#DIV/0!</v>
      </c>
      <c r="AU15" s="373"/>
      <c r="AV15" s="184" t="e">
        <f>(AF15+AP15)/(AD18+AN18)</f>
        <v>#DIV/0!</v>
      </c>
      <c r="AW15" s="184" t="e">
        <f>AF15/(AP15+AF15)</f>
        <v>#DIV/0!</v>
      </c>
      <c r="AX15" s="184" t="e">
        <f>AP15/(AF15+AP15)</f>
        <v>#DIV/0!</v>
      </c>
      <c r="AY15" s="374"/>
      <c r="AZ15" s="178"/>
      <c r="BA15" s="375"/>
    </row>
    <row r="16" spans="1:53" x14ac:dyDescent="0.15">
      <c r="A16" s="368"/>
      <c r="B16" s="178"/>
      <c r="C16" s="178"/>
      <c r="D16" s="178"/>
      <c r="E16" s="178"/>
      <c r="F16" s="184" t="e">
        <f>E16/D16</f>
        <v>#DIV/0!</v>
      </c>
      <c r="G16" s="178"/>
      <c r="H16" s="372" t="e">
        <f>G16/D16</f>
        <v>#DIV/0!</v>
      </c>
      <c r="I16" s="178"/>
      <c r="J16" s="184" t="e">
        <f>I16/D16</f>
        <v>#DIV/0!</v>
      </c>
      <c r="K16" s="178"/>
      <c r="L16" s="184" t="e">
        <f t="shared" si="0"/>
        <v>#DIV/0!</v>
      </c>
      <c r="N16" s="178"/>
      <c r="O16" s="178"/>
      <c r="P16" s="178" t="e">
        <f>O16/N16</f>
        <v>#DIV/0!</v>
      </c>
      <c r="Q16" s="178">
        <v>0</v>
      </c>
      <c r="R16" s="184" t="e">
        <f t="shared" si="1"/>
        <v>#DIV/0!</v>
      </c>
      <c r="S16" s="373"/>
      <c r="T16" s="184">
        <f>(D16+N16)/($D$17+$N$17)</f>
        <v>0</v>
      </c>
      <c r="U16" s="184">
        <f>D16/($D$17)</f>
        <v>0</v>
      </c>
      <c r="V16" s="184">
        <f>N16/($N$17)</f>
        <v>0</v>
      </c>
      <c r="W16" s="374"/>
      <c r="X16" s="178">
        <f>($G16*('Scoring Format'!$B$2))+($I16*('Scoring Format'!$B$5))+($K16*('Scoring Format'!$B$8))+($O16*('Scoring Format'!$B$3))+($Q16*('Scoring Format'!$B$6))</f>
        <v>0</v>
      </c>
      <c r="Y16" s="375">
        <f>(($G16*('Scoring Format'!$B$2))+($I16*('Scoring Format'!$B$5))+($K16*('Scoring Format'!$B$8))+($O16*('Scoring Format'!$B$3))+($Q16*('Scoring Format'!$B$6)))*0.4</f>
        <v>0</v>
      </c>
      <c r="Z16" s="373"/>
      <c r="AA16" s="373"/>
      <c r="AD16" s="368" t="s">
        <v>68</v>
      </c>
      <c r="AE16" s="368"/>
      <c r="AF16" s="178"/>
      <c r="AG16" s="178"/>
      <c r="AH16" s="184" t="e">
        <f>AG16/AF16</f>
        <v>#DIV/0!</v>
      </c>
      <c r="AI16" s="178"/>
      <c r="AJ16" s="372" t="e">
        <f>AI16/AF16</f>
        <v>#DIV/0!</v>
      </c>
      <c r="AK16" s="178"/>
      <c r="AL16" s="184" t="e">
        <f>AK16/AF16</f>
        <v>#DIV/0!</v>
      </c>
      <c r="AM16" s="178"/>
      <c r="AN16" s="184" t="e">
        <f t="shared" si="2"/>
        <v>#DIV/0!</v>
      </c>
      <c r="AP16" s="178"/>
      <c r="AQ16" s="178"/>
      <c r="AR16" s="178" t="e">
        <f>AQ16/AP16</f>
        <v>#DIV/0!</v>
      </c>
      <c r="AS16" s="178"/>
      <c r="AT16" s="184" t="e">
        <f t="shared" si="3"/>
        <v>#DIV/0!</v>
      </c>
      <c r="AU16" s="373"/>
      <c r="AV16" s="184" t="e">
        <f>(AF16+AP16)/(AF20+AP20)</f>
        <v>#DIV/0!</v>
      </c>
      <c r="AW16" s="184" t="e">
        <f>AF16/(AP16+AF16)</f>
        <v>#DIV/0!</v>
      </c>
      <c r="AX16" s="184" t="e">
        <f>AP16/(AF16+AP16)</f>
        <v>#DIV/0!</v>
      </c>
      <c r="AY16" s="374"/>
      <c r="AZ16" s="178">
        <f>((AI16*0.05)+(AK16*4)+(AM16*-1)+(AQ16*0.1)+(AS16*6))*0.55</f>
        <v>0</v>
      </c>
      <c r="BA16" s="375">
        <f>((AI16*0.05)+(AK16*4)+(AM16*-1)+(AQ16*0.1)+(AS16*6))*0.4</f>
        <v>0</v>
      </c>
    </row>
    <row r="17" spans="1:54" x14ac:dyDescent="0.15">
      <c r="A17" s="371" t="s">
        <v>44</v>
      </c>
      <c r="B17" s="371"/>
      <c r="C17" s="371"/>
      <c r="D17" s="371">
        <f>SUM(D14:D16)</f>
        <v>543</v>
      </c>
      <c r="E17" s="371">
        <f>SUM(E14:E16)</f>
        <v>367</v>
      </c>
      <c r="F17" s="371"/>
      <c r="G17" s="371">
        <f t="shared" ref="G17:K17" si="4">SUM(G14:G16)</f>
        <v>4663</v>
      </c>
      <c r="H17" s="371"/>
      <c r="I17" s="371">
        <f t="shared" si="4"/>
        <v>31</v>
      </c>
      <c r="J17" s="371"/>
      <c r="K17" s="371">
        <f t="shared" si="4"/>
        <v>12</v>
      </c>
      <c r="L17" s="371"/>
      <c r="M17" s="190"/>
      <c r="N17" s="371">
        <f>SUM(N14:N16)</f>
        <v>85</v>
      </c>
      <c r="O17" s="371">
        <f>SUM(O14:O16)</f>
        <v>442</v>
      </c>
      <c r="P17" s="371"/>
      <c r="Q17" s="371">
        <f>SUM(Q14:Q16)</f>
        <v>3</v>
      </c>
      <c r="R17" s="371"/>
      <c r="S17" s="371"/>
      <c r="T17" s="376">
        <f>T14+T15+T16</f>
        <v>1</v>
      </c>
      <c r="U17" s="377">
        <f>D17/(D17+N17)</f>
        <v>0.86464968152866239</v>
      </c>
      <c r="V17" s="377">
        <f>N17/(N17+D17)</f>
        <v>0.13535031847133758</v>
      </c>
      <c r="W17" s="374"/>
      <c r="X17" s="373"/>
      <c r="Y17" s="373"/>
      <c r="Z17" s="373"/>
      <c r="AA17" s="373"/>
      <c r="AD17" s="371" t="s">
        <v>44</v>
      </c>
      <c r="AE17" s="371"/>
      <c r="AF17" s="371">
        <f>SUM(AF14:AF16)</f>
        <v>583</v>
      </c>
      <c r="AG17" s="371">
        <f>SUM(AG14:AG16)</f>
        <v>378</v>
      </c>
      <c r="AH17" s="371"/>
      <c r="AI17" s="371">
        <f t="shared" ref="AI17" si="5">SUM(AI14:AI16)</f>
        <v>4072</v>
      </c>
      <c r="AJ17" s="371"/>
      <c r="AK17" s="371">
        <f t="shared" ref="AK17" si="6">SUM(AK14:AK16)</f>
        <v>27</v>
      </c>
      <c r="AL17" s="371"/>
      <c r="AM17" s="371">
        <f t="shared" ref="AM17" si="7">SUM(AM14:AM16)</f>
        <v>11</v>
      </c>
      <c r="AN17" s="371"/>
      <c r="AO17" s="190"/>
      <c r="AP17" s="371">
        <f>SUM(AP14:AP16)</f>
        <v>100</v>
      </c>
      <c r="AQ17" s="371">
        <f>SUM(AQ14:AQ16)</f>
        <v>590</v>
      </c>
      <c r="AR17" s="371"/>
      <c r="AS17" s="371">
        <f>SUM(AS14:AS16)</f>
        <v>5</v>
      </c>
      <c r="AT17" s="371"/>
      <c r="AU17" s="371"/>
      <c r="AV17" s="376" t="e">
        <f>AV14+AV15+AV16</f>
        <v>#DIV/0!</v>
      </c>
      <c r="AW17" s="377">
        <f>AF17/(AF17+AP17)</f>
        <v>0.85358711566617862</v>
      </c>
      <c r="AX17" s="377">
        <f>AP17/(AP17+AF17)</f>
        <v>0.14641288433382138</v>
      </c>
      <c r="AY17" s="374"/>
      <c r="AZ17" s="373"/>
      <c r="BA17" s="373"/>
    </row>
    <row r="18" spans="1:54" x14ac:dyDescent="0.15">
      <c r="C18" s="373"/>
      <c r="D18" s="378"/>
      <c r="E18" s="373"/>
      <c r="F18" s="379"/>
      <c r="G18" s="373"/>
      <c r="H18" s="380"/>
      <c r="I18" s="373"/>
      <c r="J18" s="380"/>
      <c r="K18" s="373"/>
      <c r="L18" s="373"/>
      <c r="M18" s="373"/>
      <c r="N18" s="373"/>
      <c r="O18" s="373"/>
      <c r="P18" s="373"/>
      <c r="Q18" s="373"/>
      <c r="R18" s="373"/>
      <c r="AD18" s="373"/>
      <c r="AE18" s="373"/>
      <c r="AF18" s="378"/>
      <c r="AG18" s="373"/>
      <c r="AH18" s="379"/>
      <c r="AI18" s="373"/>
      <c r="AJ18" s="380"/>
      <c r="AK18" s="373"/>
      <c r="AL18" s="380"/>
      <c r="AM18" s="373"/>
      <c r="AN18" s="373"/>
      <c r="AO18" s="373"/>
      <c r="AP18" s="373"/>
      <c r="AQ18" s="373"/>
      <c r="AR18" s="373"/>
      <c r="AS18" s="373"/>
      <c r="AT18" s="373"/>
    </row>
    <row r="19" spans="1:54" x14ac:dyDescent="0.15">
      <c r="C19" s="373"/>
      <c r="D19" s="378"/>
      <c r="E19" s="373"/>
      <c r="F19" s="379"/>
      <c r="G19" s="373"/>
      <c r="H19" s="380"/>
      <c r="I19" s="373"/>
      <c r="J19" s="380"/>
      <c r="K19" s="373"/>
      <c r="L19" s="373"/>
      <c r="M19" s="373"/>
      <c r="N19" s="373"/>
      <c r="O19" s="373"/>
      <c r="P19" s="373"/>
      <c r="Q19" s="373"/>
      <c r="R19" s="373"/>
      <c r="AD19" s="373"/>
      <c r="AE19" s="373"/>
      <c r="AF19" s="378"/>
      <c r="AG19" s="373"/>
      <c r="AH19" s="379"/>
      <c r="AI19" s="373"/>
      <c r="AJ19" s="380"/>
      <c r="AK19" s="373"/>
      <c r="AL19" s="380"/>
      <c r="AM19" s="373"/>
      <c r="AN19" s="373"/>
      <c r="AO19" s="373"/>
      <c r="AP19" s="373"/>
      <c r="AQ19" s="373"/>
      <c r="AR19" s="373"/>
      <c r="AS19" s="373"/>
      <c r="AT19" s="373"/>
    </row>
    <row r="20" spans="1:54" x14ac:dyDescent="0.15">
      <c r="A20" s="580" t="s">
        <v>49</v>
      </c>
      <c r="B20" s="580"/>
      <c r="C20" s="580"/>
      <c r="D20" s="580"/>
      <c r="E20" s="580"/>
      <c r="F20" s="580"/>
      <c r="G20" s="580"/>
      <c r="H20" s="580" t="s">
        <v>52</v>
      </c>
      <c r="I20" s="581"/>
      <c r="J20" s="581"/>
      <c r="K20" s="581"/>
      <c r="L20" s="581"/>
      <c r="M20" s="581"/>
      <c r="N20" s="373"/>
      <c r="O20" s="373"/>
      <c r="P20" s="373"/>
      <c r="Q20" s="373"/>
      <c r="T20" s="580" t="s">
        <v>50</v>
      </c>
      <c r="U20" s="580"/>
      <c r="V20" s="580"/>
      <c r="X20" s="580"/>
      <c r="Y20" s="580"/>
      <c r="Z20" s="369"/>
      <c r="AA20" s="369"/>
      <c r="AB20" s="369"/>
      <c r="AC20" s="369"/>
      <c r="AE20" s="580" t="s">
        <v>49</v>
      </c>
      <c r="AF20" s="580"/>
      <c r="AG20" s="580"/>
      <c r="AH20" s="580"/>
      <c r="AI20" s="580"/>
      <c r="AJ20" s="580"/>
      <c r="AK20" s="580"/>
      <c r="AL20" s="580" t="s">
        <v>52</v>
      </c>
      <c r="AM20" s="581"/>
      <c r="AN20" s="581"/>
      <c r="AO20" s="581"/>
      <c r="AP20" s="581"/>
      <c r="AQ20" s="581"/>
      <c r="AR20" s="373"/>
      <c r="AS20" s="373"/>
      <c r="AV20" s="580" t="s">
        <v>50</v>
      </c>
      <c r="AW20" s="580"/>
      <c r="AX20" s="580"/>
      <c r="AZ20" s="580" t="s">
        <v>51</v>
      </c>
      <c r="BA20" s="580"/>
      <c r="BB20" s="369"/>
    </row>
    <row r="21" spans="1:54" x14ac:dyDescent="0.15">
      <c r="A21" s="371"/>
      <c r="B21" s="371" t="s">
        <v>1517</v>
      </c>
      <c r="C21" s="371" t="s">
        <v>66</v>
      </c>
      <c r="D21" s="371" t="s">
        <v>1</v>
      </c>
      <c r="E21" s="371" t="s">
        <v>4</v>
      </c>
      <c r="F21" s="371" t="s">
        <v>5</v>
      </c>
      <c r="G21" s="371" t="s">
        <v>6</v>
      </c>
      <c r="H21" s="371" t="s">
        <v>7</v>
      </c>
      <c r="J21" s="371" t="s">
        <v>34</v>
      </c>
      <c r="K21" s="371" t="s">
        <v>17</v>
      </c>
      <c r="L21" s="371" t="s">
        <v>18</v>
      </c>
      <c r="M21" s="371" t="s">
        <v>19</v>
      </c>
      <c r="N21" s="371" t="s">
        <v>20</v>
      </c>
      <c r="O21" s="371" t="s">
        <v>6</v>
      </c>
      <c r="P21" s="371" t="s">
        <v>53</v>
      </c>
      <c r="S21" s="371" t="s">
        <v>16</v>
      </c>
      <c r="T21" s="371" t="s">
        <v>47</v>
      </c>
      <c r="U21" s="371" t="s">
        <v>45</v>
      </c>
      <c r="V21" s="371" t="s">
        <v>46</v>
      </c>
      <c r="X21" s="371" t="s">
        <v>14</v>
      </c>
      <c r="Y21" s="371" t="s">
        <v>21</v>
      </c>
      <c r="Z21" s="371" t="s">
        <v>1002</v>
      </c>
      <c r="AA21" s="371"/>
      <c r="AB21" s="371"/>
      <c r="AC21" s="371"/>
      <c r="AD21" s="371" t="s">
        <v>16</v>
      </c>
      <c r="AE21" s="371" t="s">
        <v>66</v>
      </c>
      <c r="AF21" s="371" t="s">
        <v>1</v>
      </c>
      <c r="AG21" s="371" t="s">
        <v>4</v>
      </c>
      <c r="AH21" s="371" t="s">
        <v>5</v>
      </c>
      <c r="AI21" s="371" t="s">
        <v>6</v>
      </c>
      <c r="AJ21" s="371" t="s">
        <v>7</v>
      </c>
      <c r="AL21" s="371" t="s">
        <v>34</v>
      </c>
      <c r="AM21" s="371" t="s">
        <v>17</v>
      </c>
      <c r="AN21" s="371" t="s">
        <v>18</v>
      </c>
      <c r="AO21" s="371" t="s">
        <v>19</v>
      </c>
      <c r="AP21" s="371" t="s">
        <v>20</v>
      </c>
      <c r="AQ21" s="371" t="s">
        <v>6</v>
      </c>
      <c r="AR21" s="371" t="s">
        <v>53</v>
      </c>
      <c r="AV21" s="371" t="s">
        <v>47</v>
      </c>
      <c r="AW21" s="371" t="s">
        <v>45</v>
      </c>
      <c r="AX21" s="371" t="s">
        <v>46</v>
      </c>
      <c r="AZ21" s="371" t="s">
        <v>14</v>
      </c>
      <c r="BA21" s="371" t="s">
        <v>21</v>
      </c>
    </row>
    <row r="22" spans="1:54" x14ac:dyDescent="0.15">
      <c r="A22" s="368" t="s">
        <v>484</v>
      </c>
      <c r="B22" s="178">
        <v>28</v>
      </c>
      <c r="C22" s="381">
        <v>17</v>
      </c>
      <c r="D22" s="178">
        <v>160</v>
      </c>
      <c r="E22" s="178">
        <v>736</v>
      </c>
      <c r="F22" s="178">
        <f>E22/D22</f>
        <v>4.5999999999999996</v>
      </c>
      <c r="G22" s="178">
        <v>7</v>
      </c>
      <c r="H22" s="184">
        <f>G22/D22</f>
        <v>4.3749999999999997E-2</v>
      </c>
      <c r="J22" s="184">
        <f>L22/K22</f>
        <v>0.84782608695652173</v>
      </c>
      <c r="K22" s="178">
        <v>46</v>
      </c>
      <c r="L22" s="178">
        <v>39</v>
      </c>
      <c r="M22" s="178">
        <v>380</v>
      </c>
      <c r="N22" s="178">
        <f>M22/L22</f>
        <v>9.7435897435897427</v>
      </c>
      <c r="O22" s="178">
        <v>2</v>
      </c>
      <c r="P22" s="184">
        <f>O22/L22</f>
        <v>5.128205128205128E-2</v>
      </c>
      <c r="S22" s="368" t="s">
        <v>171</v>
      </c>
      <c r="T22" s="184">
        <f>(D22+K22)/($D$27+$K$27+$N$17+$E$17+$L$38+$L$47)</f>
        <v>0.22838137472283815</v>
      </c>
      <c r="U22" s="184">
        <f>K22/($K$27+$F$38+$F$47)</f>
        <v>0.12073490813648294</v>
      </c>
      <c r="V22" s="184">
        <f>D22/($D$27+$N$17+$L$38+$L$47)</f>
        <v>0.35555555555555557</v>
      </c>
      <c r="X22" s="178">
        <f>($E22*('Scoring Format'!$B$3))+($G22*('Scoring Format'!$B$6))+($M22*('Scoring Format'!$B$4))+($O22*('Scoring Format'!$B$7))</f>
        <v>165.60000000000002</v>
      </c>
      <c r="Y22" s="178">
        <f>($E22*('Scoring Format'!$B$3))+($G22*('Scoring Format'!$B$6))+(L22*1)+($M22*('Scoring Format'!$B$4))+($O22*('Scoring Format'!$B$7))</f>
        <v>204.60000000000002</v>
      </c>
      <c r="Z22" s="178">
        <f>($E22*('Scoring Format'!$B$3))+($G22*('Scoring Format'!$B$6))+(L22*0.5)+($M22*('Scoring Format'!$B$4))+($O22*('Scoring Format'!$B$7))</f>
        <v>185.10000000000002</v>
      </c>
      <c r="AA22" s="373"/>
      <c r="AB22" s="373"/>
      <c r="AC22" s="373"/>
      <c r="AD22" s="368" t="s">
        <v>69</v>
      </c>
      <c r="AE22" s="368"/>
      <c r="AF22" s="178">
        <v>200</v>
      </c>
      <c r="AG22" s="178">
        <v>1040</v>
      </c>
      <c r="AH22" s="178">
        <f>AG22/AF22</f>
        <v>5.2</v>
      </c>
      <c r="AI22" s="178">
        <v>7</v>
      </c>
      <c r="AJ22" s="184">
        <f>AI22/AF22</f>
        <v>3.5000000000000003E-2</v>
      </c>
      <c r="AL22" s="184">
        <f>AN22/AM22</f>
        <v>0.8</v>
      </c>
      <c r="AM22" s="178">
        <v>70</v>
      </c>
      <c r="AN22" s="178">
        <v>56</v>
      </c>
      <c r="AO22" s="178">
        <v>364</v>
      </c>
      <c r="AP22" s="178">
        <f>AO22/AN22</f>
        <v>6.5</v>
      </c>
      <c r="AQ22" s="178">
        <v>2</v>
      </c>
      <c r="AR22" s="184">
        <f>AQ22/AN22</f>
        <v>3.5714285714285712E-2</v>
      </c>
      <c r="AV22" s="184" t="e">
        <f>(#REF!+AM22)/(#REF!+AM25)</f>
        <v>#REF!</v>
      </c>
      <c r="AW22" s="184" t="e">
        <f>#REF!/(AM22+#REF!)</f>
        <v>#REF!</v>
      </c>
      <c r="AX22" s="184" t="e">
        <f>AM22/(#REF!+AM22)</f>
        <v>#REF!</v>
      </c>
      <c r="AZ22" s="178" t="e">
        <f>(#REF!*0.1)+(AF22*6)+(AL22*0.1)+(AN22*6)</f>
        <v>#REF!</v>
      </c>
      <c r="BA22" s="178" t="e">
        <f>(#REF!*0.1)+(AF22*6)+(AK22*1)+(AL22*0.1)+(AN22*6)</f>
        <v>#REF!</v>
      </c>
    </row>
    <row r="23" spans="1:54" x14ac:dyDescent="0.15">
      <c r="A23" s="368" t="s">
        <v>2592</v>
      </c>
      <c r="B23" s="178">
        <v>23</v>
      </c>
      <c r="C23" s="381">
        <v>17</v>
      </c>
      <c r="D23" s="178">
        <v>35</v>
      </c>
      <c r="E23" s="178">
        <v>163</v>
      </c>
      <c r="F23" s="178">
        <f>E23/D23</f>
        <v>4.6571428571428575</v>
      </c>
      <c r="G23" s="178">
        <v>1</v>
      </c>
      <c r="H23" s="184">
        <f>G23/D23</f>
        <v>2.8571428571428571E-2</v>
      </c>
      <c r="J23" s="184">
        <f t="shared" ref="J23:J26" si="8">L23/K23</f>
        <v>0.66666666666666663</v>
      </c>
      <c r="K23" s="178">
        <v>3</v>
      </c>
      <c r="L23" s="178">
        <v>2</v>
      </c>
      <c r="M23" s="178">
        <v>10</v>
      </c>
      <c r="N23" s="178">
        <f>M23/L23</f>
        <v>5</v>
      </c>
      <c r="O23" s="178">
        <v>0</v>
      </c>
      <c r="P23" s="184">
        <f t="shared" ref="P23:P26" si="9">O23/L23</f>
        <v>0</v>
      </c>
      <c r="S23" s="368" t="s">
        <v>2593</v>
      </c>
      <c r="T23" s="184">
        <f>(D23+K23)/($D$27+$K$27+$N$17+$E$17+$L$38+$L$47)</f>
        <v>4.2128603104212861E-2</v>
      </c>
      <c r="U23" s="184">
        <f>K23/($K$27+$F$38+$F$47)</f>
        <v>7.874015748031496E-3</v>
      </c>
      <c r="V23" s="184">
        <f>D23/($D$27+$N$17+$L$38+$L$47)</f>
        <v>7.7777777777777779E-2</v>
      </c>
      <c r="X23" s="178">
        <f>($E23*('Scoring Format'!$B$3))+($G23*('Scoring Format'!$B$6))+($M23*('Scoring Format'!$B$4))+($O23*('Scoring Format'!$B$7))</f>
        <v>23.3</v>
      </c>
      <c r="Y23" s="178">
        <f>($E23*('Scoring Format'!$B$3))+($G23*('Scoring Format'!$B$6))+(L23*1)+($M23*('Scoring Format'!$B$4))+($O23*('Scoring Format'!$B$7))</f>
        <v>25.3</v>
      </c>
      <c r="Z23" s="178">
        <f>($E23*('Scoring Format'!$B$3))+($G23*('Scoring Format'!$B$6))+(L23*0.5)+($M23*('Scoring Format'!$B$4))+($O23*('Scoring Format'!$B$7))</f>
        <v>24.3</v>
      </c>
      <c r="AA23" s="373"/>
      <c r="AB23" s="373"/>
      <c r="AC23" s="373"/>
      <c r="AD23" s="368" t="s">
        <v>22</v>
      </c>
      <c r="AE23" s="368"/>
      <c r="AF23" s="178">
        <v>96</v>
      </c>
      <c r="AG23" s="178">
        <v>445</v>
      </c>
      <c r="AH23" s="178">
        <f>AG23/AF23</f>
        <v>4.635416666666667</v>
      </c>
      <c r="AI23" s="178">
        <v>6</v>
      </c>
      <c r="AJ23" s="184">
        <f>AI23/AF23</f>
        <v>6.25E-2</v>
      </c>
      <c r="AL23" s="184">
        <f t="shared" ref="AL23:AL26" si="10">AN23/AM23</f>
        <v>0.58333333333333337</v>
      </c>
      <c r="AM23" s="178">
        <v>24</v>
      </c>
      <c r="AN23" s="178">
        <v>14</v>
      </c>
      <c r="AO23" s="178">
        <v>110</v>
      </c>
      <c r="AP23" s="178">
        <f>AO23/AN23</f>
        <v>7.8571428571428568</v>
      </c>
      <c r="AQ23" s="178">
        <v>2</v>
      </c>
      <c r="AR23" s="184">
        <f t="shared" ref="AR23:AR26" si="11">AQ23/AN23</f>
        <v>0.14285714285714285</v>
      </c>
      <c r="AV23" s="184" t="e">
        <f>(#REF!+AM23)/(#REF!+AM26)</f>
        <v>#REF!</v>
      </c>
      <c r="AW23" s="184" t="e">
        <f>#REF!/(AM23+#REF!)</f>
        <v>#REF!</v>
      </c>
      <c r="AX23" s="184" t="e">
        <f>AM23/(#REF!+AM23)</f>
        <v>#REF!</v>
      </c>
      <c r="AZ23" s="178" t="e">
        <f>(#REF!*0.1)+(AF23*6)+(AL23*0.1)+(AN23*6)</f>
        <v>#REF!</v>
      </c>
      <c r="BA23" s="178" t="e">
        <f>(#REF!*0.1)+(AF23*6)+(AK23*1)+(AL23*0.1)+(AN23*6)</f>
        <v>#REF!</v>
      </c>
    </row>
    <row r="24" spans="1:54" x14ac:dyDescent="0.15">
      <c r="A24" s="368" t="s">
        <v>1894</v>
      </c>
      <c r="B24" s="178">
        <v>24</v>
      </c>
      <c r="C24" s="381">
        <v>17</v>
      </c>
      <c r="D24" s="178">
        <v>150</v>
      </c>
      <c r="E24" s="178">
        <v>800</v>
      </c>
      <c r="F24" s="178">
        <f>E24/D24</f>
        <v>5.333333333333333</v>
      </c>
      <c r="G24" s="178">
        <v>9</v>
      </c>
      <c r="H24" s="184">
        <f>G24/D24</f>
        <v>0.06</v>
      </c>
      <c r="J24" s="184">
        <f t="shared" si="8"/>
        <v>0.82857142857142863</v>
      </c>
      <c r="K24" s="178">
        <v>35</v>
      </c>
      <c r="L24" s="178">
        <v>29</v>
      </c>
      <c r="M24" s="178">
        <v>190</v>
      </c>
      <c r="N24" s="178">
        <f>M24/L24</f>
        <v>6.5517241379310347</v>
      </c>
      <c r="O24" s="178">
        <v>1</v>
      </c>
      <c r="P24" s="184">
        <f t="shared" si="9"/>
        <v>3.4482758620689655E-2</v>
      </c>
      <c r="S24" s="368" t="s">
        <v>1895</v>
      </c>
      <c r="T24" s="184">
        <f>(D24+K24)/($D$27+$K$27+$N$17+$E$17+$L$38+$L$47)</f>
        <v>0.20509977827050999</v>
      </c>
      <c r="U24" s="184">
        <f>K24/($K$27+$F$38+$F$47)</f>
        <v>9.1863517060367453E-2</v>
      </c>
      <c r="V24" s="184">
        <f>D24/($D$27+$N$17+$L$38+$L$47)</f>
        <v>0.33333333333333331</v>
      </c>
      <c r="X24" s="178">
        <f>($E24*('Scoring Format'!$B$3))+($G24*('Scoring Format'!$B$6))+($M24*('Scoring Format'!$B$4))+($O24*('Scoring Format'!$B$7))</f>
        <v>159</v>
      </c>
      <c r="Y24" s="178">
        <f>($E24*('Scoring Format'!$B$3))+($G24*('Scoring Format'!$B$6))+(L24*1)+($M24*('Scoring Format'!$B$4))+($O24*('Scoring Format'!$B$7))</f>
        <v>188</v>
      </c>
      <c r="Z24" s="178">
        <f>($E24*('Scoring Format'!$B$3))+($G24*('Scoring Format'!$B$6))+(L24*0.5)+($M24*('Scoring Format'!$B$4))+($O24*('Scoring Format'!$B$7))</f>
        <v>173.5</v>
      </c>
      <c r="AA24" s="373"/>
      <c r="AB24" s="373"/>
      <c r="AC24" s="373"/>
      <c r="AD24" s="368" t="s">
        <v>23</v>
      </c>
      <c r="AE24" s="368"/>
      <c r="AF24" s="178">
        <v>8</v>
      </c>
      <c r="AG24" s="178">
        <v>28</v>
      </c>
      <c r="AH24" s="178">
        <f>AG24/AF24</f>
        <v>3.5</v>
      </c>
      <c r="AI24" s="178">
        <v>0</v>
      </c>
      <c r="AJ24" s="184">
        <f>AI24/AF24</f>
        <v>0</v>
      </c>
      <c r="AL24" s="184">
        <f t="shared" si="10"/>
        <v>0.5</v>
      </c>
      <c r="AM24" s="178">
        <v>4</v>
      </c>
      <c r="AN24" s="178">
        <v>2</v>
      </c>
      <c r="AO24" s="178">
        <v>17</v>
      </c>
      <c r="AP24" s="178">
        <f>AO24/AN24</f>
        <v>8.5</v>
      </c>
      <c r="AQ24" s="178">
        <v>0</v>
      </c>
      <c r="AR24" s="184">
        <f t="shared" si="11"/>
        <v>0</v>
      </c>
      <c r="AV24" s="184" t="e">
        <f>(#REF!+AM24)/(#REF!+AM30)</f>
        <v>#REF!</v>
      </c>
      <c r="AW24" s="184" t="e">
        <f>#REF!/(AM24+#REF!)</f>
        <v>#REF!</v>
      </c>
      <c r="AX24" s="184" t="e">
        <f>AM24/(#REF!+AM24)</f>
        <v>#REF!</v>
      </c>
      <c r="AZ24" s="178" t="e">
        <f>(#REF!*0.1)+(AF24*6)+(AL24*0.1)+(AN24*6)</f>
        <v>#REF!</v>
      </c>
      <c r="BA24" s="178" t="e">
        <f>(#REF!*0.1)+(AF24*6)+(AK24*1)+(AL24*0.1)+(AN24*6)</f>
        <v>#REF!</v>
      </c>
    </row>
    <row r="25" spans="1:54" x14ac:dyDescent="0.15">
      <c r="A25" s="368" t="s">
        <v>1896</v>
      </c>
      <c r="B25" s="178">
        <v>23</v>
      </c>
      <c r="C25" s="381">
        <v>17</v>
      </c>
      <c r="D25" s="178">
        <v>13</v>
      </c>
      <c r="E25" s="178">
        <v>39</v>
      </c>
      <c r="F25" s="178">
        <f>E25/D25</f>
        <v>3</v>
      </c>
      <c r="G25" s="178">
        <v>0</v>
      </c>
      <c r="H25" s="184">
        <f>G25/D25</f>
        <v>0</v>
      </c>
      <c r="J25" s="184">
        <f t="shared" si="8"/>
        <v>1</v>
      </c>
      <c r="K25" s="178">
        <v>1</v>
      </c>
      <c r="L25" s="178">
        <v>1</v>
      </c>
      <c r="M25" s="178">
        <v>8</v>
      </c>
      <c r="N25" s="178">
        <f>M25/L25</f>
        <v>8</v>
      </c>
      <c r="O25" s="178">
        <v>0</v>
      </c>
      <c r="P25" s="184">
        <f t="shared" si="9"/>
        <v>0</v>
      </c>
      <c r="S25" s="368" t="s">
        <v>1897</v>
      </c>
      <c r="T25" s="184">
        <f>(D25+K25)/($D$27+$K$27+$N$17+$E$17+$L$38+$L$47)</f>
        <v>1.5521064301552107E-2</v>
      </c>
      <c r="U25" s="184">
        <f>K25/($K$27+$F$38+$F$47)</f>
        <v>2.6246719160104987E-3</v>
      </c>
      <c r="V25" s="184">
        <f>D25/($D$27+$N$17+$L$38+$L$47)</f>
        <v>2.8888888888888888E-2</v>
      </c>
      <c r="X25" s="178">
        <f>($E25*('Scoring Format'!$B$3))+($G25*('Scoring Format'!$B$6))+($M25*('Scoring Format'!$B$4))+($O25*('Scoring Format'!$B$7))</f>
        <v>4.7</v>
      </c>
      <c r="Y25" s="178">
        <f>($E25*('Scoring Format'!$B$3))+($G25*('Scoring Format'!$B$6))+(L25*1)+($M25*('Scoring Format'!$B$4))+($O25*('Scoring Format'!$B$7))</f>
        <v>5.7</v>
      </c>
      <c r="Z25" s="178">
        <f>($E25*('Scoring Format'!$B$3))+($G25*('Scoring Format'!$B$6))+(L25*0.5)+($M25*('Scoring Format'!$B$4))+($O25*('Scoring Format'!$B$7))</f>
        <v>5.2</v>
      </c>
      <c r="AA25" s="373"/>
      <c r="AB25" s="373"/>
      <c r="AC25" s="373"/>
      <c r="AD25" s="368" t="s">
        <v>24</v>
      </c>
      <c r="AE25" s="368"/>
      <c r="AF25" s="178"/>
      <c r="AG25" s="178"/>
      <c r="AH25" s="178" t="e">
        <f>AG25/AF25</f>
        <v>#DIV/0!</v>
      </c>
      <c r="AI25" s="178">
        <v>0</v>
      </c>
      <c r="AJ25" s="184" t="e">
        <f>AI25/AF25</f>
        <v>#DIV/0!</v>
      </c>
      <c r="AL25" s="184" t="e">
        <f t="shared" si="10"/>
        <v>#DIV/0!</v>
      </c>
      <c r="AM25" s="178"/>
      <c r="AN25" s="178"/>
      <c r="AO25" s="178"/>
      <c r="AP25" s="178" t="e">
        <f>AO25/AN25</f>
        <v>#DIV/0!</v>
      </c>
      <c r="AQ25" s="178">
        <v>0</v>
      </c>
      <c r="AR25" s="184" t="e">
        <f t="shared" si="11"/>
        <v>#DIV/0!</v>
      </c>
      <c r="AV25" s="184" t="e">
        <f>(#REF!+AM25)/(#REF!+AM31)</f>
        <v>#REF!</v>
      </c>
      <c r="AW25" s="184" t="e">
        <f>#REF!/(AM25+#REF!)</f>
        <v>#REF!</v>
      </c>
      <c r="AX25" s="184" t="e">
        <f>AM25/(#REF!+AM25)</f>
        <v>#REF!</v>
      </c>
      <c r="AZ25" s="178" t="e">
        <f>(#REF!*0.1)+(AF25*6)+(AL25*0.1)+(AN25*6)</f>
        <v>#REF!</v>
      </c>
      <c r="BA25" s="178" t="e">
        <f>(#REF!*0.1)+(AF25*6)+(AK25*1)+(AL25*0.1)+(AN25*6)</f>
        <v>#REF!</v>
      </c>
    </row>
    <row r="26" spans="1:54" x14ac:dyDescent="0.15">
      <c r="A26" s="368" t="s">
        <v>2798</v>
      </c>
      <c r="B26" s="178">
        <v>22</v>
      </c>
      <c r="C26" s="381">
        <v>17</v>
      </c>
      <c r="D26" s="178">
        <v>7</v>
      </c>
      <c r="E26" s="178">
        <v>20</v>
      </c>
      <c r="F26" s="178">
        <f>E26/D26</f>
        <v>2.8571428571428572</v>
      </c>
      <c r="G26" s="178">
        <v>0</v>
      </c>
      <c r="H26" s="184">
        <f>G26/D26</f>
        <v>0</v>
      </c>
      <c r="J26" s="184" t="e">
        <f t="shared" si="8"/>
        <v>#DIV/0!</v>
      </c>
      <c r="K26" s="178">
        <v>0</v>
      </c>
      <c r="L26" s="178">
        <v>0</v>
      </c>
      <c r="M26" s="178">
        <v>0</v>
      </c>
      <c r="N26" s="178" t="e">
        <f>M26/L26</f>
        <v>#DIV/0!</v>
      </c>
      <c r="O26" s="178">
        <v>0</v>
      </c>
      <c r="P26" s="184" t="e">
        <f t="shared" si="9"/>
        <v>#DIV/0!</v>
      </c>
      <c r="S26" s="368" t="s">
        <v>2799</v>
      </c>
      <c r="T26" s="184">
        <f>(D26+K26)/($D$27+$K$27+$N$17+$E$17+$L$38+$L$47)</f>
        <v>7.7605321507760536E-3</v>
      </c>
      <c r="U26" s="184">
        <f>K26/($K$27+$F$38+$F$47)</f>
        <v>0</v>
      </c>
      <c r="V26" s="184">
        <f>D26/($D$27+$N$17+$L$38+$L$47)</f>
        <v>1.5555555555555555E-2</v>
      </c>
      <c r="X26" s="178">
        <f>($E26*('Scoring Format'!$B$3))+($G26*('Scoring Format'!$B$6))+($M26*('Scoring Format'!$B$4))+($O26*('Scoring Format'!$B$7))</f>
        <v>2</v>
      </c>
      <c r="Y26" s="178">
        <f>($E26*('Scoring Format'!$B$3))+($G26*('Scoring Format'!$B$6))+(L26*1)+($M26*('Scoring Format'!$B$4))+($O26*('Scoring Format'!$B$7))</f>
        <v>2</v>
      </c>
      <c r="Z26" s="178">
        <f>($E26*('Scoring Format'!$B$3))+($G26*('Scoring Format'!$B$6))+(L26*0.5)+($M26*('Scoring Format'!$B$4))+($O26*('Scoring Format'!$B$7))</f>
        <v>2</v>
      </c>
      <c r="AA26" s="373"/>
      <c r="AB26" s="373"/>
      <c r="AC26" s="373"/>
      <c r="AD26" s="368" t="s">
        <v>70</v>
      </c>
      <c r="AE26" s="368"/>
      <c r="AF26" s="178"/>
      <c r="AG26" s="178"/>
      <c r="AH26" s="178" t="e">
        <f>AG26/AF26</f>
        <v>#DIV/0!</v>
      </c>
      <c r="AI26" s="178"/>
      <c r="AJ26" s="184" t="e">
        <f>AI26/AF26</f>
        <v>#DIV/0!</v>
      </c>
      <c r="AL26" s="184" t="e">
        <f t="shared" si="10"/>
        <v>#DIV/0!</v>
      </c>
      <c r="AM26" s="178"/>
      <c r="AN26" s="178"/>
      <c r="AO26" s="178"/>
      <c r="AP26" s="178"/>
      <c r="AQ26" s="178">
        <f>(AG26*0.1)+(AI26*6)+(AN26*0.1)+(AP26*6)</f>
        <v>0</v>
      </c>
      <c r="AR26" s="184" t="e">
        <f t="shared" si="11"/>
        <v>#DIV/0!</v>
      </c>
      <c r="AV26" s="184" t="e">
        <f>(#REF!+AM26)/(#REF!+AM32)</f>
        <v>#REF!</v>
      </c>
      <c r="AW26" s="184" t="e">
        <f>#REF!/(AM26+#REF!)</f>
        <v>#REF!</v>
      </c>
      <c r="AX26" s="184" t="e">
        <f>AM26/(#REF!+AM26)</f>
        <v>#REF!</v>
      </c>
      <c r="AZ26" s="178" t="e">
        <f>(#REF!*0.1)+(AF26*6)+(AJ26*1)+(AK26*0.1)+(AM26*6)</f>
        <v>#REF!</v>
      </c>
      <c r="BA26" s="178" t="e">
        <f>(#REF!*0.1)+(AF26*6)+(AK26*1)+(AL26*0.1)+(AN26*6)</f>
        <v>#REF!</v>
      </c>
    </row>
    <row r="27" spans="1:54" x14ac:dyDescent="0.15">
      <c r="A27" s="371" t="s">
        <v>44</v>
      </c>
      <c r="B27" s="371"/>
      <c r="C27" s="371"/>
      <c r="D27" s="371">
        <f>SUM(D22:D26)</f>
        <v>365</v>
      </c>
      <c r="E27" s="371">
        <f t="shared" ref="E27:G27" si="12">SUM(E22:E26)</f>
        <v>1758</v>
      </c>
      <c r="F27" s="371"/>
      <c r="G27" s="371">
        <f t="shared" si="12"/>
        <v>17</v>
      </c>
      <c r="H27" s="371"/>
      <c r="I27" s="371"/>
      <c r="J27" s="371"/>
      <c r="K27" s="371">
        <f>SUM(K22:K26)</f>
        <v>85</v>
      </c>
      <c r="L27" s="371">
        <f t="shared" ref="L27:O27" si="13">SUM(L22:L26)</f>
        <v>71</v>
      </c>
      <c r="M27" s="371">
        <f t="shared" si="13"/>
        <v>588</v>
      </c>
      <c r="N27" s="371"/>
      <c r="O27" s="371">
        <f t="shared" si="13"/>
        <v>3</v>
      </c>
      <c r="P27" s="371"/>
      <c r="AD27" s="371" t="s">
        <v>44</v>
      </c>
      <c r="AE27" s="371"/>
      <c r="AF27" s="371">
        <f>SUM(AF22:AF26)</f>
        <v>304</v>
      </c>
      <c r="AG27" s="371">
        <f t="shared" ref="AG27" si="14">SUM(AG22:AG26)</f>
        <v>1513</v>
      </c>
      <c r="AH27" s="371"/>
      <c r="AI27" s="371">
        <f t="shared" ref="AI27" si="15">SUM(AI22:AI26)</f>
        <v>13</v>
      </c>
      <c r="AJ27" s="371"/>
      <c r="AK27" s="371"/>
      <c r="AL27" s="371"/>
      <c r="AM27" s="371">
        <f>SUM(AM22:AM26)</f>
        <v>98</v>
      </c>
      <c r="AN27" s="371">
        <f t="shared" ref="AN27:AO27" si="16">SUM(AN22:AN26)</f>
        <v>72</v>
      </c>
      <c r="AO27" s="371">
        <f t="shared" si="16"/>
        <v>491</v>
      </c>
      <c r="AP27" s="371"/>
      <c r="AQ27" s="371">
        <f t="shared" ref="AQ27" si="17">SUM(AQ22:AQ26)</f>
        <v>4</v>
      </c>
      <c r="AR27" s="371"/>
    </row>
    <row r="28" spans="1:54" x14ac:dyDescent="0.15">
      <c r="A28" s="371"/>
      <c r="C28" s="373"/>
      <c r="D28" s="373"/>
      <c r="E28" s="373"/>
      <c r="F28" s="373"/>
      <c r="G28" s="373"/>
      <c r="H28" s="371"/>
      <c r="I28" s="373"/>
      <c r="J28" s="373"/>
      <c r="K28" s="373"/>
      <c r="L28" s="373"/>
      <c r="M28" s="373"/>
      <c r="N28" s="373"/>
      <c r="AC28" s="371"/>
      <c r="AD28" s="373"/>
      <c r="AE28" s="373"/>
      <c r="AF28" s="373"/>
      <c r="AG28" s="373"/>
      <c r="AH28" s="373"/>
      <c r="AI28" s="373"/>
      <c r="AJ28" s="371"/>
      <c r="AK28" s="373"/>
      <c r="AL28" s="373"/>
      <c r="AM28" s="373"/>
      <c r="AN28" s="373"/>
      <c r="AO28" s="373"/>
      <c r="AP28" s="373"/>
    </row>
    <row r="29" spans="1:54" x14ac:dyDescent="0.15">
      <c r="C29" s="373"/>
      <c r="D29" s="373"/>
      <c r="E29" s="373"/>
      <c r="F29" s="373"/>
      <c r="G29" s="373"/>
      <c r="H29" s="373"/>
      <c r="I29" s="373"/>
      <c r="J29" s="373"/>
      <c r="K29" s="373"/>
      <c r="L29" s="373"/>
      <c r="M29" s="373"/>
      <c r="AD29" s="373"/>
      <c r="AE29" s="373"/>
      <c r="AF29" s="373"/>
      <c r="AG29" s="373"/>
      <c r="AH29" s="373"/>
      <c r="AI29" s="373"/>
      <c r="AJ29" s="373"/>
      <c r="AK29" s="373"/>
      <c r="AL29" s="373"/>
      <c r="AM29" s="373"/>
      <c r="AN29" s="373"/>
      <c r="AO29" s="373"/>
    </row>
    <row r="30" spans="1:54" x14ac:dyDescent="0.15">
      <c r="A30" s="580" t="s">
        <v>52</v>
      </c>
      <c r="B30" s="580"/>
      <c r="C30" s="580"/>
      <c r="D30" s="580"/>
      <c r="E30" s="580"/>
      <c r="F30" s="580"/>
      <c r="G30" s="580"/>
      <c r="H30" s="369"/>
      <c r="I30" s="369"/>
      <c r="J30" s="373"/>
      <c r="K30" s="373"/>
      <c r="L30" s="580" t="s">
        <v>49</v>
      </c>
      <c r="M30" s="580"/>
      <c r="N30" s="580"/>
      <c r="O30" s="580"/>
      <c r="P30" s="580"/>
      <c r="T30" s="580" t="s">
        <v>50</v>
      </c>
      <c r="U30" s="580"/>
      <c r="V30" s="580"/>
      <c r="X30" s="580"/>
      <c r="Y30" s="579"/>
      <c r="AE30" s="580" t="s">
        <v>52</v>
      </c>
      <c r="AF30" s="580"/>
      <c r="AG30" s="580"/>
      <c r="AH30" s="580"/>
      <c r="AI30" s="580"/>
      <c r="AJ30" s="580"/>
      <c r="AK30" s="580"/>
      <c r="AL30" s="373"/>
      <c r="AM30" s="373"/>
      <c r="AN30" s="580" t="s">
        <v>49</v>
      </c>
      <c r="AO30" s="580"/>
      <c r="AP30" s="580"/>
      <c r="AQ30" s="580"/>
      <c r="AR30" s="580"/>
      <c r="AV30" s="580" t="s">
        <v>50</v>
      </c>
      <c r="AW30" s="580"/>
      <c r="AX30" s="580"/>
      <c r="AZ30" s="580" t="s">
        <v>51</v>
      </c>
      <c r="BA30" s="579"/>
    </row>
    <row r="31" spans="1:54" x14ac:dyDescent="0.15">
      <c r="A31" s="371" t="s">
        <v>25</v>
      </c>
      <c r="B31" s="371" t="s">
        <v>1517</v>
      </c>
      <c r="C31" s="371" t="s">
        <v>66</v>
      </c>
      <c r="D31" s="371" t="s">
        <v>34</v>
      </c>
      <c r="E31" s="371" t="s">
        <v>17</v>
      </c>
      <c r="F31" s="371" t="s">
        <v>18</v>
      </c>
      <c r="G31" s="371" t="s">
        <v>19</v>
      </c>
      <c r="H31" s="371" t="s">
        <v>20</v>
      </c>
      <c r="I31" s="371" t="s">
        <v>6</v>
      </c>
      <c r="J31" s="371" t="s">
        <v>53</v>
      </c>
      <c r="L31" s="371" t="s">
        <v>10</v>
      </c>
      <c r="M31" s="371" t="s">
        <v>11</v>
      </c>
      <c r="N31" s="371" t="s">
        <v>12</v>
      </c>
      <c r="O31" s="371" t="s">
        <v>26</v>
      </c>
      <c r="P31" s="371" t="s">
        <v>7</v>
      </c>
      <c r="S31" s="371" t="s">
        <v>25</v>
      </c>
      <c r="T31" s="371" t="s">
        <v>47</v>
      </c>
      <c r="U31" s="371" t="s">
        <v>45</v>
      </c>
      <c r="V31" s="371" t="s">
        <v>46</v>
      </c>
      <c r="X31" s="371" t="s">
        <v>14</v>
      </c>
      <c r="Y31" s="371" t="s">
        <v>21</v>
      </c>
      <c r="Z31" s="371" t="s">
        <v>1003</v>
      </c>
      <c r="AA31" s="371"/>
      <c r="AD31" s="371" t="s">
        <v>25</v>
      </c>
      <c r="AE31" s="371" t="s">
        <v>66</v>
      </c>
      <c r="AF31" s="371" t="s">
        <v>34</v>
      </c>
      <c r="AG31" s="371" t="s">
        <v>17</v>
      </c>
      <c r="AH31" s="371" t="s">
        <v>18</v>
      </c>
      <c r="AI31" s="371" t="s">
        <v>19</v>
      </c>
      <c r="AJ31" s="371" t="s">
        <v>20</v>
      </c>
      <c r="AK31" s="371" t="s">
        <v>6</v>
      </c>
      <c r="AL31" s="371" t="s">
        <v>53</v>
      </c>
      <c r="AN31" s="371" t="s">
        <v>10</v>
      </c>
      <c r="AO31" s="371" t="s">
        <v>11</v>
      </c>
      <c r="AP31" s="371" t="s">
        <v>12</v>
      </c>
      <c r="AQ31" s="371" t="s">
        <v>26</v>
      </c>
      <c r="AR31" s="371" t="s">
        <v>7</v>
      </c>
      <c r="AV31" s="371" t="s">
        <v>47</v>
      </c>
      <c r="AW31" s="371" t="s">
        <v>45</v>
      </c>
      <c r="AX31" s="371" t="s">
        <v>46</v>
      </c>
      <c r="AZ31" s="371" t="s">
        <v>14</v>
      </c>
      <c r="BA31" s="371" t="s">
        <v>21</v>
      </c>
    </row>
    <row r="32" spans="1:54" x14ac:dyDescent="0.15">
      <c r="A32" s="368" t="s">
        <v>2596</v>
      </c>
      <c r="B32" s="178">
        <v>26</v>
      </c>
      <c r="C32" s="178">
        <v>14</v>
      </c>
      <c r="D32" s="184">
        <f>F32/E32</f>
        <v>0.63157894736842102</v>
      </c>
      <c r="E32" s="178">
        <v>76</v>
      </c>
      <c r="F32" s="178">
        <v>48</v>
      </c>
      <c r="G32" s="178">
        <v>608</v>
      </c>
      <c r="H32" s="178">
        <f t="shared" ref="H32:H37" si="18">G32/F32</f>
        <v>12.666666666666666</v>
      </c>
      <c r="I32" s="178">
        <v>3</v>
      </c>
      <c r="J32" s="184">
        <f>I32/F32</f>
        <v>6.25E-2</v>
      </c>
      <c r="L32" s="178">
        <v>0</v>
      </c>
      <c r="M32" s="178">
        <v>0</v>
      </c>
      <c r="N32" s="382" t="e">
        <f t="shared" ref="N32:N37" si="19">M32/L32</f>
        <v>#DIV/0!</v>
      </c>
      <c r="O32" s="178">
        <v>0</v>
      </c>
      <c r="P32" s="184" t="e">
        <f>O32/L32</f>
        <v>#DIV/0!</v>
      </c>
      <c r="S32" s="368" t="s">
        <v>2597</v>
      </c>
      <c r="T32" s="186">
        <f t="shared" ref="T32:T37" si="20">(E32+L32)/($D$27+$L$27+$N$17+$E$47+$L$47)</f>
        <v>0.12238325281803543</v>
      </c>
      <c r="U32" s="186">
        <f t="shared" ref="U32:U37" si="21">E32/($E$17)</f>
        <v>0.20708446866485014</v>
      </c>
      <c r="V32" s="186">
        <f t="shared" ref="V32:V37" si="22">L32/($N$17+$D$27+$L$38+$L$47)</f>
        <v>0</v>
      </c>
      <c r="X32" s="178">
        <f>($G32*('Scoring Format'!$B$4))+($I32*'Scoring Format'!$B$7)+($M32*('Scoring Format'!$B$3))+($O32*('Scoring Format'!$B$6))</f>
        <v>78.800000000000011</v>
      </c>
      <c r="Y32" s="178">
        <f>(F32*1)+(($G32*('Scoring Format'!$B$4))+($I32*'Scoring Format'!$B$7)+($M32*('Scoring Format'!$B$3))+($O32*('Scoring Format'!$B$6)))</f>
        <v>126.80000000000001</v>
      </c>
      <c r="Z32" s="178">
        <f>(F32*0.5)+(($G32*('Scoring Format'!$B$4))+($I32*'Scoring Format'!$B$7)+($M32*('Scoring Format'!$B$3))+($O32*('Scoring Format'!$B$6)))</f>
        <v>102.80000000000001</v>
      </c>
      <c r="AA32" s="373"/>
      <c r="AD32" s="368" t="s">
        <v>71</v>
      </c>
      <c r="AE32" s="368"/>
      <c r="AF32" s="184">
        <f>AH32/AG32</f>
        <v>0.60747663551401865</v>
      </c>
      <c r="AG32" s="178">
        <v>107</v>
      </c>
      <c r="AH32" s="178">
        <v>65</v>
      </c>
      <c r="AI32" s="178">
        <v>710</v>
      </c>
      <c r="AJ32" s="178">
        <f t="shared" ref="AJ32:AJ36" si="23">AI32/AH32</f>
        <v>10.923076923076923</v>
      </c>
      <c r="AK32" s="178">
        <v>6</v>
      </c>
      <c r="AL32" s="184">
        <f>AK32/AH32</f>
        <v>9.2307692307692313E-2</v>
      </c>
      <c r="AN32" s="178">
        <v>0</v>
      </c>
      <c r="AO32" s="178">
        <v>0</v>
      </c>
      <c r="AP32" s="382" t="e">
        <f t="shared" ref="AP32:AP37" si="24">AO32/AN32</f>
        <v>#DIV/0!</v>
      </c>
      <c r="AQ32" s="178">
        <v>0</v>
      </c>
      <c r="AR32" s="184" t="e">
        <f>AQ32/AN32</f>
        <v>#DIV/0!</v>
      </c>
      <c r="AV32" s="186" t="e">
        <f>(#REF!+AK32)/(#REF!+AK35)</f>
        <v>#REF!</v>
      </c>
      <c r="AW32" s="186" t="e">
        <f>#REF!/(AK32+#REF!)</f>
        <v>#REF!</v>
      </c>
      <c r="AX32" s="186" t="e">
        <f>AK32/(#REF!+AK32)</f>
        <v>#REF!</v>
      </c>
      <c r="AZ32" s="178">
        <f>(AI32*0.1)+(AK32*6)+(AO32*0.1)+(AQ32*6)</f>
        <v>107</v>
      </c>
      <c r="BA32" s="178">
        <f>(AH32*1)+(AI32*0.1)+(AK32*6)+(AO32*0.1)+(AQ32*6)</f>
        <v>172</v>
      </c>
    </row>
    <row r="33" spans="1:53" x14ac:dyDescent="0.15">
      <c r="A33" s="368" t="s">
        <v>1898</v>
      </c>
      <c r="B33" s="178">
        <v>24</v>
      </c>
      <c r="C33" s="178">
        <v>17</v>
      </c>
      <c r="D33" s="184">
        <f t="shared" ref="D33:D37" si="25">F33/E33</f>
        <v>0.59459459459459463</v>
      </c>
      <c r="E33" s="178">
        <v>37</v>
      </c>
      <c r="F33" s="178">
        <v>22</v>
      </c>
      <c r="G33" s="178">
        <v>368</v>
      </c>
      <c r="H33" s="178">
        <f t="shared" si="18"/>
        <v>16.727272727272727</v>
      </c>
      <c r="I33" s="178">
        <v>4</v>
      </c>
      <c r="J33" s="184">
        <f t="shared" ref="J33:J37" si="26">I33/F33</f>
        <v>0.18181818181818182</v>
      </c>
      <c r="L33" s="178"/>
      <c r="M33" s="178"/>
      <c r="N33" s="382" t="e">
        <f t="shared" si="19"/>
        <v>#DIV/0!</v>
      </c>
      <c r="O33" s="178">
        <v>0</v>
      </c>
      <c r="P33" s="184" t="e">
        <f t="shared" ref="P33:P37" si="27">O33/L33</f>
        <v>#DIV/0!</v>
      </c>
      <c r="S33" s="368" t="s">
        <v>1899</v>
      </c>
      <c r="T33" s="186">
        <f t="shared" si="20"/>
        <v>5.9581320450885669E-2</v>
      </c>
      <c r="U33" s="186">
        <f t="shared" si="21"/>
        <v>0.1008174386920981</v>
      </c>
      <c r="V33" s="186">
        <f t="shared" si="22"/>
        <v>0</v>
      </c>
      <c r="X33" s="178">
        <f>($G33*('Scoring Format'!$B$4))+($I33*'Scoring Format'!$B$7)+($M33*('Scoring Format'!$B$3))+($O33*('Scoring Format'!$B$6))</f>
        <v>60.800000000000004</v>
      </c>
      <c r="Y33" s="178">
        <f>(F33*1)+(($G33*('Scoring Format'!$B$4))+($I33*'Scoring Format'!$B$7)+($M33*('Scoring Format'!$B$3))+($O33*('Scoring Format'!$B$6)))</f>
        <v>82.800000000000011</v>
      </c>
      <c r="Z33" s="178">
        <f>(F33*0.5)+(($G33*('Scoring Format'!$B$4))+($I33*'Scoring Format'!$B$7)+($M33*('Scoring Format'!$B$3))+($O33*('Scoring Format'!$B$6)))</f>
        <v>71.800000000000011</v>
      </c>
      <c r="AA33" s="373"/>
      <c r="AD33" s="368" t="s">
        <v>27</v>
      </c>
      <c r="AE33" s="368"/>
      <c r="AF33" s="184">
        <f t="shared" ref="AF33:AF37" si="28">AH33/AG33</f>
        <v>0.6333333333333333</v>
      </c>
      <c r="AG33" s="178">
        <v>120</v>
      </c>
      <c r="AH33" s="178">
        <v>76</v>
      </c>
      <c r="AI33" s="178">
        <v>892</v>
      </c>
      <c r="AJ33" s="178">
        <f t="shared" si="23"/>
        <v>11.736842105263158</v>
      </c>
      <c r="AK33" s="178">
        <v>5</v>
      </c>
      <c r="AL33" s="184">
        <f t="shared" ref="AL33:AL37" si="29">AK33/AH33</f>
        <v>6.5789473684210523E-2</v>
      </c>
      <c r="AN33" s="178">
        <v>12</v>
      </c>
      <c r="AO33" s="178">
        <v>108</v>
      </c>
      <c r="AP33" s="382">
        <f t="shared" si="24"/>
        <v>9</v>
      </c>
      <c r="AQ33" s="178">
        <v>0</v>
      </c>
      <c r="AR33" s="184">
        <f t="shared" ref="AR33:AR37" si="30">AQ33/AN33</f>
        <v>0</v>
      </c>
      <c r="AV33" s="186" t="e">
        <f>(#REF!+AK33)/(#REF!+AK36)</f>
        <v>#REF!</v>
      </c>
      <c r="AW33" s="186" t="e">
        <f>#REF!/(AK33+#REF!)</f>
        <v>#REF!</v>
      </c>
      <c r="AX33" s="186" t="e">
        <f>AK33/(#REF!+AK33)</f>
        <v>#REF!</v>
      </c>
      <c r="AZ33" s="178">
        <f>(AI33*0.1)+(AK33*6)+(AO33*0.1)+(AQ33*6)</f>
        <v>130</v>
      </c>
      <c r="BA33" s="178">
        <f>(AH33*1)+(AI33*0.1)+(AK33*6)+(AO33*0.1)+(AQ33*6)</f>
        <v>206</v>
      </c>
    </row>
    <row r="34" spans="1:53" x14ac:dyDescent="0.15">
      <c r="A34" s="368" t="s">
        <v>2801</v>
      </c>
      <c r="B34" s="178">
        <v>28</v>
      </c>
      <c r="C34" s="178">
        <v>17</v>
      </c>
      <c r="D34" s="184">
        <f t="shared" si="25"/>
        <v>0.63636363636363635</v>
      </c>
      <c r="E34" s="178">
        <v>132</v>
      </c>
      <c r="F34" s="178">
        <v>84</v>
      </c>
      <c r="G34" s="178">
        <v>1320</v>
      </c>
      <c r="H34" s="178">
        <f t="shared" si="18"/>
        <v>15.714285714285714</v>
      </c>
      <c r="I34" s="178">
        <v>7</v>
      </c>
      <c r="J34" s="184">
        <f t="shared" si="26"/>
        <v>8.3333333333333329E-2</v>
      </c>
      <c r="L34" s="178"/>
      <c r="M34" s="178"/>
      <c r="N34" s="382" t="e">
        <f t="shared" si="19"/>
        <v>#DIV/0!</v>
      </c>
      <c r="O34" s="178">
        <v>0</v>
      </c>
      <c r="P34" s="184" t="e">
        <f t="shared" si="27"/>
        <v>#DIV/0!</v>
      </c>
      <c r="S34" s="368" t="s">
        <v>2802</v>
      </c>
      <c r="T34" s="186">
        <f t="shared" si="20"/>
        <v>0.21256038647342995</v>
      </c>
      <c r="U34" s="186">
        <f t="shared" si="21"/>
        <v>0.35967302452316074</v>
      </c>
      <c r="V34" s="186">
        <f t="shared" si="22"/>
        <v>0</v>
      </c>
      <c r="X34" s="178">
        <f>($G34*('Scoring Format'!$B$4))+($I34*'Scoring Format'!$B$7)+($M34*('Scoring Format'!$B$3))+($O34*('Scoring Format'!$B$6))</f>
        <v>174</v>
      </c>
      <c r="Y34" s="178">
        <f>(F34*1)+(($G34*('Scoring Format'!$B$4))+($I34*'Scoring Format'!$B$7)+($M34*('Scoring Format'!$B$3))+($O34*('Scoring Format'!$B$6)))</f>
        <v>258</v>
      </c>
      <c r="Z34" s="178">
        <f>(F34*0.5)+(($G34*('Scoring Format'!$B$4))+($I34*'Scoring Format'!$B$7)+($M34*('Scoring Format'!$B$3))+($O34*('Scoring Format'!$B$6)))</f>
        <v>216</v>
      </c>
      <c r="AA34" s="373"/>
      <c r="AD34" s="368" t="s">
        <v>28</v>
      </c>
      <c r="AE34" s="368"/>
      <c r="AF34" s="184">
        <f t="shared" si="28"/>
        <v>0.55000000000000004</v>
      </c>
      <c r="AG34" s="178">
        <v>40</v>
      </c>
      <c r="AH34" s="178">
        <v>22</v>
      </c>
      <c r="AI34" s="178">
        <v>325</v>
      </c>
      <c r="AJ34" s="178">
        <f t="shared" si="23"/>
        <v>14.772727272727273</v>
      </c>
      <c r="AK34" s="178">
        <v>2</v>
      </c>
      <c r="AL34" s="184">
        <f t="shared" si="29"/>
        <v>9.0909090909090912E-2</v>
      </c>
      <c r="AN34" s="178">
        <v>5</v>
      </c>
      <c r="AO34" s="178">
        <v>20</v>
      </c>
      <c r="AP34" s="382">
        <f t="shared" si="24"/>
        <v>4</v>
      </c>
      <c r="AQ34" s="178">
        <v>0</v>
      </c>
      <c r="AR34" s="184">
        <f t="shared" si="30"/>
        <v>0</v>
      </c>
      <c r="AV34" s="186" t="e">
        <f>(#REF!+AK34)/(#REF!+AK37)</f>
        <v>#REF!</v>
      </c>
      <c r="AW34" s="186" t="e">
        <f>#REF!/(AK34+#REF!)</f>
        <v>#REF!</v>
      </c>
      <c r="AX34" s="186" t="e">
        <f>AK34/(#REF!+AK34)</f>
        <v>#REF!</v>
      </c>
      <c r="AZ34" s="178">
        <f>(AI34*0.1)+(AK34*6)+(AO34*0.1)+(AQ34*6)</f>
        <v>46.5</v>
      </c>
      <c r="BA34" s="178">
        <f>(AH34*1)+(AI34*0.1)+(AK34*6)+(AO34*0.1)+(AQ34*6)</f>
        <v>68.5</v>
      </c>
    </row>
    <row r="35" spans="1:53" x14ac:dyDescent="0.15">
      <c r="A35" s="368" t="s">
        <v>1319</v>
      </c>
      <c r="B35" s="178">
        <v>24</v>
      </c>
      <c r="C35" s="178">
        <v>17</v>
      </c>
      <c r="D35" s="184">
        <f t="shared" si="25"/>
        <v>0.66666666666666663</v>
      </c>
      <c r="E35" s="178">
        <v>30</v>
      </c>
      <c r="F35" s="178">
        <v>20</v>
      </c>
      <c r="G35" s="178">
        <v>224</v>
      </c>
      <c r="H35" s="178">
        <f t="shared" si="18"/>
        <v>11.2</v>
      </c>
      <c r="I35" s="178">
        <v>2</v>
      </c>
      <c r="J35" s="184">
        <f t="shared" si="26"/>
        <v>0.1</v>
      </c>
      <c r="L35" s="178"/>
      <c r="M35" s="178"/>
      <c r="N35" s="382" t="e">
        <f t="shared" si="19"/>
        <v>#DIV/0!</v>
      </c>
      <c r="O35" s="178">
        <v>0</v>
      </c>
      <c r="P35" s="184" t="e">
        <f t="shared" si="27"/>
        <v>#DIV/0!</v>
      </c>
      <c r="S35" s="368" t="s">
        <v>1320</v>
      </c>
      <c r="T35" s="186">
        <f t="shared" si="20"/>
        <v>4.8309178743961352E-2</v>
      </c>
      <c r="U35" s="186">
        <f t="shared" si="21"/>
        <v>8.1743869209809264E-2</v>
      </c>
      <c r="V35" s="186">
        <f t="shared" si="22"/>
        <v>0</v>
      </c>
      <c r="X35" s="178">
        <f>($G35*('Scoring Format'!$B$4))+($I35*'Scoring Format'!$B$7)+($M35*('Scoring Format'!$B$3))+($O35*('Scoring Format'!$B$6))</f>
        <v>34.400000000000006</v>
      </c>
      <c r="Y35" s="178">
        <f>(F35*1)+(($G35*('Scoring Format'!$B$4))+($I35*'Scoring Format'!$B$7)+($M35*('Scoring Format'!$B$3))+($O35*('Scoring Format'!$B$6)))</f>
        <v>54.400000000000006</v>
      </c>
      <c r="Z35" s="178">
        <f>(F35*0.5)+(($G35*('Scoring Format'!$B$4))+($I35*'Scoring Format'!$B$7)+($M35*('Scoring Format'!$B$3))+($O35*('Scoring Format'!$B$6)))</f>
        <v>44.400000000000006</v>
      </c>
      <c r="AA35" s="373"/>
      <c r="AD35" s="368" t="s">
        <v>29</v>
      </c>
      <c r="AE35" s="368"/>
      <c r="AF35" s="184">
        <f t="shared" si="28"/>
        <v>0.66206896551724137</v>
      </c>
      <c r="AG35" s="178">
        <v>145</v>
      </c>
      <c r="AH35" s="178">
        <v>96</v>
      </c>
      <c r="AI35" s="178">
        <v>1098</v>
      </c>
      <c r="AJ35" s="178">
        <f t="shared" si="23"/>
        <v>11.4375</v>
      </c>
      <c r="AK35" s="178">
        <v>7</v>
      </c>
      <c r="AL35" s="184">
        <f t="shared" si="29"/>
        <v>7.2916666666666671E-2</v>
      </c>
      <c r="AN35" s="178">
        <v>0</v>
      </c>
      <c r="AO35" s="178">
        <v>0</v>
      </c>
      <c r="AP35" s="382" t="e">
        <f t="shared" si="24"/>
        <v>#DIV/0!</v>
      </c>
      <c r="AQ35" s="178">
        <v>0</v>
      </c>
      <c r="AR35" s="184" t="e">
        <f t="shared" si="30"/>
        <v>#DIV/0!</v>
      </c>
      <c r="AV35" s="186" t="e">
        <f>(#REF!+AK35)/(#REF!+AK38)</f>
        <v>#REF!</v>
      </c>
      <c r="AW35" s="186" t="e">
        <f>#REF!/(AK35+#REF!)</f>
        <v>#REF!</v>
      </c>
      <c r="AX35" s="186" t="e">
        <f>AK35/(#REF!+AK35)</f>
        <v>#REF!</v>
      </c>
      <c r="AZ35" s="178">
        <f>(AI35*0.1)+(AK35*6)+(AO35*0.1)+(AQ35*6)</f>
        <v>151.80000000000001</v>
      </c>
      <c r="BA35" s="178">
        <f>(AH35*1)+(AI35*0.1)+(AK35*6)+(AO35*0.1)+(AQ35*6)</f>
        <v>247.8</v>
      </c>
    </row>
    <row r="36" spans="1:53" x14ac:dyDescent="0.15">
      <c r="A36" s="368" t="s">
        <v>2598</v>
      </c>
      <c r="B36" s="178">
        <v>32</v>
      </c>
      <c r="C36" s="178">
        <v>17</v>
      </c>
      <c r="D36" s="184">
        <f t="shared" si="25"/>
        <v>0.625</v>
      </c>
      <c r="E36" s="178">
        <v>24</v>
      </c>
      <c r="F36" s="178">
        <v>15</v>
      </c>
      <c r="G36" s="178">
        <v>186</v>
      </c>
      <c r="H36" s="178">
        <f t="shared" si="18"/>
        <v>12.4</v>
      </c>
      <c r="I36" s="178">
        <v>1</v>
      </c>
      <c r="J36" s="184">
        <f t="shared" si="26"/>
        <v>6.6666666666666666E-2</v>
      </c>
      <c r="L36" s="178"/>
      <c r="M36" s="178"/>
      <c r="N36" s="382" t="e">
        <f t="shared" si="19"/>
        <v>#DIV/0!</v>
      </c>
      <c r="O36" s="178">
        <v>0</v>
      </c>
      <c r="P36" s="184" t="e">
        <f t="shared" si="27"/>
        <v>#DIV/0!</v>
      </c>
      <c r="S36" s="368" t="s">
        <v>1900</v>
      </c>
      <c r="T36" s="186">
        <f t="shared" si="20"/>
        <v>3.864734299516908E-2</v>
      </c>
      <c r="U36" s="186">
        <f t="shared" si="21"/>
        <v>6.5395095367847406E-2</v>
      </c>
      <c r="V36" s="186">
        <f t="shared" si="22"/>
        <v>0</v>
      </c>
      <c r="X36" s="178">
        <f>($G36*('Scoring Format'!$B$4))+($I36*'Scoring Format'!$B$7)+($M36*('Scoring Format'!$B$3))+($O36*('Scoring Format'!$B$6))</f>
        <v>24.6</v>
      </c>
      <c r="Y36" s="178">
        <f>(F36*1)+(($G36*('Scoring Format'!$B$4))+($I36*'Scoring Format'!$B$7)+($M36*('Scoring Format'!$B$3))+($O36*('Scoring Format'!$B$6)))</f>
        <v>39.6</v>
      </c>
      <c r="Z36" s="178">
        <f>(F36*0.5)+(($G36*('Scoring Format'!$B$4))+($I36*'Scoring Format'!$B$7)+($M36*('Scoring Format'!$B$3))+($O36*('Scoring Format'!$B$6)))</f>
        <v>32.1</v>
      </c>
      <c r="AA36" s="373"/>
      <c r="AD36" s="368" t="s">
        <v>30</v>
      </c>
      <c r="AE36" s="368"/>
      <c r="AF36" s="184">
        <f t="shared" si="28"/>
        <v>0.6</v>
      </c>
      <c r="AG36" s="178">
        <v>10</v>
      </c>
      <c r="AH36" s="178">
        <v>6</v>
      </c>
      <c r="AI36" s="178">
        <v>100</v>
      </c>
      <c r="AJ36" s="178">
        <f t="shared" si="23"/>
        <v>16.666666666666668</v>
      </c>
      <c r="AK36" s="178">
        <v>0</v>
      </c>
      <c r="AL36" s="184">
        <f t="shared" si="29"/>
        <v>0</v>
      </c>
      <c r="AN36" s="178">
        <v>0</v>
      </c>
      <c r="AO36" s="178">
        <v>0</v>
      </c>
      <c r="AP36" s="382" t="e">
        <f t="shared" si="24"/>
        <v>#DIV/0!</v>
      </c>
      <c r="AQ36" s="178">
        <v>0</v>
      </c>
      <c r="AR36" s="184" t="e">
        <f t="shared" si="30"/>
        <v>#DIV/0!</v>
      </c>
      <c r="AV36" s="186" t="e">
        <f>(#REF!+AK36)/(#REF!+AK41)</f>
        <v>#REF!</v>
      </c>
      <c r="AW36" s="186" t="e">
        <f>#REF!/(AK36+#REF!)</f>
        <v>#REF!</v>
      </c>
      <c r="AX36" s="186" t="e">
        <f>AK36/(#REF!+AK36)</f>
        <v>#REF!</v>
      </c>
      <c r="AZ36" s="178">
        <f>(AI36*0.1)+(AK36*6)+(AO36*0.1)+(AQ36*6)</f>
        <v>10</v>
      </c>
      <c r="BA36" s="178">
        <f>(AH36*1)+(AI36*0.1)+(AK36*6)+(AO36*0.1)+(AQ36*6)</f>
        <v>16</v>
      </c>
    </row>
    <row r="37" spans="1:53" x14ac:dyDescent="0.15">
      <c r="A37" s="368" t="s">
        <v>933</v>
      </c>
      <c r="B37" s="178">
        <v>24</v>
      </c>
      <c r="C37" s="178">
        <v>17</v>
      </c>
      <c r="D37" s="184">
        <f t="shared" si="25"/>
        <v>0.67796610169491522</v>
      </c>
      <c r="E37" s="178">
        <v>59</v>
      </c>
      <c r="F37" s="178">
        <v>40</v>
      </c>
      <c r="G37" s="178">
        <v>590</v>
      </c>
      <c r="H37" s="178">
        <f t="shared" si="18"/>
        <v>14.75</v>
      </c>
      <c r="I37" s="178">
        <v>4</v>
      </c>
      <c r="J37" s="184">
        <f t="shared" si="26"/>
        <v>0.1</v>
      </c>
      <c r="L37" s="178"/>
      <c r="M37" s="178"/>
      <c r="N37" s="382" t="e">
        <f t="shared" si="19"/>
        <v>#DIV/0!</v>
      </c>
      <c r="O37" s="178">
        <v>0</v>
      </c>
      <c r="P37" s="184" t="e">
        <f t="shared" si="27"/>
        <v>#DIV/0!</v>
      </c>
      <c r="S37" s="368" t="s">
        <v>934</v>
      </c>
      <c r="T37" s="186">
        <f t="shared" si="20"/>
        <v>9.5008051529790666E-2</v>
      </c>
      <c r="U37" s="186">
        <f t="shared" si="21"/>
        <v>0.16076294277929154</v>
      </c>
      <c r="V37" s="186">
        <f t="shared" si="22"/>
        <v>0</v>
      </c>
      <c r="X37" s="178">
        <f>($G37*('Scoring Format'!$B$4))+($I37*'Scoring Format'!$B$7)+($M37*('Scoring Format'!$B$3))+($O37*('Scoring Format'!$B$6))</f>
        <v>83</v>
      </c>
      <c r="Y37" s="178">
        <f>(F37*1)+(($G37*('Scoring Format'!$B$4))+($I37*'Scoring Format'!$B$7)+($M37*('Scoring Format'!$B$3))+($O37*('Scoring Format'!$B$6)))</f>
        <v>123</v>
      </c>
      <c r="Z37" s="178">
        <f>(F37*0.5)+(($G37*('Scoring Format'!$B$4))+($I37*'Scoring Format'!$B$7)+($M37*('Scoring Format'!$B$3))+($O37*('Scoring Format'!$B$6)))</f>
        <v>103</v>
      </c>
      <c r="AA37" s="373"/>
      <c r="AD37" s="368" t="s">
        <v>72</v>
      </c>
      <c r="AE37" s="368"/>
      <c r="AF37" s="184" t="e">
        <f t="shared" si="28"/>
        <v>#DIV/0!</v>
      </c>
      <c r="AG37" s="178"/>
      <c r="AH37" s="178"/>
      <c r="AI37" s="178"/>
      <c r="AJ37" s="178"/>
      <c r="AK37" s="178"/>
      <c r="AL37" s="184" t="e">
        <f t="shared" si="29"/>
        <v>#DIV/0!</v>
      </c>
      <c r="AN37" s="178"/>
      <c r="AO37" s="178"/>
      <c r="AP37" s="382" t="e">
        <f t="shared" si="24"/>
        <v>#DIV/0!</v>
      </c>
      <c r="AQ37" s="178"/>
      <c r="AR37" s="184" t="e">
        <f t="shared" si="30"/>
        <v>#DIV/0!</v>
      </c>
      <c r="AV37" s="186" t="e">
        <f>(#REF!+AK37)/(#REF!+AK42)</f>
        <v>#REF!</v>
      </c>
      <c r="AW37" s="186" t="e">
        <f>#REF!/(AK37+#REF!)</f>
        <v>#REF!</v>
      </c>
      <c r="AX37" s="186" t="e">
        <f>AK37/(#REF!+AK37)</f>
        <v>#REF!</v>
      </c>
      <c r="AZ37" s="178"/>
      <c r="BA37" s="178"/>
    </row>
    <row r="38" spans="1:53" x14ac:dyDescent="0.15">
      <c r="A38" s="371" t="s">
        <v>44</v>
      </c>
      <c r="B38" s="371"/>
      <c r="C38" s="371"/>
      <c r="D38" s="190"/>
      <c r="E38" s="371">
        <f>SUM(E32:E37)</f>
        <v>358</v>
      </c>
      <c r="F38" s="371">
        <f t="shared" ref="F38:I38" si="31">SUM(F32:F37)</f>
        <v>229</v>
      </c>
      <c r="G38" s="371">
        <f t="shared" si="31"/>
        <v>3296</v>
      </c>
      <c r="H38" s="371"/>
      <c r="I38" s="371">
        <f t="shared" si="31"/>
        <v>21</v>
      </c>
      <c r="J38" s="371"/>
      <c r="K38" s="371"/>
      <c r="L38" s="371">
        <f>SUM(L32:L37)</f>
        <v>0</v>
      </c>
      <c r="M38" s="371">
        <f t="shared" ref="M38:O38" si="32">SUM(M32:M37)</f>
        <v>0</v>
      </c>
      <c r="N38" s="371"/>
      <c r="O38" s="371">
        <f t="shared" si="32"/>
        <v>0</v>
      </c>
      <c r="P38" s="371"/>
      <c r="AD38" s="371" t="s">
        <v>44</v>
      </c>
      <c r="AE38" s="371"/>
      <c r="AF38" s="190"/>
      <c r="AG38" s="371">
        <f>SUM(AG32:AG37)</f>
        <v>422</v>
      </c>
      <c r="AH38" s="371">
        <f t="shared" ref="AH38:AI38" si="33">SUM(AH32:AH37)</f>
        <v>265</v>
      </c>
      <c r="AI38" s="371">
        <f t="shared" si="33"/>
        <v>3125</v>
      </c>
      <c r="AJ38" s="371"/>
      <c r="AK38" s="371">
        <f t="shared" ref="AK38" si="34">SUM(AK32:AK37)</f>
        <v>20</v>
      </c>
      <c r="AL38" s="371"/>
      <c r="AM38" s="371"/>
      <c r="AN38" s="371">
        <f>SUM(AN32:AN37)</f>
        <v>17</v>
      </c>
      <c r="AO38" s="371">
        <f t="shared" ref="AO38" si="35">SUM(AO32:AO37)</f>
        <v>128</v>
      </c>
      <c r="AP38" s="371"/>
      <c r="AQ38" s="371">
        <f t="shared" ref="AQ38" si="36">SUM(AQ32:AQ37)</f>
        <v>0</v>
      </c>
      <c r="AR38" s="371"/>
    </row>
    <row r="39" spans="1:53" x14ac:dyDescent="0.15">
      <c r="A39" s="371"/>
      <c r="C39" s="373"/>
      <c r="D39" s="373"/>
      <c r="E39" s="373"/>
      <c r="F39" s="373"/>
      <c r="G39" s="373"/>
      <c r="H39" s="373"/>
      <c r="I39" s="373"/>
      <c r="J39" s="373"/>
      <c r="K39" s="373"/>
      <c r="L39" s="373"/>
      <c r="AC39" s="371"/>
      <c r="AE39" s="373"/>
      <c r="AF39" s="373"/>
      <c r="AG39" s="373"/>
      <c r="AH39" s="373"/>
      <c r="AI39" s="373"/>
      <c r="AJ39" s="373"/>
      <c r="AK39" s="373"/>
      <c r="AL39" s="373"/>
      <c r="AM39" s="373"/>
      <c r="AN39" s="373"/>
    </row>
    <row r="40" spans="1:53" x14ac:dyDescent="0.15">
      <c r="A40" s="371"/>
      <c r="C40" s="373"/>
      <c r="D40" s="373"/>
      <c r="E40" s="373"/>
      <c r="F40" s="373"/>
      <c r="G40" s="373"/>
      <c r="H40" s="373"/>
      <c r="I40" s="373"/>
      <c r="J40" s="373"/>
      <c r="K40" s="373"/>
      <c r="L40" s="373"/>
      <c r="AC40" s="371"/>
      <c r="AE40" s="373"/>
      <c r="AF40" s="373"/>
      <c r="AG40" s="373"/>
      <c r="AH40" s="373"/>
      <c r="AI40" s="373"/>
      <c r="AJ40" s="373"/>
      <c r="AK40" s="373"/>
      <c r="AL40" s="373"/>
      <c r="AM40" s="373"/>
      <c r="AN40" s="373"/>
    </row>
    <row r="41" spans="1:53" x14ac:dyDescent="0.15">
      <c r="A41" s="580" t="s">
        <v>52</v>
      </c>
      <c r="B41" s="580"/>
      <c r="C41" s="580"/>
      <c r="D41" s="580"/>
      <c r="E41" s="580"/>
      <c r="F41" s="580"/>
      <c r="G41" s="580"/>
      <c r="H41" s="369"/>
      <c r="I41" s="369"/>
      <c r="J41" s="373"/>
      <c r="K41" s="373"/>
      <c r="L41" s="580" t="s">
        <v>49</v>
      </c>
      <c r="M41" s="580"/>
      <c r="N41" s="580"/>
      <c r="O41" s="580"/>
      <c r="P41" s="580"/>
      <c r="T41" s="580" t="s">
        <v>50</v>
      </c>
      <c r="U41" s="580"/>
      <c r="V41" s="580"/>
      <c r="X41" s="580"/>
      <c r="Y41" s="579"/>
      <c r="AE41" s="580" t="s">
        <v>52</v>
      </c>
      <c r="AF41" s="580"/>
      <c r="AG41" s="580"/>
      <c r="AH41" s="580"/>
      <c r="AI41" s="580"/>
      <c r="AJ41" s="580"/>
      <c r="AK41" s="580"/>
      <c r="AL41" s="373"/>
      <c r="AM41" s="373"/>
      <c r="AN41" s="580" t="s">
        <v>49</v>
      </c>
      <c r="AO41" s="580"/>
      <c r="AP41" s="580"/>
      <c r="AQ41" s="580"/>
      <c r="AR41" s="580"/>
      <c r="AV41" s="580" t="s">
        <v>50</v>
      </c>
      <c r="AW41" s="580"/>
      <c r="AX41" s="580"/>
      <c r="AZ41" s="580" t="s">
        <v>51</v>
      </c>
      <c r="BA41" s="579"/>
    </row>
    <row r="42" spans="1:53" x14ac:dyDescent="0.15">
      <c r="A42" s="371" t="s">
        <v>31</v>
      </c>
      <c r="B42" s="371" t="s">
        <v>1517</v>
      </c>
      <c r="C42" s="371" t="s">
        <v>66</v>
      </c>
      <c r="D42" s="371" t="s">
        <v>34</v>
      </c>
      <c r="E42" s="371" t="s">
        <v>17</v>
      </c>
      <c r="F42" s="371" t="s">
        <v>18</v>
      </c>
      <c r="G42" s="371" t="s">
        <v>19</v>
      </c>
      <c r="H42" s="371" t="s">
        <v>20</v>
      </c>
      <c r="I42" s="371" t="s">
        <v>6</v>
      </c>
      <c r="J42" s="371" t="s">
        <v>53</v>
      </c>
      <c r="L42" s="371" t="s">
        <v>10</v>
      </c>
      <c r="M42" s="371" t="s">
        <v>11</v>
      </c>
      <c r="N42" s="371" t="s">
        <v>12</v>
      </c>
      <c r="O42" s="371" t="s">
        <v>54</v>
      </c>
      <c r="P42" s="371" t="s">
        <v>7</v>
      </c>
      <c r="S42" s="371" t="s">
        <v>31</v>
      </c>
      <c r="T42" s="371" t="s">
        <v>47</v>
      </c>
      <c r="U42" s="371" t="s">
        <v>45</v>
      </c>
      <c r="V42" s="371" t="s">
        <v>46</v>
      </c>
      <c r="X42" s="371" t="s">
        <v>14</v>
      </c>
      <c r="Y42" s="371" t="s">
        <v>21</v>
      </c>
      <c r="Z42" s="371" t="s">
        <v>1004</v>
      </c>
      <c r="AA42" s="371"/>
      <c r="AD42" s="371" t="s">
        <v>31</v>
      </c>
      <c r="AE42" s="371" t="s">
        <v>66</v>
      </c>
      <c r="AF42" s="371" t="s">
        <v>34</v>
      </c>
      <c r="AG42" s="371" t="s">
        <v>17</v>
      </c>
      <c r="AH42" s="371" t="s">
        <v>18</v>
      </c>
      <c r="AI42" s="371" t="s">
        <v>19</v>
      </c>
      <c r="AJ42" s="371" t="s">
        <v>20</v>
      </c>
      <c r="AK42" s="371" t="s">
        <v>6</v>
      </c>
      <c r="AL42" s="371" t="s">
        <v>53</v>
      </c>
      <c r="AN42" s="371" t="s">
        <v>10</v>
      </c>
      <c r="AO42" s="371" t="s">
        <v>11</v>
      </c>
      <c r="AP42" s="371" t="s">
        <v>12</v>
      </c>
      <c r="AQ42" s="371" t="s">
        <v>54</v>
      </c>
      <c r="AR42" s="371" t="s">
        <v>7</v>
      </c>
      <c r="AV42" s="371" t="s">
        <v>47</v>
      </c>
      <c r="AW42" s="371" t="s">
        <v>45</v>
      </c>
      <c r="AX42" s="371" t="s">
        <v>46</v>
      </c>
      <c r="AZ42" s="371" t="s">
        <v>14</v>
      </c>
      <c r="BA42" s="371" t="s">
        <v>21</v>
      </c>
    </row>
    <row r="43" spans="1:53" x14ac:dyDescent="0.15">
      <c r="A43" s="368" t="s">
        <v>486</v>
      </c>
      <c r="B43" s="178">
        <v>32</v>
      </c>
      <c r="C43" s="178">
        <v>17</v>
      </c>
      <c r="D43" s="184">
        <f>F43/E43</f>
        <v>0.66666666666666663</v>
      </c>
      <c r="E43" s="178">
        <v>75</v>
      </c>
      <c r="F43" s="178">
        <v>50</v>
      </c>
      <c r="G43" s="178">
        <v>600</v>
      </c>
      <c r="H43" s="178">
        <f>G43/F43</f>
        <v>12</v>
      </c>
      <c r="I43" s="178">
        <v>6</v>
      </c>
      <c r="J43" s="184">
        <f>I43/F43</f>
        <v>0.12</v>
      </c>
      <c r="L43" s="178">
        <v>0</v>
      </c>
      <c r="M43" s="178">
        <v>0</v>
      </c>
      <c r="N43" s="178" t="e">
        <f>M43/L43</f>
        <v>#DIV/0!</v>
      </c>
      <c r="O43" s="178">
        <v>0</v>
      </c>
      <c r="P43" s="184" t="e">
        <f>O43/L43</f>
        <v>#DIV/0!</v>
      </c>
      <c r="S43" s="368" t="s">
        <v>172</v>
      </c>
      <c r="T43" s="186">
        <f>(E43+L43)/($E$47+$L$47+$E$38+$L$38+$K$27+$D$27+$N$17)</f>
        <v>7.5528700906344406E-2</v>
      </c>
      <c r="U43" s="186">
        <f>E43/($E$47+$E$38+$K$27)</f>
        <v>0.13812154696132597</v>
      </c>
      <c r="V43" s="186">
        <f>L43/($L$47+$L$38+$D$27+$N$17)</f>
        <v>0</v>
      </c>
      <c r="X43" s="178">
        <f>($G43*('Scoring Format'!$B$4))+($I43*'Scoring Format'!$B$7)+($M43*('Scoring Format'!$B$3))+($O43*('Scoring Format'!$B$6))</f>
        <v>96</v>
      </c>
      <c r="Y43" s="178">
        <f>(F43*1)+(($G43*('Scoring Format'!$B$4))+($I43*'Scoring Format'!$B$7)+($M43*('Scoring Format'!$B$3))+($O43*('Scoring Format'!$B$6)))</f>
        <v>146</v>
      </c>
      <c r="Z43" s="178">
        <f>(F43*0.5)+(($G43*('Scoring Format'!$B$4))+($I43*'Scoring Format'!$B$7)+($M43*('Scoring Format'!$B$3))+($O43*('Scoring Format'!$B$6)))</f>
        <v>121</v>
      </c>
      <c r="AA43" s="373"/>
      <c r="AD43" s="368" t="s">
        <v>32</v>
      </c>
      <c r="AE43" s="368"/>
      <c r="AF43" s="184">
        <f>AH43/AG43</f>
        <v>0.5625</v>
      </c>
      <c r="AG43" s="178">
        <v>16</v>
      </c>
      <c r="AH43" s="178">
        <v>9</v>
      </c>
      <c r="AI43" s="178">
        <v>108</v>
      </c>
      <c r="AJ43" s="178">
        <f>AI43/AH43</f>
        <v>12</v>
      </c>
      <c r="AK43" s="178">
        <v>1</v>
      </c>
      <c r="AL43" s="184">
        <f>AK43/AH43</f>
        <v>0.1111111111111111</v>
      </c>
      <c r="AN43" s="178">
        <v>0</v>
      </c>
      <c r="AO43" s="178">
        <v>0</v>
      </c>
      <c r="AP43" s="178">
        <v>0</v>
      </c>
      <c r="AQ43" s="178">
        <v>0</v>
      </c>
      <c r="AR43" s="184" t="e">
        <f>AQ43/AN43</f>
        <v>#DIV/0!</v>
      </c>
      <c r="AV43" s="186" t="e">
        <f>(#REF!+AK43)/(#REF!+AK46)</f>
        <v>#REF!</v>
      </c>
      <c r="AW43" s="186" t="e">
        <f>#REF!/(AK43+#REF!)</f>
        <v>#REF!</v>
      </c>
      <c r="AX43" s="186" t="e">
        <f>AK43/(#REF!+AK43)</f>
        <v>#REF!</v>
      </c>
      <c r="AZ43" s="178">
        <f>(AI43*0.1)+(AK43*6)+(AO43*0.1)+(AQ43*6)</f>
        <v>16.8</v>
      </c>
      <c r="BA43" s="178">
        <f>(AH43*1)+(AI43*0.1)+(AK43*6)+(AO43*0.1)+(AQ43*6)</f>
        <v>25.8</v>
      </c>
    </row>
    <row r="44" spans="1:53" x14ac:dyDescent="0.15">
      <c r="A44" s="368"/>
      <c r="B44" s="178"/>
      <c r="C44" s="178"/>
      <c r="D44" s="184" t="e">
        <f t="shared" ref="D44:D46" si="37">F44/E44</f>
        <v>#DIV/0!</v>
      </c>
      <c r="E44" s="178"/>
      <c r="F44" s="178"/>
      <c r="G44" s="178"/>
      <c r="H44" s="178" t="e">
        <f>G44/F44</f>
        <v>#DIV/0!</v>
      </c>
      <c r="I44" s="178"/>
      <c r="J44" s="184" t="e">
        <f t="shared" ref="J44:J46" si="38">I44/F44</f>
        <v>#DIV/0!</v>
      </c>
      <c r="L44" s="178">
        <v>0</v>
      </c>
      <c r="M44" s="178">
        <v>0</v>
      </c>
      <c r="N44" s="178" t="e">
        <f t="shared" ref="N44:N46" si="39">M44/L44</f>
        <v>#DIV/0!</v>
      </c>
      <c r="O44" s="178">
        <v>0</v>
      </c>
      <c r="P44" s="184" t="e">
        <f t="shared" ref="P44:P46" si="40">O44/L44</f>
        <v>#DIV/0!</v>
      </c>
      <c r="S44" s="368" t="s">
        <v>2600</v>
      </c>
      <c r="T44" s="186">
        <f>(E44+L44)/($E$47+$L$47+$E$38+$L$38+$K$27+$D$27+$N$17)</f>
        <v>0</v>
      </c>
      <c r="U44" s="186">
        <f>E44/($E$47+$E$38+$K$27)</f>
        <v>0</v>
      </c>
      <c r="V44" s="186">
        <f>L44/($L$47+$L$38+$D$27+$N$17)</f>
        <v>0</v>
      </c>
      <c r="X44" s="178">
        <f>($G44*('Scoring Format'!$B$4))+($I44*'Scoring Format'!$B$7)+($M44*('Scoring Format'!$B$3))+($O44*('Scoring Format'!$B$6))</f>
        <v>0</v>
      </c>
      <c r="Y44" s="178">
        <f>(F44*1)+(($G44*('Scoring Format'!$B$4))+($I44*'Scoring Format'!$B$7)+($M44*('Scoring Format'!$B$3))+($O44*('Scoring Format'!$B$6)))</f>
        <v>0</v>
      </c>
      <c r="Z44" s="178">
        <f>(F44*0.5)+(($G44*('Scoring Format'!$B$4))+($I44*'Scoring Format'!$B$7)+($M44*('Scoring Format'!$B$3))+($O44*('Scoring Format'!$B$6)))</f>
        <v>0</v>
      </c>
      <c r="AA44" s="373"/>
      <c r="AD44" s="368" t="s">
        <v>73</v>
      </c>
      <c r="AE44" s="368"/>
      <c r="AF44" s="184">
        <f t="shared" ref="AF44:AF46" si="41">AH44/AG44</f>
        <v>0.74285714285714288</v>
      </c>
      <c r="AG44" s="178">
        <v>35</v>
      </c>
      <c r="AH44" s="178">
        <v>26</v>
      </c>
      <c r="AI44" s="178">
        <v>283</v>
      </c>
      <c r="AJ44" s="178">
        <f>AI44/AH44</f>
        <v>10.884615384615385</v>
      </c>
      <c r="AK44" s="178">
        <v>2</v>
      </c>
      <c r="AL44" s="184">
        <f t="shared" ref="AL44:AL46" si="42">AK44/AH44</f>
        <v>7.6923076923076927E-2</v>
      </c>
      <c r="AN44" s="178">
        <v>0</v>
      </c>
      <c r="AO44" s="178">
        <v>0</v>
      </c>
      <c r="AP44" s="178">
        <v>0</v>
      </c>
      <c r="AQ44" s="178">
        <v>0</v>
      </c>
      <c r="AR44" s="184" t="e">
        <f t="shared" ref="AR44:AR46" si="43">AQ44/AN44</f>
        <v>#DIV/0!</v>
      </c>
      <c r="AV44" s="186" t="e">
        <f>(#REF!+AK44)/(#REF!+AK47)</f>
        <v>#REF!</v>
      </c>
      <c r="AW44" s="186" t="e">
        <f>#REF!/(AK44+#REF!)</f>
        <v>#REF!</v>
      </c>
      <c r="AX44" s="186" t="e">
        <f>AK44/(#REF!+AK44)</f>
        <v>#REF!</v>
      </c>
      <c r="AZ44" s="178">
        <f>(AI44*0.1)+(AK44*6)+(AO44*0.1)+(AQ44*6)</f>
        <v>40.299999999999997</v>
      </c>
      <c r="BA44" s="178">
        <f>(AH44*1)+(AI44*0.1)+(AK44*6)+(AO44*0.1)+(AQ44*6)</f>
        <v>66.3</v>
      </c>
    </row>
    <row r="45" spans="1:53" x14ac:dyDescent="0.15">
      <c r="A45" s="368" t="s">
        <v>2599</v>
      </c>
      <c r="B45" s="178">
        <v>22</v>
      </c>
      <c r="C45" s="178">
        <v>7</v>
      </c>
      <c r="D45" s="184">
        <f t="shared" si="37"/>
        <v>0.69565217391304346</v>
      </c>
      <c r="E45" s="178">
        <v>23</v>
      </c>
      <c r="F45" s="178">
        <v>16</v>
      </c>
      <c r="G45" s="178">
        <v>172</v>
      </c>
      <c r="H45" s="178">
        <f>G45/F45</f>
        <v>10.75</v>
      </c>
      <c r="I45" s="178">
        <v>1</v>
      </c>
      <c r="J45" s="184">
        <f t="shared" si="38"/>
        <v>6.25E-2</v>
      </c>
      <c r="L45" s="178">
        <v>0</v>
      </c>
      <c r="M45" s="178">
        <v>0</v>
      </c>
      <c r="N45" s="178" t="e">
        <f t="shared" si="39"/>
        <v>#DIV/0!</v>
      </c>
      <c r="O45" s="178">
        <v>0</v>
      </c>
      <c r="P45" s="184" t="e">
        <f t="shared" si="40"/>
        <v>#DIV/0!</v>
      </c>
      <c r="S45" s="368" t="s">
        <v>2601</v>
      </c>
      <c r="T45" s="186">
        <f>(E45+L45)/($E$47+$L$47+$E$38+$L$38+$K$27+$D$27+$N$17)</f>
        <v>2.3162134944612285E-2</v>
      </c>
      <c r="U45" s="186">
        <f>E45/($E$47+$E$38+$K$27)</f>
        <v>4.2357274401473299E-2</v>
      </c>
      <c r="V45" s="186">
        <f>L45/($L$47+$L$38+$D$27+$N$17)</f>
        <v>0</v>
      </c>
      <c r="X45" s="178">
        <f>($G45*('Scoring Format'!$B$4))+($I45*'Scoring Format'!$B$7)+($M45*('Scoring Format'!$B$3))+($O45*('Scoring Format'!$B$6))</f>
        <v>23.2</v>
      </c>
      <c r="Y45" s="178">
        <f>(F45*1)+(($G45*('Scoring Format'!$B$4))+($I45*'Scoring Format'!$B$7)+($M45*('Scoring Format'!$B$3))+($O45*('Scoring Format'!$B$6)))</f>
        <v>39.200000000000003</v>
      </c>
      <c r="Z45" s="178">
        <f>(F45*0.5)+(($G45*('Scoring Format'!$B$4))+($I45*'Scoring Format'!$B$7)+($M45*('Scoring Format'!$B$3))+($O45*('Scoring Format'!$B$6)))</f>
        <v>31.2</v>
      </c>
      <c r="AA45" s="373"/>
      <c r="AD45" s="368" t="s">
        <v>74</v>
      </c>
      <c r="AE45" s="368"/>
      <c r="AF45" s="184">
        <f t="shared" si="41"/>
        <v>0.5</v>
      </c>
      <c r="AG45" s="178">
        <v>12</v>
      </c>
      <c r="AH45" s="178">
        <v>6</v>
      </c>
      <c r="AI45" s="178">
        <v>65</v>
      </c>
      <c r="AJ45" s="178">
        <f>AI45/AH45</f>
        <v>10.833333333333334</v>
      </c>
      <c r="AK45" s="178">
        <v>0</v>
      </c>
      <c r="AL45" s="184">
        <f t="shared" si="42"/>
        <v>0</v>
      </c>
      <c r="AN45" s="178">
        <v>0</v>
      </c>
      <c r="AO45" s="178">
        <v>0</v>
      </c>
      <c r="AP45" s="178">
        <v>0</v>
      </c>
      <c r="AQ45" s="178">
        <v>0</v>
      </c>
      <c r="AR45" s="184" t="e">
        <f t="shared" si="43"/>
        <v>#DIV/0!</v>
      </c>
      <c r="AV45" s="186" t="e">
        <f>(#REF!+AK45)/(#REF!+AI49)</f>
        <v>#REF!</v>
      </c>
      <c r="AW45" s="186" t="e">
        <f>#REF!/(AK45+#REF!)</f>
        <v>#REF!</v>
      </c>
      <c r="AX45" s="186" t="e">
        <f>AK45/(#REF!+AK45)</f>
        <v>#REF!</v>
      </c>
      <c r="AZ45" s="178">
        <f>(AI45*0.1)+(AK45*6)+(AO45*0.1)+(AQ45*6)</f>
        <v>6.5</v>
      </c>
      <c r="BA45" s="178">
        <f>(AH45*1)+(AI45*0.1)+(AK45*6)+(AO45*0.1)+(AQ45*6)</f>
        <v>12.5</v>
      </c>
    </row>
    <row r="46" spans="1:53" x14ac:dyDescent="0.15">
      <c r="A46" s="177" t="s">
        <v>2602</v>
      </c>
      <c r="B46" s="185">
        <v>24</v>
      </c>
      <c r="C46" s="178"/>
      <c r="D46" s="184">
        <f t="shared" si="37"/>
        <v>0.5</v>
      </c>
      <c r="E46" s="178">
        <v>2</v>
      </c>
      <c r="F46" s="178">
        <v>1</v>
      </c>
      <c r="G46" s="178">
        <v>7</v>
      </c>
      <c r="H46" s="178">
        <f>G46/F46</f>
        <v>7</v>
      </c>
      <c r="I46" s="178">
        <v>0</v>
      </c>
      <c r="J46" s="184">
        <f t="shared" si="38"/>
        <v>0</v>
      </c>
      <c r="L46" s="178"/>
      <c r="M46" s="178"/>
      <c r="N46" s="178" t="e">
        <f t="shared" si="39"/>
        <v>#DIV/0!</v>
      </c>
      <c r="O46" s="178">
        <v>0</v>
      </c>
      <c r="P46" s="184" t="e">
        <f t="shared" si="40"/>
        <v>#DIV/0!</v>
      </c>
      <c r="S46" s="368" t="s">
        <v>2603</v>
      </c>
      <c r="T46" s="186">
        <f>(E46+L46)/($E$47+$L$47+$E$38+$L$38+$K$27+$D$27+$N$17)</f>
        <v>2.014098690835851E-3</v>
      </c>
      <c r="U46" s="186">
        <f>E46/($E$47+$E$38+$K$27)</f>
        <v>3.6832412523020259E-3</v>
      </c>
      <c r="V46" s="186">
        <f>L46/($L$47+$L$38+$D$27+$N$17)</f>
        <v>0</v>
      </c>
      <c r="X46" s="178">
        <f>($G46*('Scoring Format'!$B$4))+($I46*'Scoring Format'!$B$7)+($M46*('Scoring Format'!$B$3))+($O46*('Scoring Format'!$B$6))</f>
        <v>0.70000000000000007</v>
      </c>
      <c r="Y46" s="178">
        <f>(F46*1)+(($G46*('Scoring Format'!$B$4))+($I46*'Scoring Format'!$B$7)+($M46*('Scoring Format'!$B$3))+($O46*('Scoring Format'!$B$6)))</f>
        <v>1.7000000000000002</v>
      </c>
      <c r="Z46" s="178">
        <f>(F46*0.5)+(($G46*('Scoring Format'!$B$4))+($I46*'Scoring Format'!$B$7)+($M46*('Scoring Format'!$B$3))+($O46*('Scoring Format'!$B$6)))</f>
        <v>1.2000000000000002</v>
      </c>
      <c r="AA46" s="373"/>
      <c r="AD46" s="368"/>
      <c r="AE46" s="368"/>
      <c r="AF46" s="184" t="e">
        <f t="shared" si="41"/>
        <v>#DIV/0!</v>
      </c>
      <c r="AG46" s="178"/>
      <c r="AH46" s="178"/>
      <c r="AI46" s="178"/>
      <c r="AJ46" s="178" t="e">
        <f>AI46/AH46</f>
        <v>#DIV/0!</v>
      </c>
      <c r="AK46" s="178"/>
      <c r="AL46" s="184" t="e">
        <f t="shared" si="42"/>
        <v>#DIV/0!</v>
      </c>
      <c r="AN46" s="178"/>
      <c r="AO46" s="178"/>
      <c r="AP46" s="178"/>
      <c r="AQ46" s="178">
        <v>0</v>
      </c>
      <c r="AR46" s="184" t="e">
        <f t="shared" si="43"/>
        <v>#DIV/0!</v>
      </c>
      <c r="AV46" s="186" t="e">
        <f>(#REF!+AK46)/(#REF!+AI50)</f>
        <v>#REF!</v>
      </c>
      <c r="AW46" s="186" t="e">
        <f>#REF!/(AK46+#REF!)</f>
        <v>#REF!</v>
      </c>
      <c r="AX46" s="186" t="e">
        <f>AK46/(#REF!+AK46)</f>
        <v>#REF!</v>
      </c>
      <c r="AZ46" s="178">
        <f>(AI46*0.1)+(AK46*6)+(AO46*0.1)+(AQ46*6)</f>
        <v>0</v>
      </c>
      <c r="BA46" s="178">
        <f>(AH46*1)+(AI46*0.1)+(AK46*6)+(AO46*0.1)+(AQ46*6)</f>
        <v>0</v>
      </c>
    </row>
    <row r="47" spans="1:53" x14ac:dyDescent="0.15">
      <c r="A47" s="371" t="s">
        <v>44</v>
      </c>
      <c r="B47" s="371"/>
      <c r="C47" s="371"/>
      <c r="D47" s="190"/>
      <c r="E47" s="371">
        <f>SUM(E43:E46)</f>
        <v>100</v>
      </c>
      <c r="F47" s="371">
        <f t="shared" ref="F47:I47" si="44">SUM(F43:F46)</f>
        <v>67</v>
      </c>
      <c r="G47" s="371">
        <f t="shared" si="44"/>
        <v>779</v>
      </c>
      <c r="H47" s="371"/>
      <c r="I47" s="371">
        <f t="shared" si="44"/>
        <v>7</v>
      </c>
      <c r="J47" s="371"/>
      <c r="K47" s="371"/>
      <c r="L47" s="371">
        <f>SUM(L43:L46)</f>
        <v>0</v>
      </c>
      <c r="M47" s="371">
        <f t="shared" ref="M47:O47" si="45">SUM(M43:M46)</f>
        <v>0</v>
      </c>
      <c r="N47" s="371"/>
      <c r="O47" s="371">
        <f t="shared" si="45"/>
        <v>0</v>
      </c>
      <c r="P47" s="190"/>
      <c r="R47" s="374"/>
      <c r="T47" s="374"/>
      <c r="V47" s="373"/>
      <c r="W47" s="373"/>
      <c r="AD47" s="371" t="s">
        <v>44</v>
      </c>
      <c r="AE47" s="371"/>
      <c r="AF47" s="190"/>
      <c r="AG47" s="371">
        <f>SUM(AG43:AG46)</f>
        <v>63</v>
      </c>
      <c r="AH47" s="371">
        <f t="shared" ref="AH47:AI47" si="46">SUM(AH43:AH46)</f>
        <v>41</v>
      </c>
      <c r="AI47" s="371">
        <f t="shared" si="46"/>
        <v>456</v>
      </c>
      <c r="AJ47" s="371"/>
      <c r="AK47" s="371">
        <f t="shared" ref="AK47" si="47">SUM(AK43:AK46)</f>
        <v>3</v>
      </c>
      <c r="AL47" s="371"/>
      <c r="AM47" s="371"/>
      <c r="AN47" s="371">
        <f>SUM(AN43:AN46)</f>
        <v>0</v>
      </c>
      <c r="AO47" s="371">
        <f t="shared" ref="AO47" si="48">SUM(AO43:AO46)</f>
        <v>0</v>
      </c>
      <c r="AP47" s="371"/>
      <c r="AQ47" s="371">
        <f t="shared" ref="AQ47" si="49">SUM(AQ43:AQ46)</f>
        <v>0</v>
      </c>
      <c r="AR47" s="190"/>
      <c r="AT47" s="374"/>
      <c r="AU47" s="374"/>
      <c r="AV47" s="374"/>
      <c r="AX47" s="373"/>
      <c r="AY47" s="373"/>
    </row>
    <row r="48" spans="1:53" x14ac:dyDescent="0.15">
      <c r="H48" s="378"/>
      <c r="I48" s="373"/>
      <c r="J48" s="373"/>
      <c r="P48" s="374"/>
      <c r="Q48" s="374"/>
      <c r="R48" s="374"/>
      <c r="T48" s="373"/>
      <c r="U48" s="373"/>
      <c r="AJ48" s="378"/>
      <c r="AK48" s="373"/>
      <c r="AL48" s="373"/>
      <c r="AR48" s="374"/>
      <c r="AS48" s="374"/>
      <c r="AT48" s="374"/>
      <c r="AV48" s="373"/>
      <c r="AW48" s="373"/>
    </row>
    <row r="49" spans="1:50" x14ac:dyDescent="0.15">
      <c r="H49" s="378"/>
      <c r="I49" s="373"/>
      <c r="J49" s="373"/>
      <c r="P49" s="374"/>
      <c r="Q49" s="374"/>
      <c r="R49" s="374"/>
      <c r="T49" s="373"/>
      <c r="U49" s="373"/>
      <c r="AJ49" s="378"/>
      <c r="AK49" s="373"/>
      <c r="AL49" s="373"/>
      <c r="AR49" s="374"/>
      <c r="AS49" s="374"/>
      <c r="AT49" s="374"/>
      <c r="AV49" s="373"/>
      <c r="AW49" s="373"/>
    </row>
    <row r="50" spans="1:50" x14ac:dyDescent="0.15">
      <c r="A50" s="580" t="s">
        <v>57</v>
      </c>
      <c r="B50" s="580"/>
      <c r="C50" s="580"/>
      <c r="D50" s="580"/>
      <c r="E50" s="580"/>
      <c r="F50" s="580"/>
      <c r="G50" s="580"/>
      <c r="H50" s="378"/>
      <c r="I50" s="373"/>
      <c r="J50" s="580" t="s">
        <v>58</v>
      </c>
      <c r="K50" s="581"/>
      <c r="L50" s="581"/>
      <c r="M50" s="581"/>
      <c r="N50" s="581"/>
      <c r="P50" s="383"/>
      <c r="Q50" s="374"/>
      <c r="R50" s="580" t="s">
        <v>62</v>
      </c>
      <c r="S50" s="581"/>
      <c r="T50" s="581"/>
      <c r="U50" s="581"/>
      <c r="V50" s="581"/>
      <c r="AC50" s="580" t="s">
        <v>57</v>
      </c>
      <c r="AD50" s="580"/>
      <c r="AE50" s="580"/>
      <c r="AF50" s="580"/>
      <c r="AG50" s="580"/>
      <c r="AH50" s="580"/>
      <c r="AI50" s="580"/>
      <c r="AJ50" s="378"/>
      <c r="AK50" s="373"/>
      <c r="AL50" s="580" t="s">
        <v>58</v>
      </c>
      <c r="AM50" s="581"/>
      <c r="AN50" s="581"/>
      <c r="AO50" s="581"/>
      <c r="AP50" s="581"/>
      <c r="AR50" s="383"/>
      <c r="AS50" s="374"/>
      <c r="AT50" s="580" t="s">
        <v>62</v>
      </c>
      <c r="AU50" s="581"/>
      <c r="AV50" s="581"/>
      <c r="AW50" s="581"/>
      <c r="AX50" s="581"/>
    </row>
    <row r="51" spans="1:50" x14ac:dyDescent="0.15">
      <c r="A51" s="190"/>
      <c r="B51" s="371" t="s">
        <v>17</v>
      </c>
      <c r="C51" s="371" t="s">
        <v>42</v>
      </c>
      <c r="D51" s="371" t="s">
        <v>19</v>
      </c>
      <c r="E51" s="371" t="s">
        <v>6</v>
      </c>
      <c r="H51" s="373"/>
      <c r="I51" s="373"/>
      <c r="J51" s="582" t="s">
        <v>59</v>
      </c>
      <c r="K51" s="579"/>
      <c r="L51" s="579"/>
      <c r="M51" s="579"/>
      <c r="N51" s="190" t="s">
        <v>60</v>
      </c>
      <c r="R51" s="582" t="s">
        <v>59</v>
      </c>
      <c r="S51" s="579"/>
      <c r="T51" s="579"/>
      <c r="U51" s="579"/>
      <c r="V51" s="190" t="s">
        <v>60</v>
      </c>
      <c r="AC51" s="190"/>
      <c r="AD51" s="371" t="s">
        <v>17</v>
      </c>
      <c r="AE51" s="371" t="s">
        <v>42</v>
      </c>
      <c r="AF51" s="371" t="s">
        <v>19</v>
      </c>
      <c r="AG51" s="371" t="s">
        <v>6</v>
      </c>
      <c r="AJ51" s="373"/>
      <c r="AK51" s="373"/>
      <c r="AL51" s="582" t="s">
        <v>59</v>
      </c>
      <c r="AM51" s="579"/>
      <c r="AN51" s="579"/>
      <c r="AO51" s="579"/>
      <c r="AP51" s="190" t="s">
        <v>60</v>
      </c>
      <c r="AT51" s="582" t="s">
        <v>59</v>
      </c>
      <c r="AU51" s="579"/>
      <c r="AV51" s="579"/>
      <c r="AW51" s="579"/>
      <c r="AX51" s="190" t="s">
        <v>60</v>
      </c>
    </row>
    <row r="52" spans="1:50" x14ac:dyDescent="0.15">
      <c r="A52" s="177" t="s">
        <v>33</v>
      </c>
      <c r="B52" s="178">
        <f>SUM(K22:K26,E32:E37,E43:E46)</f>
        <v>543</v>
      </c>
      <c r="C52" s="178">
        <f>SUM(F43:F46,F32:F37,L22:L26)</f>
        <v>367</v>
      </c>
      <c r="D52" s="178">
        <f>SUM(G43:G46,G32:G37,M22:M26)</f>
        <v>4663</v>
      </c>
      <c r="E52" s="178">
        <f>SUM(O22:O26,I32:I37,I43:I46)</f>
        <v>31</v>
      </c>
      <c r="H52" s="373"/>
      <c r="I52" s="373"/>
      <c r="J52" s="583" t="s">
        <v>2595</v>
      </c>
      <c r="K52" s="583"/>
      <c r="L52" s="583"/>
      <c r="M52" s="583"/>
      <c r="N52" s="368" t="s">
        <v>0</v>
      </c>
      <c r="R52" s="583" t="s">
        <v>2807</v>
      </c>
      <c r="S52" s="583"/>
      <c r="T52" s="583"/>
      <c r="U52" s="583"/>
      <c r="V52" s="368" t="s">
        <v>286</v>
      </c>
      <c r="AC52" s="177" t="s">
        <v>33</v>
      </c>
      <c r="AD52" s="178">
        <f>SUM(AM22:AM26,AG32:AG37,AG43:AG46)</f>
        <v>583</v>
      </c>
      <c r="AE52" s="178">
        <f>SUM(AH43:AH46,AH32:AH37,AM22:AM26)</f>
        <v>404</v>
      </c>
      <c r="AF52" s="178">
        <f>SUM(AI43:AI46,AI32:AI37,AN22:AN26)</f>
        <v>3653</v>
      </c>
      <c r="AG52" s="178">
        <f>SUM(AQ22:AQ26,AK32:AK37,AK43:AK46)</f>
        <v>27</v>
      </c>
      <c r="AJ52" s="373"/>
      <c r="AK52" s="373"/>
      <c r="AL52" s="584"/>
      <c r="AM52" s="583"/>
      <c r="AN52" s="583"/>
      <c r="AO52" s="583"/>
      <c r="AP52" s="368"/>
      <c r="AT52" s="584"/>
      <c r="AU52" s="583"/>
      <c r="AV52" s="583"/>
      <c r="AW52" s="583"/>
      <c r="AX52" s="368"/>
    </row>
    <row r="53" spans="1:50" x14ac:dyDescent="0.15">
      <c r="A53" s="177" t="s">
        <v>43</v>
      </c>
      <c r="B53" s="178">
        <f>SUM(D17)</f>
        <v>543</v>
      </c>
      <c r="C53" s="178">
        <f>SUM(E17)</f>
        <v>367</v>
      </c>
      <c r="D53" s="178">
        <f>SUM(G17)</f>
        <v>4663</v>
      </c>
      <c r="E53" s="178">
        <f>SUM(I17)</f>
        <v>31</v>
      </c>
      <c r="F53" s="371"/>
      <c r="J53" s="583" t="s">
        <v>2594</v>
      </c>
      <c r="K53" s="583"/>
      <c r="L53" s="583"/>
      <c r="M53" s="583"/>
      <c r="N53" s="368" t="s">
        <v>16</v>
      </c>
      <c r="R53" s="583"/>
      <c r="S53" s="583"/>
      <c r="T53" s="583"/>
      <c r="U53" s="583"/>
      <c r="V53" s="368"/>
      <c r="AC53" s="177" t="s">
        <v>43</v>
      </c>
      <c r="AD53" s="178">
        <f>SUM(AF17)</f>
        <v>583</v>
      </c>
      <c r="AE53" s="178">
        <f>SUM(AG17)</f>
        <v>378</v>
      </c>
      <c r="AF53" s="178">
        <f>SUM(AI17)</f>
        <v>4072</v>
      </c>
      <c r="AG53" s="178">
        <f>SUM(AK17)</f>
        <v>27</v>
      </c>
      <c r="AH53" s="371"/>
      <c r="AL53" s="584"/>
      <c r="AM53" s="583"/>
      <c r="AN53" s="583"/>
      <c r="AO53" s="583"/>
      <c r="AP53" s="368"/>
      <c r="AT53" s="584"/>
      <c r="AU53" s="583"/>
      <c r="AV53" s="583"/>
      <c r="AW53" s="583"/>
      <c r="AX53" s="368"/>
    </row>
    <row r="54" spans="1:50" x14ac:dyDescent="0.15">
      <c r="A54" s="177" t="s">
        <v>65</v>
      </c>
      <c r="B54" s="178"/>
      <c r="F54" s="371"/>
      <c r="J54" s="583" t="s">
        <v>1893</v>
      </c>
      <c r="K54" s="583"/>
      <c r="L54" s="583"/>
      <c r="M54" s="583"/>
      <c r="N54" s="368" t="s">
        <v>16</v>
      </c>
      <c r="R54" s="584"/>
      <c r="S54" s="583"/>
      <c r="T54" s="583"/>
      <c r="U54" s="583"/>
      <c r="V54" s="368"/>
      <c r="AC54" s="177" t="s">
        <v>65</v>
      </c>
      <c r="AD54" s="368"/>
      <c r="AH54" s="371"/>
      <c r="AL54" s="584"/>
      <c r="AM54" s="583"/>
      <c r="AN54" s="583"/>
      <c r="AO54" s="583"/>
      <c r="AP54" s="368"/>
      <c r="AT54" s="584"/>
      <c r="AU54" s="583"/>
      <c r="AV54" s="583"/>
      <c r="AW54" s="583"/>
      <c r="AX54" s="368"/>
    </row>
    <row r="55" spans="1:50" x14ac:dyDescent="0.15">
      <c r="J55" s="583" t="s">
        <v>2604</v>
      </c>
      <c r="K55" s="583"/>
      <c r="L55" s="583"/>
      <c r="M55" s="583"/>
      <c r="N55" s="368" t="s">
        <v>285</v>
      </c>
      <c r="R55" s="584"/>
      <c r="S55" s="583"/>
      <c r="T55" s="583"/>
      <c r="U55" s="583"/>
      <c r="V55" s="368"/>
      <c r="AL55" s="584"/>
      <c r="AM55" s="583"/>
      <c r="AN55" s="583"/>
      <c r="AO55" s="583"/>
      <c r="AP55" s="368"/>
      <c r="AT55" s="584"/>
      <c r="AU55" s="583"/>
      <c r="AV55" s="583"/>
      <c r="AW55" s="583"/>
      <c r="AX55" s="368"/>
    </row>
    <row r="56" spans="1:50" x14ac:dyDescent="0.15">
      <c r="A56" s="190"/>
      <c r="B56" s="371" t="s">
        <v>1</v>
      </c>
      <c r="C56" s="371" t="s">
        <v>4</v>
      </c>
      <c r="D56" s="371" t="s">
        <v>6</v>
      </c>
      <c r="J56" s="583" t="s">
        <v>2605</v>
      </c>
      <c r="K56" s="583"/>
      <c r="L56" s="583"/>
      <c r="M56" s="583"/>
      <c r="N56" s="368" t="s">
        <v>285</v>
      </c>
      <c r="R56" s="584"/>
      <c r="S56" s="583"/>
      <c r="T56" s="583"/>
      <c r="U56" s="583"/>
      <c r="V56" s="368"/>
      <c r="AC56" s="190"/>
      <c r="AD56" s="371" t="s">
        <v>1</v>
      </c>
      <c r="AE56" s="371" t="s">
        <v>4</v>
      </c>
      <c r="AF56" s="371" t="s">
        <v>6</v>
      </c>
      <c r="AL56" s="584"/>
      <c r="AM56" s="583"/>
      <c r="AN56" s="583"/>
      <c r="AO56" s="583"/>
      <c r="AP56" s="368"/>
      <c r="AT56" s="584"/>
      <c r="AU56" s="583"/>
      <c r="AV56" s="583"/>
      <c r="AW56" s="583"/>
      <c r="AX56" s="368"/>
    </row>
    <row r="57" spans="1:50" x14ac:dyDescent="0.15">
      <c r="A57" s="177" t="s">
        <v>56</v>
      </c>
      <c r="B57" s="178">
        <f>SUM(N14:N16,D22:D26,L32:L37,L43:L46)</f>
        <v>450</v>
      </c>
      <c r="C57" s="178">
        <f>SUM(O14:O16,E22:E26,M32:M37,M43:M46)</f>
        <v>2200</v>
      </c>
      <c r="D57" s="178">
        <f>SUM(Q14:Q16,G22:G26,O32:O37,O43:O46)</f>
        <v>20</v>
      </c>
      <c r="J57" s="583" t="s">
        <v>2606</v>
      </c>
      <c r="K57" s="583"/>
      <c r="L57" s="583"/>
      <c r="M57" s="583"/>
      <c r="N57" s="368" t="s">
        <v>285</v>
      </c>
      <c r="R57" s="584"/>
      <c r="S57" s="583"/>
      <c r="T57" s="583"/>
      <c r="U57" s="583"/>
      <c r="V57" s="368"/>
      <c r="AC57" s="177" t="s">
        <v>56</v>
      </c>
      <c r="AD57" s="178">
        <f>SUM(AP14:AP16,AF22:AF26,AN32:AN37,AN43:AN46)</f>
        <v>421</v>
      </c>
      <c r="AE57" s="178">
        <f>SUM(AQ14:AQ16,AG22:AG26,AO32:AO37,AO43:AO46)</f>
        <v>2231</v>
      </c>
      <c r="AF57" s="178">
        <f>SUM(AS14:AS16,AI22:AI26,AQ32:AQ37,AQ43:AQ46)</f>
        <v>18</v>
      </c>
      <c r="AL57" s="584"/>
      <c r="AM57" s="583"/>
      <c r="AN57" s="583"/>
      <c r="AO57" s="583"/>
      <c r="AP57" s="368"/>
      <c r="AT57" s="584"/>
      <c r="AU57" s="583"/>
      <c r="AV57" s="583"/>
      <c r="AW57" s="583"/>
      <c r="AX57" s="368"/>
    </row>
    <row r="58" spans="1:50" x14ac:dyDescent="0.15">
      <c r="A58" s="177" t="s">
        <v>65</v>
      </c>
      <c r="B58" s="178"/>
      <c r="J58" s="583" t="s">
        <v>2607</v>
      </c>
      <c r="K58" s="583"/>
      <c r="L58" s="583"/>
      <c r="M58" s="583"/>
      <c r="N58" s="368" t="s">
        <v>286</v>
      </c>
      <c r="R58" s="584"/>
      <c r="S58" s="583"/>
      <c r="T58" s="583"/>
      <c r="U58" s="583"/>
      <c r="V58" s="368"/>
      <c r="AC58" s="177" t="s">
        <v>65</v>
      </c>
      <c r="AD58" s="368"/>
      <c r="AL58" s="584"/>
      <c r="AM58" s="583"/>
      <c r="AN58" s="583"/>
      <c r="AO58" s="583"/>
      <c r="AP58" s="368"/>
      <c r="AT58" s="584"/>
      <c r="AU58" s="583"/>
      <c r="AV58" s="583"/>
      <c r="AW58" s="583"/>
      <c r="AX58" s="368"/>
    </row>
    <row r="59" spans="1:50" x14ac:dyDescent="0.15">
      <c r="J59" s="583" t="s">
        <v>4003</v>
      </c>
      <c r="K59" s="583"/>
      <c r="L59" s="583"/>
      <c r="M59" s="583"/>
      <c r="N59" s="368" t="s">
        <v>285</v>
      </c>
      <c r="R59" s="584"/>
      <c r="S59" s="583"/>
      <c r="T59" s="583"/>
      <c r="U59" s="583"/>
      <c r="V59" s="368"/>
      <c r="AL59" s="584"/>
      <c r="AM59" s="583"/>
      <c r="AN59" s="583"/>
      <c r="AO59" s="583"/>
      <c r="AP59" s="368"/>
      <c r="AT59" s="584"/>
      <c r="AU59" s="583"/>
      <c r="AV59" s="583"/>
      <c r="AW59" s="583"/>
      <c r="AX59" s="368"/>
    </row>
    <row r="60" spans="1:50" x14ac:dyDescent="0.15">
      <c r="B60" s="371" t="s">
        <v>40</v>
      </c>
      <c r="C60" s="371" t="s">
        <v>41</v>
      </c>
      <c r="J60" s="189" t="s">
        <v>1735</v>
      </c>
      <c r="N60" s="189" t="s">
        <v>285</v>
      </c>
      <c r="AD60" s="371" t="s">
        <v>40</v>
      </c>
      <c r="AE60" s="371" t="s">
        <v>41</v>
      </c>
    </row>
    <row r="61" spans="1:50" x14ac:dyDescent="0.15">
      <c r="A61" s="177" t="s">
        <v>39</v>
      </c>
      <c r="B61" s="184">
        <f>B57/(B53+B57)</f>
        <v>0.45317220543806647</v>
      </c>
      <c r="C61" s="184">
        <f>B53/(B53+B57)</f>
        <v>0.54682779456193353</v>
      </c>
      <c r="AC61" s="177" t="s">
        <v>39</v>
      </c>
      <c r="AD61" s="184">
        <f>AD57/(AD53+AD57)</f>
        <v>0.41932270916334663</v>
      </c>
      <c r="AE61" s="184">
        <f>AD53/(AD53+AD57)</f>
        <v>0.58067729083665343</v>
      </c>
      <c r="AL61" s="189" t="s">
        <v>61</v>
      </c>
    </row>
    <row r="62" spans="1:50" x14ac:dyDescent="0.15">
      <c r="A62" s="177" t="s">
        <v>64</v>
      </c>
      <c r="B62" s="178"/>
      <c r="C62" s="368"/>
      <c r="J62" s="189" t="s">
        <v>61</v>
      </c>
      <c r="AC62" s="177" t="s">
        <v>64</v>
      </c>
      <c r="AD62" s="368"/>
      <c r="AE62" s="368"/>
    </row>
    <row r="73" spans="1:23" x14ac:dyDescent="0.15">
      <c r="A73" s="580" t="s">
        <v>55</v>
      </c>
      <c r="B73" s="580"/>
      <c r="C73" s="580"/>
      <c r="D73" s="580"/>
      <c r="E73" s="580"/>
      <c r="F73" s="580"/>
      <c r="G73" s="580"/>
      <c r="H73" s="580"/>
      <c r="I73" s="580"/>
      <c r="J73" s="580"/>
      <c r="K73" s="580"/>
      <c r="L73" s="580"/>
      <c r="M73" s="580"/>
      <c r="N73" s="580"/>
      <c r="O73" s="580"/>
      <c r="P73" s="580"/>
      <c r="Q73" s="580"/>
      <c r="R73" s="580"/>
      <c r="S73" s="580"/>
      <c r="T73" s="580"/>
      <c r="U73" s="580"/>
      <c r="V73" s="580"/>
      <c r="W73" s="580"/>
    </row>
    <row r="74" spans="1:23" x14ac:dyDescent="0.15">
      <c r="A74" s="369"/>
      <c r="B74" s="369"/>
      <c r="C74" s="369"/>
      <c r="D74" s="369"/>
      <c r="E74" s="369"/>
      <c r="F74" s="369"/>
      <c r="G74" s="369"/>
      <c r="H74" s="369"/>
      <c r="I74" s="369"/>
      <c r="J74" s="369"/>
      <c r="K74" s="369"/>
      <c r="L74" s="369"/>
      <c r="M74" s="369"/>
      <c r="N74" s="369"/>
      <c r="O74" s="369"/>
      <c r="P74" s="369"/>
      <c r="Q74" s="369"/>
      <c r="R74" s="369"/>
      <c r="S74" s="369"/>
      <c r="T74" s="369"/>
      <c r="U74" s="369"/>
      <c r="V74" s="369"/>
      <c r="W74" s="369"/>
    </row>
    <row r="75" spans="1:23" x14ac:dyDescent="0.15">
      <c r="H75" s="578" t="s">
        <v>36</v>
      </c>
      <c r="I75" s="578"/>
      <c r="J75" s="578"/>
      <c r="M75" s="578" t="s">
        <v>37</v>
      </c>
      <c r="N75" s="578"/>
      <c r="O75" s="578"/>
      <c r="S75" s="190" t="s">
        <v>94</v>
      </c>
    </row>
    <row r="76" spans="1:23" x14ac:dyDescent="0.15">
      <c r="H76" s="578" t="s">
        <v>38</v>
      </c>
      <c r="I76" s="578"/>
      <c r="J76" s="578"/>
      <c r="M76" s="370" t="s">
        <v>75</v>
      </c>
      <c r="S76" s="185" t="s">
        <v>40</v>
      </c>
      <c r="T76" s="185" t="s">
        <v>41</v>
      </c>
    </row>
    <row r="77" spans="1:23" x14ac:dyDescent="0.15">
      <c r="H77" s="578"/>
      <c r="I77" s="578"/>
      <c r="J77" s="578"/>
      <c r="S77" s="184">
        <f>(M87+C97+K108+K117)/(M87+C97+K108+C87)</f>
        <v>0.48112294288480156</v>
      </c>
      <c r="T77" s="184">
        <f>C87/(C87+M87+C97+K108+K117)</f>
        <v>0.51887705711519849</v>
      </c>
    </row>
    <row r="80" spans="1:23" x14ac:dyDescent="0.15">
      <c r="A80" s="580" t="s">
        <v>38</v>
      </c>
      <c r="B80" s="580"/>
      <c r="C80" s="580"/>
      <c r="D80" s="580"/>
      <c r="E80" s="580"/>
      <c r="F80" s="580"/>
      <c r="G80" s="580"/>
      <c r="H80" s="580"/>
      <c r="I80" s="580"/>
      <c r="J80" s="580"/>
      <c r="K80" s="580"/>
      <c r="L80" s="580"/>
      <c r="M80" s="580"/>
      <c r="N80" s="580"/>
      <c r="O80" s="580"/>
      <c r="P80" s="580"/>
      <c r="Q80" s="580"/>
      <c r="R80" s="580"/>
      <c r="S80" s="580"/>
      <c r="T80" s="580"/>
      <c r="U80" s="580"/>
      <c r="V80" s="580"/>
      <c r="W80" s="580"/>
    </row>
    <row r="82" spans="1:27" x14ac:dyDescent="0.15">
      <c r="C82" s="580" t="s">
        <v>48</v>
      </c>
      <c r="D82" s="580"/>
      <c r="E82" s="580"/>
      <c r="F82" s="580"/>
      <c r="G82" s="580"/>
      <c r="H82" s="580"/>
      <c r="I82" s="580"/>
      <c r="L82" s="580" t="s">
        <v>49</v>
      </c>
      <c r="M82" s="581"/>
      <c r="N82" s="581"/>
      <c r="O82" s="581"/>
      <c r="P82" s="581"/>
      <c r="R82" s="580" t="s">
        <v>50</v>
      </c>
      <c r="S82" s="580"/>
      <c r="T82" s="580"/>
      <c r="V82" s="580" t="s">
        <v>51</v>
      </c>
      <c r="W82" s="580"/>
    </row>
    <row r="83" spans="1:27" x14ac:dyDescent="0.15">
      <c r="A83" s="371" t="s">
        <v>0</v>
      </c>
      <c r="B83" s="371" t="s">
        <v>66</v>
      </c>
      <c r="C83" s="371" t="s">
        <v>1</v>
      </c>
      <c r="D83" s="371" t="s">
        <v>2</v>
      </c>
      <c r="E83" s="371" t="s">
        <v>3</v>
      </c>
      <c r="F83" s="371" t="s">
        <v>4</v>
      </c>
      <c r="G83" s="371" t="s">
        <v>5</v>
      </c>
      <c r="H83" s="371" t="s">
        <v>6</v>
      </c>
      <c r="I83" s="371" t="s">
        <v>7</v>
      </c>
      <c r="J83" s="371" t="s">
        <v>8</v>
      </c>
      <c r="K83" s="371" t="s">
        <v>9</v>
      </c>
      <c r="M83" s="371" t="s">
        <v>10</v>
      </c>
      <c r="N83" s="371" t="s">
        <v>11</v>
      </c>
      <c r="O83" s="371" t="s">
        <v>12</v>
      </c>
      <c r="P83" s="371" t="s">
        <v>6</v>
      </c>
      <c r="Q83" s="371" t="s">
        <v>13</v>
      </c>
      <c r="R83" s="371"/>
      <c r="S83" s="371" t="s">
        <v>47</v>
      </c>
      <c r="T83" s="371" t="s">
        <v>45</v>
      </c>
      <c r="U83" s="371" t="s">
        <v>46</v>
      </c>
      <c r="V83" s="371"/>
      <c r="W83" s="371" t="s">
        <v>14</v>
      </c>
      <c r="X83" s="371" t="s">
        <v>63</v>
      </c>
      <c r="Y83" s="371"/>
      <c r="Z83" s="371"/>
    </row>
    <row r="84" spans="1:27" x14ac:dyDescent="0.15">
      <c r="A84" s="368" t="s">
        <v>483</v>
      </c>
      <c r="B84" s="178"/>
      <c r="C84" s="178"/>
      <c r="D84" s="178"/>
      <c r="E84" s="184" t="e">
        <f>D84/C84</f>
        <v>#DIV/0!</v>
      </c>
      <c r="F84" s="178"/>
      <c r="G84" s="372" t="e">
        <f>F84/C84</f>
        <v>#DIV/0!</v>
      </c>
      <c r="H84" s="178"/>
      <c r="I84" s="184" t="e">
        <f>H84/C84</f>
        <v>#DIV/0!</v>
      </c>
      <c r="J84" s="178"/>
      <c r="K84" s="184" t="e">
        <f>J84/C84</f>
        <v>#DIV/0!</v>
      </c>
      <c r="M84" s="178"/>
      <c r="N84" s="178"/>
      <c r="O84" s="178" t="e">
        <f>N84/M84</f>
        <v>#DIV/0!</v>
      </c>
      <c r="P84" s="178"/>
      <c r="Q84" s="184" t="e">
        <f>P84/M84</f>
        <v>#DIV/0!</v>
      </c>
      <c r="R84" s="373"/>
      <c r="S84" s="184">
        <f>(C84+M84)/($D$17+$N$17)</f>
        <v>0</v>
      </c>
      <c r="T84" s="184">
        <f>C84/($D$17)</f>
        <v>0</v>
      </c>
      <c r="U84" s="184">
        <f>M84/($N$17)</f>
        <v>0</v>
      </c>
      <c r="V84" s="374"/>
      <c r="W84" s="178">
        <f>(F84*0.05)+(H84*4)+(J84*-1)+(N84*0.1)+(P84*6)</f>
        <v>0</v>
      </c>
      <c r="X84" s="375">
        <f>((F84*0.05)+(H84*4)+(J84*-1)+(N84*0.1)+(P84*6))*0.4</f>
        <v>0</v>
      </c>
      <c r="Y84" s="373"/>
      <c r="Z84" s="373"/>
    </row>
    <row r="85" spans="1:27" x14ac:dyDescent="0.15">
      <c r="A85" s="368" t="s">
        <v>482</v>
      </c>
      <c r="B85" s="178">
        <v>17</v>
      </c>
      <c r="C85" s="178">
        <v>536</v>
      </c>
      <c r="D85" s="178">
        <v>360</v>
      </c>
      <c r="E85" s="184">
        <f>D85/C85</f>
        <v>0.67164179104477617</v>
      </c>
      <c r="F85" s="178">
        <v>3922</v>
      </c>
      <c r="G85" s="372">
        <f>F85/C85</f>
        <v>7.3171641791044779</v>
      </c>
      <c r="H85" s="178">
        <v>22</v>
      </c>
      <c r="I85" s="184">
        <f>H85/C85</f>
        <v>4.1044776119402986E-2</v>
      </c>
      <c r="J85" s="178">
        <v>14</v>
      </c>
      <c r="K85" s="184">
        <f t="shared" ref="K85:K86" si="50">J85/C85</f>
        <v>2.6119402985074626E-2</v>
      </c>
      <c r="M85" s="178">
        <v>56</v>
      </c>
      <c r="N85" s="178">
        <v>112</v>
      </c>
      <c r="O85" s="178">
        <f>N85/M85</f>
        <v>2</v>
      </c>
      <c r="P85" s="178">
        <v>0</v>
      </c>
      <c r="Q85" s="184">
        <f t="shared" ref="Q85:Q86" si="51">P85/M85</f>
        <v>0</v>
      </c>
      <c r="R85" s="373"/>
      <c r="S85" s="184">
        <f>(C85+M85)/($D$17+$N$17)</f>
        <v>0.9426751592356688</v>
      </c>
      <c r="T85" s="184">
        <f>C85/($D$17)</f>
        <v>0.98710865561694294</v>
      </c>
      <c r="U85" s="184">
        <f>M85/($N$17)</f>
        <v>0.6588235294117647</v>
      </c>
      <c r="V85" s="374"/>
      <c r="W85" s="178">
        <f t="shared" ref="W85:W86" si="52">(F85*0.05)+(H85*4)+(J85*-1)+(N85*0.1)+(P85*6)</f>
        <v>281.3</v>
      </c>
      <c r="X85" s="375">
        <f t="shared" ref="X85:X86" si="53">((F85*0.05)+(H85*4)+(J85*-1)+(N85*0.1)+(P85*6))*0.4</f>
        <v>112.52000000000001</v>
      </c>
      <c r="Y85" s="373"/>
      <c r="Z85" s="373"/>
    </row>
    <row r="86" spans="1:27" x14ac:dyDescent="0.15">
      <c r="A86" s="368"/>
      <c r="B86" s="178"/>
      <c r="C86" s="178"/>
      <c r="D86" s="178"/>
      <c r="E86" s="184" t="e">
        <f>D86/C86</f>
        <v>#DIV/0!</v>
      </c>
      <c r="F86" s="178"/>
      <c r="G86" s="372" t="e">
        <f>F86/C86</f>
        <v>#DIV/0!</v>
      </c>
      <c r="H86" s="178"/>
      <c r="I86" s="184" t="e">
        <f>H86/C86</f>
        <v>#DIV/0!</v>
      </c>
      <c r="J86" s="178"/>
      <c r="K86" s="184" t="e">
        <f t="shared" si="50"/>
        <v>#DIV/0!</v>
      </c>
      <c r="M86" s="178"/>
      <c r="N86" s="178"/>
      <c r="O86" s="178" t="e">
        <f>N86/M86</f>
        <v>#DIV/0!</v>
      </c>
      <c r="P86" s="178"/>
      <c r="Q86" s="184" t="e">
        <f t="shared" si="51"/>
        <v>#DIV/0!</v>
      </c>
      <c r="R86" s="373"/>
      <c r="S86" s="184">
        <f>(C86+M86)/($D$17+$N$17)</f>
        <v>0</v>
      </c>
      <c r="T86" s="184">
        <f>C86/($D$17)</f>
        <v>0</v>
      </c>
      <c r="U86" s="184">
        <f>M86/($N$17)</f>
        <v>0</v>
      </c>
      <c r="V86" s="374"/>
      <c r="W86" s="178">
        <f t="shared" si="52"/>
        <v>0</v>
      </c>
      <c r="X86" s="375">
        <f t="shared" si="53"/>
        <v>0</v>
      </c>
      <c r="Y86" s="373"/>
      <c r="Z86" s="373"/>
    </row>
    <row r="87" spans="1:27" x14ac:dyDescent="0.15">
      <c r="A87" s="371" t="s">
        <v>44</v>
      </c>
      <c r="B87" s="371"/>
      <c r="C87" s="371">
        <f>SUM(C84:C86)</f>
        <v>536</v>
      </c>
      <c r="D87" s="371">
        <f>SUM(D84:D86)</f>
        <v>360</v>
      </c>
      <c r="E87" s="371"/>
      <c r="F87" s="371">
        <f t="shared" ref="F87" si="54">SUM(F84:F86)</f>
        <v>3922</v>
      </c>
      <c r="G87" s="371"/>
      <c r="H87" s="371">
        <f t="shared" ref="H87" si="55">SUM(H84:H86)</f>
        <v>22</v>
      </c>
      <c r="I87" s="371"/>
      <c r="J87" s="371">
        <f t="shared" ref="J87" si="56">SUM(J84:J86)</f>
        <v>14</v>
      </c>
      <c r="K87" s="371"/>
      <c r="L87" s="190"/>
      <c r="M87" s="371">
        <f>SUM(M84:M86)</f>
        <v>56</v>
      </c>
      <c r="N87" s="371">
        <f>SUM(N84:N86)</f>
        <v>112</v>
      </c>
      <c r="O87" s="371"/>
      <c r="P87" s="371">
        <f>SUM(P84:P86)</f>
        <v>0</v>
      </c>
      <c r="Q87" s="371"/>
      <c r="R87" s="371"/>
      <c r="S87" s="376">
        <f>S84+S85+S86</f>
        <v>0.9426751592356688</v>
      </c>
      <c r="T87" s="377">
        <f>C87/(C87+M87)</f>
        <v>0.90540540540540537</v>
      </c>
      <c r="U87" s="377">
        <f>M87/(M87+C87)</f>
        <v>9.45945945945946E-2</v>
      </c>
      <c r="V87" s="374"/>
      <c r="W87" s="373"/>
      <c r="X87" s="373"/>
      <c r="Y87" s="373"/>
      <c r="Z87" s="373"/>
    </row>
    <row r="88" spans="1:27" x14ac:dyDescent="0.15">
      <c r="C88" s="373"/>
      <c r="D88" s="378"/>
      <c r="E88" s="373"/>
      <c r="F88" s="379"/>
      <c r="G88" s="373"/>
      <c r="H88" s="380"/>
      <c r="I88" s="373"/>
      <c r="J88" s="380"/>
      <c r="K88" s="373"/>
      <c r="L88" s="373"/>
      <c r="M88" s="373"/>
      <c r="N88" s="373"/>
      <c r="O88" s="373"/>
      <c r="P88" s="373"/>
      <c r="Q88" s="373"/>
      <c r="R88" s="373"/>
    </row>
    <row r="89" spans="1:27" x14ac:dyDescent="0.15">
      <c r="C89" s="373"/>
      <c r="D89" s="378"/>
      <c r="E89" s="373"/>
      <c r="F89" s="379"/>
      <c r="G89" s="373"/>
      <c r="H89" s="380"/>
      <c r="I89" s="373"/>
      <c r="J89" s="380"/>
      <c r="K89" s="373"/>
      <c r="L89" s="373"/>
      <c r="M89" s="373"/>
      <c r="N89" s="373"/>
      <c r="O89" s="373"/>
      <c r="P89" s="373"/>
      <c r="Q89" s="373"/>
      <c r="R89" s="373"/>
    </row>
    <row r="90" spans="1:27" x14ac:dyDescent="0.15">
      <c r="A90" s="580" t="s">
        <v>49</v>
      </c>
      <c r="B90" s="580"/>
      <c r="C90" s="580"/>
      <c r="D90" s="580"/>
      <c r="E90" s="580"/>
      <c r="F90" s="580"/>
      <c r="G90" s="580"/>
      <c r="H90" s="580" t="s">
        <v>52</v>
      </c>
      <c r="I90" s="581"/>
      <c r="J90" s="581"/>
      <c r="K90" s="581"/>
      <c r="L90" s="581"/>
      <c r="M90" s="581"/>
      <c r="N90" s="373"/>
      <c r="O90" s="373"/>
      <c r="R90" s="580" t="s">
        <v>50</v>
      </c>
      <c r="S90" s="580"/>
      <c r="T90" s="580"/>
      <c r="V90" s="580" t="s">
        <v>51</v>
      </c>
      <c r="W90" s="580"/>
      <c r="X90" s="369"/>
      <c r="Y90" s="369"/>
      <c r="Z90" s="369"/>
      <c r="AA90" s="369"/>
    </row>
    <row r="91" spans="1:27" x14ac:dyDescent="0.15">
      <c r="A91" s="371"/>
      <c r="B91" s="371" t="s">
        <v>66</v>
      </c>
      <c r="C91" s="371" t="s">
        <v>1</v>
      </c>
      <c r="D91" s="371" t="s">
        <v>4</v>
      </c>
      <c r="E91" s="371" t="s">
        <v>5</v>
      </c>
      <c r="F91" s="371" t="s">
        <v>6</v>
      </c>
      <c r="G91" s="371" t="s">
        <v>7</v>
      </c>
      <c r="I91" s="371" t="s">
        <v>34</v>
      </c>
      <c r="J91" s="371" t="s">
        <v>17</v>
      </c>
      <c r="K91" s="371" t="s">
        <v>18</v>
      </c>
      <c r="L91" s="371" t="s">
        <v>19</v>
      </c>
      <c r="M91" s="371" t="s">
        <v>20</v>
      </c>
      <c r="N91" s="371" t="s">
        <v>6</v>
      </c>
      <c r="O91" s="371" t="s">
        <v>53</v>
      </c>
      <c r="R91" s="371" t="s">
        <v>16</v>
      </c>
      <c r="S91" s="371" t="s">
        <v>47</v>
      </c>
      <c r="T91" s="371" t="s">
        <v>45</v>
      </c>
      <c r="U91" s="371" t="s">
        <v>46</v>
      </c>
      <c r="W91" s="371" t="s">
        <v>14</v>
      </c>
      <c r="X91" s="371" t="s">
        <v>21</v>
      </c>
      <c r="Y91" s="371" t="s">
        <v>1002</v>
      </c>
      <c r="Z91" s="371"/>
      <c r="AA91" s="371"/>
    </row>
    <row r="92" spans="1:27" x14ac:dyDescent="0.15">
      <c r="A92" s="177" t="s">
        <v>1375</v>
      </c>
      <c r="B92" s="381">
        <v>15</v>
      </c>
      <c r="C92" s="178">
        <v>175</v>
      </c>
      <c r="D92" s="178">
        <v>742</v>
      </c>
      <c r="E92" s="178">
        <f>D92/C92</f>
        <v>4.24</v>
      </c>
      <c r="F92" s="178">
        <v>7</v>
      </c>
      <c r="G92" s="184">
        <f>F92/C92</f>
        <v>0.04</v>
      </c>
      <c r="I92" s="184">
        <f>K92/J92</f>
        <v>0.7</v>
      </c>
      <c r="J92" s="178">
        <v>40</v>
      </c>
      <c r="K92" s="178">
        <v>28</v>
      </c>
      <c r="L92" s="178">
        <v>167</v>
      </c>
      <c r="M92" s="178">
        <f>L92/K92</f>
        <v>5.9642857142857144</v>
      </c>
      <c r="N92" s="178">
        <v>1</v>
      </c>
      <c r="O92" s="184">
        <f>N92/K92</f>
        <v>3.5714285714285712E-2</v>
      </c>
      <c r="R92" s="368" t="s">
        <v>1376</v>
      </c>
      <c r="S92" s="184">
        <f>(C92+J92)/($D$27+$K$27+$N$17+$E$17+$L$38+$L$47)</f>
        <v>0.23835920177383593</v>
      </c>
      <c r="T92" s="184">
        <f>J92/($K$27+$F$38+$F$47)</f>
        <v>0.10498687664041995</v>
      </c>
      <c r="U92" s="184">
        <f>C92/($D$27+$N$17+$L$38+$L$47)</f>
        <v>0.3888888888888889</v>
      </c>
      <c r="W92" s="178">
        <f>(D92*0.1)+(F92*6)+(L92*0.1)+(N92*6)</f>
        <v>138.9</v>
      </c>
      <c r="X92" s="178">
        <f>(D92*0.1)+(F92*6)+(K92*1)+(L92*0.1)+(N92*6)</f>
        <v>166.89999999999998</v>
      </c>
      <c r="Y92" s="178">
        <f>(D92*0.1)+(F92*6)+(K92*0.5)+(L92*0.1)+(N92*6)</f>
        <v>152.89999999999998</v>
      </c>
      <c r="Z92" s="373"/>
      <c r="AA92" s="373"/>
    </row>
    <row r="93" spans="1:27" x14ac:dyDescent="0.15">
      <c r="A93" s="177"/>
      <c r="B93" s="381"/>
      <c r="C93" s="178"/>
      <c r="D93" s="178"/>
      <c r="E93" s="178" t="e">
        <f>D93/C93</f>
        <v>#DIV/0!</v>
      </c>
      <c r="F93" s="178">
        <v>0</v>
      </c>
      <c r="G93" s="184" t="e">
        <f>F93/C93</f>
        <v>#DIV/0!</v>
      </c>
      <c r="I93" s="184" t="e">
        <f t="shared" ref="I93:I96" si="57">K93/J93</f>
        <v>#DIV/0!</v>
      </c>
      <c r="J93" s="178"/>
      <c r="K93" s="178"/>
      <c r="L93" s="178"/>
      <c r="M93" s="178" t="e">
        <f>L93/K93</f>
        <v>#DIV/0!</v>
      </c>
      <c r="N93" s="178"/>
      <c r="O93" s="184" t="e">
        <f t="shared" ref="O93:O96" si="58">N93/K93</f>
        <v>#DIV/0!</v>
      </c>
      <c r="R93" s="368"/>
      <c r="S93" s="184">
        <f>(C93+J93)/($D$27+$K$27+$N$17+$E$17+$L$38+$L$47)</f>
        <v>0</v>
      </c>
      <c r="T93" s="184">
        <f>J93/($K$27+$F$38+$F$47)</f>
        <v>0</v>
      </c>
      <c r="U93" s="184">
        <f>C93/($D$27+$N$17+$L$38+$L$47)</f>
        <v>0</v>
      </c>
      <c r="W93" s="178">
        <f t="shared" ref="W93:W96" si="59">(D93*0.1)+(F93*6)+(L93*0.1)+(N93*6)</f>
        <v>0</v>
      </c>
      <c r="X93" s="178">
        <f t="shared" ref="X93:X96" si="60">(D93*0.1)+(F93*6)+(K93*1)+(L93*0.1)+(N93*6)</f>
        <v>0</v>
      </c>
      <c r="Y93" s="178">
        <f t="shared" ref="Y93:Y96" si="61">(D93*0.1)+(F93*6)+(K93*0.5)+(L93*0.1)+(N93*6)</f>
        <v>0</v>
      </c>
      <c r="Z93" s="373"/>
      <c r="AA93" s="373"/>
    </row>
    <row r="94" spans="1:27" x14ac:dyDescent="0.15">
      <c r="A94" s="368"/>
      <c r="B94" s="381"/>
      <c r="C94" s="178"/>
      <c r="D94" s="178"/>
      <c r="E94" s="178" t="e">
        <f>D94/C94</f>
        <v>#DIV/0!</v>
      </c>
      <c r="F94" s="178">
        <v>0</v>
      </c>
      <c r="G94" s="184" t="e">
        <f>F94/C94</f>
        <v>#DIV/0!</v>
      </c>
      <c r="I94" s="184">
        <f t="shared" si="57"/>
        <v>0.82352941176470584</v>
      </c>
      <c r="J94" s="178">
        <v>17</v>
      </c>
      <c r="K94" s="178">
        <v>14</v>
      </c>
      <c r="L94" s="178">
        <v>115</v>
      </c>
      <c r="M94" s="178">
        <f>L94/K94</f>
        <v>8.2142857142857135</v>
      </c>
      <c r="N94" s="178">
        <v>0</v>
      </c>
      <c r="O94" s="184">
        <f t="shared" si="58"/>
        <v>0</v>
      </c>
      <c r="R94" s="368"/>
      <c r="S94" s="184">
        <f>(C94+J94)/($D$27+$K$27+$N$17+$E$17+$L$38+$L$47)</f>
        <v>1.8847006651884702E-2</v>
      </c>
      <c r="T94" s="184">
        <f>J94/($K$27+$F$38+$F$47)</f>
        <v>4.4619422572178477E-2</v>
      </c>
      <c r="U94" s="184">
        <f>C94/($D$27+$N$17+$L$38+$L$47)</f>
        <v>0</v>
      </c>
      <c r="W94" s="178">
        <f t="shared" si="59"/>
        <v>11.5</v>
      </c>
      <c r="X94" s="178">
        <f t="shared" si="60"/>
        <v>25.5</v>
      </c>
      <c r="Y94" s="178">
        <f t="shared" si="61"/>
        <v>18.5</v>
      </c>
      <c r="Z94" s="373"/>
      <c r="AA94" s="373"/>
    </row>
    <row r="95" spans="1:27" x14ac:dyDescent="0.15">
      <c r="A95" s="368" t="s">
        <v>484</v>
      </c>
      <c r="B95" s="381">
        <v>17</v>
      </c>
      <c r="C95" s="178">
        <v>249</v>
      </c>
      <c r="D95" s="178">
        <v>1115</v>
      </c>
      <c r="E95" s="178">
        <f>D95/C95</f>
        <v>4.4779116465863451</v>
      </c>
      <c r="F95" s="178">
        <v>9</v>
      </c>
      <c r="G95" s="184">
        <f>F95/C95</f>
        <v>3.614457831325301E-2</v>
      </c>
      <c r="I95" s="184">
        <f t="shared" si="57"/>
        <v>0.77777777777777779</v>
      </c>
      <c r="J95" s="178">
        <v>90</v>
      </c>
      <c r="K95" s="178">
        <v>70</v>
      </c>
      <c r="L95" s="178">
        <v>450</v>
      </c>
      <c r="M95" s="178">
        <f>L95/K95</f>
        <v>6.4285714285714288</v>
      </c>
      <c r="N95" s="178">
        <v>2</v>
      </c>
      <c r="O95" s="184">
        <f t="shared" si="58"/>
        <v>2.8571428571428571E-2</v>
      </c>
      <c r="R95" s="368" t="s">
        <v>171</v>
      </c>
      <c r="S95" s="184">
        <f>(C95+J95)/($D$27+$K$27+$N$17+$E$17+$L$38+$L$47)</f>
        <v>0.37583148558758317</v>
      </c>
      <c r="T95" s="184">
        <f>J95/($K$27+$F$38+$F$47)</f>
        <v>0.23622047244094488</v>
      </c>
      <c r="U95" s="184">
        <f>C95/($D$27+$N$17+$L$38+$L$47)</f>
        <v>0.55333333333333334</v>
      </c>
      <c r="W95" s="178">
        <f t="shared" si="59"/>
        <v>222.5</v>
      </c>
      <c r="X95" s="178">
        <f t="shared" si="60"/>
        <v>292.5</v>
      </c>
      <c r="Y95" s="178">
        <f t="shared" si="61"/>
        <v>257.5</v>
      </c>
      <c r="Z95" s="373"/>
      <c r="AA95" s="373"/>
    </row>
    <row r="96" spans="1:27" x14ac:dyDescent="0.15">
      <c r="A96" s="368"/>
      <c r="B96" s="381"/>
      <c r="C96" s="178"/>
      <c r="D96" s="178"/>
      <c r="E96" s="178" t="e">
        <f>D96/C96</f>
        <v>#DIV/0!</v>
      </c>
      <c r="F96" s="178"/>
      <c r="G96" s="184" t="e">
        <f>F96/C96</f>
        <v>#DIV/0!</v>
      </c>
      <c r="I96" s="184" t="e">
        <f t="shared" si="57"/>
        <v>#DIV/0!</v>
      </c>
      <c r="J96" s="178"/>
      <c r="K96" s="178"/>
      <c r="L96" s="178"/>
      <c r="M96" s="178" t="e">
        <f>L96/K96</f>
        <v>#DIV/0!</v>
      </c>
      <c r="N96" s="178">
        <v>0</v>
      </c>
      <c r="O96" s="184" t="e">
        <f t="shared" si="58"/>
        <v>#DIV/0!</v>
      </c>
      <c r="R96" s="368"/>
      <c r="S96" s="184">
        <f>(C96+J96)/($D$27+$K$27+$N$17+$E$17+$L$38+$L$47)</f>
        <v>0</v>
      </c>
      <c r="T96" s="184">
        <f>J96/($K$27+$F$38+$F$47)</f>
        <v>0</v>
      </c>
      <c r="U96" s="184">
        <f>C96/($D$27+$N$17+$L$38+$L$47)</f>
        <v>0</v>
      </c>
      <c r="W96" s="178">
        <f t="shared" si="59"/>
        <v>0</v>
      </c>
      <c r="X96" s="178">
        <f t="shared" si="60"/>
        <v>0</v>
      </c>
      <c r="Y96" s="178">
        <f t="shared" si="61"/>
        <v>0</v>
      </c>
      <c r="Z96" s="373"/>
      <c r="AA96" s="373"/>
    </row>
    <row r="97" spans="1:26" x14ac:dyDescent="0.15">
      <c r="A97" s="371" t="s">
        <v>44</v>
      </c>
      <c r="B97" s="371"/>
      <c r="C97" s="371">
        <f>SUM(C92:C96)</f>
        <v>424</v>
      </c>
      <c r="D97" s="371">
        <f t="shared" ref="D97" si="62">SUM(D92:D96)</f>
        <v>1857</v>
      </c>
      <c r="E97" s="371"/>
      <c r="F97" s="371">
        <f t="shared" ref="F97" si="63">SUM(F92:F96)</f>
        <v>16</v>
      </c>
      <c r="G97" s="371"/>
      <c r="H97" s="371"/>
      <c r="I97" s="371"/>
      <c r="J97" s="371">
        <f>SUM(J92:J96)</f>
        <v>147</v>
      </c>
      <c r="K97" s="371">
        <f t="shared" ref="K97:L97" si="64">SUM(K92:K96)</f>
        <v>112</v>
      </c>
      <c r="L97" s="371">
        <f t="shared" si="64"/>
        <v>732</v>
      </c>
      <c r="M97" s="371"/>
      <c r="N97" s="371">
        <f t="shared" ref="N97" si="65">SUM(N92:N96)</f>
        <v>3</v>
      </c>
      <c r="O97" s="371"/>
    </row>
    <row r="98" spans="1:26" x14ac:dyDescent="0.15">
      <c r="A98" s="371"/>
      <c r="C98" s="373"/>
      <c r="D98" s="373"/>
      <c r="E98" s="373"/>
      <c r="F98" s="373"/>
      <c r="G98" s="373"/>
      <c r="H98" s="371"/>
      <c r="I98" s="373"/>
      <c r="J98" s="373"/>
      <c r="K98" s="373"/>
      <c r="L98" s="373"/>
      <c r="M98" s="373"/>
      <c r="N98" s="373"/>
    </row>
    <row r="99" spans="1:26" x14ac:dyDescent="0.15">
      <c r="C99" s="373"/>
      <c r="D99" s="373"/>
      <c r="E99" s="373"/>
      <c r="F99" s="373"/>
      <c r="G99" s="373"/>
      <c r="H99" s="373"/>
      <c r="I99" s="373"/>
      <c r="J99" s="373"/>
      <c r="K99" s="373"/>
      <c r="L99" s="373"/>
      <c r="M99" s="373"/>
    </row>
    <row r="100" spans="1:26" x14ac:dyDescent="0.15">
      <c r="A100" s="580" t="s">
        <v>52</v>
      </c>
      <c r="B100" s="580"/>
      <c r="C100" s="580"/>
      <c r="D100" s="580"/>
      <c r="E100" s="580"/>
      <c r="F100" s="580"/>
      <c r="G100" s="580"/>
      <c r="H100" s="373"/>
      <c r="I100" s="373"/>
      <c r="J100" s="580" t="s">
        <v>49</v>
      </c>
      <c r="K100" s="580"/>
      <c r="L100" s="580"/>
      <c r="M100" s="580"/>
      <c r="N100" s="580"/>
      <c r="R100" s="580" t="s">
        <v>50</v>
      </c>
      <c r="S100" s="580"/>
      <c r="T100" s="580"/>
      <c r="V100" s="580" t="s">
        <v>51</v>
      </c>
      <c r="W100" s="579"/>
    </row>
    <row r="101" spans="1:26" x14ac:dyDescent="0.15">
      <c r="A101" s="371" t="s">
        <v>25</v>
      </c>
      <c r="B101" s="371" t="s">
        <v>66</v>
      </c>
      <c r="C101" s="371" t="s">
        <v>34</v>
      </c>
      <c r="D101" s="371" t="s">
        <v>17</v>
      </c>
      <c r="E101" s="371" t="s">
        <v>18</v>
      </c>
      <c r="F101" s="371" t="s">
        <v>19</v>
      </c>
      <c r="G101" s="371" t="s">
        <v>20</v>
      </c>
      <c r="H101" s="371" t="s">
        <v>6</v>
      </c>
      <c r="I101" s="371" t="s">
        <v>53</v>
      </c>
      <c r="K101" s="371" t="s">
        <v>10</v>
      </c>
      <c r="L101" s="371" t="s">
        <v>11</v>
      </c>
      <c r="M101" s="371" t="s">
        <v>12</v>
      </c>
      <c r="N101" s="371" t="s">
        <v>26</v>
      </c>
      <c r="O101" s="371" t="s">
        <v>7</v>
      </c>
      <c r="R101" s="371" t="s">
        <v>25</v>
      </c>
      <c r="S101" s="371" t="s">
        <v>47</v>
      </c>
      <c r="T101" s="371" t="s">
        <v>45</v>
      </c>
      <c r="U101" s="371" t="s">
        <v>46</v>
      </c>
      <c r="W101" s="371" t="s">
        <v>14</v>
      </c>
      <c r="X101" s="371" t="s">
        <v>21</v>
      </c>
      <c r="Y101" s="371" t="s">
        <v>1003</v>
      </c>
      <c r="Z101" s="371"/>
    </row>
    <row r="102" spans="1:26" x14ac:dyDescent="0.15">
      <c r="A102" s="368" t="s">
        <v>799</v>
      </c>
      <c r="B102" s="178">
        <v>15</v>
      </c>
      <c r="C102" s="184">
        <f>E102/D102</f>
        <v>0.69230769230769229</v>
      </c>
      <c r="D102" s="178">
        <v>91</v>
      </c>
      <c r="E102" s="178">
        <v>63</v>
      </c>
      <c r="F102" s="178">
        <v>780</v>
      </c>
      <c r="G102" s="178">
        <f t="shared" ref="G102:G107" si="66">F102/E102</f>
        <v>12.380952380952381</v>
      </c>
      <c r="H102" s="178">
        <v>5</v>
      </c>
      <c r="I102" s="184">
        <f>H102/E102</f>
        <v>7.9365079365079361E-2</v>
      </c>
      <c r="K102" s="178">
        <v>0</v>
      </c>
      <c r="L102" s="178">
        <v>0</v>
      </c>
      <c r="M102" s="382" t="e">
        <f t="shared" ref="M102:M107" si="67">L102/K102</f>
        <v>#DIV/0!</v>
      </c>
      <c r="N102" s="178">
        <v>0</v>
      </c>
      <c r="O102" s="184" t="e">
        <f>N102/K102</f>
        <v>#DIV/0!</v>
      </c>
      <c r="R102" s="368" t="s">
        <v>800</v>
      </c>
      <c r="S102" s="186">
        <f t="shared" ref="S102:S107" si="68">(D102+K102)/($D$27+$L$27+$N$17+$E$47+$L$47)</f>
        <v>0.14653784219001612</v>
      </c>
      <c r="T102" s="186">
        <f t="shared" ref="T102:T107" si="69">D102/($E$17)</f>
        <v>0.24795640326975477</v>
      </c>
      <c r="U102" s="186">
        <f t="shared" ref="U102:U107" si="70">K102/($N$17+$D$27+$L$38+$L$47)</f>
        <v>0</v>
      </c>
      <c r="W102" s="178">
        <f>(F102*0.1)+(H102*6)+(L102*0.1)+(N102*6)</f>
        <v>108</v>
      </c>
      <c r="X102" s="178">
        <f>(E102*1)+(F102*0.1)+(H102*6)+(L102*0.1)+(N102*6)</f>
        <v>171</v>
      </c>
      <c r="Y102" s="178">
        <f>(E102*0.5)+(F102*0.1)+(H102*6)+(L102*0.1)+(N102*6)</f>
        <v>139.5</v>
      </c>
      <c r="Z102" s="373"/>
    </row>
    <row r="103" spans="1:26" x14ac:dyDescent="0.15">
      <c r="A103" s="368" t="s">
        <v>1487</v>
      </c>
      <c r="B103" s="178">
        <v>16</v>
      </c>
      <c r="C103" s="184">
        <f t="shared" ref="C103:C107" si="71">E103/D103</f>
        <v>0.60256410256410253</v>
      </c>
      <c r="D103" s="178">
        <v>78</v>
      </c>
      <c r="E103" s="178">
        <v>47</v>
      </c>
      <c r="F103" s="178">
        <v>614</v>
      </c>
      <c r="G103" s="178">
        <f t="shared" si="66"/>
        <v>13.063829787234043</v>
      </c>
      <c r="H103" s="178">
        <v>5</v>
      </c>
      <c r="I103" s="184">
        <f t="shared" ref="I103:I107" si="72">H103/E103</f>
        <v>0.10638297872340426</v>
      </c>
      <c r="K103" s="178">
        <v>7</v>
      </c>
      <c r="L103" s="178">
        <v>45</v>
      </c>
      <c r="M103" s="382">
        <f t="shared" si="67"/>
        <v>6.4285714285714288</v>
      </c>
      <c r="N103" s="178">
        <v>1</v>
      </c>
      <c r="O103" s="184">
        <f t="shared" ref="O103:O107" si="73">N103/K103</f>
        <v>0.14285714285714285</v>
      </c>
      <c r="R103" s="368"/>
      <c r="S103" s="186">
        <f t="shared" si="68"/>
        <v>0.13687600644122383</v>
      </c>
      <c r="T103" s="186">
        <f t="shared" si="69"/>
        <v>0.21253405994550409</v>
      </c>
      <c r="U103" s="186">
        <f t="shared" si="70"/>
        <v>1.5555555555555555E-2</v>
      </c>
      <c r="W103" s="178">
        <f t="shared" ref="W103:W107" si="74">(F103*0.1)+(H103*6)+(L103*0.1)+(N103*6)</f>
        <v>101.9</v>
      </c>
      <c r="X103" s="178">
        <f t="shared" ref="X103:X107" si="75">(E103*1)+(F103*0.1)+(H103*6)+(L103*0.1)+(N103*6)</f>
        <v>148.9</v>
      </c>
      <c r="Y103" s="178">
        <f t="shared" ref="Y103:Y107" si="76">(E103*0.5)+(F103*0.1)+(H103*6)+(L103*0.1)+(N103*6)</f>
        <v>125.4</v>
      </c>
      <c r="Z103" s="373"/>
    </row>
    <row r="104" spans="1:26" x14ac:dyDescent="0.15">
      <c r="A104" s="177" t="s">
        <v>933</v>
      </c>
      <c r="B104" s="178">
        <v>16</v>
      </c>
      <c r="C104" s="184">
        <f t="shared" si="71"/>
        <v>0.65</v>
      </c>
      <c r="D104" s="178">
        <v>20</v>
      </c>
      <c r="E104" s="178">
        <v>13</v>
      </c>
      <c r="F104" s="178">
        <v>146</v>
      </c>
      <c r="G104" s="178">
        <f t="shared" si="66"/>
        <v>11.23076923076923</v>
      </c>
      <c r="H104" s="178">
        <v>1</v>
      </c>
      <c r="I104" s="184">
        <f t="shared" si="72"/>
        <v>7.6923076923076927E-2</v>
      </c>
      <c r="K104" s="178">
        <v>3</v>
      </c>
      <c r="L104" s="178">
        <v>18</v>
      </c>
      <c r="M104" s="382">
        <f t="shared" si="67"/>
        <v>6</v>
      </c>
      <c r="N104" s="178">
        <v>0</v>
      </c>
      <c r="O104" s="184">
        <f t="shared" si="73"/>
        <v>0</v>
      </c>
      <c r="R104" s="368" t="s">
        <v>934</v>
      </c>
      <c r="S104" s="186">
        <f t="shared" si="68"/>
        <v>3.7037037037037035E-2</v>
      </c>
      <c r="T104" s="186">
        <f t="shared" si="69"/>
        <v>5.4495912806539509E-2</v>
      </c>
      <c r="U104" s="186">
        <f t="shared" si="70"/>
        <v>6.6666666666666671E-3</v>
      </c>
      <c r="W104" s="178">
        <f t="shared" si="74"/>
        <v>22.400000000000002</v>
      </c>
      <c r="X104" s="178">
        <f t="shared" si="75"/>
        <v>35.4</v>
      </c>
      <c r="Y104" s="178">
        <f t="shared" si="76"/>
        <v>28.900000000000002</v>
      </c>
      <c r="Z104" s="373"/>
    </row>
    <row r="105" spans="1:26" x14ac:dyDescent="0.15">
      <c r="A105" s="177" t="s">
        <v>1319</v>
      </c>
      <c r="B105" s="178">
        <v>8</v>
      </c>
      <c r="C105" s="184">
        <f t="shared" si="71"/>
        <v>0.66666666666666663</v>
      </c>
      <c r="D105" s="178">
        <v>15</v>
      </c>
      <c r="E105" s="178">
        <v>10</v>
      </c>
      <c r="F105" s="178">
        <v>111</v>
      </c>
      <c r="G105" s="178">
        <f t="shared" si="66"/>
        <v>11.1</v>
      </c>
      <c r="H105" s="178">
        <v>0</v>
      </c>
      <c r="I105" s="184">
        <f t="shared" si="72"/>
        <v>0</v>
      </c>
      <c r="K105" s="178">
        <v>2</v>
      </c>
      <c r="L105" s="178">
        <v>10</v>
      </c>
      <c r="M105" s="382">
        <f t="shared" si="67"/>
        <v>5</v>
      </c>
      <c r="N105" s="178">
        <v>0</v>
      </c>
      <c r="O105" s="184">
        <f t="shared" si="73"/>
        <v>0</v>
      </c>
      <c r="R105" s="368" t="s">
        <v>1320</v>
      </c>
      <c r="S105" s="186">
        <f t="shared" si="68"/>
        <v>2.7375201288244767E-2</v>
      </c>
      <c r="T105" s="186">
        <f t="shared" si="69"/>
        <v>4.0871934604904632E-2</v>
      </c>
      <c r="U105" s="186">
        <f t="shared" si="70"/>
        <v>4.4444444444444444E-3</v>
      </c>
      <c r="W105" s="178">
        <f t="shared" si="74"/>
        <v>12.100000000000001</v>
      </c>
      <c r="X105" s="178">
        <f t="shared" si="75"/>
        <v>22.1</v>
      </c>
      <c r="Y105" s="178">
        <f t="shared" si="76"/>
        <v>17.100000000000001</v>
      </c>
      <c r="Z105" s="373"/>
    </row>
    <row r="106" spans="1:26" x14ac:dyDescent="0.15">
      <c r="A106" s="368" t="s">
        <v>485</v>
      </c>
      <c r="B106" s="178">
        <v>11</v>
      </c>
      <c r="C106" s="184">
        <f t="shared" si="71"/>
        <v>0.5714285714285714</v>
      </c>
      <c r="D106" s="178">
        <v>42</v>
      </c>
      <c r="E106" s="178">
        <v>24</v>
      </c>
      <c r="F106" s="178">
        <v>404</v>
      </c>
      <c r="G106" s="178">
        <f t="shared" si="66"/>
        <v>16.833333333333332</v>
      </c>
      <c r="H106" s="178">
        <v>1</v>
      </c>
      <c r="I106" s="184">
        <f t="shared" si="72"/>
        <v>4.1666666666666664E-2</v>
      </c>
      <c r="K106" s="178">
        <v>0</v>
      </c>
      <c r="L106" s="178">
        <v>0</v>
      </c>
      <c r="M106" s="382" t="e">
        <f t="shared" si="67"/>
        <v>#DIV/0!</v>
      </c>
      <c r="N106" s="178">
        <v>0</v>
      </c>
      <c r="O106" s="184" t="e">
        <f t="shared" si="73"/>
        <v>#DIV/0!</v>
      </c>
      <c r="R106" s="368" t="s">
        <v>392</v>
      </c>
      <c r="S106" s="186">
        <f t="shared" si="68"/>
        <v>6.7632850241545889E-2</v>
      </c>
      <c r="T106" s="186">
        <f t="shared" si="69"/>
        <v>0.11444141689373297</v>
      </c>
      <c r="U106" s="186">
        <f t="shared" si="70"/>
        <v>0</v>
      </c>
      <c r="W106" s="178">
        <f t="shared" si="74"/>
        <v>46.400000000000006</v>
      </c>
      <c r="X106" s="178">
        <f t="shared" si="75"/>
        <v>70.400000000000006</v>
      </c>
      <c r="Y106" s="178">
        <f t="shared" si="76"/>
        <v>58.400000000000006</v>
      </c>
      <c r="Z106" s="373"/>
    </row>
    <row r="107" spans="1:26" x14ac:dyDescent="0.15">
      <c r="A107" s="368" t="s">
        <v>678</v>
      </c>
      <c r="B107" s="178">
        <v>6</v>
      </c>
      <c r="C107" s="184">
        <f t="shared" si="71"/>
        <v>0.52</v>
      </c>
      <c r="D107" s="178">
        <v>25</v>
      </c>
      <c r="E107" s="178">
        <v>13</v>
      </c>
      <c r="F107" s="178">
        <v>230</v>
      </c>
      <c r="G107" s="178">
        <f t="shared" si="66"/>
        <v>17.692307692307693</v>
      </c>
      <c r="H107" s="178">
        <v>2</v>
      </c>
      <c r="I107" s="184">
        <f t="shared" si="72"/>
        <v>0.15384615384615385</v>
      </c>
      <c r="K107" s="178">
        <v>5</v>
      </c>
      <c r="L107" s="178">
        <v>27</v>
      </c>
      <c r="M107" s="382">
        <f t="shared" si="67"/>
        <v>5.4</v>
      </c>
      <c r="N107" s="178">
        <v>1</v>
      </c>
      <c r="O107" s="184">
        <f t="shared" si="73"/>
        <v>0.2</v>
      </c>
      <c r="R107" s="368" t="s">
        <v>393</v>
      </c>
      <c r="S107" s="186">
        <f t="shared" si="68"/>
        <v>4.8309178743961352E-2</v>
      </c>
      <c r="T107" s="186">
        <f t="shared" si="69"/>
        <v>6.8119891008174394E-2</v>
      </c>
      <c r="U107" s="186">
        <f t="shared" si="70"/>
        <v>1.1111111111111112E-2</v>
      </c>
      <c r="W107" s="178">
        <f t="shared" si="74"/>
        <v>43.7</v>
      </c>
      <c r="X107" s="178">
        <f t="shared" si="75"/>
        <v>56.7</v>
      </c>
      <c r="Y107" s="178">
        <f t="shared" si="76"/>
        <v>50.2</v>
      </c>
      <c r="Z107" s="373"/>
    </row>
    <row r="108" spans="1:26" x14ac:dyDescent="0.15">
      <c r="A108" s="371" t="s">
        <v>44</v>
      </c>
      <c r="B108" s="371"/>
      <c r="C108" s="190"/>
      <c r="D108" s="371">
        <f>SUM(D102:D107)</f>
        <v>271</v>
      </c>
      <c r="E108" s="371">
        <f t="shared" ref="E108:F108" si="77">SUM(E102:E107)</f>
        <v>170</v>
      </c>
      <c r="F108" s="371">
        <f t="shared" si="77"/>
        <v>2285</v>
      </c>
      <c r="G108" s="371"/>
      <c r="H108" s="371">
        <f t="shared" ref="H108" si="78">SUM(H102:H107)</f>
        <v>14</v>
      </c>
      <c r="I108" s="371"/>
      <c r="J108" s="371"/>
      <c r="K108" s="371">
        <f>SUM(K102:K107)</f>
        <v>17</v>
      </c>
      <c r="L108" s="371">
        <f t="shared" ref="L108" si="79">SUM(L102:L107)</f>
        <v>100</v>
      </c>
      <c r="M108" s="371"/>
      <c r="N108" s="371">
        <f t="shared" ref="N108" si="80">SUM(N102:N107)</f>
        <v>2</v>
      </c>
      <c r="O108" s="371"/>
    </row>
    <row r="109" spans="1:26" x14ac:dyDescent="0.15">
      <c r="A109" s="371"/>
      <c r="C109" s="373"/>
      <c r="D109" s="373"/>
      <c r="E109" s="373"/>
      <c r="F109" s="373"/>
      <c r="G109" s="373"/>
      <c r="H109" s="373"/>
      <c r="I109" s="373"/>
      <c r="J109" s="373"/>
      <c r="K109" s="373"/>
      <c r="L109" s="373"/>
    </row>
    <row r="110" spans="1:26" x14ac:dyDescent="0.15">
      <c r="A110" s="371"/>
      <c r="C110" s="373"/>
      <c r="D110" s="373"/>
      <c r="E110" s="373"/>
      <c r="F110" s="373"/>
      <c r="G110" s="373"/>
      <c r="H110" s="373"/>
      <c r="I110" s="373"/>
      <c r="J110" s="373"/>
      <c r="K110" s="373"/>
      <c r="L110" s="373"/>
    </row>
    <row r="111" spans="1:26" x14ac:dyDescent="0.15">
      <c r="A111" s="580" t="s">
        <v>52</v>
      </c>
      <c r="B111" s="580"/>
      <c r="C111" s="580"/>
      <c r="D111" s="580"/>
      <c r="E111" s="580"/>
      <c r="F111" s="580"/>
      <c r="G111" s="580"/>
      <c r="H111" s="373"/>
      <c r="I111" s="373"/>
      <c r="J111" s="580" t="s">
        <v>49</v>
      </c>
      <c r="K111" s="580"/>
      <c r="L111" s="580"/>
      <c r="M111" s="580"/>
      <c r="N111" s="580"/>
      <c r="R111" s="580" t="s">
        <v>50</v>
      </c>
      <c r="S111" s="580"/>
      <c r="T111" s="580"/>
      <c r="V111" s="580" t="s">
        <v>51</v>
      </c>
      <c r="W111" s="579"/>
    </row>
    <row r="112" spans="1:26" x14ac:dyDescent="0.15">
      <c r="A112" s="371" t="s">
        <v>31</v>
      </c>
      <c r="B112" s="371" t="s">
        <v>66</v>
      </c>
      <c r="C112" s="371" t="s">
        <v>34</v>
      </c>
      <c r="D112" s="371" t="s">
        <v>17</v>
      </c>
      <c r="E112" s="371" t="s">
        <v>18</v>
      </c>
      <c r="F112" s="371" t="s">
        <v>19</v>
      </c>
      <c r="G112" s="371" t="s">
        <v>20</v>
      </c>
      <c r="H112" s="371" t="s">
        <v>6</v>
      </c>
      <c r="I112" s="371" t="s">
        <v>53</v>
      </c>
      <c r="K112" s="371" t="s">
        <v>10</v>
      </c>
      <c r="L112" s="371" t="s">
        <v>11</v>
      </c>
      <c r="M112" s="371" t="s">
        <v>12</v>
      </c>
      <c r="N112" s="371" t="s">
        <v>54</v>
      </c>
      <c r="O112" s="371" t="s">
        <v>7</v>
      </c>
      <c r="R112" s="371" t="s">
        <v>31</v>
      </c>
      <c r="S112" s="371" t="s">
        <v>47</v>
      </c>
      <c r="T112" s="371" t="s">
        <v>45</v>
      </c>
      <c r="U112" s="371" t="s">
        <v>46</v>
      </c>
      <c r="W112" s="371" t="s">
        <v>14</v>
      </c>
      <c r="X112" s="371" t="s">
        <v>21</v>
      </c>
      <c r="Y112" s="371" t="s">
        <v>1004</v>
      </c>
      <c r="Z112" s="371"/>
    </row>
    <row r="113" spans="1:26" x14ac:dyDescent="0.15">
      <c r="A113" s="177" t="s">
        <v>1488</v>
      </c>
      <c r="B113" s="178">
        <v>16</v>
      </c>
      <c r="C113" s="184">
        <f>E113/D113</f>
        <v>0.703125</v>
      </c>
      <c r="D113" s="178">
        <v>64</v>
      </c>
      <c r="E113" s="178">
        <v>45</v>
      </c>
      <c r="F113" s="178">
        <v>525</v>
      </c>
      <c r="G113" s="178">
        <f>F113/E113</f>
        <v>11.666666666666666</v>
      </c>
      <c r="H113" s="178">
        <v>3</v>
      </c>
      <c r="I113" s="184">
        <f>H113/E113</f>
        <v>6.6666666666666666E-2</v>
      </c>
      <c r="K113" s="178">
        <v>0</v>
      </c>
      <c r="L113" s="178">
        <v>0</v>
      </c>
      <c r="M113" s="178" t="e">
        <f>L113/K113</f>
        <v>#DIV/0!</v>
      </c>
      <c r="N113" s="178">
        <v>0</v>
      </c>
      <c r="O113" s="184" t="e">
        <f>N113/K113</f>
        <v>#DIV/0!</v>
      </c>
      <c r="R113" s="368"/>
      <c r="S113" s="186">
        <f>(D113+K113)/($E$47+$L$47+$E$38+$L$38+$K$27+$D$27+$N$17)</f>
        <v>6.4451158106747231E-2</v>
      </c>
      <c r="T113" s="186">
        <f>D113/($E$47+$E$38+$K$27)</f>
        <v>0.11786372007366483</v>
      </c>
      <c r="U113" s="186">
        <f>K113/($L$47+$L$38+$D$27+$N$17)</f>
        <v>0</v>
      </c>
      <c r="W113" s="178">
        <f>(F113*0.1)+(H113*6)+(L113*0.1)+(N113*6)</f>
        <v>70.5</v>
      </c>
      <c r="X113" s="178">
        <f>(E113*1)+(F113*0.1)+(H113*6)+(L113*0.1)+(N113*6)</f>
        <v>115.5</v>
      </c>
      <c r="Y113" s="178">
        <f>(E113*0.5)+(F113*0.1)+(H113*6)+(L113*0.1)+(N113*6)</f>
        <v>93</v>
      </c>
      <c r="Z113" s="373"/>
    </row>
    <row r="114" spans="1:26" x14ac:dyDescent="0.15">
      <c r="A114" s="177" t="s">
        <v>1485</v>
      </c>
      <c r="B114" s="178">
        <v>16</v>
      </c>
      <c r="C114" s="184">
        <f t="shared" ref="C114:C116" si="81">E114/D114</f>
        <v>0.61111111111111116</v>
      </c>
      <c r="D114" s="178">
        <v>54</v>
      </c>
      <c r="E114" s="178">
        <v>33</v>
      </c>
      <c r="F114" s="178">
        <v>380</v>
      </c>
      <c r="G114" s="178">
        <f>F114/E114</f>
        <v>11.515151515151516</v>
      </c>
      <c r="H114" s="178">
        <v>2</v>
      </c>
      <c r="I114" s="184">
        <f t="shared" ref="I114:I116" si="82">H114/E114</f>
        <v>6.0606060606060608E-2</v>
      </c>
      <c r="K114" s="178">
        <v>0</v>
      </c>
      <c r="L114" s="178">
        <v>0</v>
      </c>
      <c r="M114" s="178" t="e">
        <f t="shared" ref="M114:M116" si="83">L114/K114</f>
        <v>#DIV/0!</v>
      </c>
      <c r="N114" s="178">
        <v>0</v>
      </c>
      <c r="O114" s="184" t="e">
        <f t="shared" ref="O114:O116" si="84">N114/K114</f>
        <v>#DIV/0!</v>
      </c>
      <c r="R114" s="368"/>
      <c r="S114" s="186">
        <f>(D114+K114)/($E$47+$L$47+$E$38+$L$38+$K$27+$D$27+$N$17)</f>
        <v>5.4380664652567974E-2</v>
      </c>
      <c r="T114" s="186">
        <f>D114/($E$47+$E$38+$K$27)</f>
        <v>9.9447513812154692E-2</v>
      </c>
      <c r="U114" s="186">
        <f>K114/($L$47+$L$38+$D$27+$N$17)</f>
        <v>0</v>
      </c>
      <c r="W114" s="178">
        <f t="shared" ref="W114:W116" si="85">(F114*0.1)+(H114*6)+(L114*0.1)+(N114*6)</f>
        <v>50</v>
      </c>
      <c r="X114" s="178">
        <f t="shared" ref="X114:X116" si="86">(E114*1)+(F114*0.1)+(H114*6)+(L114*0.1)+(N114*6)</f>
        <v>83</v>
      </c>
      <c r="Y114" s="178">
        <f t="shared" ref="Y114:Y116" si="87">(E114*0.5)+(F114*0.1)+(H114*6)+(L114*0.1)+(N114*6)</f>
        <v>66.5</v>
      </c>
      <c r="Z114" s="373"/>
    </row>
    <row r="115" spans="1:26" x14ac:dyDescent="0.15">
      <c r="A115" s="368"/>
      <c r="B115" s="178"/>
      <c r="C115" s="184" t="e">
        <f t="shared" si="81"/>
        <v>#DIV/0!</v>
      </c>
      <c r="D115" s="178"/>
      <c r="E115" s="178"/>
      <c r="F115" s="178"/>
      <c r="G115" s="178" t="e">
        <f>F115/E115</f>
        <v>#DIV/0!</v>
      </c>
      <c r="H115" s="178"/>
      <c r="I115" s="184" t="e">
        <f t="shared" si="82"/>
        <v>#DIV/0!</v>
      </c>
      <c r="K115" s="178">
        <v>0</v>
      </c>
      <c r="L115" s="178">
        <v>0</v>
      </c>
      <c r="M115" s="178" t="e">
        <f t="shared" si="83"/>
        <v>#DIV/0!</v>
      </c>
      <c r="N115" s="178">
        <v>0</v>
      </c>
      <c r="O115" s="184" t="e">
        <f t="shared" si="84"/>
        <v>#DIV/0!</v>
      </c>
      <c r="R115" s="368"/>
      <c r="S115" s="186">
        <f>(D115+K115)/($E$47+$L$47+$E$38+$L$38+$K$27+$D$27+$N$17)</f>
        <v>0</v>
      </c>
      <c r="T115" s="186">
        <f>D115/($E$47+$E$38+$K$27)</f>
        <v>0</v>
      </c>
      <c r="U115" s="186">
        <f>K115/($L$47+$L$38+$D$27+$N$17)</f>
        <v>0</v>
      </c>
      <c r="W115" s="178">
        <f t="shared" si="85"/>
        <v>0</v>
      </c>
      <c r="X115" s="178">
        <f t="shared" si="86"/>
        <v>0</v>
      </c>
      <c r="Y115" s="178">
        <f t="shared" si="87"/>
        <v>0</v>
      </c>
      <c r="Z115" s="373"/>
    </row>
    <row r="116" spans="1:26" x14ac:dyDescent="0.15">
      <c r="A116" s="177"/>
      <c r="B116" s="178"/>
      <c r="C116" s="184" t="e">
        <f t="shared" si="81"/>
        <v>#DIV/0!</v>
      </c>
      <c r="D116" s="178"/>
      <c r="E116" s="178"/>
      <c r="F116" s="178"/>
      <c r="G116" s="178" t="e">
        <f>F116/E116</f>
        <v>#DIV/0!</v>
      </c>
      <c r="H116" s="178"/>
      <c r="I116" s="184" t="e">
        <f t="shared" si="82"/>
        <v>#DIV/0!</v>
      </c>
      <c r="K116" s="178"/>
      <c r="L116" s="178"/>
      <c r="M116" s="178" t="e">
        <f t="shared" si="83"/>
        <v>#DIV/0!</v>
      </c>
      <c r="N116" s="178">
        <v>0</v>
      </c>
      <c r="O116" s="184" t="e">
        <f t="shared" si="84"/>
        <v>#DIV/0!</v>
      </c>
      <c r="R116" s="368"/>
      <c r="S116" s="186">
        <f>(D116+K116)/($E$47+$L$47+$E$38+$L$38+$K$27+$D$27+$N$17)</f>
        <v>0</v>
      </c>
      <c r="T116" s="186">
        <f>D116/($E$47+$E$38+$K$27)</f>
        <v>0</v>
      </c>
      <c r="U116" s="186">
        <f>K116/($L$47+$L$38+$D$27+$N$17)</f>
        <v>0</v>
      </c>
      <c r="W116" s="178">
        <f t="shared" si="85"/>
        <v>0</v>
      </c>
      <c r="X116" s="178">
        <f t="shared" si="86"/>
        <v>0</v>
      </c>
      <c r="Y116" s="178">
        <f t="shared" si="87"/>
        <v>0</v>
      </c>
      <c r="Z116" s="373"/>
    </row>
    <row r="117" spans="1:26" x14ac:dyDescent="0.15">
      <c r="A117" s="371" t="s">
        <v>44</v>
      </c>
      <c r="B117" s="371"/>
      <c r="C117" s="190"/>
      <c r="D117" s="371">
        <f>SUM(D113:D116)</f>
        <v>118</v>
      </c>
      <c r="E117" s="371">
        <f t="shared" ref="E117:F117" si="88">SUM(E113:E116)</f>
        <v>78</v>
      </c>
      <c r="F117" s="371">
        <f t="shared" si="88"/>
        <v>905</v>
      </c>
      <c r="G117" s="371"/>
      <c r="H117" s="371">
        <f t="shared" ref="H117" si="89">SUM(H113:H116)</f>
        <v>5</v>
      </c>
      <c r="I117" s="371"/>
      <c r="J117" s="371"/>
      <c r="K117" s="371">
        <f>SUM(K113:K116)</f>
        <v>0</v>
      </c>
      <c r="L117" s="371">
        <f t="shared" ref="L117" si="90">SUM(L113:L116)</f>
        <v>0</v>
      </c>
      <c r="M117" s="371"/>
      <c r="N117" s="371">
        <f t="shared" ref="N117" si="91">SUM(N113:N116)</f>
        <v>0</v>
      </c>
      <c r="O117" s="190"/>
      <c r="Q117" s="374"/>
      <c r="S117" s="374"/>
      <c r="U117" s="373"/>
      <c r="V117" s="373"/>
    </row>
    <row r="118" spans="1:26" x14ac:dyDescent="0.15">
      <c r="H118" s="378"/>
      <c r="I118" s="373"/>
      <c r="J118" s="373"/>
      <c r="P118" s="374"/>
      <c r="Q118" s="374"/>
      <c r="R118" s="374"/>
      <c r="T118" s="373"/>
      <c r="U118" s="373"/>
    </row>
    <row r="119" spans="1:26" x14ac:dyDescent="0.15">
      <c r="H119" s="378"/>
      <c r="I119" s="373"/>
      <c r="J119" s="373"/>
      <c r="P119" s="374"/>
      <c r="Q119" s="374"/>
      <c r="R119" s="374"/>
      <c r="T119" s="373"/>
      <c r="U119" s="373"/>
    </row>
    <row r="120" spans="1:26" x14ac:dyDescent="0.15">
      <c r="A120" s="580" t="s">
        <v>57</v>
      </c>
      <c r="B120" s="580"/>
      <c r="C120" s="580"/>
      <c r="D120" s="580"/>
      <c r="E120" s="580"/>
      <c r="F120" s="580"/>
      <c r="G120" s="580"/>
      <c r="H120" s="378"/>
      <c r="I120" s="373"/>
      <c r="J120" s="580" t="s">
        <v>58</v>
      </c>
      <c r="K120" s="581"/>
      <c r="L120" s="581"/>
      <c r="M120" s="581"/>
      <c r="N120" s="581"/>
      <c r="P120" s="383"/>
      <c r="Q120" s="374"/>
      <c r="R120" s="580" t="s">
        <v>62</v>
      </c>
      <c r="S120" s="581"/>
      <c r="T120" s="581"/>
      <c r="U120" s="581"/>
      <c r="V120" s="581"/>
    </row>
    <row r="121" spans="1:26" x14ac:dyDescent="0.15">
      <c r="A121" s="190"/>
      <c r="B121" s="371" t="s">
        <v>17</v>
      </c>
      <c r="C121" s="371" t="s">
        <v>42</v>
      </c>
      <c r="D121" s="371" t="s">
        <v>19</v>
      </c>
      <c r="E121" s="371" t="s">
        <v>6</v>
      </c>
      <c r="H121" s="373"/>
      <c r="I121" s="373"/>
      <c r="J121" s="582" t="s">
        <v>59</v>
      </c>
      <c r="K121" s="579"/>
      <c r="L121" s="579"/>
      <c r="M121" s="579"/>
      <c r="N121" s="190" t="s">
        <v>60</v>
      </c>
      <c r="R121" s="582" t="s">
        <v>59</v>
      </c>
      <c r="S121" s="579"/>
      <c r="T121" s="579"/>
      <c r="U121" s="579"/>
      <c r="V121" s="190" t="s">
        <v>60</v>
      </c>
    </row>
    <row r="122" spans="1:26" x14ac:dyDescent="0.15">
      <c r="A122" s="177" t="s">
        <v>33</v>
      </c>
      <c r="B122" s="178">
        <f>SUM(J92:J96,D102:D107,D113:D116)</f>
        <v>536</v>
      </c>
      <c r="C122" s="178">
        <f>SUM(E113:E116,E102:E107,K92:K96)</f>
        <v>360</v>
      </c>
      <c r="D122" s="178">
        <f>SUM(F113:F116,F102:F107,L92:L96)</f>
        <v>3922</v>
      </c>
      <c r="E122" s="178">
        <f>SUM(N92:N96,H102:H107,H113:H116)</f>
        <v>22</v>
      </c>
      <c r="H122" s="373"/>
      <c r="I122" s="373"/>
      <c r="J122" s="583" t="s">
        <v>708</v>
      </c>
      <c r="K122" s="583"/>
      <c r="L122" s="583"/>
      <c r="M122" s="583"/>
      <c r="N122" s="368" t="s">
        <v>286</v>
      </c>
      <c r="R122" s="583" t="s">
        <v>644</v>
      </c>
      <c r="S122" s="583"/>
      <c r="T122" s="583"/>
      <c r="U122" s="583"/>
      <c r="V122" s="368" t="s">
        <v>285</v>
      </c>
    </row>
    <row r="123" spans="1:26" x14ac:dyDescent="0.15">
      <c r="A123" s="177" t="s">
        <v>43</v>
      </c>
      <c r="B123" s="178">
        <f>SUM(C87)</f>
        <v>536</v>
      </c>
      <c r="C123" s="178">
        <f>SUM(D87)</f>
        <v>360</v>
      </c>
      <c r="D123" s="178">
        <f>SUM(F87)</f>
        <v>3922</v>
      </c>
      <c r="E123" s="178">
        <f>SUM(H87)</f>
        <v>22</v>
      </c>
      <c r="F123" s="371"/>
      <c r="J123" s="583" t="s">
        <v>1421</v>
      </c>
      <c r="K123" s="583"/>
      <c r="L123" s="583"/>
      <c r="M123" s="583"/>
      <c r="N123" s="368" t="s">
        <v>1422</v>
      </c>
      <c r="R123" s="583" t="s">
        <v>1388</v>
      </c>
      <c r="S123" s="583"/>
      <c r="T123" s="583"/>
      <c r="U123" s="583"/>
      <c r="V123" s="368" t="s">
        <v>285</v>
      </c>
    </row>
    <row r="124" spans="1:26" x14ac:dyDescent="0.15">
      <c r="A124" s="177" t="s">
        <v>65</v>
      </c>
      <c r="B124" s="178"/>
      <c r="F124" s="371"/>
      <c r="J124" s="583" t="s">
        <v>1345</v>
      </c>
      <c r="K124" s="583"/>
      <c r="L124" s="583"/>
      <c r="M124" s="583"/>
      <c r="N124" s="368" t="s">
        <v>16</v>
      </c>
      <c r="R124" s="584"/>
      <c r="S124" s="583"/>
      <c r="T124" s="583"/>
      <c r="U124" s="583"/>
      <c r="V124" s="368"/>
    </row>
    <row r="125" spans="1:26" x14ac:dyDescent="0.15">
      <c r="J125" s="583" t="s">
        <v>1423</v>
      </c>
      <c r="K125" s="583"/>
      <c r="L125" s="583"/>
      <c r="M125" s="583"/>
      <c r="N125" s="368" t="s">
        <v>1424</v>
      </c>
      <c r="R125" s="584"/>
      <c r="S125" s="583"/>
      <c r="T125" s="583"/>
      <c r="U125" s="583"/>
      <c r="V125" s="368"/>
    </row>
    <row r="126" spans="1:26" x14ac:dyDescent="0.15">
      <c r="A126" s="190"/>
      <c r="B126" s="371" t="s">
        <v>1</v>
      </c>
      <c r="C126" s="371" t="s">
        <v>4</v>
      </c>
      <c r="D126" s="371" t="s">
        <v>6</v>
      </c>
      <c r="J126" s="583" t="s">
        <v>645</v>
      </c>
      <c r="K126" s="583"/>
      <c r="L126" s="583"/>
      <c r="M126" s="583"/>
      <c r="N126" s="368" t="s">
        <v>286</v>
      </c>
      <c r="R126" s="584"/>
      <c r="S126" s="583"/>
      <c r="T126" s="583"/>
      <c r="U126" s="583"/>
      <c r="V126" s="368"/>
    </row>
    <row r="127" spans="1:26" x14ac:dyDescent="0.15">
      <c r="A127" s="177" t="s">
        <v>56</v>
      </c>
      <c r="B127" s="178">
        <f>SUM(M84:M86,C92:C96,K102:K107,K113:K116)</f>
        <v>497</v>
      </c>
      <c r="C127" s="178">
        <f>SUM(N84:N86,D92:D96,L102:L107,L113:L116)</f>
        <v>2069</v>
      </c>
      <c r="D127" s="178">
        <f>SUM(P84:P86,F92:F96,N102:N107,N113:N116)</f>
        <v>18</v>
      </c>
      <c r="J127" s="583"/>
      <c r="K127" s="583"/>
      <c r="L127" s="583"/>
      <c r="M127" s="583"/>
      <c r="N127" s="368"/>
      <c r="R127" s="584"/>
      <c r="S127" s="583"/>
      <c r="T127" s="583"/>
      <c r="U127" s="583"/>
      <c r="V127" s="368"/>
    </row>
    <row r="128" spans="1:26" x14ac:dyDescent="0.15">
      <c r="A128" s="177" t="s">
        <v>65</v>
      </c>
      <c r="B128" s="178"/>
      <c r="J128" s="583" t="s">
        <v>646</v>
      </c>
      <c r="K128" s="583"/>
      <c r="L128" s="583"/>
      <c r="M128" s="583"/>
      <c r="N128" s="368" t="s">
        <v>16</v>
      </c>
      <c r="R128" s="584"/>
      <c r="S128" s="583"/>
      <c r="T128" s="583"/>
      <c r="U128" s="583"/>
      <c r="V128" s="368"/>
    </row>
    <row r="129" spans="1:23" x14ac:dyDescent="0.15">
      <c r="J129" s="583" t="s">
        <v>1361</v>
      </c>
      <c r="K129" s="583"/>
      <c r="L129" s="583"/>
      <c r="M129" s="583"/>
      <c r="N129" s="368" t="s">
        <v>285</v>
      </c>
      <c r="R129" s="584"/>
      <c r="S129" s="583"/>
      <c r="T129" s="583"/>
      <c r="U129" s="583"/>
      <c r="V129" s="368"/>
    </row>
    <row r="130" spans="1:23" x14ac:dyDescent="0.15">
      <c r="B130" s="371" t="s">
        <v>40</v>
      </c>
      <c r="C130" s="371" t="s">
        <v>41</v>
      </c>
    </row>
    <row r="131" spans="1:23" x14ac:dyDescent="0.15">
      <c r="A131" s="177" t="s">
        <v>39</v>
      </c>
      <c r="B131" s="184">
        <f>B127/(B123+B127)</f>
        <v>0.48112294288480156</v>
      </c>
      <c r="C131" s="184">
        <f>B123/(B123+B127)</f>
        <v>0.51887705711519849</v>
      </c>
    </row>
    <row r="132" spans="1:23" x14ac:dyDescent="0.15">
      <c r="A132" s="177" t="s">
        <v>64</v>
      </c>
      <c r="B132" s="178"/>
      <c r="C132" s="368"/>
      <c r="J132" s="189" t="s">
        <v>61</v>
      </c>
    </row>
    <row r="141" spans="1:23" x14ac:dyDescent="0.15">
      <c r="A141" s="580" t="s">
        <v>93</v>
      </c>
      <c r="B141" s="580"/>
      <c r="C141" s="580"/>
      <c r="D141" s="580"/>
      <c r="E141" s="580"/>
      <c r="F141" s="580"/>
      <c r="G141" s="580"/>
      <c r="H141" s="580"/>
      <c r="I141" s="580"/>
      <c r="J141" s="580"/>
      <c r="K141" s="580"/>
      <c r="L141" s="580"/>
      <c r="M141" s="580"/>
      <c r="N141" s="580"/>
      <c r="O141" s="580"/>
      <c r="P141" s="580"/>
      <c r="Q141" s="580"/>
      <c r="R141" s="580"/>
      <c r="S141" s="580"/>
      <c r="T141" s="580"/>
      <c r="U141" s="580"/>
      <c r="V141" s="580"/>
      <c r="W141" s="580"/>
    </row>
    <row r="142" spans="1:23" x14ac:dyDescent="0.15">
      <c r="A142" s="369"/>
      <c r="B142" s="369"/>
      <c r="C142" s="369"/>
      <c r="D142" s="369"/>
      <c r="E142" s="369"/>
      <c r="F142" s="369"/>
      <c r="G142" s="369"/>
      <c r="H142" s="369"/>
      <c r="I142" s="369"/>
      <c r="J142" s="369"/>
      <c r="K142" s="369"/>
      <c r="L142" s="369"/>
      <c r="M142" s="369"/>
      <c r="N142" s="369"/>
      <c r="O142" s="369"/>
      <c r="P142" s="369"/>
      <c r="Q142" s="369"/>
      <c r="R142" s="369"/>
      <c r="S142" s="369"/>
      <c r="T142" s="369"/>
      <c r="U142" s="369"/>
      <c r="V142" s="369"/>
      <c r="W142" s="369"/>
    </row>
    <row r="143" spans="1:23" x14ac:dyDescent="0.15">
      <c r="H143" s="578" t="s">
        <v>36</v>
      </c>
      <c r="I143" s="579"/>
      <c r="J143" s="579"/>
      <c r="M143" s="578" t="s">
        <v>37</v>
      </c>
      <c r="N143" s="578"/>
      <c r="O143" s="578"/>
    </row>
    <row r="144" spans="1:23" x14ac:dyDescent="0.15">
      <c r="H144" s="578" t="s">
        <v>38</v>
      </c>
      <c r="I144" s="578"/>
      <c r="J144" s="578"/>
    </row>
    <row r="145" spans="1:20" x14ac:dyDescent="0.15">
      <c r="H145" s="578"/>
      <c r="I145" s="579"/>
      <c r="J145" s="579"/>
    </row>
    <row r="146" spans="1:20" x14ac:dyDescent="0.15">
      <c r="H146" s="578"/>
      <c r="I146" s="579"/>
      <c r="J146" s="579"/>
    </row>
    <row r="147" spans="1:20" x14ac:dyDescent="0.15">
      <c r="D147" s="190" t="s">
        <v>83</v>
      </c>
      <c r="P147" s="190" t="s">
        <v>84</v>
      </c>
    </row>
    <row r="148" spans="1:20" x14ac:dyDescent="0.15">
      <c r="A148" s="371" t="s">
        <v>90</v>
      </c>
      <c r="P148" s="190" t="s">
        <v>90</v>
      </c>
      <c r="S148" s="371" t="s">
        <v>92</v>
      </c>
    </row>
    <row r="149" spans="1:20" x14ac:dyDescent="0.15">
      <c r="A149" s="177" t="s">
        <v>79</v>
      </c>
      <c r="B149" s="180" t="s">
        <v>89</v>
      </c>
      <c r="C149" s="180" t="s">
        <v>2</v>
      </c>
      <c r="D149" s="180" t="s">
        <v>3</v>
      </c>
      <c r="E149" s="180" t="s">
        <v>19</v>
      </c>
      <c r="F149" s="180" t="s">
        <v>6</v>
      </c>
      <c r="G149" s="180" t="s">
        <v>76</v>
      </c>
      <c r="H149" s="180" t="s">
        <v>10</v>
      </c>
      <c r="I149" s="180" t="s">
        <v>19</v>
      </c>
      <c r="J149" s="180" t="s">
        <v>77</v>
      </c>
      <c r="K149" s="180" t="s">
        <v>6</v>
      </c>
      <c r="L149" s="180" t="s">
        <v>14</v>
      </c>
      <c r="O149" s="180" t="s">
        <v>85</v>
      </c>
      <c r="P149" s="180" t="s">
        <v>86</v>
      </c>
      <c r="Q149" s="180" t="s">
        <v>87</v>
      </c>
      <c r="S149" s="185" t="s">
        <v>40</v>
      </c>
      <c r="T149" s="185" t="s">
        <v>41</v>
      </c>
    </row>
    <row r="150" spans="1:20" x14ac:dyDescent="0.15">
      <c r="A150" s="368" t="s">
        <v>44</v>
      </c>
      <c r="B150" s="381">
        <f>AVERAGE(B160,B170)</f>
        <v>515.5</v>
      </c>
      <c r="C150" s="381">
        <f>AVERAGE(C160,C170)</f>
        <v>352</v>
      </c>
      <c r="D150" s="183">
        <f>C150/B150</f>
        <v>0.68283220174587778</v>
      </c>
      <c r="E150" s="381">
        <f>AVERAGE(E160,E170)</f>
        <v>3901</v>
      </c>
      <c r="F150" s="381">
        <f t="shared" ref="F150:I150" si="92">AVERAGE(F160,F170)</f>
        <v>24.5</v>
      </c>
      <c r="G150" s="381">
        <f t="shared" si="92"/>
        <v>9.5</v>
      </c>
      <c r="H150" s="381">
        <f t="shared" si="92"/>
        <v>96</v>
      </c>
      <c r="I150" s="381">
        <f t="shared" si="92"/>
        <v>472</v>
      </c>
      <c r="J150" s="384">
        <f>I150/H150</f>
        <v>4.916666666666667</v>
      </c>
      <c r="K150" s="381">
        <f>AVERAGE(K160,K170)</f>
        <v>3.5</v>
      </c>
      <c r="L150" s="178">
        <f>((E150*0.05)+(F150*4)+(G150*-1)+(I150*0.1)+(K150*6))</f>
        <v>351.75</v>
      </c>
      <c r="O150" s="183">
        <f>(B150+H150)/(B152+F152+B154+F154+B156+F156+B150+H150)</f>
        <v>0.41457627118644069</v>
      </c>
      <c r="P150" s="184">
        <f>B150/(B150+F152+F154+F156)</f>
        <v>0.5124254473161034</v>
      </c>
      <c r="Q150" s="184">
        <f>H150/(H150+B152+B154+B156)</f>
        <v>0.20469083155650319</v>
      </c>
      <c r="S150" s="184">
        <f>(H150+B152+B154+B156)/(H150+B152+B154+B156+B150)</f>
        <v>0.47638395124428645</v>
      </c>
      <c r="T150" s="184">
        <f>B150/(B150+H150+B152+B154+B156)</f>
        <v>0.52361604875571355</v>
      </c>
    </row>
    <row r="151" spans="1:20" x14ac:dyDescent="0.15">
      <c r="A151" s="177" t="s">
        <v>80</v>
      </c>
      <c r="B151" s="180" t="s">
        <v>10</v>
      </c>
      <c r="C151" s="180" t="s">
        <v>19</v>
      </c>
      <c r="D151" s="180" t="s">
        <v>77</v>
      </c>
      <c r="E151" s="180" t="s">
        <v>6</v>
      </c>
      <c r="F151" s="180" t="s">
        <v>17</v>
      </c>
      <c r="G151" s="180" t="s">
        <v>18</v>
      </c>
      <c r="H151" s="180" t="s">
        <v>19</v>
      </c>
      <c r="I151" s="180" t="s">
        <v>78</v>
      </c>
      <c r="J151" s="180" t="s">
        <v>6</v>
      </c>
      <c r="K151" s="180" t="s">
        <v>14</v>
      </c>
      <c r="L151" s="381" t="s">
        <v>91</v>
      </c>
      <c r="O151" s="185" t="s">
        <v>85</v>
      </c>
      <c r="P151" s="185" t="s">
        <v>87</v>
      </c>
      <c r="Q151" s="185" t="s">
        <v>88</v>
      </c>
    </row>
    <row r="152" spans="1:20" x14ac:dyDescent="0.15">
      <c r="A152" s="368" t="s">
        <v>44</v>
      </c>
      <c r="B152" s="381">
        <f>AVERAGE(B162,B172)</f>
        <v>365.5</v>
      </c>
      <c r="C152" s="381">
        <f>AVERAGE(C162,C172)</f>
        <v>1579</v>
      </c>
      <c r="D152" s="384">
        <f>C152/B152</f>
        <v>4.3201094391244874</v>
      </c>
      <c r="E152" s="381">
        <f>AVERAGE(E162,E172)</f>
        <v>13</v>
      </c>
      <c r="F152" s="381">
        <f t="shared" ref="F152:H152" si="93">AVERAGE(F162,F172)</f>
        <v>83</v>
      </c>
      <c r="G152" s="381">
        <f t="shared" si="93"/>
        <v>68</v>
      </c>
      <c r="H152" s="381">
        <f t="shared" si="93"/>
        <v>507</v>
      </c>
      <c r="I152" s="384">
        <f>H152/G152</f>
        <v>7.4558823529411766</v>
      </c>
      <c r="J152" s="381">
        <f>AVERAGE(J162,J172)</f>
        <v>2.5</v>
      </c>
      <c r="K152" s="178">
        <f>(C152*0.1)+(E152*6)+(H152*0.1)+(J152*6)</f>
        <v>301.60000000000002</v>
      </c>
      <c r="L152" s="178">
        <f>(C152*0.1)+(E152*6)+(G152*1)+(H152*0.1)+(J152*6)</f>
        <v>369.59999999999997</v>
      </c>
      <c r="O152" s="183">
        <f>(B152+F152)/(B152+F152+B154+F154+B156+F156+B150+H150)</f>
        <v>0.30406779661016947</v>
      </c>
      <c r="P152" s="184">
        <f>B152/(H150+B152+B154+B156)</f>
        <v>0.77931769722814503</v>
      </c>
      <c r="Q152" s="184">
        <f>F152/(F152+F154+F156)</f>
        <v>0.16921508664627929</v>
      </c>
    </row>
    <row r="153" spans="1:20" x14ac:dyDescent="0.15">
      <c r="A153" s="177" t="s">
        <v>81</v>
      </c>
      <c r="B153" s="180" t="s">
        <v>10</v>
      </c>
      <c r="C153" s="180" t="s">
        <v>19</v>
      </c>
      <c r="D153" s="180" t="s">
        <v>77</v>
      </c>
      <c r="E153" s="180" t="s">
        <v>6</v>
      </c>
      <c r="F153" s="180" t="s">
        <v>17</v>
      </c>
      <c r="G153" s="180" t="s">
        <v>18</v>
      </c>
      <c r="H153" s="180" t="s">
        <v>19</v>
      </c>
      <c r="I153" s="180" t="s">
        <v>78</v>
      </c>
      <c r="J153" s="180" t="s">
        <v>6</v>
      </c>
      <c r="K153" s="180" t="s">
        <v>14</v>
      </c>
      <c r="L153" s="381" t="s">
        <v>91</v>
      </c>
      <c r="O153" s="185" t="s">
        <v>85</v>
      </c>
      <c r="P153" s="185" t="s">
        <v>87</v>
      </c>
      <c r="Q153" s="185" t="s">
        <v>88</v>
      </c>
    </row>
    <row r="154" spans="1:20" x14ac:dyDescent="0.15">
      <c r="A154" s="368" t="s">
        <v>44</v>
      </c>
      <c r="B154" s="381">
        <f>AVERAGE(B164,B174)</f>
        <v>7.5</v>
      </c>
      <c r="C154" s="381">
        <f>AVERAGE(C164,C174)</f>
        <v>25</v>
      </c>
      <c r="D154" s="381">
        <f>C154/B154</f>
        <v>3.3333333333333335</v>
      </c>
      <c r="E154" s="381">
        <f>AVERAGE(E164,E174)</f>
        <v>0</v>
      </c>
      <c r="F154" s="381">
        <f t="shared" ref="F154:H154" si="94">AVERAGE(F164,F174)</f>
        <v>270</v>
      </c>
      <c r="G154" s="381">
        <f t="shared" si="94"/>
        <v>185</v>
      </c>
      <c r="H154" s="381">
        <f t="shared" si="94"/>
        <v>2281.5</v>
      </c>
      <c r="I154" s="384">
        <f>H154/G154</f>
        <v>12.332432432432432</v>
      </c>
      <c r="J154" s="381">
        <f>AVERAGE(J164,J174)</f>
        <v>14.5</v>
      </c>
      <c r="K154" s="178">
        <f>(C154*0.1)+(E154*6)+(H154*0.1)+(J154*6)</f>
        <v>317.64999999999998</v>
      </c>
      <c r="L154" s="178">
        <f>(C154*0.1)+(E154*6)+(G154*1)+(H154*0.1)+(J154*6)</f>
        <v>502.65</v>
      </c>
      <c r="O154" s="183">
        <f>(B154+F154)/(B152+F152+B154+F154+B156+F156+B150+H150)</f>
        <v>0.18813559322033899</v>
      </c>
      <c r="P154" s="184">
        <f>B154/(B152+H150+B154+B156)</f>
        <v>1.5991471215351813E-2</v>
      </c>
      <c r="Q154" s="184">
        <f>F154/(F154+F152+F156)</f>
        <v>0.55045871559633031</v>
      </c>
    </row>
    <row r="155" spans="1:20" x14ac:dyDescent="0.15">
      <c r="A155" s="177" t="s">
        <v>82</v>
      </c>
      <c r="B155" s="180" t="s">
        <v>10</v>
      </c>
      <c r="C155" s="180" t="s">
        <v>19</v>
      </c>
      <c r="D155" s="180" t="s">
        <v>77</v>
      </c>
      <c r="E155" s="180" t="s">
        <v>6</v>
      </c>
      <c r="F155" s="180" t="s">
        <v>17</v>
      </c>
      <c r="G155" s="180" t="s">
        <v>18</v>
      </c>
      <c r="H155" s="180" t="s">
        <v>19</v>
      </c>
      <c r="I155" s="180" t="s">
        <v>78</v>
      </c>
      <c r="J155" s="180" t="s">
        <v>6</v>
      </c>
      <c r="K155" s="180" t="s">
        <v>14</v>
      </c>
      <c r="L155" s="381" t="s">
        <v>91</v>
      </c>
      <c r="O155" s="185" t="s">
        <v>85</v>
      </c>
      <c r="P155" s="185" t="s">
        <v>87</v>
      </c>
      <c r="Q155" s="185" t="s">
        <v>88</v>
      </c>
    </row>
    <row r="156" spans="1:20" x14ac:dyDescent="0.15">
      <c r="A156" s="368" t="s">
        <v>44</v>
      </c>
      <c r="B156" s="381">
        <f>AVERAGE(B166,B176)</f>
        <v>0</v>
      </c>
      <c r="C156" s="381">
        <f>AVERAGE(C166,C176)</f>
        <v>0</v>
      </c>
      <c r="D156" s="381" t="e">
        <f>C156/B156</f>
        <v>#DIV/0!</v>
      </c>
      <c r="E156" s="381">
        <f>AVERAGE(E166,E176)</f>
        <v>0</v>
      </c>
      <c r="F156" s="381">
        <f>AVERAGE(F166,F176)</f>
        <v>137.5</v>
      </c>
      <c r="G156" s="381">
        <f t="shared" ref="G156:H156" si="95">AVERAGE(G166,G176)</f>
        <v>97.5</v>
      </c>
      <c r="H156" s="381">
        <f t="shared" si="95"/>
        <v>1100.5</v>
      </c>
      <c r="I156" s="384">
        <f>H156/G156</f>
        <v>11.287179487179488</v>
      </c>
      <c r="J156" s="381">
        <f>AVERAGE(J166,J176)</f>
        <v>7</v>
      </c>
      <c r="K156" s="178">
        <f>(C156*0.1)+(E156*6)+(H156*0.1)+(J156*6)</f>
        <v>152.05000000000001</v>
      </c>
      <c r="L156" s="178">
        <f>(C156*0.1)+(E156*6)+(G156*1)+(H156*0.1)+(J156*6)</f>
        <v>249.55</v>
      </c>
      <c r="O156" s="183">
        <f>(B156+F156)/(B152+F152+B154+F154+B156+F156+B150+H150)</f>
        <v>9.3220338983050849E-2</v>
      </c>
      <c r="P156" s="186">
        <f>B156/(B156+B154+B152+H150)</f>
        <v>0</v>
      </c>
      <c r="Q156" s="184">
        <f>F156/(F156+F154+F152)</f>
        <v>0.28032619775739043</v>
      </c>
    </row>
    <row r="157" spans="1:20" x14ac:dyDescent="0.15">
      <c r="B157" s="385"/>
      <c r="C157" s="385"/>
      <c r="D157" s="385"/>
      <c r="E157" s="385"/>
      <c r="F157" s="385"/>
      <c r="G157" s="385"/>
      <c r="H157" s="385"/>
      <c r="I157" s="385"/>
      <c r="J157" s="385"/>
      <c r="K157" s="385"/>
      <c r="L157" s="386"/>
      <c r="P157" s="190"/>
    </row>
    <row r="158" spans="1:20" x14ac:dyDescent="0.15">
      <c r="A158" s="371">
        <v>2024</v>
      </c>
      <c r="P158" s="190">
        <v>2024</v>
      </c>
      <c r="S158" s="371" t="s">
        <v>92</v>
      </c>
    </row>
    <row r="159" spans="1:20" x14ac:dyDescent="0.15">
      <c r="A159" s="177" t="s">
        <v>79</v>
      </c>
      <c r="B159" s="180" t="s">
        <v>89</v>
      </c>
      <c r="C159" s="180" t="s">
        <v>2</v>
      </c>
      <c r="D159" s="180" t="s">
        <v>3</v>
      </c>
      <c r="E159" s="180" t="s">
        <v>19</v>
      </c>
      <c r="F159" s="180" t="s">
        <v>6</v>
      </c>
      <c r="G159" s="180" t="s">
        <v>76</v>
      </c>
      <c r="H159" s="180" t="s">
        <v>10</v>
      </c>
      <c r="I159" s="180" t="s">
        <v>19</v>
      </c>
      <c r="J159" s="180" t="s">
        <v>77</v>
      </c>
      <c r="K159" s="180" t="s">
        <v>6</v>
      </c>
      <c r="L159" s="180" t="s">
        <v>14</v>
      </c>
      <c r="O159" s="180" t="s">
        <v>85</v>
      </c>
      <c r="P159" s="180" t="s">
        <v>86</v>
      </c>
      <c r="Q159" s="180" t="s">
        <v>87</v>
      </c>
      <c r="S159" s="185" t="s">
        <v>40</v>
      </c>
      <c r="T159" s="185" t="s">
        <v>41</v>
      </c>
    </row>
    <row r="160" spans="1:20" x14ac:dyDescent="0.15">
      <c r="A160" s="368" t="s">
        <v>44</v>
      </c>
      <c r="B160" s="381">
        <v>529</v>
      </c>
      <c r="C160" s="381">
        <v>343</v>
      </c>
      <c r="D160" s="183">
        <f>C160/B160</f>
        <v>0.6483931947069943</v>
      </c>
      <c r="E160" s="381">
        <v>3343</v>
      </c>
      <c r="F160" s="381">
        <v>18</v>
      </c>
      <c r="G160" s="381">
        <v>11</v>
      </c>
      <c r="H160" s="381">
        <v>79</v>
      </c>
      <c r="I160" s="381">
        <v>499</v>
      </c>
      <c r="J160" s="384">
        <f>I160/H160</f>
        <v>6.3164556962025316</v>
      </c>
      <c r="K160" s="381">
        <v>3</v>
      </c>
      <c r="L160" s="178">
        <f>((E160*0.05)+(F160*4)+(G160*-1)+(I160*0.1)+(K160*6))</f>
        <v>296.05</v>
      </c>
      <c r="O160" s="183">
        <f>(B160+H160)/(B162+F162+B164+F164+B166+F166+B160+H160)</f>
        <v>0.41276306856754924</v>
      </c>
      <c r="P160" s="184">
        <f>B160/(B160+F162+F164+F166)</f>
        <v>0.51409135082604474</v>
      </c>
      <c r="Q160" s="184">
        <f>H160/(H160+B162+B164+B166)</f>
        <v>0.17792792792792791</v>
      </c>
      <c r="S160" s="184">
        <f>(H160+B162+B164+B166)/(H160+B162+B164+B166+B160)</f>
        <v>0.4563206577595067</v>
      </c>
      <c r="T160" s="184">
        <f>B160/(B160+H160+B162+B164+B166)</f>
        <v>0.5436793422404933</v>
      </c>
    </row>
    <row r="161" spans="1:20" x14ac:dyDescent="0.15">
      <c r="A161" s="177" t="s">
        <v>80</v>
      </c>
      <c r="B161" s="180" t="s">
        <v>10</v>
      </c>
      <c r="C161" s="180" t="s">
        <v>19</v>
      </c>
      <c r="D161" s="180" t="s">
        <v>77</v>
      </c>
      <c r="E161" s="180" t="s">
        <v>6</v>
      </c>
      <c r="F161" s="180" t="s">
        <v>17</v>
      </c>
      <c r="G161" s="180" t="s">
        <v>18</v>
      </c>
      <c r="H161" s="180" t="s">
        <v>19</v>
      </c>
      <c r="I161" s="180" t="s">
        <v>78</v>
      </c>
      <c r="J161" s="180" t="s">
        <v>6</v>
      </c>
      <c r="K161" s="180" t="s">
        <v>14</v>
      </c>
      <c r="L161" s="180" t="s">
        <v>91</v>
      </c>
      <c r="O161" s="185" t="s">
        <v>85</v>
      </c>
      <c r="P161" s="185" t="s">
        <v>87</v>
      </c>
      <c r="Q161" s="185" t="s">
        <v>88</v>
      </c>
    </row>
    <row r="162" spans="1:20" x14ac:dyDescent="0.15">
      <c r="A162" s="368" t="s">
        <v>44</v>
      </c>
      <c r="B162" s="381">
        <v>360</v>
      </c>
      <c r="C162" s="381">
        <v>1440</v>
      </c>
      <c r="D162" s="384">
        <f>C162/B162</f>
        <v>4</v>
      </c>
      <c r="E162" s="381">
        <v>8</v>
      </c>
      <c r="F162" s="381">
        <v>83</v>
      </c>
      <c r="G162" s="381">
        <v>66</v>
      </c>
      <c r="H162" s="381">
        <v>433</v>
      </c>
      <c r="I162" s="384">
        <f>H162/G162</f>
        <v>6.5606060606060606</v>
      </c>
      <c r="J162" s="381">
        <v>2</v>
      </c>
      <c r="K162" s="178">
        <f>(C162*0.1)+(E162*6)+(H162*0.1)+(J162*6)</f>
        <v>247.3</v>
      </c>
      <c r="L162" s="178">
        <f>(C162*0.1)+(E162*6)+(G162*1)+(H162*0.1)+(J162*6)</f>
        <v>313.3</v>
      </c>
      <c r="O162" s="183">
        <f>(B162+F162)/(B162+F162+B164+F164+B166+F166+B160+H160)</f>
        <v>0.30074677528852684</v>
      </c>
      <c r="P162" s="184">
        <f>B162/(H160+B162+B164+B166)</f>
        <v>0.81081081081081086</v>
      </c>
      <c r="Q162" s="184">
        <f>F162/(F162+F164+F166)</f>
        <v>0.16600000000000001</v>
      </c>
    </row>
    <row r="163" spans="1:20" x14ac:dyDescent="0.15">
      <c r="A163" s="177" t="s">
        <v>81</v>
      </c>
      <c r="B163" s="180" t="s">
        <v>10</v>
      </c>
      <c r="C163" s="180" t="s">
        <v>19</v>
      </c>
      <c r="D163" s="180" t="s">
        <v>77</v>
      </c>
      <c r="E163" s="180" t="s">
        <v>6</v>
      </c>
      <c r="F163" s="180" t="s">
        <v>17</v>
      </c>
      <c r="G163" s="180" t="s">
        <v>18</v>
      </c>
      <c r="H163" s="180" t="s">
        <v>19</v>
      </c>
      <c r="I163" s="180" t="s">
        <v>78</v>
      </c>
      <c r="J163" s="180" t="s">
        <v>6</v>
      </c>
      <c r="K163" s="180" t="s">
        <v>14</v>
      </c>
      <c r="L163" s="180" t="s">
        <v>91</v>
      </c>
      <c r="O163" s="185" t="s">
        <v>85</v>
      </c>
      <c r="P163" s="185" t="s">
        <v>87</v>
      </c>
      <c r="Q163" s="185" t="s">
        <v>88</v>
      </c>
    </row>
    <row r="164" spans="1:20" x14ac:dyDescent="0.15">
      <c r="A164" s="368" t="s">
        <v>44</v>
      </c>
      <c r="B164" s="381">
        <v>5</v>
      </c>
      <c r="C164" s="381">
        <v>22</v>
      </c>
      <c r="D164" s="381">
        <f>C164/B164</f>
        <v>4.4000000000000004</v>
      </c>
      <c r="E164" s="381">
        <v>0</v>
      </c>
      <c r="F164" s="381">
        <v>257</v>
      </c>
      <c r="G164" s="381">
        <v>162</v>
      </c>
      <c r="H164" s="381">
        <v>1718</v>
      </c>
      <c r="I164" s="384">
        <f>H164/G164</f>
        <v>10.604938271604938</v>
      </c>
      <c r="J164" s="381">
        <v>10</v>
      </c>
      <c r="K164" s="178">
        <f>(C164*0.1)+(E164*6)+(H164*0.1)+(J164*6)</f>
        <v>234</v>
      </c>
      <c r="L164" s="178">
        <f>(C164*0.1)+(E164*6)+(G164*1)+(H164*0.1)+(J164*6)</f>
        <v>396</v>
      </c>
      <c r="O164" s="183">
        <f>(B164+F164)/(B162+F162+B164+F164+B166+F166+B160+H160)</f>
        <v>0.17786829599456891</v>
      </c>
      <c r="P164" s="184">
        <f>B164/(B162+H160+B164+B166)</f>
        <v>1.1261261261261261E-2</v>
      </c>
      <c r="Q164" s="184">
        <f>F164/(F164+F162+F166)</f>
        <v>0.51400000000000001</v>
      </c>
    </row>
    <row r="165" spans="1:20" x14ac:dyDescent="0.15">
      <c r="A165" s="177" t="s">
        <v>82</v>
      </c>
      <c r="B165" s="180" t="s">
        <v>10</v>
      </c>
      <c r="C165" s="180" t="s">
        <v>19</v>
      </c>
      <c r="D165" s="180" t="s">
        <v>77</v>
      </c>
      <c r="E165" s="180" t="s">
        <v>6</v>
      </c>
      <c r="F165" s="180" t="s">
        <v>17</v>
      </c>
      <c r="G165" s="180" t="s">
        <v>18</v>
      </c>
      <c r="H165" s="180" t="s">
        <v>19</v>
      </c>
      <c r="I165" s="180" t="s">
        <v>78</v>
      </c>
      <c r="J165" s="180" t="s">
        <v>6</v>
      </c>
      <c r="K165" s="180" t="s">
        <v>14</v>
      </c>
      <c r="L165" s="180" t="s">
        <v>91</v>
      </c>
      <c r="O165" s="185" t="s">
        <v>85</v>
      </c>
      <c r="P165" s="185" t="s">
        <v>87</v>
      </c>
      <c r="Q165" s="185" t="s">
        <v>88</v>
      </c>
    </row>
    <row r="166" spans="1:20" x14ac:dyDescent="0.15">
      <c r="A166" s="368" t="s">
        <v>44</v>
      </c>
      <c r="B166" s="381">
        <v>0</v>
      </c>
      <c r="C166" s="381">
        <v>0</v>
      </c>
      <c r="D166" s="381" t="e">
        <f>C166/B166</f>
        <v>#DIV/0!</v>
      </c>
      <c r="E166" s="381">
        <v>0</v>
      </c>
      <c r="F166" s="381">
        <v>160</v>
      </c>
      <c r="G166" s="381">
        <v>113</v>
      </c>
      <c r="H166" s="381">
        <v>1170</v>
      </c>
      <c r="I166" s="384">
        <f>H166/G166</f>
        <v>10.353982300884956</v>
      </c>
      <c r="J166" s="381">
        <v>5</v>
      </c>
      <c r="K166" s="178">
        <f>(C166*0.1)+(E166*6)+(H166*0.1)+(J166*6)</f>
        <v>147</v>
      </c>
      <c r="L166" s="178">
        <f>(C166*0.1)+(E166*6)+(G166*1)+(H166*0.1)+(J166*6)</f>
        <v>260</v>
      </c>
      <c r="O166" s="183">
        <f>(B166+F166)/(B162+F162+B164+F164+B166+F166+B160+H160)</f>
        <v>0.10862186014935506</v>
      </c>
      <c r="P166" s="186">
        <f>B166/(B166+B164+B162+H160)</f>
        <v>0</v>
      </c>
      <c r="Q166" s="184">
        <f>F166/(F166+F164+F162)</f>
        <v>0.32</v>
      </c>
    </row>
    <row r="168" spans="1:20" x14ac:dyDescent="0.15">
      <c r="A168" s="371">
        <v>2025</v>
      </c>
      <c r="P168" s="190">
        <v>2025</v>
      </c>
      <c r="S168" s="371" t="s">
        <v>92</v>
      </c>
    </row>
    <row r="169" spans="1:20" x14ac:dyDescent="0.15">
      <c r="A169" s="177" t="s">
        <v>79</v>
      </c>
      <c r="B169" s="180" t="s">
        <v>89</v>
      </c>
      <c r="C169" s="180" t="s">
        <v>2</v>
      </c>
      <c r="D169" s="180" t="s">
        <v>3</v>
      </c>
      <c r="E169" s="180" t="s">
        <v>19</v>
      </c>
      <c r="F169" s="180" t="s">
        <v>6</v>
      </c>
      <c r="G169" s="180" t="s">
        <v>76</v>
      </c>
      <c r="H169" s="180" t="s">
        <v>10</v>
      </c>
      <c r="I169" s="180" t="s">
        <v>19</v>
      </c>
      <c r="J169" s="180" t="s">
        <v>77</v>
      </c>
      <c r="K169" s="180" t="s">
        <v>6</v>
      </c>
      <c r="L169" s="180" t="s">
        <v>14</v>
      </c>
      <c r="O169" s="180" t="s">
        <v>85</v>
      </c>
      <c r="P169" s="180" t="s">
        <v>86</v>
      </c>
      <c r="Q169" s="180" t="s">
        <v>87</v>
      </c>
      <c r="S169" s="185" t="s">
        <v>40</v>
      </c>
      <c r="T169" s="185" t="s">
        <v>41</v>
      </c>
    </row>
    <row r="170" spans="1:20" x14ac:dyDescent="0.15">
      <c r="A170" s="368" t="s">
        <v>44</v>
      </c>
      <c r="B170" s="381">
        <v>502</v>
      </c>
      <c r="C170" s="381">
        <v>361</v>
      </c>
      <c r="D170" s="183">
        <f>C170/B170</f>
        <v>0.71912350597609564</v>
      </c>
      <c r="E170" s="381">
        <v>4459</v>
      </c>
      <c r="F170" s="381">
        <v>31</v>
      </c>
      <c r="G170" s="381">
        <v>8</v>
      </c>
      <c r="H170" s="381">
        <v>113</v>
      </c>
      <c r="I170" s="381">
        <v>445</v>
      </c>
      <c r="J170" s="381">
        <f>I170/H170</f>
        <v>3.9380530973451329</v>
      </c>
      <c r="K170" s="381">
        <v>4</v>
      </c>
      <c r="L170" s="178">
        <f>((E170*0.05)+(F170*4)+(G170*-1)+(I170*0.1)+(K170*6))</f>
        <v>407.45000000000005</v>
      </c>
      <c r="O170" s="183">
        <f>(B170+H170)/(B172+F172+B174+F174+B176+F176+B170+H170)</f>
        <v>0.41638456330399459</v>
      </c>
      <c r="P170" s="184">
        <f>B170/(B170+F172+F174+F176)</f>
        <v>0.51068158697863686</v>
      </c>
      <c r="Q170" s="184">
        <f>H170/(H170+B172+B174+B176)</f>
        <v>0.22874493927125505</v>
      </c>
      <c r="S170" s="184">
        <f>(H170+B172+B174+B176)/(H170+B172+B174+B176+B170)</f>
        <v>0.49598393574297189</v>
      </c>
      <c r="T170" s="184">
        <f>B170/(B170+H170+B172+B174+B176)</f>
        <v>0.50401606425702816</v>
      </c>
    </row>
    <row r="171" spans="1:20" x14ac:dyDescent="0.15">
      <c r="A171" s="177" t="s">
        <v>80</v>
      </c>
      <c r="B171" s="180" t="s">
        <v>10</v>
      </c>
      <c r="C171" s="180" t="s">
        <v>19</v>
      </c>
      <c r="D171" s="180" t="s">
        <v>77</v>
      </c>
      <c r="E171" s="180" t="s">
        <v>6</v>
      </c>
      <c r="F171" s="180" t="s">
        <v>17</v>
      </c>
      <c r="G171" s="180" t="s">
        <v>18</v>
      </c>
      <c r="H171" s="180" t="s">
        <v>19</v>
      </c>
      <c r="I171" s="180" t="s">
        <v>78</v>
      </c>
      <c r="J171" s="180" t="s">
        <v>6</v>
      </c>
      <c r="K171" s="180" t="s">
        <v>14</v>
      </c>
      <c r="L171" s="180" t="s">
        <v>91</v>
      </c>
      <c r="O171" s="185" t="s">
        <v>85</v>
      </c>
      <c r="P171" s="185" t="s">
        <v>87</v>
      </c>
      <c r="Q171" s="185" t="s">
        <v>88</v>
      </c>
    </row>
    <row r="172" spans="1:20" x14ac:dyDescent="0.15">
      <c r="A172" s="368" t="s">
        <v>44</v>
      </c>
      <c r="B172" s="381">
        <v>371</v>
      </c>
      <c r="C172" s="381">
        <v>1718</v>
      </c>
      <c r="D172" s="384">
        <f>C172/B172</f>
        <v>4.6307277628032342</v>
      </c>
      <c r="E172" s="381">
        <v>18</v>
      </c>
      <c r="F172" s="381">
        <v>83</v>
      </c>
      <c r="G172" s="381">
        <v>70</v>
      </c>
      <c r="H172" s="381">
        <v>581</v>
      </c>
      <c r="I172" s="384">
        <f>H172/G172</f>
        <v>8.3000000000000007</v>
      </c>
      <c r="J172" s="381">
        <v>3</v>
      </c>
      <c r="K172" s="178">
        <f>(C172*0.1)+(E172*6)+(H172*0.1)+(J172*6)</f>
        <v>355.90000000000003</v>
      </c>
      <c r="L172" s="178">
        <f>(C172*0.1)+(E172*6)+(G172*1)+(H172*0.1)+(J172*6)</f>
        <v>425.90000000000003</v>
      </c>
      <c r="O172" s="183">
        <f>(B172+F172)/(B172+F172+B174+F174+B176+F176+B170+H170)</f>
        <v>0.30737982396750169</v>
      </c>
      <c r="P172" s="184">
        <f>B172/(H170+B172+B174+B176)</f>
        <v>0.75101214574898789</v>
      </c>
      <c r="Q172" s="184">
        <f>F172/(F172+F174+F176)</f>
        <v>0.17255717255717257</v>
      </c>
    </row>
    <row r="173" spans="1:20" x14ac:dyDescent="0.15">
      <c r="A173" s="177" t="s">
        <v>81</v>
      </c>
      <c r="B173" s="180" t="s">
        <v>10</v>
      </c>
      <c r="C173" s="180" t="s">
        <v>19</v>
      </c>
      <c r="D173" s="180" t="s">
        <v>77</v>
      </c>
      <c r="E173" s="180" t="s">
        <v>6</v>
      </c>
      <c r="F173" s="180" t="s">
        <v>17</v>
      </c>
      <c r="G173" s="180" t="s">
        <v>18</v>
      </c>
      <c r="H173" s="180" t="s">
        <v>19</v>
      </c>
      <c r="I173" s="180" t="s">
        <v>78</v>
      </c>
      <c r="J173" s="180" t="s">
        <v>6</v>
      </c>
      <c r="K173" s="180" t="s">
        <v>14</v>
      </c>
      <c r="L173" s="180" t="s">
        <v>91</v>
      </c>
      <c r="O173" s="185" t="s">
        <v>85</v>
      </c>
      <c r="P173" s="185" t="s">
        <v>87</v>
      </c>
      <c r="Q173" s="185" t="s">
        <v>88</v>
      </c>
    </row>
    <row r="174" spans="1:20" x14ac:dyDescent="0.15">
      <c r="A174" s="368" t="s">
        <v>44</v>
      </c>
      <c r="B174" s="381">
        <v>10</v>
      </c>
      <c r="C174" s="381">
        <v>28</v>
      </c>
      <c r="D174" s="384">
        <f>C174/B174</f>
        <v>2.8</v>
      </c>
      <c r="E174" s="381">
        <v>0</v>
      </c>
      <c r="F174" s="381">
        <v>283</v>
      </c>
      <c r="G174" s="381">
        <v>208</v>
      </c>
      <c r="H174" s="381">
        <v>2845</v>
      </c>
      <c r="I174" s="384">
        <f>H174/G174</f>
        <v>13.677884615384615</v>
      </c>
      <c r="J174" s="381">
        <v>19</v>
      </c>
      <c r="K174" s="178">
        <f>(C174*0.1)+(E174*6)+(H174*0.1)+(J174*6)</f>
        <v>401.3</v>
      </c>
      <c r="L174" s="178">
        <f>(C174*0.1)+(E174*6)+(G174*1)+(H174*0.1)+(J174*6)</f>
        <v>609.29999999999995</v>
      </c>
      <c r="O174" s="183">
        <f>(B174+F174)/(B172+F172+B174+F174+B176+F176+B170+H170)</f>
        <v>0.19837508463100881</v>
      </c>
      <c r="P174" s="184">
        <f>B174/(B172+H170+B174+B176)</f>
        <v>2.0242914979757085E-2</v>
      </c>
      <c r="Q174" s="184">
        <f>F174/(F174+F172+F176)</f>
        <v>0.58835758835758833</v>
      </c>
    </row>
    <row r="175" spans="1:20" x14ac:dyDescent="0.15">
      <c r="A175" s="177" t="s">
        <v>82</v>
      </c>
      <c r="B175" s="180" t="s">
        <v>10</v>
      </c>
      <c r="C175" s="180" t="s">
        <v>19</v>
      </c>
      <c r="D175" s="180" t="s">
        <v>77</v>
      </c>
      <c r="E175" s="180" t="s">
        <v>6</v>
      </c>
      <c r="F175" s="180" t="s">
        <v>17</v>
      </c>
      <c r="G175" s="180" t="s">
        <v>18</v>
      </c>
      <c r="H175" s="180" t="s">
        <v>19</v>
      </c>
      <c r="I175" s="180" t="s">
        <v>78</v>
      </c>
      <c r="J175" s="180" t="s">
        <v>6</v>
      </c>
      <c r="K175" s="180" t="s">
        <v>14</v>
      </c>
      <c r="L175" s="180" t="s">
        <v>91</v>
      </c>
      <c r="O175" s="185" t="s">
        <v>85</v>
      </c>
      <c r="P175" s="185" t="s">
        <v>87</v>
      </c>
      <c r="Q175" s="185" t="s">
        <v>88</v>
      </c>
    </row>
    <row r="176" spans="1:20" x14ac:dyDescent="0.15">
      <c r="A176" s="368" t="s">
        <v>44</v>
      </c>
      <c r="B176" s="381">
        <v>0</v>
      </c>
      <c r="C176" s="381">
        <v>0</v>
      </c>
      <c r="D176" s="381" t="e">
        <f>C176/B176</f>
        <v>#DIV/0!</v>
      </c>
      <c r="E176" s="381">
        <v>0</v>
      </c>
      <c r="F176" s="381">
        <v>115</v>
      </c>
      <c r="G176" s="381">
        <v>82</v>
      </c>
      <c r="H176" s="381">
        <v>1031</v>
      </c>
      <c r="I176" s="384">
        <f>H176/G176</f>
        <v>12.573170731707316</v>
      </c>
      <c r="J176" s="381">
        <v>9</v>
      </c>
      <c r="K176" s="178">
        <f>(C176*0.1)+(E176*6)+(H176*0.1)+(J176*6)</f>
        <v>157.10000000000002</v>
      </c>
      <c r="L176" s="178">
        <f>(C176*0.1)+(E176*6)+(G176*1)+(H176*0.1)+(J176*6)</f>
        <v>239.10000000000002</v>
      </c>
      <c r="O176" s="183">
        <f>(B176+F176)/(B172+F172+B174+F174+B176+F176+B170+H170)</f>
        <v>7.7860528097494927E-2</v>
      </c>
      <c r="P176" s="186">
        <f>B176/(B176+B174+B172+H170)</f>
        <v>0</v>
      </c>
      <c r="Q176" s="184">
        <f>F176/(F176+F174+F172)</f>
        <v>0.2390852390852391</v>
      </c>
    </row>
  </sheetData>
  <mergeCells count="136">
    <mergeCell ref="A141:W141"/>
    <mergeCell ref="H143:J143"/>
    <mergeCell ref="M143:O143"/>
    <mergeCell ref="H144:J144"/>
    <mergeCell ref="H145:J145"/>
    <mergeCell ref="H146:J146"/>
    <mergeCell ref="J127:M127"/>
    <mergeCell ref="R127:U127"/>
    <mergeCell ref="J128:M128"/>
    <mergeCell ref="R128:U128"/>
    <mergeCell ref="J129:M129"/>
    <mergeCell ref="R129:U129"/>
    <mergeCell ref="J124:M124"/>
    <mergeCell ref="R124:U124"/>
    <mergeCell ref="J125:M125"/>
    <mergeCell ref="R125:U125"/>
    <mergeCell ref="J126:M126"/>
    <mergeCell ref="R126:U126"/>
    <mergeCell ref="J121:M121"/>
    <mergeCell ref="R121:U121"/>
    <mergeCell ref="J122:M122"/>
    <mergeCell ref="R122:U122"/>
    <mergeCell ref="J123:M123"/>
    <mergeCell ref="R123:U123"/>
    <mergeCell ref="A111:G111"/>
    <mergeCell ref="J111:N111"/>
    <mergeCell ref="R111:T111"/>
    <mergeCell ref="V111:W111"/>
    <mergeCell ref="A120:G120"/>
    <mergeCell ref="J120:N120"/>
    <mergeCell ref="R120:V120"/>
    <mergeCell ref="A90:G90"/>
    <mergeCell ref="H90:M90"/>
    <mergeCell ref="R90:T90"/>
    <mergeCell ref="V90:W90"/>
    <mergeCell ref="A100:G100"/>
    <mergeCell ref="J100:N100"/>
    <mergeCell ref="R100:T100"/>
    <mergeCell ref="V100:W100"/>
    <mergeCell ref="H76:J76"/>
    <mergeCell ref="H77:J77"/>
    <mergeCell ref="A80:W80"/>
    <mergeCell ref="C82:I82"/>
    <mergeCell ref="L82:P82"/>
    <mergeCell ref="R82:T82"/>
    <mergeCell ref="V82:W82"/>
    <mergeCell ref="J59:M59"/>
    <mergeCell ref="R59:U59"/>
    <mergeCell ref="AL59:AO59"/>
    <mergeCell ref="AT59:AW59"/>
    <mergeCell ref="A73:W73"/>
    <mergeCell ref="H75:J75"/>
    <mergeCell ref="M75:O75"/>
    <mergeCell ref="J57:M57"/>
    <mergeCell ref="R57:U57"/>
    <mergeCell ref="AL57:AO57"/>
    <mergeCell ref="AT57:AW57"/>
    <mergeCell ref="J58:M58"/>
    <mergeCell ref="R58:U58"/>
    <mergeCell ref="AL58:AO58"/>
    <mergeCell ref="AT58:AW58"/>
    <mergeCell ref="J55:M55"/>
    <mergeCell ref="R55:U55"/>
    <mergeCell ref="AL55:AO55"/>
    <mergeCell ref="AT55:AW55"/>
    <mergeCell ref="J56:M56"/>
    <mergeCell ref="R56:U56"/>
    <mergeCell ref="AL56:AO56"/>
    <mergeCell ref="AT56:AW56"/>
    <mergeCell ref="J53:M53"/>
    <mergeCell ref="R53:U53"/>
    <mergeCell ref="AL53:AO53"/>
    <mergeCell ref="AT53:AW53"/>
    <mergeCell ref="J54:M54"/>
    <mergeCell ref="R54:U54"/>
    <mergeCell ref="AL54:AO54"/>
    <mergeCell ref="AT54:AW54"/>
    <mergeCell ref="J51:M51"/>
    <mergeCell ref="R51:U51"/>
    <mergeCell ref="AL51:AO51"/>
    <mergeCell ref="AT51:AW51"/>
    <mergeCell ref="J52:M52"/>
    <mergeCell ref="R52:U52"/>
    <mergeCell ref="AL52:AO52"/>
    <mergeCell ref="AT52:AW52"/>
    <mergeCell ref="A50:G50"/>
    <mergeCell ref="J50:N50"/>
    <mergeCell ref="R50:V50"/>
    <mergeCell ref="AC50:AI50"/>
    <mergeCell ref="AL50:AP50"/>
    <mergeCell ref="AT50:AX50"/>
    <mergeCell ref="AV30:AX30"/>
    <mergeCell ref="AZ30:BA30"/>
    <mergeCell ref="A41:G41"/>
    <mergeCell ref="L41:P41"/>
    <mergeCell ref="T41:V41"/>
    <mergeCell ref="X41:Y41"/>
    <mergeCell ref="AE41:AK41"/>
    <mergeCell ref="AN41:AR41"/>
    <mergeCell ref="AV41:AX41"/>
    <mergeCell ref="AZ41:BA41"/>
    <mergeCell ref="A30:G30"/>
    <mergeCell ref="L30:P30"/>
    <mergeCell ref="T30:V30"/>
    <mergeCell ref="X30:Y30"/>
    <mergeCell ref="AE30:AK30"/>
    <mergeCell ref="AN30:AR30"/>
    <mergeCell ref="AV12:AX12"/>
    <mergeCell ref="AZ12:BA12"/>
    <mergeCell ref="A20:G20"/>
    <mergeCell ref="H20:M20"/>
    <mergeCell ref="T20:V20"/>
    <mergeCell ref="X20:Y20"/>
    <mergeCell ref="AE20:AK20"/>
    <mergeCell ref="AL20:AQ20"/>
    <mergeCell ref="AV20:AX20"/>
    <mergeCell ref="AZ20:BA20"/>
    <mergeCell ref="C12:I12"/>
    <mergeCell ref="N12:R12"/>
    <mergeCell ref="T12:V12"/>
    <mergeCell ref="X12:Y12"/>
    <mergeCell ref="AG12:AM12"/>
    <mergeCell ref="AP12:AT12"/>
    <mergeCell ref="H6:J6"/>
    <mergeCell ref="AJ6:AL6"/>
    <mergeCell ref="H7:J7"/>
    <mergeCell ref="AJ7:AL7"/>
    <mergeCell ref="A10:W10"/>
    <mergeCell ref="AC10:AY10"/>
    <mergeCell ref="A1:W1"/>
    <mergeCell ref="A3:W3"/>
    <mergeCell ref="AC3:AY3"/>
    <mergeCell ref="H5:J5"/>
    <mergeCell ref="M5:O5"/>
    <mergeCell ref="AJ5:AL5"/>
    <mergeCell ref="AO5:AQ5"/>
  </mergeCells>
  <hyperlinks>
    <hyperlink ref="H6" location="ARI!A90" display="RSP Projections: Year 2" xr:uid="{90F9C919-35E7-40DD-9C6C-ED86843C62D9}"/>
    <hyperlink ref="H6:J6" location="ARI!A110" display="RSP Projections: Year 2" xr:uid="{BB8B6D23-7B11-4FA2-9BA2-5C82FD9B0BC6}"/>
    <hyperlink ref="M5:O5" location="ARI!AX11" display="Adjustable Projections: Year 1" xr:uid="{18359E83-9CA8-4BE8-A549-1F281FBC118B}"/>
    <hyperlink ref="AJ5" location="ARI!C9" display="RSP Projections: Year 1" xr:uid="{9190846A-8F61-4D95-AF33-17D64E868B13}"/>
    <hyperlink ref="AJ6" location="ARI!A90" display="RSP Projections: Year 2" xr:uid="{FAA12DED-2186-4224-BDAF-BCBED6C2FAB7}"/>
    <hyperlink ref="AJ6:AL6" location="ARI!A110" display="RSP Projections: Year 2" xr:uid="{DAC12EA6-5075-4989-AE64-614782A6F9A2}"/>
    <hyperlink ref="AO5:AQ5" location="ARI!AX11" display="Adjustable Projections: Year 1" xr:uid="{BCFA18DA-41E3-431B-B818-3810668717B9}"/>
    <hyperlink ref="H5" location="ARI!C9" display="RSP Projections: Year 1" xr:uid="{EE810D00-9AE5-4E9A-B985-C85BBF41B8EC}"/>
    <hyperlink ref="H76" location="ARI!A90" display="RSP Projections: Year 2" xr:uid="{47C400B6-7F14-4419-8CA7-FF9C5D802D50}"/>
    <hyperlink ref="H76:J76" location="ARI!A110" display="RSP Projections: Year 2" xr:uid="{2A627FB7-9C37-4B4C-AC18-3F6EBDE2628B}"/>
    <hyperlink ref="M75:O75" location="ARI!AX11" display="Adjustable Projections: Year 1" xr:uid="{B42EB73E-BF6F-4B44-9EBB-DF4604B0E564}"/>
    <hyperlink ref="H75" location="ARI!C9" display="RSP Projections: Year 1" xr:uid="{28BA89F3-07AF-4C10-910C-65C0CF458757}"/>
    <hyperlink ref="M143:O143" location="ARI!AX11" display="Adjustable Projections: Year 1" xr:uid="{3EB608EC-1342-46E5-B3C7-87D4C022599D}"/>
    <hyperlink ref="H144:J144" location="ARI!A110" display="RSP Projections: Year 2" xr:uid="{4160D7D8-A17D-4BFC-856A-1A1189E12F05}"/>
    <hyperlink ref="H144" location="ARI!A90" display="RSP Projections: Year 2" xr:uid="{7DDF7081-AD04-4690-987E-1C03FF1197A2}"/>
    <hyperlink ref="H143" location="ARI!C9" display="RSP Projections: Year 1" xr:uid="{12787998-290C-40AE-BC64-282866FE719C}"/>
    <hyperlink ref="M6" location="ARI!A170" display="Past Run/Pass Performances" xr:uid="{23AD52EF-4D65-4E4F-87E3-7372F2676319}"/>
    <hyperlink ref="M76" location="ARI!A170" display="Past Run/Pass Performances" xr:uid="{02FE2CEA-31B7-477A-A27D-B39DB5FF9266}"/>
  </hyperlinks>
  <pageMargins left="0" right="0" top="0" bottom="0" header="0" footer="0"/>
  <pageSetup scale="54" orientation="landscape" horizontalDpi="1200" verticalDpi="12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0416D-D37F-4995-8036-5132E3DFE032}">
  <dimension ref="A1:BB176"/>
  <sheetViews>
    <sheetView topLeftCell="A16" zoomScale="200" zoomScaleNormal="200" workbookViewId="0">
      <selection activeCell="F32" sqref="F32"/>
    </sheetView>
  </sheetViews>
  <sheetFormatPr defaultRowHeight="8.25" x14ac:dyDescent="0.15"/>
  <cols>
    <col min="1" max="1" width="12.7109375" style="21" customWidth="1"/>
    <col min="2" max="2" width="3.5703125" style="31" customWidth="1"/>
    <col min="3" max="17" width="3.5703125" style="21" customWidth="1"/>
    <col min="18" max="18" width="13" style="21" customWidth="1"/>
    <col min="19" max="19" width="6" style="21" customWidth="1"/>
    <col min="20" max="20" width="5.28515625" style="21" customWidth="1"/>
    <col min="21" max="21" width="6.140625" style="21" customWidth="1"/>
    <col min="22" max="22" width="4.85546875" style="21" customWidth="1"/>
    <col min="23" max="23" width="6.7109375" style="21" customWidth="1"/>
    <col min="24" max="24" width="3.85546875" style="21" customWidth="1"/>
    <col min="25" max="25" width="4.42578125" style="21" customWidth="1"/>
    <col min="26" max="26" width="5.140625" style="21" customWidth="1"/>
    <col min="27" max="28" width="9.140625" style="21"/>
    <col min="29" max="29" width="22" style="21" bestFit="1" customWidth="1"/>
    <col min="30" max="30" width="7.42578125" style="21" bestFit="1" customWidth="1"/>
    <col min="31" max="16384" width="9.140625" style="21"/>
  </cols>
  <sheetData>
    <row r="1" spans="1:53" x14ac:dyDescent="0.15">
      <c r="A1" s="552" t="s">
        <v>116</v>
      </c>
      <c r="B1" s="552"/>
      <c r="C1" s="552"/>
      <c r="D1" s="552"/>
      <c r="E1" s="552"/>
      <c r="F1" s="552"/>
      <c r="G1" s="552"/>
      <c r="H1" s="552"/>
      <c r="I1" s="552"/>
      <c r="J1" s="552"/>
      <c r="K1" s="552"/>
      <c r="L1" s="552"/>
      <c r="M1" s="552"/>
      <c r="N1" s="552"/>
      <c r="O1" s="552"/>
      <c r="P1" s="552"/>
      <c r="Q1" s="552"/>
      <c r="R1" s="552"/>
      <c r="S1" s="552"/>
      <c r="T1" s="552"/>
      <c r="U1" s="552"/>
      <c r="V1" s="552"/>
      <c r="W1" s="552"/>
    </row>
    <row r="2" spans="1:53" x14ac:dyDescent="0.15">
      <c r="C2" s="22"/>
      <c r="D2" s="22"/>
      <c r="E2" s="22"/>
      <c r="F2" s="22"/>
      <c r="G2" s="22"/>
      <c r="H2" s="22"/>
      <c r="I2" s="22"/>
      <c r="J2" s="22"/>
      <c r="K2" s="22"/>
      <c r="L2" s="22"/>
      <c r="M2" s="22"/>
      <c r="N2" s="22"/>
    </row>
    <row r="3" spans="1:53" x14ac:dyDescent="0.15">
      <c r="A3" s="552" t="s">
        <v>55</v>
      </c>
      <c r="B3" s="552"/>
      <c r="C3" s="552"/>
      <c r="D3" s="552"/>
      <c r="E3" s="552"/>
      <c r="F3" s="552"/>
      <c r="G3" s="552"/>
      <c r="H3" s="552"/>
      <c r="I3" s="552"/>
      <c r="J3" s="552"/>
      <c r="K3" s="552"/>
      <c r="L3" s="552"/>
      <c r="M3" s="552"/>
      <c r="N3" s="552"/>
      <c r="O3" s="552"/>
      <c r="P3" s="552"/>
      <c r="Q3" s="552"/>
      <c r="R3" s="552"/>
      <c r="S3" s="552"/>
      <c r="T3" s="552"/>
      <c r="U3" s="552"/>
      <c r="V3" s="552"/>
      <c r="W3" s="552"/>
      <c r="AC3" s="552" t="s">
        <v>55</v>
      </c>
      <c r="AD3" s="552"/>
      <c r="AE3" s="552"/>
      <c r="AF3" s="552"/>
      <c r="AG3" s="552"/>
      <c r="AH3" s="552"/>
      <c r="AI3" s="552"/>
      <c r="AJ3" s="552"/>
      <c r="AK3" s="552"/>
      <c r="AL3" s="552"/>
      <c r="AM3" s="552"/>
      <c r="AN3" s="552"/>
      <c r="AO3" s="552"/>
      <c r="AP3" s="552"/>
      <c r="AQ3" s="552"/>
      <c r="AR3" s="552"/>
      <c r="AS3" s="552"/>
      <c r="AT3" s="552"/>
      <c r="AU3" s="552"/>
      <c r="AV3" s="552"/>
      <c r="AW3" s="552"/>
      <c r="AX3" s="552"/>
      <c r="AY3" s="552"/>
    </row>
    <row r="4" spans="1:53" x14ac:dyDescent="0.15">
      <c r="A4" s="22"/>
      <c r="B4" s="22"/>
      <c r="C4" s="22"/>
      <c r="D4" s="22"/>
      <c r="E4" s="22"/>
      <c r="F4" s="22"/>
      <c r="G4" s="22"/>
      <c r="H4" s="22"/>
      <c r="I4" s="22"/>
      <c r="J4" s="22"/>
      <c r="K4" s="22"/>
      <c r="L4" s="22"/>
      <c r="M4" s="22"/>
      <c r="N4" s="22"/>
      <c r="O4" s="22"/>
      <c r="P4" s="22"/>
      <c r="Q4" s="22"/>
      <c r="R4" s="22"/>
      <c r="S4" s="22"/>
      <c r="T4" s="22"/>
      <c r="U4" s="22"/>
      <c r="V4" s="22"/>
      <c r="W4" s="22"/>
      <c r="X4" s="22"/>
      <c r="Y4" s="22"/>
      <c r="Z4" s="22"/>
      <c r="AA4" s="22"/>
      <c r="AC4" s="22"/>
      <c r="AD4" s="22"/>
      <c r="AE4" s="22"/>
      <c r="AF4" s="22"/>
      <c r="AG4" s="22"/>
      <c r="AH4" s="22"/>
      <c r="AI4" s="22"/>
      <c r="AJ4" s="22"/>
      <c r="AK4" s="22"/>
      <c r="AL4" s="22"/>
      <c r="AM4" s="22"/>
      <c r="AN4" s="22"/>
      <c r="AO4" s="22"/>
      <c r="AP4" s="22"/>
      <c r="AQ4" s="22"/>
      <c r="AR4" s="22"/>
      <c r="AS4" s="22"/>
      <c r="AT4" s="22"/>
      <c r="AU4" s="22"/>
      <c r="AV4" s="22"/>
      <c r="AW4" s="22"/>
      <c r="AX4" s="22"/>
      <c r="AY4" s="22"/>
    </row>
    <row r="5" spans="1:53" x14ac:dyDescent="0.15">
      <c r="H5" s="550" t="s">
        <v>36</v>
      </c>
      <c r="I5" s="551"/>
      <c r="J5" s="551"/>
      <c r="M5" s="550" t="s">
        <v>37</v>
      </c>
      <c r="N5" s="550"/>
      <c r="O5" s="550"/>
      <c r="S5" s="23" t="s">
        <v>94</v>
      </c>
      <c r="AJ5" s="550" t="s">
        <v>36</v>
      </c>
      <c r="AK5" s="551"/>
      <c r="AL5" s="551"/>
      <c r="AO5" s="550" t="s">
        <v>37</v>
      </c>
      <c r="AP5" s="550"/>
      <c r="AQ5" s="550"/>
    </row>
    <row r="6" spans="1:53" x14ac:dyDescent="0.15">
      <c r="H6" s="550" t="s">
        <v>38</v>
      </c>
      <c r="I6" s="550"/>
      <c r="J6" s="550"/>
      <c r="M6" s="24" t="s">
        <v>75</v>
      </c>
      <c r="S6" s="25" t="s">
        <v>40</v>
      </c>
      <c r="T6" s="25" t="s">
        <v>41</v>
      </c>
      <c r="AJ6" s="550" t="s">
        <v>38</v>
      </c>
      <c r="AK6" s="550"/>
      <c r="AL6" s="550"/>
    </row>
    <row r="7" spans="1:53" x14ac:dyDescent="0.15">
      <c r="H7" s="550"/>
      <c r="I7" s="551"/>
      <c r="J7" s="551"/>
      <c r="S7" s="26">
        <f>(N17+D27+L38+L47)/(N17+D27+L38+D17)</f>
        <v>0.44108108108108107</v>
      </c>
      <c r="T7" s="26">
        <f>D17/(D17+N17+D27+L38+L47)</f>
        <v>0.55891891891891887</v>
      </c>
      <c r="AJ7" s="550"/>
      <c r="AK7" s="551"/>
      <c r="AL7" s="551"/>
    </row>
    <row r="8" spans="1:53" x14ac:dyDescent="0.15">
      <c r="S8" s="21" t="s">
        <v>424</v>
      </c>
    </row>
    <row r="10" spans="1:53" x14ac:dyDescent="0.15">
      <c r="A10" s="552" t="s">
        <v>36</v>
      </c>
      <c r="B10" s="552"/>
      <c r="C10" s="552"/>
      <c r="D10" s="552"/>
      <c r="E10" s="552"/>
      <c r="F10" s="552"/>
      <c r="G10" s="552"/>
      <c r="H10" s="552"/>
      <c r="I10" s="552"/>
      <c r="J10" s="552"/>
      <c r="K10" s="552"/>
      <c r="L10" s="552"/>
      <c r="M10" s="552"/>
      <c r="N10" s="552"/>
      <c r="O10" s="552"/>
      <c r="P10" s="552"/>
      <c r="Q10" s="552"/>
      <c r="R10" s="552"/>
      <c r="S10" s="552"/>
      <c r="T10" s="552"/>
      <c r="U10" s="552"/>
      <c r="V10" s="552"/>
      <c r="W10" s="552"/>
      <c r="AC10" s="552" t="s">
        <v>37</v>
      </c>
      <c r="AD10" s="552"/>
      <c r="AE10" s="552"/>
      <c r="AF10" s="552"/>
      <c r="AG10" s="552"/>
      <c r="AH10" s="552"/>
      <c r="AI10" s="552"/>
      <c r="AJ10" s="552"/>
      <c r="AK10" s="552"/>
      <c r="AL10" s="552"/>
      <c r="AM10" s="552"/>
      <c r="AN10" s="552"/>
      <c r="AO10" s="552"/>
      <c r="AP10" s="552"/>
      <c r="AQ10" s="552"/>
      <c r="AR10" s="552"/>
      <c r="AS10" s="552"/>
      <c r="AT10" s="552"/>
      <c r="AU10" s="552"/>
      <c r="AV10" s="552"/>
      <c r="AW10" s="552"/>
      <c r="AX10" s="552"/>
      <c r="AY10" s="552"/>
    </row>
    <row r="12" spans="1:53" x14ac:dyDescent="0.15">
      <c r="C12" s="552" t="s">
        <v>48</v>
      </c>
      <c r="D12" s="552"/>
      <c r="E12" s="552"/>
      <c r="F12" s="552"/>
      <c r="G12" s="552"/>
      <c r="H12" s="552"/>
      <c r="I12" s="552"/>
      <c r="J12" s="22"/>
      <c r="K12" s="22"/>
      <c r="N12" s="552" t="s">
        <v>49</v>
      </c>
      <c r="O12" s="553"/>
      <c r="P12" s="553"/>
      <c r="Q12" s="553"/>
      <c r="R12" s="553"/>
      <c r="T12" s="552" t="s">
        <v>50</v>
      </c>
      <c r="U12" s="552"/>
      <c r="V12" s="552"/>
      <c r="X12" s="552"/>
      <c r="Y12" s="552"/>
      <c r="AG12" s="552" t="s">
        <v>48</v>
      </c>
      <c r="AH12" s="552"/>
      <c r="AI12" s="552"/>
      <c r="AJ12" s="552"/>
      <c r="AK12" s="552"/>
      <c r="AL12" s="552"/>
      <c r="AM12" s="552"/>
      <c r="AP12" s="552" t="s">
        <v>49</v>
      </c>
      <c r="AQ12" s="553"/>
      <c r="AR12" s="553"/>
      <c r="AS12" s="553"/>
      <c r="AT12" s="553"/>
      <c r="AV12" s="552" t="s">
        <v>50</v>
      </c>
      <c r="AW12" s="552"/>
      <c r="AX12" s="552"/>
      <c r="AZ12" s="552" t="s">
        <v>51</v>
      </c>
      <c r="BA12" s="552"/>
    </row>
    <row r="13" spans="1:53" x14ac:dyDescent="0.15">
      <c r="A13" s="27" t="s">
        <v>0</v>
      </c>
      <c r="B13" s="27" t="s">
        <v>1517</v>
      </c>
      <c r="C13" s="27" t="s">
        <v>66</v>
      </c>
      <c r="D13" s="27" t="s">
        <v>1</v>
      </c>
      <c r="E13" s="27" t="s">
        <v>2</v>
      </c>
      <c r="F13" s="27" t="s">
        <v>3</v>
      </c>
      <c r="G13" s="27" t="s">
        <v>4</v>
      </c>
      <c r="H13" s="27" t="s">
        <v>5</v>
      </c>
      <c r="I13" s="27" t="s">
        <v>6</v>
      </c>
      <c r="J13" s="27" t="s">
        <v>7</v>
      </c>
      <c r="K13" s="27" t="s">
        <v>8</v>
      </c>
      <c r="L13" s="27" t="s">
        <v>9</v>
      </c>
      <c r="N13" s="27" t="s">
        <v>10</v>
      </c>
      <c r="O13" s="27" t="s">
        <v>11</v>
      </c>
      <c r="P13" s="27" t="s">
        <v>12</v>
      </c>
      <c r="Q13" s="27" t="s">
        <v>6</v>
      </c>
      <c r="R13" s="27" t="s">
        <v>13</v>
      </c>
      <c r="S13" s="27"/>
      <c r="T13" s="27" t="s">
        <v>47</v>
      </c>
      <c r="U13" s="27" t="s">
        <v>45</v>
      </c>
      <c r="V13" s="27" t="s">
        <v>46</v>
      </c>
      <c r="W13" s="27"/>
      <c r="X13" s="27" t="s">
        <v>14</v>
      </c>
      <c r="Y13" s="27" t="s">
        <v>63</v>
      </c>
      <c r="Z13" s="27"/>
      <c r="AA13" s="27"/>
      <c r="AD13" s="27" t="s">
        <v>0</v>
      </c>
      <c r="AE13" s="27" t="s">
        <v>66</v>
      </c>
      <c r="AF13" s="27" t="s">
        <v>1</v>
      </c>
      <c r="AG13" s="27" t="s">
        <v>2</v>
      </c>
      <c r="AH13" s="27" t="s">
        <v>3</v>
      </c>
      <c r="AI13" s="27" t="s">
        <v>4</v>
      </c>
      <c r="AJ13" s="27" t="s">
        <v>5</v>
      </c>
      <c r="AK13" s="27" t="s">
        <v>6</v>
      </c>
      <c r="AL13" s="27" t="s">
        <v>7</v>
      </c>
      <c r="AM13" s="27" t="s">
        <v>8</v>
      </c>
      <c r="AN13" s="27" t="s">
        <v>9</v>
      </c>
      <c r="AP13" s="27" t="s">
        <v>10</v>
      </c>
      <c r="AQ13" s="27" t="s">
        <v>11</v>
      </c>
      <c r="AR13" s="27" t="s">
        <v>12</v>
      </c>
      <c r="AS13" s="27" t="s">
        <v>6</v>
      </c>
      <c r="AT13" s="27" t="s">
        <v>13</v>
      </c>
      <c r="AU13" s="27"/>
      <c r="AV13" s="27" t="s">
        <v>47</v>
      </c>
      <c r="AW13" s="27" t="s">
        <v>45</v>
      </c>
      <c r="AX13" s="27" t="s">
        <v>46</v>
      </c>
      <c r="AY13" s="27"/>
      <c r="AZ13" s="27" t="s">
        <v>14</v>
      </c>
      <c r="BA13" s="27" t="s">
        <v>63</v>
      </c>
    </row>
    <row r="14" spans="1:53" x14ac:dyDescent="0.15">
      <c r="A14" s="28" t="s">
        <v>1597</v>
      </c>
      <c r="B14" s="29">
        <v>26</v>
      </c>
      <c r="C14" s="29"/>
      <c r="D14" s="29"/>
      <c r="E14" s="29"/>
      <c r="F14" s="26" t="e">
        <f>E14/D14</f>
        <v>#DIV/0!</v>
      </c>
      <c r="G14" s="29"/>
      <c r="H14" s="30" t="e">
        <f>G14/D14</f>
        <v>#DIV/0!</v>
      </c>
      <c r="I14" s="29"/>
      <c r="J14" s="26" t="e">
        <f>I14/D14</f>
        <v>#DIV/0!</v>
      </c>
      <c r="K14" s="29"/>
      <c r="L14" s="26" t="e">
        <f>K14/D14</f>
        <v>#DIV/0!</v>
      </c>
      <c r="N14" s="29"/>
      <c r="O14" s="29"/>
      <c r="P14" s="29" t="e">
        <f>O14/N14</f>
        <v>#DIV/0!</v>
      </c>
      <c r="Q14" s="29"/>
      <c r="R14" s="26" t="e">
        <f>Q14/N14</f>
        <v>#DIV/0!</v>
      </c>
      <c r="S14" s="31"/>
      <c r="T14" s="26">
        <f>(D14+N14)/($D$17+$N$17)</f>
        <v>0</v>
      </c>
      <c r="U14" s="26">
        <f>D14/($D$17)</f>
        <v>0</v>
      </c>
      <c r="V14" s="26">
        <f>N14/($N$17)</f>
        <v>0</v>
      </c>
      <c r="W14" s="32"/>
      <c r="X14" s="29">
        <f>($G14*('Scoring Format'!$B$2))+($I14*('Scoring Format'!$B$5))+($K14*('Scoring Format'!$B$8))+($O14*('Scoring Format'!$B$3))+($Q14*('Scoring Format'!$B$6))</f>
        <v>0</v>
      </c>
      <c r="Y14" s="33">
        <f>(($G14*('Scoring Format'!$B$2))+($I14*('Scoring Format'!$B$5))+($K14*('Scoring Format'!$B$8))+($O14*('Scoring Format'!$B$3))+($Q14*('Scoring Format'!$B$6)))*0.4</f>
        <v>0</v>
      </c>
      <c r="Z14" s="31"/>
      <c r="AA14" s="31"/>
      <c r="AD14" s="28" t="s">
        <v>15</v>
      </c>
      <c r="AE14" s="28"/>
      <c r="AF14" s="29">
        <v>583</v>
      </c>
      <c r="AG14" s="29">
        <v>378</v>
      </c>
      <c r="AH14" s="26">
        <f>AG14/AF14</f>
        <v>0.64837049742710118</v>
      </c>
      <c r="AI14" s="29">
        <v>4072</v>
      </c>
      <c r="AJ14" s="30">
        <f>AI14/AF14</f>
        <v>6.9845626072041167</v>
      </c>
      <c r="AK14" s="29">
        <v>27</v>
      </c>
      <c r="AL14" s="26">
        <f>AK14/AF14</f>
        <v>4.6312178387650088E-2</v>
      </c>
      <c r="AM14" s="29">
        <v>11</v>
      </c>
      <c r="AN14" s="26">
        <f>AM14/AF14</f>
        <v>1.8867924528301886E-2</v>
      </c>
      <c r="AP14" s="29">
        <v>100</v>
      </c>
      <c r="AQ14" s="29">
        <v>590</v>
      </c>
      <c r="AR14" s="29">
        <f>AQ14/AP14</f>
        <v>5.9</v>
      </c>
      <c r="AS14" s="29">
        <v>5</v>
      </c>
      <c r="AT14" s="26">
        <f>AS14/AP14</f>
        <v>0.05</v>
      </c>
      <c r="AU14" s="31"/>
      <c r="AV14" s="26">
        <f>(AF14+AP14)/(AF17+AP17)</f>
        <v>1</v>
      </c>
      <c r="AW14" s="26">
        <f>AF14/(AP14+AF14)</f>
        <v>0.85358711566617862</v>
      </c>
      <c r="AX14" s="26">
        <f>AP14/(AF14+AP14)</f>
        <v>0.14641288433382138</v>
      </c>
      <c r="AY14" s="32"/>
      <c r="AZ14" s="29">
        <f>((AI14*0.05)+(AK14*4)+(AM14*-1)+(AQ14*0.1)+(AS14*6))*0.55</f>
        <v>214.28000000000003</v>
      </c>
      <c r="BA14" s="33">
        <f>((AI14*0.05)+(AK14*4)+(AM14*-1)+(AQ14*0.1)+(AS14*6))*0.4</f>
        <v>155.84000000000003</v>
      </c>
    </row>
    <row r="15" spans="1:53" x14ac:dyDescent="0.15">
      <c r="A15" s="28"/>
      <c r="B15" s="29"/>
      <c r="C15" s="29"/>
      <c r="D15" s="29"/>
      <c r="E15" s="29"/>
      <c r="F15" s="26" t="e">
        <f>E15/D15</f>
        <v>#DIV/0!</v>
      </c>
      <c r="G15" s="29"/>
      <c r="H15" s="30" t="e">
        <f>G15/D15</f>
        <v>#DIV/0!</v>
      </c>
      <c r="I15" s="29"/>
      <c r="J15" s="26" t="e">
        <f>I15/D15</f>
        <v>#DIV/0!</v>
      </c>
      <c r="K15" s="29"/>
      <c r="L15" s="26" t="e">
        <f t="shared" ref="L15:L16" si="0">K15/D15</f>
        <v>#DIV/0!</v>
      </c>
      <c r="N15" s="29"/>
      <c r="O15" s="29"/>
      <c r="P15" s="29" t="e">
        <f>O15/N15</f>
        <v>#DIV/0!</v>
      </c>
      <c r="Q15" s="29"/>
      <c r="R15" s="26" t="e">
        <f t="shared" ref="R15:R16" si="1">Q15/N15</f>
        <v>#DIV/0!</v>
      </c>
      <c r="S15" s="31"/>
      <c r="T15" s="26">
        <f>(D15+N15)/($D$17+$N$17)</f>
        <v>0</v>
      </c>
      <c r="U15" s="26">
        <f>D15/($D$17)</f>
        <v>0</v>
      </c>
      <c r="V15" s="26">
        <f>N15/($N$17)</f>
        <v>0</v>
      </c>
      <c r="W15" s="32"/>
      <c r="X15" s="29">
        <f>($G15*('Scoring Format'!$B$2))+($I15*('Scoring Format'!$B$5))+($K15*('Scoring Format'!$B$8))+($O15*('Scoring Format'!$B$3))+($Q15*('Scoring Format'!$B$6))</f>
        <v>0</v>
      </c>
      <c r="Y15" s="33">
        <f>(($G15*('Scoring Format'!$B$2))+($I15*('Scoring Format'!$B$5))+($K15*('Scoring Format'!$B$8))+($O15*('Scoring Format'!$B$3))+($Q15*('Scoring Format'!$B$6)))*0.4</f>
        <v>0</v>
      </c>
      <c r="Z15" s="31"/>
      <c r="AA15" s="31"/>
      <c r="AD15" s="28" t="s">
        <v>67</v>
      </c>
      <c r="AE15" s="28"/>
      <c r="AF15" s="29">
        <v>0</v>
      </c>
      <c r="AG15" s="29">
        <v>0</v>
      </c>
      <c r="AH15" s="26">
        <v>0</v>
      </c>
      <c r="AI15" s="29">
        <v>0</v>
      </c>
      <c r="AJ15" s="30"/>
      <c r="AK15" s="29">
        <v>0</v>
      </c>
      <c r="AL15" s="26" t="e">
        <f>AK15/AF15</f>
        <v>#DIV/0!</v>
      </c>
      <c r="AM15" s="29">
        <v>0</v>
      </c>
      <c r="AN15" s="26" t="e">
        <f t="shared" ref="AN15:AN16" si="2">AM15/AF15</f>
        <v>#DIV/0!</v>
      </c>
      <c r="AP15" s="29">
        <v>0</v>
      </c>
      <c r="AQ15" s="29">
        <v>0</v>
      </c>
      <c r="AR15" s="29"/>
      <c r="AS15" s="29">
        <v>0</v>
      </c>
      <c r="AT15" s="26" t="e">
        <f t="shared" ref="AT15:AT16" si="3">AS15/AP15</f>
        <v>#DIV/0!</v>
      </c>
      <c r="AU15" s="31"/>
      <c r="AV15" s="26" t="e">
        <f>(AF15+AP15)/(AD18+AN18)</f>
        <v>#DIV/0!</v>
      </c>
      <c r="AW15" s="26" t="e">
        <f>AF15/(AP15+AF15)</f>
        <v>#DIV/0!</v>
      </c>
      <c r="AX15" s="26" t="e">
        <f>AP15/(AF15+AP15)</f>
        <v>#DIV/0!</v>
      </c>
      <c r="AY15" s="32"/>
      <c r="AZ15" s="29"/>
      <c r="BA15" s="33"/>
    </row>
    <row r="16" spans="1:53" x14ac:dyDescent="0.15">
      <c r="A16" s="28" t="s">
        <v>1901</v>
      </c>
      <c r="B16" s="29">
        <v>27</v>
      </c>
      <c r="C16" s="29">
        <v>17</v>
      </c>
      <c r="D16" s="29">
        <v>517</v>
      </c>
      <c r="E16" s="29">
        <v>340</v>
      </c>
      <c r="F16" s="26">
        <f>E16/D16</f>
        <v>0.65764023210831724</v>
      </c>
      <c r="G16" s="29">
        <v>3611</v>
      </c>
      <c r="H16" s="30">
        <f>G16/D16</f>
        <v>6.9845261121856863</v>
      </c>
      <c r="I16" s="29">
        <v>19</v>
      </c>
      <c r="J16" s="26">
        <f>I16/D16</f>
        <v>3.6750483558994199E-2</v>
      </c>
      <c r="K16" s="29">
        <v>11</v>
      </c>
      <c r="L16" s="26">
        <f t="shared" si="0"/>
        <v>2.1276595744680851E-2</v>
      </c>
      <c r="N16" s="29">
        <v>70</v>
      </c>
      <c r="O16" s="29">
        <v>280</v>
      </c>
      <c r="P16" s="29">
        <f>O16/N16</f>
        <v>4</v>
      </c>
      <c r="Q16" s="29">
        <v>5</v>
      </c>
      <c r="R16" s="26">
        <f t="shared" si="1"/>
        <v>7.1428571428571425E-2</v>
      </c>
      <c r="S16" s="31"/>
      <c r="T16" s="26">
        <f>(D16+N16)/($D$17+$N$17)</f>
        <v>1</v>
      </c>
      <c r="U16" s="26">
        <f>D16/($D$17)</f>
        <v>1</v>
      </c>
      <c r="V16" s="26">
        <f>N16/($N$17)</f>
        <v>1</v>
      </c>
      <c r="W16" s="32"/>
      <c r="X16" s="29">
        <f>($G16*('Scoring Format'!$B$2))+($I16*('Scoring Format'!$B$5))+($K16*('Scoring Format'!$B$8))+($O16*('Scoring Format'!$B$3))+($Q16*('Scoring Format'!$B$6))</f>
        <v>303.55</v>
      </c>
      <c r="Y16" s="33">
        <f>(($G16*('Scoring Format'!$B$2))+($I16*('Scoring Format'!$B$5))+($K16*('Scoring Format'!$B$8))+($O16*('Scoring Format'!$B$3))+($Q16*('Scoring Format'!$B$6)))*0.4</f>
        <v>121.42000000000002</v>
      </c>
      <c r="Z16" s="31"/>
      <c r="AA16" s="31"/>
      <c r="AD16" s="28" t="s">
        <v>68</v>
      </c>
      <c r="AE16" s="28"/>
      <c r="AF16" s="29"/>
      <c r="AG16" s="29"/>
      <c r="AH16" s="26" t="e">
        <f>AG16/AF16</f>
        <v>#DIV/0!</v>
      </c>
      <c r="AI16" s="29"/>
      <c r="AJ16" s="30" t="e">
        <f>AI16/AF16</f>
        <v>#DIV/0!</v>
      </c>
      <c r="AK16" s="29"/>
      <c r="AL16" s="26" t="e">
        <f>AK16/AF16</f>
        <v>#DIV/0!</v>
      </c>
      <c r="AM16" s="29"/>
      <c r="AN16" s="26" t="e">
        <f t="shared" si="2"/>
        <v>#DIV/0!</v>
      </c>
      <c r="AP16" s="29"/>
      <c r="AQ16" s="29"/>
      <c r="AR16" s="29" t="e">
        <f>AQ16/AP16</f>
        <v>#DIV/0!</v>
      </c>
      <c r="AS16" s="29"/>
      <c r="AT16" s="26" t="e">
        <f t="shared" si="3"/>
        <v>#DIV/0!</v>
      </c>
      <c r="AU16" s="31"/>
      <c r="AV16" s="26" t="e">
        <f>(AF16+AP16)/(AF20+AP20)</f>
        <v>#DIV/0!</v>
      </c>
      <c r="AW16" s="26" t="e">
        <f>AF16/(AP16+AF16)</f>
        <v>#DIV/0!</v>
      </c>
      <c r="AX16" s="26" t="e">
        <f>AP16/(AF16+AP16)</f>
        <v>#DIV/0!</v>
      </c>
      <c r="AY16" s="32"/>
      <c r="AZ16" s="29">
        <f>((AI16*0.05)+(AK16*4)+(AM16*-1)+(AQ16*0.1)+(AS16*6))*0.55</f>
        <v>0</v>
      </c>
      <c r="BA16" s="33">
        <f>((AI16*0.05)+(AK16*4)+(AM16*-1)+(AQ16*0.1)+(AS16*6))*0.4</f>
        <v>0</v>
      </c>
    </row>
    <row r="17" spans="1:54" x14ac:dyDescent="0.15">
      <c r="A17" s="27" t="s">
        <v>44</v>
      </c>
      <c r="B17" s="27"/>
      <c r="C17" s="27"/>
      <c r="D17" s="27">
        <f>SUM(D14:D16)</f>
        <v>517</v>
      </c>
      <c r="E17" s="27">
        <f>SUM(E14:E16)</f>
        <v>340</v>
      </c>
      <c r="F17" s="27"/>
      <c r="G17" s="27">
        <f t="shared" ref="G17" si="4">SUM(G14:G16)</f>
        <v>3611</v>
      </c>
      <c r="H17" s="27"/>
      <c r="I17" s="27">
        <f t="shared" ref="I17" si="5">SUM(I14:I16)</f>
        <v>19</v>
      </c>
      <c r="J17" s="27"/>
      <c r="K17" s="27">
        <f t="shared" ref="K17" si="6">SUM(K14:K16)</f>
        <v>11</v>
      </c>
      <c r="L17" s="27"/>
      <c r="M17" s="23"/>
      <c r="N17" s="27">
        <f>SUM(N14:N16)</f>
        <v>70</v>
      </c>
      <c r="O17" s="27">
        <f>SUM(O14:O16)</f>
        <v>280</v>
      </c>
      <c r="P17" s="27"/>
      <c r="Q17" s="27">
        <f>SUM(Q14:Q16)</f>
        <v>5</v>
      </c>
      <c r="R17" s="27"/>
      <c r="S17" s="27"/>
      <c r="T17" s="34">
        <f>T14+T15+T16</f>
        <v>1</v>
      </c>
      <c r="U17" s="35">
        <f>D17/(D17+N17)</f>
        <v>0.88074957410562182</v>
      </c>
      <c r="V17" s="35">
        <f>N17/(N17+D17)</f>
        <v>0.11925042589437819</v>
      </c>
      <c r="W17" s="32"/>
      <c r="X17" s="31"/>
      <c r="Y17" s="31"/>
      <c r="Z17" s="31"/>
      <c r="AA17" s="31"/>
      <c r="AD17" s="27" t="s">
        <v>44</v>
      </c>
      <c r="AE17" s="27"/>
      <c r="AF17" s="27">
        <f>SUM(AF14:AF16)</f>
        <v>583</v>
      </c>
      <c r="AG17" s="27">
        <f>SUM(AG14:AG16)</f>
        <v>378</v>
      </c>
      <c r="AH17" s="27"/>
      <c r="AI17" s="27">
        <f t="shared" ref="AI17" si="7">SUM(AI14:AI16)</f>
        <v>4072</v>
      </c>
      <c r="AJ17" s="27"/>
      <c r="AK17" s="27">
        <f t="shared" ref="AK17" si="8">SUM(AK14:AK16)</f>
        <v>27</v>
      </c>
      <c r="AL17" s="27"/>
      <c r="AM17" s="27">
        <f t="shared" ref="AM17" si="9">SUM(AM14:AM16)</f>
        <v>11</v>
      </c>
      <c r="AN17" s="27"/>
      <c r="AO17" s="23"/>
      <c r="AP17" s="27">
        <f>SUM(AP14:AP16)</f>
        <v>100</v>
      </c>
      <c r="AQ17" s="27">
        <f>SUM(AQ14:AQ16)</f>
        <v>590</v>
      </c>
      <c r="AR17" s="27"/>
      <c r="AS17" s="27">
        <f>SUM(AS14:AS16)</f>
        <v>5</v>
      </c>
      <c r="AT17" s="27"/>
      <c r="AU17" s="27"/>
      <c r="AV17" s="34" t="e">
        <f>AV14+AV15+AV16</f>
        <v>#DIV/0!</v>
      </c>
      <c r="AW17" s="35">
        <f>AF17/(AF17+AP17)</f>
        <v>0.85358711566617862</v>
      </c>
      <c r="AX17" s="35">
        <f>AP17/(AP17+AF17)</f>
        <v>0.14641288433382138</v>
      </c>
      <c r="AY17" s="32"/>
      <c r="AZ17" s="31"/>
      <c r="BA17" s="31"/>
    </row>
    <row r="18" spans="1:54" x14ac:dyDescent="0.15">
      <c r="C18" s="31"/>
      <c r="D18" s="36"/>
      <c r="E18" s="31"/>
      <c r="F18" s="37"/>
      <c r="G18" s="31"/>
      <c r="H18" s="38"/>
      <c r="I18" s="31"/>
      <c r="J18" s="38"/>
      <c r="K18" s="31"/>
      <c r="L18" s="31"/>
      <c r="M18" s="31"/>
      <c r="N18" s="31"/>
      <c r="O18" s="31"/>
      <c r="P18" s="31"/>
      <c r="Q18" s="31"/>
      <c r="R18" s="31"/>
      <c r="AD18" s="31"/>
      <c r="AE18" s="31"/>
      <c r="AF18" s="36"/>
      <c r="AG18" s="31"/>
      <c r="AH18" s="37"/>
      <c r="AI18" s="31"/>
      <c r="AJ18" s="38"/>
      <c r="AK18" s="31"/>
      <c r="AL18" s="38"/>
      <c r="AM18" s="31"/>
      <c r="AN18" s="31"/>
      <c r="AO18" s="31"/>
      <c r="AP18" s="31"/>
      <c r="AQ18" s="31"/>
      <c r="AR18" s="31"/>
      <c r="AS18" s="31"/>
      <c r="AT18" s="31"/>
    </row>
    <row r="19" spans="1:54" x14ac:dyDescent="0.15">
      <c r="C19" s="31"/>
      <c r="D19" s="36"/>
      <c r="E19" s="31"/>
      <c r="F19" s="37"/>
      <c r="G19" s="31"/>
      <c r="H19" s="38"/>
      <c r="I19" s="31"/>
      <c r="J19" s="38"/>
      <c r="K19" s="31"/>
      <c r="L19" s="31"/>
      <c r="M19" s="31"/>
      <c r="N19" s="31"/>
      <c r="O19" s="31"/>
      <c r="P19" s="31"/>
      <c r="Q19" s="31"/>
      <c r="R19" s="31"/>
      <c r="AD19" s="31"/>
      <c r="AE19" s="31"/>
      <c r="AF19" s="36"/>
      <c r="AG19" s="31"/>
      <c r="AH19" s="37"/>
      <c r="AI19" s="31"/>
      <c r="AJ19" s="38"/>
      <c r="AK19" s="31"/>
      <c r="AL19" s="38"/>
      <c r="AM19" s="31"/>
      <c r="AN19" s="31"/>
      <c r="AO19" s="31"/>
      <c r="AP19" s="31"/>
      <c r="AQ19" s="31"/>
      <c r="AR19" s="31"/>
      <c r="AS19" s="31"/>
      <c r="AT19" s="31"/>
    </row>
    <row r="20" spans="1:54" x14ac:dyDescent="0.15">
      <c r="A20" s="552" t="s">
        <v>49</v>
      </c>
      <c r="B20" s="552"/>
      <c r="C20" s="552"/>
      <c r="D20" s="552"/>
      <c r="E20" s="552"/>
      <c r="F20" s="552"/>
      <c r="G20" s="552"/>
      <c r="H20" s="552" t="s">
        <v>52</v>
      </c>
      <c r="I20" s="553"/>
      <c r="J20" s="553"/>
      <c r="K20" s="553"/>
      <c r="L20" s="553"/>
      <c r="M20" s="553"/>
      <c r="N20" s="31"/>
      <c r="O20" s="31"/>
      <c r="P20" s="31"/>
      <c r="Q20" s="31"/>
      <c r="T20" s="552" t="s">
        <v>50</v>
      </c>
      <c r="U20" s="552"/>
      <c r="V20" s="552"/>
      <c r="X20" s="552"/>
      <c r="Y20" s="552"/>
      <c r="Z20" s="22"/>
      <c r="AA20" s="22"/>
      <c r="AB20" s="22"/>
      <c r="AC20" s="22"/>
      <c r="AE20" s="552" t="s">
        <v>49</v>
      </c>
      <c r="AF20" s="552"/>
      <c r="AG20" s="552"/>
      <c r="AH20" s="552"/>
      <c r="AI20" s="552"/>
      <c r="AJ20" s="552"/>
      <c r="AK20" s="552"/>
      <c r="AL20" s="552" t="s">
        <v>52</v>
      </c>
      <c r="AM20" s="553"/>
      <c r="AN20" s="553"/>
      <c r="AO20" s="553"/>
      <c r="AP20" s="553"/>
      <c r="AQ20" s="553"/>
      <c r="AR20" s="31"/>
      <c r="AS20" s="31"/>
      <c r="AV20" s="552" t="s">
        <v>50</v>
      </c>
      <c r="AW20" s="552"/>
      <c r="AX20" s="552"/>
      <c r="AZ20" s="552" t="s">
        <v>51</v>
      </c>
      <c r="BA20" s="552"/>
      <c r="BB20" s="22"/>
    </row>
    <row r="21" spans="1:54" x14ac:dyDescent="0.15">
      <c r="A21" s="27" t="s">
        <v>16</v>
      </c>
      <c r="B21" s="27" t="s">
        <v>1517</v>
      </c>
      <c r="C21" s="27" t="s">
        <v>66</v>
      </c>
      <c r="D21" s="27" t="s">
        <v>1</v>
      </c>
      <c r="E21" s="27" t="s">
        <v>4</v>
      </c>
      <c r="F21" s="27" t="s">
        <v>5</v>
      </c>
      <c r="G21" s="27" t="s">
        <v>6</v>
      </c>
      <c r="H21" s="27" t="s">
        <v>7</v>
      </c>
      <c r="J21" s="27" t="s">
        <v>34</v>
      </c>
      <c r="K21" s="27" t="s">
        <v>17</v>
      </c>
      <c r="L21" s="27" t="s">
        <v>18</v>
      </c>
      <c r="M21" s="27" t="s">
        <v>19</v>
      </c>
      <c r="N21" s="27" t="s">
        <v>20</v>
      </c>
      <c r="O21" s="27" t="s">
        <v>6</v>
      </c>
      <c r="P21" s="27" t="s">
        <v>53</v>
      </c>
      <c r="S21" s="27" t="s">
        <v>16</v>
      </c>
      <c r="T21" s="27" t="s">
        <v>47</v>
      </c>
      <c r="U21" s="27" t="s">
        <v>45</v>
      </c>
      <c r="V21" s="27" t="s">
        <v>46</v>
      </c>
      <c r="X21" s="27" t="s">
        <v>14</v>
      </c>
      <c r="Y21" s="27" t="s">
        <v>21</v>
      </c>
      <c r="Z21" s="27" t="s">
        <v>1002</v>
      </c>
      <c r="AA21" s="27"/>
      <c r="AB21" s="27"/>
      <c r="AC21" s="27"/>
      <c r="AD21" s="27" t="s">
        <v>16</v>
      </c>
      <c r="AE21" s="27" t="s">
        <v>66</v>
      </c>
      <c r="AF21" s="27" t="s">
        <v>1</v>
      </c>
      <c r="AG21" s="27" t="s">
        <v>4</v>
      </c>
      <c r="AH21" s="27" t="s">
        <v>5</v>
      </c>
      <c r="AI21" s="27" t="s">
        <v>6</v>
      </c>
      <c r="AJ21" s="27" t="s">
        <v>7</v>
      </c>
      <c r="AL21" s="27" t="s">
        <v>34</v>
      </c>
      <c r="AM21" s="27" t="s">
        <v>17</v>
      </c>
      <c r="AN21" s="27" t="s">
        <v>18</v>
      </c>
      <c r="AO21" s="27" t="s">
        <v>19</v>
      </c>
      <c r="AP21" s="27" t="s">
        <v>20</v>
      </c>
      <c r="AQ21" s="27" t="s">
        <v>6</v>
      </c>
      <c r="AR21" s="27" t="s">
        <v>53</v>
      </c>
      <c r="AV21" s="27" t="s">
        <v>47</v>
      </c>
      <c r="AW21" s="27" t="s">
        <v>45</v>
      </c>
      <c r="AX21" s="27" t="s">
        <v>46</v>
      </c>
      <c r="AZ21" s="27" t="s">
        <v>14</v>
      </c>
      <c r="BA21" s="27" t="s">
        <v>21</v>
      </c>
    </row>
    <row r="22" spans="1:54" x14ac:dyDescent="0.15">
      <c r="A22" s="28" t="s">
        <v>478</v>
      </c>
      <c r="B22" s="29">
        <v>30</v>
      </c>
      <c r="C22" s="39">
        <v>10</v>
      </c>
      <c r="D22" s="29">
        <v>115</v>
      </c>
      <c r="E22" s="29">
        <v>451</v>
      </c>
      <c r="F22" s="29">
        <f>E22/D22</f>
        <v>3.9217391304347826</v>
      </c>
      <c r="G22" s="29">
        <v>4</v>
      </c>
      <c r="H22" s="26">
        <f>G22/D22</f>
        <v>3.4782608695652174E-2</v>
      </c>
      <c r="J22" s="26">
        <f>L22/K22</f>
        <v>0.79411764705882348</v>
      </c>
      <c r="K22" s="29">
        <v>34</v>
      </c>
      <c r="L22" s="29">
        <v>27</v>
      </c>
      <c r="M22" s="29">
        <v>168</v>
      </c>
      <c r="N22" s="29">
        <f>M22/L22</f>
        <v>6.2222222222222223</v>
      </c>
      <c r="O22" s="29"/>
      <c r="P22" s="26">
        <f>O22/L22</f>
        <v>0</v>
      </c>
      <c r="S22" s="28" t="s">
        <v>174</v>
      </c>
      <c r="T22" s="26">
        <f>(D22+K22)/($D$27+$K$27+$N$17+$E$17+$L$38+$L$47)</f>
        <v>0.17908653846153846</v>
      </c>
      <c r="U22" s="26">
        <f>K22/($K$27+$F$38+$F$47)</f>
        <v>9.4444444444444442E-2</v>
      </c>
      <c r="V22" s="26">
        <f>D22/($D$27+$N$17+$L$38+$L$47)</f>
        <v>0.28186274509803921</v>
      </c>
      <c r="X22" s="29">
        <f>($E22*('Scoring Format'!$B$3))+($G22*('Scoring Format'!$B$6))+($M22*('Scoring Format'!$B$4))+($O22*('Scoring Format'!$B$7))</f>
        <v>85.899999999999991</v>
      </c>
      <c r="Y22" s="29">
        <f>($E22*('Scoring Format'!$B$3))+($G22*('Scoring Format'!$B$6))+(L22*1)+($M22*('Scoring Format'!$B$4))+($O22*('Scoring Format'!$B$7))</f>
        <v>112.89999999999999</v>
      </c>
      <c r="Z22" s="29">
        <f>($E22*('Scoring Format'!$B$3))+($G22*('Scoring Format'!$B$6))+(L22*0.5)+($M22*('Scoring Format'!$B$4))+($O22*('Scoring Format'!$B$7))</f>
        <v>99.399999999999991</v>
      </c>
      <c r="AA22" s="31"/>
      <c r="AB22" s="31"/>
      <c r="AC22" s="31"/>
      <c r="AD22" s="28" t="s">
        <v>69</v>
      </c>
      <c r="AE22" s="28"/>
      <c r="AF22" s="29">
        <v>200</v>
      </c>
      <c r="AG22" s="29">
        <v>1040</v>
      </c>
      <c r="AH22" s="29">
        <f>AG22/AF22</f>
        <v>5.2</v>
      </c>
      <c r="AI22" s="29">
        <v>7</v>
      </c>
      <c r="AJ22" s="26">
        <f>AI22/AF22</f>
        <v>3.5000000000000003E-2</v>
      </c>
      <c r="AL22" s="26">
        <f>AN22/AM22</f>
        <v>0.8</v>
      </c>
      <c r="AM22" s="29">
        <v>70</v>
      </c>
      <c r="AN22" s="29">
        <v>56</v>
      </c>
      <c r="AO22" s="29">
        <v>364</v>
      </c>
      <c r="AP22" s="29">
        <f>AO22/AN22</f>
        <v>6.5</v>
      </c>
      <c r="AQ22" s="29">
        <v>2</v>
      </c>
      <c r="AR22" s="26">
        <f>AQ22/AN22</f>
        <v>3.5714285714285712E-2</v>
      </c>
      <c r="AV22" s="26" t="e">
        <f>(#REF!+AM22)/(#REF!+AM25)</f>
        <v>#REF!</v>
      </c>
      <c r="AW22" s="26" t="e">
        <f>#REF!/(AM22+#REF!)</f>
        <v>#REF!</v>
      </c>
      <c r="AX22" s="26" t="e">
        <f>AM22/(#REF!+AM22)</f>
        <v>#REF!</v>
      </c>
      <c r="AZ22" s="29" t="e">
        <f>(#REF!*0.1)+(AF22*6)+(AL22*0.1)+(AN22*6)</f>
        <v>#REF!</v>
      </c>
      <c r="BA22" s="29" t="e">
        <f>(#REF!*0.1)+(AF22*6)+(AK22*1)+(AL22*0.1)+(AN22*6)</f>
        <v>#REF!</v>
      </c>
    </row>
    <row r="23" spans="1:54" x14ac:dyDescent="0.15">
      <c r="A23" s="28" t="s">
        <v>938</v>
      </c>
      <c r="B23" s="29">
        <v>24</v>
      </c>
      <c r="C23" s="39">
        <v>17</v>
      </c>
      <c r="D23" s="29">
        <v>25</v>
      </c>
      <c r="E23" s="29">
        <v>105</v>
      </c>
      <c r="F23" s="29">
        <f>E23/D23</f>
        <v>4.2</v>
      </c>
      <c r="G23" s="29">
        <v>0</v>
      </c>
      <c r="H23" s="26">
        <f>G23/D23</f>
        <v>0</v>
      </c>
      <c r="J23" s="26" t="e">
        <f t="shared" ref="J23:J26" si="10">L23/K23</f>
        <v>#DIV/0!</v>
      </c>
      <c r="K23" s="29"/>
      <c r="L23" s="29"/>
      <c r="M23" s="29"/>
      <c r="N23" s="29" t="e">
        <f>M23/L23</f>
        <v>#DIV/0!</v>
      </c>
      <c r="O23" s="29"/>
      <c r="P23" s="26" t="e">
        <f t="shared" ref="P23:P26" si="11">O23/L23</f>
        <v>#DIV/0!</v>
      </c>
      <c r="S23" s="28" t="s">
        <v>937</v>
      </c>
      <c r="T23" s="26">
        <f>(D23+K23)/($D$27+$K$27+$N$17+$E$17+$L$38+$L$47)</f>
        <v>3.0048076923076924E-2</v>
      </c>
      <c r="U23" s="26">
        <f>K23/($K$27+$F$38+$F$47)</f>
        <v>0</v>
      </c>
      <c r="V23" s="26">
        <f>D23/($D$27+$N$17+$L$38+$L$47)</f>
        <v>6.1274509803921566E-2</v>
      </c>
      <c r="X23" s="29">
        <f>($E23*('Scoring Format'!$B$3))+($G23*('Scoring Format'!$B$6))+($M23*('Scoring Format'!$B$4))+($O23*('Scoring Format'!$B$7))</f>
        <v>10.5</v>
      </c>
      <c r="Y23" s="29">
        <f>($E23*('Scoring Format'!$B$3))+($G23*('Scoring Format'!$B$6))+(L23*1)+($M23*('Scoring Format'!$B$4))+($O23*('Scoring Format'!$B$7))</f>
        <v>10.5</v>
      </c>
      <c r="Z23" s="29">
        <f>($E23*('Scoring Format'!$B$3))+($G23*('Scoring Format'!$B$6))+(L23*0.5)+($M23*('Scoring Format'!$B$4))+($O23*('Scoring Format'!$B$7))</f>
        <v>10.5</v>
      </c>
      <c r="AA23" s="31"/>
      <c r="AB23" s="31"/>
      <c r="AC23" s="31"/>
      <c r="AD23" s="28" t="s">
        <v>22</v>
      </c>
      <c r="AE23" s="28"/>
      <c r="AF23" s="29">
        <v>96</v>
      </c>
      <c r="AG23" s="29">
        <v>445</v>
      </c>
      <c r="AH23" s="29">
        <f>AG23/AF23</f>
        <v>4.635416666666667</v>
      </c>
      <c r="AI23" s="29">
        <v>6</v>
      </c>
      <c r="AJ23" s="26">
        <f>AI23/AF23</f>
        <v>6.25E-2</v>
      </c>
      <c r="AL23" s="26">
        <f t="shared" ref="AL23:AL26" si="12">AN23/AM23</f>
        <v>0.58333333333333337</v>
      </c>
      <c r="AM23" s="29">
        <v>24</v>
      </c>
      <c r="AN23" s="29">
        <v>14</v>
      </c>
      <c r="AO23" s="29">
        <v>110</v>
      </c>
      <c r="AP23" s="29">
        <f>AO23/AN23</f>
        <v>7.8571428571428568</v>
      </c>
      <c r="AQ23" s="29">
        <v>2</v>
      </c>
      <c r="AR23" s="26">
        <f t="shared" ref="AR23:AR26" si="13">AQ23/AN23</f>
        <v>0.14285714285714285</v>
      </c>
      <c r="AV23" s="26" t="e">
        <f>(#REF!+AM23)/(#REF!+AM26)</f>
        <v>#REF!</v>
      </c>
      <c r="AW23" s="26" t="e">
        <f>#REF!/(AM23+#REF!)</f>
        <v>#REF!</v>
      </c>
      <c r="AX23" s="26" t="e">
        <f>AM23/(#REF!+AM23)</f>
        <v>#REF!</v>
      </c>
      <c r="AZ23" s="29" t="e">
        <f>(#REF!*0.1)+(AF23*6)+(AL23*0.1)+(AN23*6)</f>
        <v>#REF!</v>
      </c>
      <c r="BA23" s="29" t="e">
        <f>(#REF!*0.1)+(AF23*6)+(AK23*1)+(AL23*0.1)+(AN23*6)</f>
        <v>#REF!</v>
      </c>
    </row>
    <row r="24" spans="1:54" x14ac:dyDescent="0.15">
      <c r="A24" s="28" t="s">
        <v>1902</v>
      </c>
      <c r="B24" s="29">
        <v>23</v>
      </c>
      <c r="C24" s="39">
        <v>17</v>
      </c>
      <c r="D24" s="29">
        <v>20</v>
      </c>
      <c r="E24" s="29">
        <v>63</v>
      </c>
      <c r="F24" s="29">
        <f>E24/D24</f>
        <v>3.15</v>
      </c>
      <c r="G24" s="29">
        <v>0</v>
      </c>
      <c r="H24" s="26">
        <f>G24/D24</f>
        <v>0</v>
      </c>
      <c r="J24" s="26" t="e">
        <f t="shared" si="10"/>
        <v>#DIV/0!</v>
      </c>
      <c r="K24" s="29"/>
      <c r="L24" s="29"/>
      <c r="M24" s="29"/>
      <c r="N24" s="29" t="e">
        <f>M24/L24</f>
        <v>#DIV/0!</v>
      </c>
      <c r="O24" s="29"/>
      <c r="P24" s="26" t="e">
        <f t="shared" si="11"/>
        <v>#DIV/0!</v>
      </c>
      <c r="S24" s="28" t="s">
        <v>1903</v>
      </c>
      <c r="T24" s="26">
        <f>(D24+K24)/($D$27+$K$27+$N$17+$E$17+$L$38+$L$47)</f>
        <v>2.403846153846154E-2</v>
      </c>
      <c r="U24" s="26">
        <f>K24/($K$27+$F$38+$F$47)</f>
        <v>0</v>
      </c>
      <c r="V24" s="26">
        <f>D24/($D$27+$N$17+$L$38+$L$47)</f>
        <v>4.9019607843137254E-2</v>
      </c>
      <c r="X24" s="29">
        <f>($E24*('Scoring Format'!$B$3))+($G24*('Scoring Format'!$B$6))+($M24*('Scoring Format'!$B$4))+($O24*('Scoring Format'!$B$7))</f>
        <v>6.3000000000000007</v>
      </c>
      <c r="Y24" s="29">
        <f>($E24*('Scoring Format'!$B$3))+($G24*('Scoring Format'!$B$6))+(L24*1)+($M24*('Scoring Format'!$B$4))+($O24*('Scoring Format'!$B$7))</f>
        <v>6.3000000000000007</v>
      </c>
      <c r="Z24" s="29">
        <f>($E24*('Scoring Format'!$B$3))+($G24*('Scoring Format'!$B$6))+(L24*0.5)+($M24*('Scoring Format'!$B$4))+($O24*('Scoring Format'!$B$7))</f>
        <v>6.3000000000000007</v>
      </c>
      <c r="AA24" s="31"/>
      <c r="AB24" s="31"/>
      <c r="AC24" s="31"/>
      <c r="AD24" s="28" t="s">
        <v>23</v>
      </c>
      <c r="AE24" s="28"/>
      <c r="AF24" s="29">
        <v>8</v>
      </c>
      <c r="AG24" s="29">
        <v>28</v>
      </c>
      <c r="AH24" s="29">
        <f>AG24/AF24</f>
        <v>3.5</v>
      </c>
      <c r="AI24" s="29">
        <v>0</v>
      </c>
      <c r="AJ24" s="26">
        <f>AI24/AF24</f>
        <v>0</v>
      </c>
      <c r="AL24" s="26">
        <f t="shared" si="12"/>
        <v>0.5</v>
      </c>
      <c r="AM24" s="29">
        <v>4</v>
      </c>
      <c r="AN24" s="29">
        <v>2</v>
      </c>
      <c r="AO24" s="29">
        <v>17</v>
      </c>
      <c r="AP24" s="29">
        <f>AO24/AN24</f>
        <v>8.5</v>
      </c>
      <c r="AQ24" s="29">
        <v>0</v>
      </c>
      <c r="AR24" s="26">
        <f t="shared" si="13"/>
        <v>0</v>
      </c>
      <c r="AV24" s="26" t="e">
        <f>(#REF!+AM24)/(#REF!+AM30)</f>
        <v>#REF!</v>
      </c>
      <c r="AW24" s="26" t="e">
        <f>#REF!/(AM24+#REF!)</f>
        <v>#REF!</v>
      </c>
      <c r="AX24" s="26" t="e">
        <f>AM24/(#REF!+AM24)</f>
        <v>#REF!</v>
      </c>
      <c r="AZ24" s="29" t="e">
        <f>(#REF!*0.1)+(AF24*6)+(AL24*0.1)+(AN24*6)</f>
        <v>#REF!</v>
      </c>
      <c r="BA24" s="29" t="e">
        <f>(#REF!*0.1)+(AF24*6)+(AK24*1)+(AL24*0.1)+(AN24*6)</f>
        <v>#REF!</v>
      </c>
    </row>
    <row r="25" spans="1:54" x14ac:dyDescent="0.15">
      <c r="A25" s="28" t="s">
        <v>2609</v>
      </c>
      <c r="B25" s="29">
        <v>27</v>
      </c>
      <c r="C25" s="39">
        <v>17</v>
      </c>
      <c r="D25" s="29">
        <v>170</v>
      </c>
      <c r="E25" s="29">
        <v>718</v>
      </c>
      <c r="F25" s="29">
        <f>E25/D25</f>
        <v>4.223529411764706</v>
      </c>
      <c r="G25" s="29">
        <v>5</v>
      </c>
      <c r="H25" s="26">
        <f>G25/D25</f>
        <v>2.9411764705882353E-2</v>
      </c>
      <c r="J25" s="26">
        <f t="shared" si="10"/>
        <v>0.74</v>
      </c>
      <c r="K25" s="29">
        <v>50</v>
      </c>
      <c r="L25" s="29">
        <v>37</v>
      </c>
      <c r="M25" s="29">
        <v>273</v>
      </c>
      <c r="N25" s="29">
        <f>M25/L25</f>
        <v>7.3783783783783781</v>
      </c>
      <c r="O25" s="29">
        <v>3</v>
      </c>
      <c r="P25" s="26">
        <f t="shared" si="11"/>
        <v>8.1081081081081086E-2</v>
      </c>
      <c r="S25" s="28" t="s">
        <v>2610</v>
      </c>
      <c r="T25" s="26">
        <f>(D25+K25)/($D$27+$K$27+$N$17+$E$17+$L$38+$L$47)</f>
        <v>0.26442307692307693</v>
      </c>
      <c r="U25" s="26">
        <f>K25/($K$27+$F$38+$F$47)</f>
        <v>0.1388888888888889</v>
      </c>
      <c r="V25" s="26">
        <f>D25/($D$27+$N$17+$L$38+$L$47)</f>
        <v>0.41666666666666669</v>
      </c>
      <c r="X25" s="29">
        <f>($E25*('Scoring Format'!$B$3))+($G25*('Scoring Format'!$B$6))+($M25*('Scoring Format'!$B$4))+($O25*('Scoring Format'!$B$7))</f>
        <v>147.1</v>
      </c>
      <c r="Y25" s="29">
        <f>($E25*('Scoring Format'!$B$3))+($G25*('Scoring Format'!$B$6))+(L25*1)+($M25*('Scoring Format'!$B$4))+($O25*('Scoring Format'!$B$7))</f>
        <v>184.10000000000002</v>
      </c>
      <c r="Z25" s="29">
        <f>($E25*('Scoring Format'!$B$3))+($G25*('Scoring Format'!$B$6))+(L25*0.5)+($M25*('Scoring Format'!$B$4))+($O25*('Scoring Format'!$B$7))</f>
        <v>165.6</v>
      </c>
      <c r="AA25" s="31"/>
      <c r="AB25" s="31"/>
      <c r="AC25" s="31"/>
      <c r="AD25" s="28" t="s">
        <v>24</v>
      </c>
      <c r="AE25" s="28"/>
      <c r="AF25" s="29"/>
      <c r="AG25" s="29"/>
      <c r="AH25" s="29" t="e">
        <f>AG25/AF25</f>
        <v>#DIV/0!</v>
      </c>
      <c r="AI25" s="29">
        <v>0</v>
      </c>
      <c r="AJ25" s="26" t="e">
        <f>AI25/AF25</f>
        <v>#DIV/0!</v>
      </c>
      <c r="AL25" s="26" t="e">
        <f t="shared" si="12"/>
        <v>#DIV/0!</v>
      </c>
      <c r="AM25" s="29"/>
      <c r="AN25" s="29"/>
      <c r="AO25" s="29"/>
      <c r="AP25" s="29" t="e">
        <f>AO25/AN25</f>
        <v>#DIV/0!</v>
      </c>
      <c r="AQ25" s="29">
        <v>0</v>
      </c>
      <c r="AR25" s="26" t="e">
        <f t="shared" si="13"/>
        <v>#DIV/0!</v>
      </c>
      <c r="AV25" s="26" t="e">
        <f>(#REF!+AM25)/(#REF!+AM31)</f>
        <v>#REF!</v>
      </c>
      <c r="AW25" s="26" t="e">
        <f>#REF!/(AM25+#REF!)</f>
        <v>#REF!</v>
      </c>
      <c r="AX25" s="26" t="e">
        <f>AM25/(#REF!+AM25)</f>
        <v>#REF!</v>
      </c>
      <c r="AZ25" s="29" t="e">
        <f>(#REF!*0.1)+(AF25*6)+(AL25*0.1)+(AN25*6)</f>
        <v>#REF!</v>
      </c>
      <c r="BA25" s="29" t="e">
        <f>(#REF!*0.1)+(AF25*6)+(AK25*1)+(AL25*0.1)+(AN25*6)</f>
        <v>#REF!</v>
      </c>
    </row>
    <row r="26" spans="1:54" x14ac:dyDescent="0.15">
      <c r="A26" s="28" t="s">
        <v>2611</v>
      </c>
      <c r="B26" s="29">
        <v>22</v>
      </c>
      <c r="C26" s="39">
        <v>17</v>
      </c>
      <c r="D26" s="29">
        <v>8</v>
      </c>
      <c r="E26" s="29">
        <v>27</v>
      </c>
      <c r="F26" s="29">
        <f>E26/D26</f>
        <v>3.375</v>
      </c>
      <c r="G26" s="29">
        <v>0</v>
      </c>
      <c r="H26" s="26">
        <f>G26/D26</f>
        <v>0</v>
      </c>
      <c r="J26" s="26" t="e">
        <f t="shared" si="10"/>
        <v>#DIV/0!</v>
      </c>
      <c r="K26" s="29"/>
      <c r="L26" s="29"/>
      <c r="M26" s="29"/>
      <c r="N26" s="29" t="e">
        <f>M26/L26</f>
        <v>#DIV/0!</v>
      </c>
      <c r="O26" s="29"/>
      <c r="P26" s="26" t="e">
        <f t="shared" si="11"/>
        <v>#DIV/0!</v>
      </c>
      <c r="S26" s="28" t="s">
        <v>2612</v>
      </c>
      <c r="T26" s="26">
        <f>(D26+K26)/($D$27+$K$27+$N$17+$E$17+$L$38+$L$47)</f>
        <v>9.6153846153846159E-3</v>
      </c>
      <c r="U26" s="26">
        <f>K26/($K$27+$F$38+$F$47)</f>
        <v>0</v>
      </c>
      <c r="V26" s="26">
        <f>D26/($D$27+$N$17+$L$38+$L$47)</f>
        <v>1.9607843137254902E-2</v>
      </c>
      <c r="X26" s="29">
        <f>($E26*('Scoring Format'!$B$3))+($G26*('Scoring Format'!$B$6))+($M26*('Scoring Format'!$B$4))+($O26*('Scoring Format'!$B$7))</f>
        <v>2.7</v>
      </c>
      <c r="Y26" s="29">
        <f>($E26*('Scoring Format'!$B$3))+($G26*('Scoring Format'!$B$6))+(L26*1)+($M26*('Scoring Format'!$B$4))+($O26*('Scoring Format'!$B$7))</f>
        <v>2.7</v>
      </c>
      <c r="Z26" s="29">
        <f>($E26*('Scoring Format'!$B$3))+($G26*('Scoring Format'!$B$6))+(L26*0.5)+($M26*('Scoring Format'!$B$4))+($O26*('Scoring Format'!$B$7))</f>
        <v>2.7</v>
      </c>
      <c r="AA26" s="31"/>
      <c r="AB26" s="31"/>
      <c r="AC26" s="31"/>
      <c r="AD26" s="28" t="s">
        <v>70</v>
      </c>
      <c r="AE26" s="28"/>
      <c r="AF26" s="29"/>
      <c r="AG26" s="29"/>
      <c r="AH26" s="29" t="e">
        <f>AG26/AF26</f>
        <v>#DIV/0!</v>
      </c>
      <c r="AI26" s="29"/>
      <c r="AJ26" s="26" t="e">
        <f>AI26/AF26</f>
        <v>#DIV/0!</v>
      </c>
      <c r="AL26" s="26" t="e">
        <f t="shared" si="12"/>
        <v>#DIV/0!</v>
      </c>
      <c r="AM26" s="29"/>
      <c r="AN26" s="29"/>
      <c r="AO26" s="29"/>
      <c r="AP26" s="29"/>
      <c r="AQ26" s="29">
        <f>(AG26*0.1)+(AI26*6)+(AN26*0.1)+(AP26*6)</f>
        <v>0</v>
      </c>
      <c r="AR26" s="26" t="e">
        <f t="shared" si="13"/>
        <v>#DIV/0!</v>
      </c>
      <c r="AV26" s="26" t="e">
        <f>(#REF!+AM26)/(#REF!+AM32)</f>
        <v>#REF!</v>
      </c>
      <c r="AW26" s="26" t="e">
        <f>#REF!/(AM26+#REF!)</f>
        <v>#REF!</v>
      </c>
      <c r="AX26" s="26" t="e">
        <f>AM26/(#REF!+AM26)</f>
        <v>#REF!</v>
      </c>
      <c r="AZ26" s="29" t="e">
        <f>(#REF!*0.1)+(AF26*6)+(AJ26*1)+(AK26*0.1)+(AM26*6)</f>
        <v>#REF!</v>
      </c>
      <c r="BA26" s="29" t="e">
        <f>(#REF!*0.1)+(AF26*6)+(AK26*1)+(AL26*0.1)+(AN26*6)</f>
        <v>#REF!</v>
      </c>
    </row>
    <row r="27" spans="1:54" x14ac:dyDescent="0.15">
      <c r="A27" s="27" t="s">
        <v>44</v>
      </c>
      <c r="B27" s="27"/>
      <c r="C27" s="27"/>
      <c r="D27" s="27">
        <f>SUM(D22:D26)</f>
        <v>338</v>
      </c>
      <c r="E27" s="27">
        <f t="shared" ref="E27" si="14">SUM(E22:E26)</f>
        <v>1364</v>
      </c>
      <c r="F27" s="27"/>
      <c r="G27" s="27">
        <f t="shared" ref="G27" si="15">SUM(G22:G26)</f>
        <v>9</v>
      </c>
      <c r="H27" s="27"/>
      <c r="I27" s="27"/>
      <c r="J27" s="27"/>
      <c r="K27" s="27">
        <f>SUM(K22:K26)</f>
        <v>84</v>
      </c>
      <c r="L27" s="27">
        <f t="shared" ref="L27:M27" si="16">SUM(L22:L26)</f>
        <v>64</v>
      </c>
      <c r="M27" s="27">
        <f t="shared" si="16"/>
        <v>441</v>
      </c>
      <c r="N27" s="27"/>
      <c r="O27" s="27">
        <f t="shared" ref="O27" si="17">SUM(O22:O26)</f>
        <v>3</v>
      </c>
      <c r="P27" s="27"/>
      <c r="AD27" s="27" t="s">
        <v>44</v>
      </c>
      <c r="AE27" s="27"/>
      <c r="AF27" s="27">
        <f>SUM(AF22:AF26)</f>
        <v>304</v>
      </c>
      <c r="AG27" s="27">
        <f t="shared" ref="AG27" si="18">SUM(AG22:AG26)</f>
        <v>1513</v>
      </c>
      <c r="AH27" s="27"/>
      <c r="AI27" s="27">
        <f t="shared" ref="AI27" si="19">SUM(AI22:AI26)</f>
        <v>13</v>
      </c>
      <c r="AJ27" s="27"/>
      <c r="AK27" s="27"/>
      <c r="AL27" s="27"/>
      <c r="AM27" s="27">
        <f>SUM(AM22:AM26)</f>
        <v>98</v>
      </c>
      <c r="AN27" s="27">
        <f t="shared" ref="AN27:AO27" si="20">SUM(AN22:AN26)</f>
        <v>72</v>
      </c>
      <c r="AO27" s="27">
        <f t="shared" si="20"/>
        <v>491</v>
      </c>
      <c r="AP27" s="27"/>
      <c r="AQ27" s="27">
        <f t="shared" ref="AQ27" si="21">SUM(AQ22:AQ26)</f>
        <v>4</v>
      </c>
      <c r="AR27" s="27"/>
    </row>
    <row r="28" spans="1:54" x14ac:dyDescent="0.15">
      <c r="A28" s="415"/>
      <c r="C28" s="31"/>
      <c r="D28" s="31"/>
      <c r="E28" s="31"/>
      <c r="F28" s="31"/>
      <c r="G28" s="31"/>
      <c r="H28" s="27"/>
      <c r="I28" s="31"/>
      <c r="J28" s="31"/>
      <c r="K28" s="31"/>
      <c r="L28" s="31"/>
      <c r="M28" s="31"/>
      <c r="N28" s="31"/>
      <c r="AC28" s="27"/>
      <c r="AD28" s="31"/>
      <c r="AE28" s="31"/>
      <c r="AF28" s="31"/>
      <c r="AG28" s="31"/>
      <c r="AH28" s="31"/>
      <c r="AI28" s="31"/>
      <c r="AJ28" s="27"/>
      <c r="AK28" s="31"/>
      <c r="AL28" s="31"/>
      <c r="AM28" s="31"/>
      <c r="AN28" s="31"/>
      <c r="AO28" s="31"/>
      <c r="AP28" s="31"/>
    </row>
    <row r="29" spans="1:54" x14ac:dyDescent="0.15">
      <c r="A29" s="23"/>
      <c r="C29" s="31"/>
      <c r="D29" s="31"/>
      <c r="E29" s="31"/>
      <c r="F29" s="31"/>
      <c r="G29" s="31"/>
      <c r="H29" s="31"/>
      <c r="I29" s="31"/>
      <c r="J29" s="31"/>
      <c r="K29" s="31"/>
      <c r="L29" s="31"/>
      <c r="M29" s="31"/>
      <c r="AD29" s="31"/>
      <c r="AE29" s="31"/>
      <c r="AF29" s="31"/>
      <c r="AG29" s="31"/>
      <c r="AH29" s="31"/>
      <c r="AI29" s="31"/>
      <c r="AJ29" s="31"/>
      <c r="AK29" s="31"/>
      <c r="AL29" s="31"/>
      <c r="AM29" s="31"/>
      <c r="AN29" s="31"/>
      <c r="AO29" s="31"/>
    </row>
    <row r="30" spans="1:54" x14ac:dyDescent="0.15">
      <c r="A30" s="552" t="s">
        <v>52</v>
      </c>
      <c r="B30" s="552"/>
      <c r="C30" s="552"/>
      <c r="D30" s="552"/>
      <c r="E30" s="552"/>
      <c r="F30" s="552"/>
      <c r="G30" s="552"/>
      <c r="H30" s="22"/>
      <c r="I30" s="22"/>
      <c r="J30" s="31"/>
      <c r="K30" s="31"/>
      <c r="L30" s="552" t="s">
        <v>49</v>
      </c>
      <c r="M30" s="552"/>
      <c r="N30" s="552"/>
      <c r="O30" s="552"/>
      <c r="P30" s="552"/>
      <c r="T30" s="552" t="s">
        <v>50</v>
      </c>
      <c r="U30" s="552"/>
      <c r="V30" s="552"/>
      <c r="X30" s="552"/>
      <c r="Y30" s="551"/>
      <c r="AE30" s="552" t="s">
        <v>52</v>
      </c>
      <c r="AF30" s="552"/>
      <c r="AG30" s="552"/>
      <c r="AH30" s="552"/>
      <c r="AI30" s="552"/>
      <c r="AJ30" s="552"/>
      <c r="AK30" s="552"/>
      <c r="AL30" s="31"/>
      <c r="AM30" s="31"/>
      <c r="AN30" s="552" t="s">
        <v>49</v>
      </c>
      <c r="AO30" s="552"/>
      <c r="AP30" s="552"/>
      <c r="AQ30" s="552"/>
      <c r="AR30" s="552"/>
      <c r="AV30" s="552" t="s">
        <v>50</v>
      </c>
      <c r="AW30" s="552"/>
      <c r="AX30" s="552"/>
      <c r="AZ30" s="552" t="s">
        <v>51</v>
      </c>
      <c r="BA30" s="551"/>
    </row>
    <row r="31" spans="1:54" x14ac:dyDescent="0.15">
      <c r="A31" s="27" t="s">
        <v>25</v>
      </c>
      <c r="B31" s="27" t="s">
        <v>1517</v>
      </c>
      <c r="C31" s="27" t="s">
        <v>66</v>
      </c>
      <c r="D31" s="27" t="s">
        <v>34</v>
      </c>
      <c r="E31" s="27" t="s">
        <v>17</v>
      </c>
      <c r="F31" s="27" t="s">
        <v>18</v>
      </c>
      <c r="G31" s="27" t="s">
        <v>19</v>
      </c>
      <c r="H31" s="27" t="s">
        <v>20</v>
      </c>
      <c r="I31" s="27" t="s">
        <v>6</v>
      </c>
      <c r="J31" s="27" t="s">
        <v>53</v>
      </c>
      <c r="L31" s="27" t="s">
        <v>10</v>
      </c>
      <c r="M31" s="27" t="s">
        <v>11</v>
      </c>
      <c r="N31" s="27" t="s">
        <v>12</v>
      </c>
      <c r="O31" s="27" t="s">
        <v>26</v>
      </c>
      <c r="P31" s="27" t="s">
        <v>7</v>
      </c>
      <c r="S31" s="27" t="s">
        <v>25</v>
      </c>
      <c r="T31" s="27" t="s">
        <v>47</v>
      </c>
      <c r="U31" s="27" t="s">
        <v>45</v>
      </c>
      <c r="V31" s="27" t="s">
        <v>46</v>
      </c>
      <c r="X31" s="27" t="s">
        <v>14</v>
      </c>
      <c r="Y31" s="27" t="s">
        <v>21</v>
      </c>
      <c r="Z31" s="27" t="s">
        <v>1003</v>
      </c>
      <c r="AA31" s="27"/>
      <c r="AD31" s="27" t="s">
        <v>25</v>
      </c>
      <c r="AE31" s="27" t="s">
        <v>66</v>
      </c>
      <c r="AF31" s="27" t="s">
        <v>34</v>
      </c>
      <c r="AG31" s="27" t="s">
        <v>17</v>
      </c>
      <c r="AH31" s="27" t="s">
        <v>18</v>
      </c>
      <c r="AI31" s="27" t="s">
        <v>19</v>
      </c>
      <c r="AJ31" s="27" t="s">
        <v>20</v>
      </c>
      <c r="AK31" s="27" t="s">
        <v>6</v>
      </c>
      <c r="AL31" s="27" t="s">
        <v>53</v>
      </c>
      <c r="AN31" s="27" t="s">
        <v>10</v>
      </c>
      <c r="AO31" s="27" t="s">
        <v>11</v>
      </c>
      <c r="AP31" s="27" t="s">
        <v>12</v>
      </c>
      <c r="AQ31" s="27" t="s">
        <v>26</v>
      </c>
      <c r="AR31" s="27" t="s">
        <v>7</v>
      </c>
      <c r="AV31" s="27" t="s">
        <v>47</v>
      </c>
      <c r="AW31" s="27" t="s">
        <v>45</v>
      </c>
      <c r="AX31" s="27" t="s">
        <v>46</v>
      </c>
      <c r="AZ31" s="27" t="s">
        <v>14</v>
      </c>
      <c r="BA31" s="27" t="s">
        <v>21</v>
      </c>
    </row>
    <row r="32" spans="1:54" x14ac:dyDescent="0.15">
      <c r="A32" s="28" t="s">
        <v>480</v>
      </c>
      <c r="B32" s="29">
        <v>26</v>
      </c>
      <c r="C32" s="29">
        <v>17</v>
      </c>
      <c r="D32" s="26">
        <f>F32/E32</f>
        <v>0.61875000000000002</v>
      </c>
      <c r="E32" s="29">
        <v>160</v>
      </c>
      <c r="F32" s="29">
        <v>99</v>
      </c>
      <c r="G32" s="29">
        <v>1204</v>
      </c>
      <c r="H32" s="29">
        <f t="shared" ref="H32:H37" si="22">G32/F32</f>
        <v>12.161616161616161</v>
      </c>
      <c r="I32" s="29">
        <v>10</v>
      </c>
      <c r="J32" s="26">
        <f>I32/F32</f>
        <v>0.10101010101010101</v>
      </c>
      <c r="L32" s="29">
        <v>0</v>
      </c>
      <c r="M32" s="29">
        <v>0</v>
      </c>
      <c r="N32" s="40" t="e">
        <f t="shared" ref="N32:N37" si="23">M32/L32</f>
        <v>#DIV/0!</v>
      </c>
      <c r="O32" s="29">
        <v>0</v>
      </c>
      <c r="P32" s="26" t="e">
        <f>O32/L32</f>
        <v>#DIV/0!</v>
      </c>
      <c r="S32" s="28" t="s">
        <v>394</v>
      </c>
      <c r="T32" s="41">
        <f t="shared" ref="T32:T37" si="24">(E32+L32)/($D$27+$L$27+$N$17+$E$47+$L$47)</f>
        <v>0.26143790849673204</v>
      </c>
      <c r="U32" s="41">
        <f t="shared" ref="U32:U37" si="25">E32/($E$17)</f>
        <v>0.47058823529411764</v>
      </c>
      <c r="V32" s="41">
        <f t="shared" ref="V32:V37" si="26">L32/($N$17+$D$27+$L$38+$L$47)</f>
        <v>0</v>
      </c>
      <c r="X32" s="29">
        <f>($G32*('Scoring Format'!$B$4))+($I32*'Scoring Format'!$B$7)+($M32*('Scoring Format'!$B$3))+($O32*('Scoring Format'!$B$6))</f>
        <v>180.4</v>
      </c>
      <c r="Y32" s="29">
        <f>(F32*1)+(($G32*('Scoring Format'!$B$4))+($I32*'Scoring Format'!$B$7)+($M32*('Scoring Format'!$B$3))+($O32*('Scoring Format'!$B$6)))</f>
        <v>279.39999999999998</v>
      </c>
      <c r="Z32" s="29">
        <f>(F32*0.5)+(($G32*('Scoring Format'!$B$4))+($I32*'Scoring Format'!$B$7)+($M32*('Scoring Format'!$B$3))+($O32*('Scoring Format'!$B$6)))</f>
        <v>229.9</v>
      </c>
      <c r="AA32" s="31"/>
      <c r="AD32" s="28" t="s">
        <v>71</v>
      </c>
      <c r="AE32" s="28"/>
      <c r="AF32" s="26">
        <f>AH32/AG32</f>
        <v>0.60747663551401865</v>
      </c>
      <c r="AG32" s="29">
        <v>107</v>
      </c>
      <c r="AH32" s="29">
        <v>65</v>
      </c>
      <c r="AI32" s="29">
        <v>710</v>
      </c>
      <c r="AJ32" s="29">
        <f t="shared" ref="AJ32:AJ36" si="27">AI32/AH32</f>
        <v>10.923076923076923</v>
      </c>
      <c r="AK32" s="29">
        <v>6</v>
      </c>
      <c r="AL32" s="26">
        <f>AK32/AH32</f>
        <v>9.2307692307692313E-2</v>
      </c>
      <c r="AN32" s="29">
        <v>0</v>
      </c>
      <c r="AO32" s="29">
        <v>0</v>
      </c>
      <c r="AP32" s="40" t="e">
        <f t="shared" ref="AP32:AP37" si="28">AO32/AN32</f>
        <v>#DIV/0!</v>
      </c>
      <c r="AQ32" s="29">
        <v>0</v>
      </c>
      <c r="AR32" s="26" t="e">
        <f>AQ32/AN32</f>
        <v>#DIV/0!</v>
      </c>
      <c r="AV32" s="41" t="e">
        <f>(#REF!+AK32)/(#REF!+AK35)</f>
        <v>#REF!</v>
      </c>
      <c r="AW32" s="41" t="e">
        <f>#REF!/(AK32+#REF!)</f>
        <v>#REF!</v>
      </c>
      <c r="AX32" s="41" t="e">
        <f>AK32/(#REF!+AK32)</f>
        <v>#REF!</v>
      </c>
      <c r="AZ32" s="29">
        <f>(AI32*0.1)+(AK32*6)+(AO32*0.1)+(AQ32*6)</f>
        <v>107</v>
      </c>
      <c r="BA32" s="29">
        <f>(AH32*1)+(AI32*0.1)+(AK32*6)+(AO32*0.1)+(AQ32*6)</f>
        <v>172</v>
      </c>
    </row>
    <row r="33" spans="1:53" x14ac:dyDescent="0.15">
      <c r="A33" s="28" t="s">
        <v>2613</v>
      </c>
      <c r="B33" s="29">
        <v>21</v>
      </c>
      <c r="C33" s="29">
        <v>10</v>
      </c>
      <c r="D33" s="26">
        <f t="shared" ref="D33:D37" si="29">F33/E33</f>
        <v>0.57999999999999996</v>
      </c>
      <c r="E33" s="29">
        <v>50</v>
      </c>
      <c r="F33" s="29">
        <v>29</v>
      </c>
      <c r="G33" s="29">
        <v>352</v>
      </c>
      <c r="H33" s="29">
        <f t="shared" si="22"/>
        <v>12.137931034482758</v>
      </c>
      <c r="I33" s="29">
        <v>2</v>
      </c>
      <c r="J33" s="26">
        <f t="shared" ref="J33:J37" si="30">I33/F33</f>
        <v>6.8965517241379309E-2</v>
      </c>
      <c r="L33" s="29">
        <v>0</v>
      </c>
      <c r="M33" s="29">
        <v>0</v>
      </c>
      <c r="N33" s="40" t="e">
        <f t="shared" si="23"/>
        <v>#DIV/0!</v>
      </c>
      <c r="O33" s="29">
        <v>0</v>
      </c>
      <c r="P33" s="26" t="e">
        <f t="shared" ref="P33:P37" si="31">O33/L33</f>
        <v>#DIV/0!</v>
      </c>
      <c r="S33" s="28" t="s">
        <v>2617</v>
      </c>
      <c r="T33" s="41">
        <f t="shared" si="24"/>
        <v>8.1699346405228759E-2</v>
      </c>
      <c r="U33" s="41">
        <f t="shared" si="25"/>
        <v>0.14705882352941177</v>
      </c>
      <c r="V33" s="41">
        <f t="shared" si="26"/>
        <v>0</v>
      </c>
      <c r="X33" s="29">
        <f>($G33*('Scoring Format'!$B$4))+($I33*'Scoring Format'!$B$7)+($M33*('Scoring Format'!$B$3))+($O33*('Scoring Format'!$B$6))</f>
        <v>47.2</v>
      </c>
      <c r="Y33" s="29">
        <f>(F33*1)+(($G33*('Scoring Format'!$B$4))+($I33*'Scoring Format'!$B$7)+($M33*('Scoring Format'!$B$3))+($O33*('Scoring Format'!$B$6)))</f>
        <v>76.2</v>
      </c>
      <c r="Z33" s="29">
        <f>(F33*0.5)+(($G33*('Scoring Format'!$B$4))+($I33*'Scoring Format'!$B$7)+($M33*('Scoring Format'!$B$3))+($O33*('Scoring Format'!$B$6)))</f>
        <v>61.7</v>
      </c>
      <c r="AA33" s="31"/>
      <c r="AD33" s="28" t="s">
        <v>27</v>
      </c>
      <c r="AE33" s="28"/>
      <c r="AF33" s="26">
        <f t="shared" ref="AF33:AF37" si="32">AH33/AG33</f>
        <v>0.6333333333333333</v>
      </c>
      <c r="AG33" s="29">
        <v>120</v>
      </c>
      <c r="AH33" s="29">
        <v>76</v>
      </c>
      <c r="AI33" s="29">
        <v>892</v>
      </c>
      <c r="AJ33" s="29">
        <f t="shared" si="27"/>
        <v>11.736842105263158</v>
      </c>
      <c r="AK33" s="29">
        <v>5</v>
      </c>
      <c r="AL33" s="26">
        <f t="shared" ref="AL33:AL37" si="33">AK33/AH33</f>
        <v>6.5789473684210523E-2</v>
      </c>
      <c r="AN33" s="29">
        <v>12</v>
      </c>
      <c r="AO33" s="29">
        <v>108</v>
      </c>
      <c r="AP33" s="40">
        <f t="shared" si="28"/>
        <v>9</v>
      </c>
      <c r="AQ33" s="29">
        <v>0</v>
      </c>
      <c r="AR33" s="26">
        <f t="shared" ref="AR33:AR37" si="34">AQ33/AN33</f>
        <v>0</v>
      </c>
      <c r="AV33" s="41" t="e">
        <f>(#REF!+AK33)/(#REF!+AK36)</f>
        <v>#REF!</v>
      </c>
      <c r="AW33" s="41" t="e">
        <f>#REF!/(AK33+#REF!)</f>
        <v>#REF!</v>
      </c>
      <c r="AX33" s="41" t="e">
        <f>AK33/(#REF!+AK33)</f>
        <v>#REF!</v>
      </c>
      <c r="AZ33" s="29">
        <f>(AI33*0.1)+(AK33*6)+(AO33*0.1)+(AQ33*6)</f>
        <v>130</v>
      </c>
      <c r="BA33" s="29">
        <f>(AH33*1)+(AI33*0.1)+(AK33*6)+(AO33*0.1)+(AQ33*6)</f>
        <v>206</v>
      </c>
    </row>
    <row r="34" spans="1:53" x14ac:dyDescent="0.15">
      <c r="A34" s="28" t="s">
        <v>2614</v>
      </c>
      <c r="B34" s="29">
        <v>28</v>
      </c>
      <c r="C34" s="29">
        <v>14</v>
      </c>
      <c r="D34" s="26">
        <f t="shared" si="29"/>
        <v>0.6</v>
      </c>
      <c r="E34" s="29">
        <v>40</v>
      </c>
      <c r="F34" s="29">
        <v>24</v>
      </c>
      <c r="G34" s="29">
        <v>300</v>
      </c>
      <c r="H34" s="29">
        <f t="shared" si="22"/>
        <v>12.5</v>
      </c>
      <c r="I34" s="29">
        <v>1</v>
      </c>
      <c r="J34" s="26">
        <f t="shared" si="30"/>
        <v>4.1666666666666664E-2</v>
      </c>
      <c r="L34" s="29"/>
      <c r="M34" s="29"/>
      <c r="N34" s="40" t="e">
        <f t="shared" si="23"/>
        <v>#DIV/0!</v>
      </c>
      <c r="O34" s="29">
        <v>0</v>
      </c>
      <c r="P34" s="26" t="e">
        <f t="shared" si="31"/>
        <v>#DIV/0!</v>
      </c>
      <c r="S34" s="28" t="s">
        <v>2618</v>
      </c>
      <c r="T34" s="41">
        <f t="shared" si="24"/>
        <v>6.535947712418301E-2</v>
      </c>
      <c r="U34" s="41">
        <f t="shared" si="25"/>
        <v>0.11764705882352941</v>
      </c>
      <c r="V34" s="41">
        <f t="shared" si="26"/>
        <v>0</v>
      </c>
      <c r="X34" s="29">
        <f>($G34*('Scoring Format'!$B$4))+($I34*'Scoring Format'!$B$7)+($M34*('Scoring Format'!$B$3))+($O34*('Scoring Format'!$B$6))</f>
        <v>36</v>
      </c>
      <c r="Y34" s="29">
        <f>(F34*1)+(($G34*('Scoring Format'!$B$4))+($I34*'Scoring Format'!$B$7)+($M34*('Scoring Format'!$B$3))+($O34*('Scoring Format'!$B$6)))</f>
        <v>60</v>
      </c>
      <c r="Z34" s="29">
        <f>(F34*0.5)+(($G34*('Scoring Format'!$B$4))+($I34*'Scoring Format'!$B$7)+($M34*('Scoring Format'!$B$3))+($O34*('Scoring Format'!$B$6)))</f>
        <v>48</v>
      </c>
      <c r="AA34" s="31"/>
      <c r="AD34" s="28" t="s">
        <v>28</v>
      </c>
      <c r="AE34" s="28"/>
      <c r="AF34" s="26">
        <f t="shared" si="32"/>
        <v>0.55000000000000004</v>
      </c>
      <c r="AG34" s="29">
        <v>40</v>
      </c>
      <c r="AH34" s="29">
        <v>22</v>
      </c>
      <c r="AI34" s="29">
        <v>325</v>
      </c>
      <c r="AJ34" s="29">
        <f t="shared" si="27"/>
        <v>14.772727272727273</v>
      </c>
      <c r="AK34" s="29">
        <v>2</v>
      </c>
      <c r="AL34" s="26">
        <f t="shared" si="33"/>
        <v>9.0909090909090912E-2</v>
      </c>
      <c r="AN34" s="29">
        <v>5</v>
      </c>
      <c r="AO34" s="29">
        <v>20</v>
      </c>
      <c r="AP34" s="40">
        <f t="shared" si="28"/>
        <v>4</v>
      </c>
      <c r="AQ34" s="29">
        <v>0</v>
      </c>
      <c r="AR34" s="26">
        <f t="shared" si="34"/>
        <v>0</v>
      </c>
      <c r="AV34" s="41" t="e">
        <f>(#REF!+AK34)/(#REF!+AK37)</f>
        <v>#REF!</v>
      </c>
      <c r="AW34" s="41" t="e">
        <f>#REF!/(AK34+#REF!)</f>
        <v>#REF!</v>
      </c>
      <c r="AX34" s="41" t="e">
        <f>AK34/(#REF!+AK34)</f>
        <v>#REF!</v>
      </c>
      <c r="AZ34" s="29">
        <f>(AI34*0.1)+(AK34*6)+(AO34*0.1)+(AQ34*6)</f>
        <v>46.5</v>
      </c>
      <c r="BA34" s="29">
        <f>(AH34*1)+(AI34*0.1)+(AK34*6)+(AO34*0.1)+(AQ34*6)</f>
        <v>68.5</v>
      </c>
    </row>
    <row r="35" spans="1:53" x14ac:dyDescent="0.15">
      <c r="A35" s="28" t="s">
        <v>2615</v>
      </c>
      <c r="B35" s="29">
        <v>23</v>
      </c>
      <c r="C35" s="29">
        <v>10</v>
      </c>
      <c r="D35" s="26">
        <f t="shared" si="29"/>
        <v>0.5625</v>
      </c>
      <c r="E35" s="29">
        <v>16</v>
      </c>
      <c r="F35" s="29">
        <v>9</v>
      </c>
      <c r="G35" s="29">
        <v>144</v>
      </c>
      <c r="H35" s="29">
        <f t="shared" si="22"/>
        <v>16</v>
      </c>
      <c r="I35" s="29">
        <v>0</v>
      </c>
      <c r="J35" s="26">
        <f t="shared" si="30"/>
        <v>0</v>
      </c>
      <c r="L35" s="29"/>
      <c r="M35" s="29"/>
      <c r="N35" s="40" t="e">
        <f t="shared" si="23"/>
        <v>#DIV/0!</v>
      </c>
      <c r="O35" s="29">
        <v>0</v>
      </c>
      <c r="P35" s="26" t="e">
        <f t="shared" si="31"/>
        <v>#DIV/0!</v>
      </c>
      <c r="S35" s="28" t="s">
        <v>2619</v>
      </c>
      <c r="T35" s="41">
        <f t="shared" si="24"/>
        <v>2.6143790849673203E-2</v>
      </c>
      <c r="U35" s="41">
        <f t="shared" si="25"/>
        <v>4.7058823529411764E-2</v>
      </c>
      <c r="V35" s="41">
        <f t="shared" si="26"/>
        <v>0</v>
      </c>
      <c r="X35" s="29">
        <f>($G35*('Scoring Format'!$B$4))+($I35*'Scoring Format'!$B$7)+($M35*('Scoring Format'!$B$3))+($O35*('Scoring Format'!$B$6))</f>
        <v>14.4</v>
      </c>
      <c r="Y35" s="29">
        <f>(F35*1)+(($G35*('Scoring Format'!$B$4))+($I35*'Scoring Format'!$B$7)+($M35*('Scoring Format'!$B$3))+($O35*('Scoring Format'!$B$6)))</f>
        <v>23.4</v>
      </c>
      <c r="Z35" s="29">
        <f>(F35*0.5)+(($G35*('Scoring Format'!$B$4))+($I35*'Scoring Format'!$B$7)+($M35*('Scoring Format'!$B$3))+($O35*('Scoring Format'!$B$6)))</f>
        <v>18.899999999999999</v>
      </c>
      <c r="AA35" s="31"/>
      <c r="AD35" s="28" t="s">
        <v>29</v>
      </c>
      <c r="AE35" s="28"/>
      <c r="AF35" s="26">
        <f t="shared" si="32"/>
        <v>0.66206896551724137</v>
      </c>
      <c r="AG35" s="29">
        <v>145</v>
      </c>
      <c r="AH35" s="29">
        <v>96</v>
      </c>
      <c r="AI35" s="29">
        <v>1098</v>
      </c>
      <c r="AJ35" s="29">
        <f t="shared" si="27"/>
        <v>11.4375</v>
      </c>
      <c r="AK35" s="29">
        <v>7</v>
      </c>
      <c r="AL35" s="26">
        <f t="shared" si="33"/>
        <v>7.2916666666666671E-2</v>
      </c>
      <c r="AN35" s="29">
        <v>0</v>
      </c>
      <c r="AO35" s="29">
        <v>0</v>
      </c>
      <c r="AP35" s="40" t="e">
        <f t="shared" si="28"/>
        <v>#DIV/0!</v>
      </c>
      <c r="AQ35" s="29">
        <v>0</v>
      </c>
      <c r="AR35" s="26" t="e">
        <f t="shared" si="34"/>
        <v>#DIV/0!</v>
      </c>
      <c r="AV35" s="41" t="e">
        <f>(#REF!+AK35)/(#REF!+AK38)</f>
        <v>#REF!</v>
      </c>
      <c r="AW35" s="41" t="e">
        <f>#REF!/(AK35+#REF!)</f>
        <v>#REF!</v>
      </c>
      <c r="AX35" s="41" t="e">
        <f>AK35/(#REF!+AK35)</f>
        <v>#REF!</v>
      </c>
      <c r="AZ35" s="29">
        <f>(AI35*0.1)+(AK35*6)+(AO35*0.1)+(AQ35*6)</f>
        <v>151.80000000000001</v>
      </c>
      <c r="BA35" s="29">
        <f>(AH35*1)+(AI35*0.1)+(AK35*6)+(AO35*0.1)+(AQ35*6)</f>
        <v>247.8</v>
      </c>
    </row>
    <row r="36" spans="1:53" x14ac:dyDescent="0.15">
      <c r="A36" s="28" t="s">
        <v>1724</v>
      </c>
      <c r="B36" s="29">
        <v>25</v>
      </c>
      <c r="C36" s="29">
        <v>13</v>
      </c>
      <c r="D36" s="26">
        <f t="shared" si="29"/>
        <v>0.6</v>
      </c>
      <c r="E36" s="29">
        <v>10</v>
      </c>
      <c r="F36" s="29">
        <v>6</v>
      </c>
      <c r="G36" s="29">
        <v>75</v>
      </c>
      <c r="H36" s="29">
        <f t="shared" si="22"/>
        <v>12.5</v>
      </c>
      <c r="I36" s="29">
        <v>0</v>
      </c>
      <c r="J36" s="26">
        <f t="shared" si="30"/>
        <v>0</v>
      </c>
      <c r="L36" s="29"/>
      <c r="M36" s="29"/>
      <c r="N36" s="40" t="e">
        <f t="shared" si="23"/>
        <v>#DIV/0!</v>
      </c>
      <c r="O36" s="29">
        <v>0</v>
      </c>
      <c r="P36" s="26" t="e">
        <f t="shared" si="31"/>
        <v>#DIV/0!</v>
      </c>
      <c r="S36" s="28" t="s">
        <v>1725</v>
      </c>
      <c r="T36" s="41">
        <f t="shared" si="24"/>
        <v>1.6339869281045753E-2</v>
      </c>
      <c r="U36" s="41">
        <f t="shared" si="25"/>
        <v>2.9411764705882353E-2</v>
      </c>
      <c r="V36" s="41">
        <f t="shared" si="26"/>
        <v>0</v>
      </c>
      <c r="X36" s="29">
        <f>($G36*('Scoring Format'!$B$4))+($I36*'Scoring Format'!$B$7)+($M36*('Scoring Format'!$B$3))+($O36*('Scoring Format'!$B$6))</f>
        <v>7.5</v>
      </c>
      <c r="Y36" s="29">
        <f>(F36*1)+(($G36*('Scoring Format'!$B$4))+($I36*'Scoring Format'!$B$7)+($M36*('Scoring Format'!$B$3))+($O36*('Scoring Format'!$B$6)))</f>
        <v>13.5</v>
      </c>
      <c r="Z36" s="29">
        <f>(F36*0.5)+(($G36*('Scoring Format'!$B$4))+($I36*'Scoring Format'!$B$7)+($M36*('Scoring Format'!$B$3))+($O36*('Scoring Format'!$B$6)))</f>
        <v>10.5</v>
      </c>
      <c r="AA36" s="31"/>
      <c r="AD36" s="28" t="s">
        <v>30</v>
      </c>
      <c r="AE36" s="28"/>
      <c r="AF36" s="26">
        <f t="shared" si="32"/>
        <v>0.6</v>
      </c>
      <c r="AG36" s="29">
        <v>10</v>
      </c>
      <c r="AH36" s="29">
        <v>6</v>
      </c>
      <c r="AI36" s="29">
        <v>100</v>
      </c>
      <c r="AJ36" s="29">
        <f t="shared" si="27"/>
        <v>16.666666666666668</v>
      </c>
      <c r="AK36" s="29">
        <v>0</v>
      </c>
      <c r="AL36" s="26">
        <f t="shared" si="33"/>
        <v>0</v>
      </c>
      <c r="AN36" s="29">
        <v>0</v>
      </c>
      <c r="AO36" s="29">
        <v>0</v>
      </c>
      <c r="AP36" s="40" t="e">
        <f t="shared" si="28"/>
        <v>#DIV/0!</v>
      </c>
      <c r="AQ36" s="29">
        <v>0</v>
      </c>
      <c r="AR36" s="26" t="e">
        <f t="shared" si="34"/>
        <v>#DIV/0!</v>
      </c>
      <c r="AV36" s="41" t="e">
        <f>(#REF!+AK36)/(#REF!+AK41)</f>
        <v>#REF!</v>
      </c>
      <c r="AW36" s="41" t="e">
        <f>#REF!/(AK36+#REF!)</f>
        <v>#REF!</v>
      </c>
      <c r="AX36" s="41" t="e">
        <f>AK36/(#REF!+AK36)</f>
        <v>#REF!</v>
      </c>
      <c r="AZ36" s="29">
        <f>(AI36*0.1)+(AK36*6)+(AO36*0.1)+(AQ36*6)</f>
        <v>10</v>
      </c>
      <c r="BA36" s="29">
        <f>(AH36*1)+(AI36*0.1)+(AK36*6)+(AO36*0.1)+(AQ36*6)</f>
        <v>16</v>
      </c>
    </row>
    <row r="37" spans="1:53" x14ac:dyDescent="0.15">
      <c r="A37" s="28" t="s">
        <v>2616</v>
      </c>
      <c r="B37" s="29">
        <v>22</v>
      </c>
      <c r="C37" s="29">
        <v>14</v>
      </c>
      <c r="D37" s="26">
        <f t="shared" si="29"/>
        <v>0.47058823529411764</v>
      </c>
      <c r="E37" s="29">
        <v>17</v>
      </c>
      <c r="F37" s="29">
        <v>8</v>
      </c>
      <c r="G37" s="29">
        <v>89</v>
      </c>
      <c r="H37" s="29">
        <f t="shared" si="22"/>
        <v>11.125</v>
      </c>
      <c r="I37" s="29">
        <v>0</v>
      </c>
      <c r="J37" s="26">
        <f t="shared" si="30"/>
        <v>0</v>
      </c>
      <c r="L37" s="29"/>
      <c r="M37" s="29"/>
      <c r="N37" s="40" t="e">
        <f t="shared" si="23"/>
        <v>#DIV/0!</v>
      </c>
      <c r="O37" s="29">
        <v>0</v>
      </c>
      <c r="P37" s="26" t="e">
        <f t="shared" si="31"/>
        <v>#DIV/0!</v>
      </c>
      <c r="S37" s="28" t="s">
        <v>2620</v>
      </c>
      <c r="T37" s="41">
        <f t="shared" si="24"/>
        <v>2.7777777777777776E-2</v>
      </c>
      <c r="U37" s="41">
        <f t="shared" si="25"/>
        <v>0.05</v>
      </c>
      <c r="V37" s="41">
        <f t="shared" si="26"/>
        <v>0</v>
      </c>
      <c r="X37" s="29">
        <f>($G37*('Scoring Format'!$B$4))+($I37*'Scoring Format'!$B$7)+($M37*('Scoring Format'!$B$3))+($O37*('Scoring Format'!$B$6))</f>
        <v>8.9</v>
      </c>
      <c r="Y37" s="29">
        <f>(F37*1)+(($G37*('Scoring Format'!$B$4))+($I37*'Scoring Format'!$B$7)+($M37*('Scoring Format'!$B$3))+($O37*('Scoring Format'!$B$6)))</f>
        <v>16.899999999999999</v>
      </c>
      <c r="Z37" s="29">
        <f>(F37*0.5)+(($G37*('Scoring Format'!$B$4))+($I37*'Scoring Format'!$B$7)+($M37*('Scoring Format'!$B$3))+($O37*('Scoring Format'!$B$6)))</f>
        <v>12.9</v>
      </c>
      <c r="AA37" s="31"/>
      <c r="AD37" s="28" t="s">
        <v>72</v>
      </c>
      <c r="AE37" s="28"/>
      <c r="AF37" s="26" t="e">
        <f t="shared" si="32"/>
        <v>#DIV/0!</v>
      </c>
      <c r="AG37" s="29"/>
      <c r="AH37" s="29"/>
      <c r="AI37" s="29"/>
      <c r="AJ37" s="29"/>
      <c r="AK37" s="29"/>
      <c r="AL37" s="26" t="e">
        <f t="shared" si="33"/>
        <v>#DIV/0!</v>
      </c>
      <c r="AN37" s="29"/>
      <c r="AO37" s="29"/>
      <c r="AP37" s="40" t="e">
        <f t="shared" si="28"/>
        <v>#DIV/0!</v>
      </c>
      <c r="AQ37" s="29"/>
      <c r="AR37" s="26" t="e">
        <f t="shared" si="34"/>
        <v>#DIV/0!</v>
      </c>
      <c r="AV37" s="41" t="e">
        <f>(#REF!+AK37)/(#REF!+AK42)</f>
        <v>#REF!</v>
      </c>
      <c r="AW37" s="41" t="e">
        <f>#REF!/(AK37+#REF!)</f>
        <v>#REF!</v>
      </c>
      <c r="AX37" s="41" t="e">
        <f>AK37/(#REF!+AK37)</f>
        <v>#REF!</v>
      </c>
      <c r="AZ37" s="29"/>
      <c r="BA37" s="29"/>
    </row>
    <row r="38" spans="1:53" x14ac:dyDescent="0.15">
      <c r="A38" s="27" t="s">
        <v>44</v>
      </c>
      <c r="B38" s="27"/>
      <c r="C38" s="27"/>
      <c r="D38" s="23"/>
      <c r="E38" s="27">
        <f>SUM(E32:E37)</f>
        <v>293</v>
      </c>
      <c r="F38" s="27">
        <f t="shared" ref="F38:G38" si="35">SUM(F32:F37)</f>
        <v>175</v>
      </c>
      <c r="G38" s="27">
        <f t="shared" si="35"/>
        <v>2164</v>
      </c>
      <c r="H38" s="27"/>
      <c r="I38" s="27">
        <f t="shared" ref="I38" si="36">SUM(I32:I37)</f>
        <v>13</v>
      </c>
      <c r="J38" s="27"/>
      <c r="K38" s="27"/>
      <c r="L38" s="27">
        <f>SUM(L32:L37)</f>
        <v>0</v>
      </c>
      <c r="M38" s="27">
        <f t="shared" ref="M38" si="37">SUM(M32:M37)</f>
        <v>0</v>
      </c>
      <c r="N38" s="27"/>
      <c r="O38" s="27">
        <f t="shared" ref="O38" si="38">SUM(O32:O37)</f>
        <v>0</v>
      </c>
      <c r="P38" s="27"/>
      <c r="AD38" s="27" t="s">
        <v>44</v>
      </c>
      <c r="AE38" s="27"/>
      <c r="AF38" s="23"/>
      <c r="AG38" s="27">
        <f>SUM(AG32:AG37)</f>
        <v>422</v>
      </c>
      <c r="AH38" s="27">
        <f t="shared" ref="AH38:AI38" si="39">SUM(AH32:AH37)</f>
        <v>265</v>
      </c>
      <c r="AI38" s="27">
        <f t="shared" si="39"/>
        <v>3125</v>
      </c>
      <c r="AJ38" s="27"/>
      <c r="AK38" s="27">
        <f t="shared" ref="AK38" si="40">SUM(AK32:AK37)</f>
        <v>20</v>
      </c>
      <c r="AL38" s="27"/>
      <c r="AM38" s="27"/>
      <c r="AN38" s="27">
        <f>SUM(AN32:AN37)</f>
        <v>17</v>
      </c>
      <c r="AO38" s="27">
        <f t="shared" ref="AO38" si="41">SUM(AO32:AO37)</f>
        <v>128</v>
      </c>
      <c r="AP38" s="27"/>
      <c r="AQ38" s="27">
        <f t="shared" ref="AQ38" si="42">SUM(AQ32:AQ37)</f>
        <v>0</v>
      </c>
      <c r="AR38" s="27"/>
    </row>
    <row r="39" spans="1:53" x14ac:dyDescent="0.15">
      <c r="A39" s="27"/>
      <c r="C39" s="31"/>
      <c r="D39" s="31"/>
      <c r="E39" s="31"/>
      <c r="F39" s="31"/>
      <c r="G39" s="31"/>
      <c r="H39" s="31"/>
      <c r="I39" s="31"/>
      <c r="J39" s="31"/>
      <c r="K39" s="31"/>
      <c r="L39" s="31"/>
      <c r="AC39" s="27"/>
      <c r="AE39" s="31"/>
      <c r="AF39" s="31"/>
      <c r="AG39" s="31"/>
      <c r="AH39" s="31"/>
      <c r="AI39" s="31"/>
      <c r="AJ39" s="31"/>
      <c r="AK39" s="31"/>
      <c r="AL39" s="31"/>
      <c r="AM39" s="31"/>
      <c r="AN39" s="31"/>
    </row>
    <row r="40" spans="1:53" x14ac:dyDescent="0.15">
      <c r="A40" s="27"/>
      <c r="C40" s="31"/>
      <c r="D40" s="31"/>
      <c r="E40" s="31"/>
      <c r="F40" s="31"/>
      <c r="G40" s="31"/>
      <c r="H40" s="31"/>
      <c r="I40" s="31"/>
      <c r="J40" s="31"/>
      <c r="K40" s="31"/>
      <c r="L40" s="31"/>
      <c r="AC40" s="27"/>
      <c r="AE40" s="31"/>
      <c r="AF40" s="31"/>
      <c r="AG40" s="31"/>
      <c r="AH40" s="31"/>
      <c r="AI40" s="31"/>
      <c r="AJ40" s="31"/>
      <c r="AK40" s="31"/>
      <c r="AL40" s="31"/>
      <c r="AM40" s="31"/>
      <c r="AN40" s="31"/>
    </row>
    <row r="41" spans="1:53" x14ac:dyDescent="0.15">
      <c r="A41" s="552" t="s">
        <v>52</v>
      </c>
      <c r="B41" s="552"/>
      <c r="C41" s="552"/>
      <c r="D41" s="552"/>
      <c r="E41" s="552"/>
      <c r="F41" s="552"/>
      <c r="G41" s="552"/>
      <c r="H41" s="22"/>
      <c r="I41" s="22"/>
      <c r="J41" s="31"/>
      <c r="K41" s="31"/>
      <c r="L41" s="552" t="s">
        <v>49</v>
      </c>
      <c r="M41" s="552"/>
      <c r="N41" s="552"/>
      <c r="O41" s="552"/>
      <c r="P41" s="552"/>
      <c r="T41" s="552" t="s">
        <v>50</v>
      </c>
      <c r="U41" s="552"/>
      <c r="V41" s="552"/>
      <c r="X41" s="552"/>
      <c r="Y41" s="551"/>
      <c r="AE41" s="552" t="s">
        <v>52</v>
      </c>
      <c r="AF41" s="552"/>
      <c r="AG41" s="552"/>
      <c r="AH41" s="552"/>
      <c r="AI41" s="552"/>
      <c r="AJ41" s="552"/>
      <c r="AK41" s="552"/>
      <c r="AL41" s="31"/>
      <c r="AM41" s="31"/>
      <c r="AN41" s="552" t="s">
        <v>49</v>
      </c>
      <c r="AO41" s="552"/>
      <c r="AP41" s="552"/>
      <c r="AQ41" s="552"/>
      <c r="AR41" s="552"/>
      <c r="AV41" s="552" t="s">
        <v>50</v>
      </c>
      <c r="AW41" s="552"/>
      <c r="AX41" s="552"/>
      <c r="AZ41" s="552" t="s">
        <v>51</v>
      </c>
      <c r="BA41" s="551"/>
    </row>
    <row r="42" spans="1:53" x14ac:dyDescent="0.15">
      <c r="A42" s="27" t="s">
        <v>31</v>
      </c>
      <c r="B42" s="27" t="s">
        <v>1517</v>
      </c>
      <c r="C42" s="27" t="s">
        <v>66</v>
      </c>
      <c r="D42" s="27" t="s">
        <v>34</v>
      </c>
      <c r="E42" s="27" t="s">
        <v>17</v>
      </c>
      <c r="F42" s="27" t="s">
        <v>18</v>
      </c>
      <c r="G42" s="27" t="s">
        <v>19</v>
      </c>
      <c r="H42" s="27" t="s">
        <v>20</v>
      </c>
      <c r="I42" s="27" t="s">
        <v>6</v>
      </c>
      <c r="J42" s="27" t="s">
        <v>53</v>
      </c>
      <c r="L42" s="27" t="s">
        <v>10</v>
      </c>
      <c r="M42" s="27" t="s">
        <v>11</v>
      </c>
      <c r="N42" s="27" t="s">
        <v>12</v>
      </c>
      <c r="O42" s="27" t="s">
        <v>54</v>
      </c>
      <c r="P42" s="27" t="s">
        <v>7</v>
      </c>
      <c r="S42" s="27" t="s">
        <v>31</v>
      </c>
      <c r="T42" s="27" t="s">
        <v>47</v>
      </c>
      <c r="U42" s="27" t="s">
        <v>45</v>
      </c>
      <c r="V42" s="27" t="s">
        <v>46</v>
      </c>
      <c r="X42" s="27" t="s">
        <v>14</v>
      </c>
      <c r="Y42" s="27" t="s">
        <v>21</v>
      </c>
      <c r="Z42" s="27" t="s">
        <v>1004</v>
      </c>
      <c r="AA42" s="27"/>
      <c r="AD42" s="27" t="s">
        <v>31</v>
      </c>
      <c r="AE42" s="27" t="s">
        <v>66</v>
      </c>
      <c r="AF42" s="27" t="s">
        <v>34</v>
      </c>
      <c r="AG42" s="27" t="s">
        <v>17</v>
      </c>
      <c r="AH42" s="27" t="s">
        <v>18</v>
      </c>
      <c r="AI42" s="27" t="s">
        <v>19</v>
      </c>
      <c r="AJ42" s="27" t="s">
        <v>20</v>
      </c>
      <c r="AK42" s="27" t="s">
        <v>6</v>
      </c>
      <c r="AL42" s="27" t="s">
        <v>53</v>
      </c>
      <c r="AN42" s="27" t="s">
        <v>10</v>
      </c>
      <c r="AO42" s="27" t="s">
        <v>11</v>
      </c>
      <c r="AP42" s="27" t="s">
        <v>12</v>
      </c>
      <c r="AQ42" s="27" t="s">
        <v>54</v>
      </c>
      <c r="AR42" s="27" t="s">
        <v>7</v>
      </c>
      <c r="AV42" s="27" t="s">
        <v>47</v>
      </c>
      <c r="AW42" s="27" t="s">
        <v>45</v>
      </c>
      <c r="AX42" s="27" t="s">
        <v>46</v>
      </c>
      <c r="AZ42" s="27" t="s">
        <v>14</v>
      </c>
      <c r="BA42" s="27" t="s">
        <v>21</v>
      </c>
    </row>
    <row r="43" spans="1:53" x14ac:dyDescent="0.15">
      <c r="A43" s="28" t="s">
        <v>2621</v>
      </c>
      <c r="B43" s="29">
        <v>28</v>
      </c>
      <c r="C43" s="29"/>
      <c r="D43" s="26">
        <f>F43/E43</f>
        <v>0.61904761904761907</v>
      </c>
      <c r="E43" s="29">
        <v>21</v>
      </c>
      <c r="F43" s="29">
        <v>13</v>
      </c>
      <c r="G43" s="29">
        <v>105</v>
      </c>
      <c r="H43" s="29">
        <f>G43/F43</f>
        <v>8.0769230769230766</v>
      </c>
      <c r="I43" s="29">
        <v>1</v>
      </c>
      <c r="J43" s="26">
        <f>I43/F43</f>
        <v>7.6923076923076927E-2</v>
      </c>
      <c r="L43" s="29">
        <v>0</v>
      </c>
      <c r="M43" s="29">
        <v>0</v>
      </c>
      <c r="N43" s="29" t="e">
        <f>M43/L43</f>
        <v>#DIV/0!</v>
      </c>
      <c r="O43" s="29">
        <v>0</v>
      </c>
      <c r="P43" s="26" t="e">
        <f>O43/L43</f>
        <v>#DIV/0!</v>
      </c>
      <c r="S43" s="28" t="s">
        <v>2622</v>
      </c>
      <c r="T43" s="41">
        <f>(E43+L43)/($E$47+$L$47+$E$38+$L$38+$K$27+$D$27+$N$17)</f>
        <v>2.2702702702702703E-2</v>
      </c>
      <c r="U43" s="41">
        <f>E43/($E$47+$E$38+$K$27)</f>
        <v>4.0618955512572531E-2</v>
      </c>
      <c r="V43" s="41">
        <f>L43/($L$47+$L$38+$D$27+$N$17)</f>
        <v>0</v>
      </c>
      <c r="X43" s="29">
        <f>($G43*('Scoring Format'!$B$4))+($I43*'Scoring Format'!$B$7)+($M43*('Scoring Format'!$B$3))+($O43*('Scoring Format'!$B$6))</f>
        <v>16.5</v>
      </c>
      <c r="Y43" s="29">
        <f>(F43*1)+(($G43*('Scoring Format'!$B$4))+($I43*'Scoring Format'!$B$7)+($M43*('Scoring Format'!$B$3))+($O43*('Scoring Format'!$B$6)))</f>
        <v>29.5</v>
      </c>
      <c r="Z43" s="29">
        <f>(F43*0.5)+(($G43*('Scoring Format'!$B$4))+($I43*'Scoring Format'!$B$7)+($M43*('Scoring Format'!$B$3))+($O43*('Scoring Format'!$B$6)))</f>
        <v>23</v>
      </c>
      <c r="AA43" s="31"/>
      <c r="AD43" s="28" t="s">
        <v>32</v>
      </c>
      <c r="AE43" s="28"/>
      <c r="AF43" s="26">
        <f>AH43/AG43</f>
        <v>0.5625</v>
      </c>
      <c r="AG43" s="29">
        <v>16</v>
      </c>
      <c r="AH43" s="29">
        <v>9</v>
      </c>
      <c r="AI43" s="29">
        <v>108</v>
      </c>
      <c r="AJ43" s="29">
        <f>AI43/AH43</f>
        <v>12</v>
      </c>
      <c r="AK43" s="29">
        <v>1</v>
      </c>
      <c r="AL43" s="26">
        <f>AK43/AH43</f>
        <v>0.1111111111111111</v>
      </c>
      <c r="AN43" s="29">
        <v>0</v>
      </c>
      <c r="AO43" s="29">
        <v>0</v>
      </c>
      <c r="AP43" s="29">
        <v>0</v>
      </c>
      <c r="AQ43" s="29">
        <v>0</v>
      </c>
      <c r="AR43" s="26" t="e">
        <f>AQ43/AN43</f>
        <v>#DIV/0!</v>
      </c>
      <c r="AV43" s="41" t="e">
        <f>(#REF!+AK43)/(#REF!+AK46)</f>
        <v>#REF!</v>
      </c>
      <c r="AW43" s="41" t="e">
        <f>#REF!/(AK43+#REF!)</f>
        <v>#REF!</v>
      </c>
      <c r="AX43" s="41" t="e">
        <f>AK43/(#REF!+AK43)</f>
        <v>#REF!</v>
      </c>
      <c r="AZ43" s="29">
        <f>(AI43*0.1)+(AK43*6)+(AO43*0.1)+(AQ43*6)</f>
        <v>16.8</v>
      </c>
      <c r="BA43" s="29">
        <f>(AH43*1)+(AI43*0.1)+(AK43*6)+(AO43*0.1)+(AQ43*6)</f>
        <v>25.8</v>
      </c>
    </row>
    <row r="44" spans="1:53" x14ac:dyDescent="0.15">
      <c r="A44" s="28" t="s">
        <v>2623</v>
      </c>
      <c r="B44" s="29">
        <v>22</v>
      </c>
      <c r="C44" s="29"/>
      <c r="D44" s="26">
        <f t="shared" ref="D44:D46" si="43">F44/E44</f>
        <v>0.73684210526315785</v>
      </c>
      <c r="E44" s="29">
        <v>19</v>
      </c>
      <c r="F44" s="29">
        <v>14</v>
      </c>
      <c r="G44" s="29">
        <v>101</v>
      </c>
      <c r="H44" s="29">
        <f>G44/F44</f>
        <v>7.2142857142857144</v>
      </c>
      <c r="I44" s="29">
        <v>0</v>
      </c>
      <c r="J44" s="26">
        <f t="shared" ref="J44:J46" si="44">I44/F44</f>
        <v>0</v>
      </c>
      <c r="L44" s="29"/>
      <c r="M44" s="29"/>
      <c r="N44" s="29" t="e">
        <f t="shared" ref="N44:N46" si="45">M44/L44</f>
        <v>#DIV/0!</v>
      </c>
      <c r="O44" s="29"/>
      <c r="P44" s="26" t="e">
        <f t="shared" ref="P44:P46" si="46">O44/L44</f>
        <v>#DIV/0!</v>
      </c>
      <c r="S44" s="28" t="s">
        <v>2624</v>
      </c>
      <c r="T44" s="41">
        <f>(E44+L44)/($E$47+$L$47+$E$38+$L$38+$K$27+$D$27+$N$17)</f>
        <v>2.0540540540540539E-2</v>
      </c>
      <c r="U44" s="41">
        <f>E44/($E$47+$E$38+$K$27)</f>
        <v>3.6750483558994199E-2</v>
      </c>
      <c r="V44" s="41">
        <f>L44/($L$47+$L$38+$D$27+$N$17)</f>
        <v>0</v>
      </c>
      <c r="X44" s="29">
        <f>($G44*('Scoring Format'!$B$4))+($I44*'Scoring Format'!$B$7)+($M44*('Scoring Format'!$B$3))+($O44*('Scoring Format'!$B$6))</f>
        <v>10.100000000000001</v>
      </c>
      <c r="Y44" s="29">
        <f>(F44*1)+(($G44*('Scoring Format'!$B$4))+($I44*'Scoring Format'!$B$7)+($M44*('Scoring Format'!$B$3))+($O44*('Scoring Format'!$B$6)))</f>
        <v>24.1</v>
      </c>
      <c r="Z44" s="29">
        <f>(F44*0.5)+(($G44*('Scoring Format'!$B$4))+($I44*'Scoring Format'!$B$7)+($M44*('Scoring Format'!$B$3))+($O44*('Scoring Format'!$B$6)))</f>
        <v>17.100000000000001</v>
      </c>
      <c r="AA44" s="31"/>
      <c r="AD44" s="28" t="s">
        <v>73</v>
      </c>
      <c r="AE44" s="28"/>
      <c r="AF44" s="26">
        <f t="shared" ref="AF44:AF46" si="47">AH44/AG44</f>
        <v>0.74285714285714288</v>
      </c>
      <c r="AG44" s="29">
        <v>35</v>
      </c>
      <c r="AH44" s="29">
        <v>26</v>
      </c>
      <c r="AI44" s="29">
        <v>283</v>
      </c>
      <c r="AJ44" s="29">
        <f>AI44/AH44</f>
        <v>10.884615384615385</v>
      </c>
      <c r="AK44" s="29">
        <v>2</v>
      </c>
      <c r="AL44" s="26">
        <f t="shared" ref="AL44:AL46" si="48">AK44/AH44</f>
        <v>7.6923076923076927E-2</v>
      </c>
      <c r="AN44" s="29">
        <v>0</v>
      </c>
      <c r="AO44" s="29">
        <v>0</v>
      </c>
      <c r="AP44" s="29">
        <v>0</v>
      </c>
      <c r="AQ44" s="29">
        <v>0</v>
      </c>
      <c r="AR44" s="26" t="e">
        <f t="shared" ref="AR44:AR46" si="49">AQ44/AN44</f>
        <v>#DIV/0!</v>
      </c>
      <c r="AV44" s="41" t="e">
        <f>(#REF!+AK44)/(#REF!+AK47)</f>
        <v>#REF!</v>
      </c>
      <c r="AW44" s="41" t="e">
        <f>#REF!/(AK44+#REF!)</f>
        <v>#REF!</v>
      </c>
      <c r="AX44" s="41" t="e">
        <f>AK44/(#REF!+AK44)</f>
        <v>#REF!</v>
      </c>
      <c r="AZ44" s="29">
        <f>(AI44*0.1)+(AK44*6)+(AO44*0.1)+(AQ44*6)</f>
        <v>40.299999999999997</v>
      </c>
      <c r="BA44" s="29">
        <f>(AH44*1)+(AI44*0.1)+(AK44*6)+(AO44*0.1)+(AQ44*6)</f>
        <v>66.3</v>
      </c>
    </row>
    <row r="45" spans="1:53" x14ac:dyDescent="0.15">
      <c r="A45" s="28" t="s">
        <v>808</v>
      </c>
      <c r="B45" s="29">
        <v>29</v>
      </c>
      <c r="C45" s="29">
        <v>17</v>
      </c>
      <c r="D45" s="26">
        <f t="shared" si="43"/>
        <v>0.74</v>
      </c>
      <c r="E45" s="29">
        <v>100</v>
      </c>
      <c r="F45" s="29">
        <v>74</v>
      </c>
      <c r="G45" s="29">
        <v>800</v>
      </c>
      <c r="H45" s="29">
        <f>G45/F45</f>
        <v>10.810810810810811</v>
      </c>
      <c r="I45" s="29">
        <v>2</v>
      </c>
      <c r="J45" s="26">
        <f t="shared" si="44"/>
        <v>2.7027027027027029E-2</v>
      </c>
      <c r="L45" s="29">
        <v>0</v>
      </c>
      <c r="M45" s="29">
        <v>0</v>
      </c>
      <c r="N45" s="29" t="e">
        <f t="shared" si="45"/>
        <v>#DIV/0!</v>
      </c>
      <c r="O45" s="29">
        <v>0</v>
      </c>
      <c r="P45" s="26" t="e">
        <f t="shared" si="46"/>
        <v>#DIV/0!</v>
      </c>
      <c r="S45" s="28" t="s">
        <v>176</v>
      </c>
      <c r="T45" s="41">
        <f>(E45+L45)/($E$47+$L$47+$E$38+$L$38+$K$27+$D$27+$N$17)</f>
        <v>0.10810810810810811</v>
      </c>
      <c r="U45" s="41">
        <f>E45/($E$47+$E$38+$K$27)</f>
        <v>0.19342359767891681</v>
      </c>
      <c r="V45" s="41">
        <f>L45/($L$47+$L$38+$D$27+$N$17)</f>
        <v>0</v>
      </c>
      <c r="X45" s="29">
        <f>($G45*('Scoring Format'!$B$4))+($I45*'Scoring Format'!$B$7)+($M45*('Scoring Format'!$B$3))+($O45*('Scoring Format'!$B$6))</f>
        <v>92</v>
      </c>
      <c r="Y45" s="29">
        <f>(F45*1)+(($G45*('Scoring Format'!$B$4))+($I45*'Scoring Format'!$B$7)+($M45*('Scoring Format'!$B$3))+($O45*('Scoring Format'!$B$6)))</f>
        <v>166</v>
      </c>
      <c r="Z45" s="29">
        <f>(F45*0.5)+(($G45*('Scoring Format'!$B$4))+($I45*'Scoring Format'!$B$7)+($M45*('Scoring Format'!$B$3))+($O45*('Scoring Format'!$B$6)))</f>
        <v>129</v>
      </c>
      <c r="AA45" s="31"/>
      <c r="AD45" s="28" t="s">
        <v>74</v>
      </c>
      <c r="AE45" s="28"/>
      <c r="AF45" s="26">
        <f t="shared" si="47"/>
        <v>0.5</v>
      </c>
      <c r="AG45" s="29">
        <v>12</v>
      </c>
      <c r="AH45" s="29">
        <v>6</v>
      </c>
      <c r="AI45" s="29">
        <v>65</v>
      </c>
      <c r="AJ45" s="29">
        <f>AI45/AH45</f>
        <v>10.833333333333334</v>
      </c>
      <c r="AK45" s="29">
        <v>0</v>
      </c>
      <c r="AL45" s="26">
        <f t="shared" si="48"/>
        <v>0</v>
      </c>
      <c r="AN45" s="29">
        <v>0</v>
      </c>
      <c r="AO45" s="29">
        <v>0</v>
      </c>
      <c r="AP45" s="29">
        <v>0</v>
      </c>
      <c r="AQ45" s="29">
        <v>0</v>
      </c>
      <c r="AR45" s="26" t="e">
        <f t="shared" si="49"/>
        <v>#DIV/0!</v>
      </c>
      <c r="AV45" s="41" t="e">
        <f>(#REF!+AK45)/(#REF!+AI49)</f>
        <v>#REF!</v>
      </c>
      <c r="AW45" s="41" t="e">
        <f>#REF!/(AK45+#REF!)</f>
        <v>#REF!</v>
      </c>
      <c r="AX45" s="41" t="e">
        <f>AK45/(#REF!+AK45)</f>
        <v>#REF!</v>
      </c>
      <c r="AZ45" s="29">
        <f>(AI45*0.1)+(AK45*6)+(AO45*0.1)+(AQ45*6)</f>
        <v>6.5</v>
      </c>
      <c r="BA45" s="29">
        <f>(AH45*1)+(AI45*0.1)+(AK45*6)+(AO45*0.1)+(AQ45*6)</f>
        <v>12.5</v>
      </c>
    </row>
    <row r="46" spans="1:53" x14ac:dyDescent="0.15">
      <c r="A46" s="28" t="s">
        <v>2625</v>
      </c>
      <c r="B46" s="29">
        <v>23</v>
      </c>
      <c r="C46" s="29"/>
      <c r="D46" s="26" t="e">
        <f t="shared" si="43"/>
        <v>#DIV/0!</v>
      </c>
      <c r="E46" s="29"/>
      <c r="F46" s="29"/>
      <c r="G46" s="29"/>
      <c r="H46" s="29" t="e">
        <f>G46/F46</f>
        <v>#DIV/0!</v>
      </c>
      <c r="I46" s="29">
        <v>0</v>
      </c>
      <c r="J46" s="26" t="e">
        <f t="shared" si="44"/>
        <v>#DIV/0!</v>
      </c>
      <c r="L46" s="29">
        <v>0</v>
      </c>
      <c r="M46" s="29">
        <v>0</v>
      </c>
      <c r="N46" s="29" t="e">
        <f t="shared" si="45"/>
        <v>#DIV/0!</v>
      </c>
      <c r="O46" s="29">
        <v>0</v>
      </c>
      <c r="P46" s="26" t="e">
        <f t="shared" si="46"/>
        <v>#DIV/0!</v>
      </c>
      <c r="S46" s="28" t="s">
        <v>2227</v>
      </c>
      <c r="T46" s="41">
        <f>(E46+L46)/($E$47+$L$47+$E$38+$L$38+$K$27+$D$27+$N$17)</f>
        <v>0</v>
      </c>
      <c r="U46" s="41">
        <f>E46/($E$47+$E$38+$K$27)</f>
        <v>0</v>
      </c>
      <c r="V46" s="41">
        <f>L46/($L$47+$L$38+$D$27+$N$17)</f>
        <v>0</v>
      </c>
      <c r="X46" s="29">
        <f>($G46*('Scoring Format'!$B$4))+($I46*'Scoring Format'!$B$7)+($M46*('Scoring Format'!$B$3))+($O46*('Scoring Format'!$B$6))</f>
        <v>0</v>
      </c>
      <c r="Y46" s="29">
        <f>(F46*1)+(($G46*('Scoring Format'!$B$4))+($I46*'Scoring Format'!$B$7)+($M46*('Scoring Format'!$B$3))+($O46*('Scoring Format'!$B$6)))</f>
        <v>0</v>
      </c>
      <c r="Z46" s="29">
        <f>(F46*0.5)+(($G46*('Scoring Format'!$B$4))+($I46*'Scoring Format'!$B$7)+($M46*('Scoring Format'!$B$3))+($O46*('Scoring Format'!$B$6)))</f>
        <v>0</v>
      </c>
      <c r="AA46" s="31"/>
      <c r="AD46" s="28"/>
      <c r="AE46" s="28"/>
      <c r="AF46" s="26" t="e">
        <f t="shared" si="47"/>
        <v>#DIV/0!</v>
      </c>
      <c r="AG46" s="29"/>
      <c r="AH46" s="29"/>
      <c r="AI46" s="29"/>
      <c r="AJ46" s="29" t="e">
        <f>AI46/AH46</f>
        <v>#DIV/0!</v>
      </c>
      <c r="AK46" s="29"/>
      <c r="AL46" s="26" t="e">
        <f t="shared" si="48"/>
        <v>#DIV/0!</v>
      </c>
      <c r="AN46" s="29"/>
      <c r="AO46" s="29"/>
      <c r="AP46" s="29"/>
      <c r="AQ46" s="29">
        <v>0</v>
      </c>
      <c r="AR46" s="26" t="e">
        <f t="shared" si="49"/>
        <v>#DIV/0!</v>
      </c>
      <c r="AV46" s="41" t="e">
        <f>(#REF!+AK46)/(#REF!+AI50)</f>
        <v>#REF!</v>
      </c>
      <c r="AW46" s="41" t="e">
        <f>#REF!/(AK46+#REF!)</f>
        <v>#REF!</v>
      </c>
      <c r="AX46" s="41" t="e">
        <f>AK46/(#REF!+AK46)</f>
        <v>#REF!</v>
      </c>
      <c r="AZ46" s="29">
        <f>(AI46*0.1)+(AK46*6)+(AO46*0.1)+(AQ46*6)</f>
        <v>0</v>
      </c>
      <c r="BA46" s="29">
        <f>(AH46*1)+(AI46*0.1)+(AK46*6)+(AO46*0.1)+(AQ46*6)</f>
        <v>0</v>
      </c>
    </row>
    <row r="47" spans="1:53" x14ac:dyDescent="0.15">
      <c r="A47" s="27" t="s">
        <v>44</v>
      </c>
      <c r="B47" s="27"/>
      <c r="C47" s="27"/>
      <c r="D47" s="23"/>
      <c r="E47" s="27">
        <f>SUM(E43:E46)</f>
        <v>140</v>
      </c>
      <c r="F47" s="27">
        <f t="shared" ref="F47:G47" si="50">SUM(F43:F46)</f>
        <v>101</v>
      </c>
      <c r="G47" s="27">
        <f t="shared" si="50"/>
        <v>1006</v>
      </c>
      <c r="H47" s="27"/>
      <c r="I47" s="27">
        <f t="shared" ref="I47" si="51">SUM(I43:I46)</f>
        <v>3</v>
      </c>
      <c r="J47" s="27"/>
      <c r="K47" s="27"/>
      <c r="L47" s="27">
        <f>SUM(L43:L46)</f>
        <v>0</v>
      </c>
      <c r="M47" s="27">
        <f t="shared" ref="M47" si="52">SUM(M43:M46)</f>
        <v>0</v>
      </c>
      <c r="N47" s="27"/>
      <c r="O47" s="27">
        <f t="shared" ref="O47" si="53">SUM(O43:O46)</f>
        <v>0</v>
      </c>
      <c r="P47" s="23"/>
      <c r="R47" s="32"/>
      <c r="T47" s="32"/>
      <c r="V47" s="31"/>
      <c r="W47" s="31"/>
      <c r="AD47" s="27" t="s">
        <v>44</v>
      </c>
      <c r="AE47" s="27"/>
      <c r="AF47" s="23"/>
      <c r="AG47" s="27">
        <f>SUM(AG43:AG46)</f>
        <v>63</v>
      </c>
      <c r="AH47" s="27">
        <f t="shared" ref="AH47:AI47" si="54">SUM(AH43:AH46)</f>
        <v>41</v>
      </c>
      <c r="AI47" s="27">
        <f t="shared" si="54"/>
        <v>456</v>
      </c>
      <c r="AJ47" s="27"/>
      <c r="AK47" s="27">
        <f t="shared" ref="AK47" si="55">SUM(AK43:AK46)</f>
        <v>3</v>
      </c>
      <c r="AL47" s="27"/>
      <c r="AM47" s="27"/>
      <c r="AN47" s="27">
        <f>SUM(AN43:AN46)</f>
        <v>0</v>
      </c>
      <c r="AO47" s="27">
        <f t="shared" ref="AO47" si="56">SUM(AO43:AO46)</f>
        <v>0</v>
      </c>
      <c r="AP47" s="27"/>
      <c r="AQ47" s="27">
        <f t="shared" ref="AQ47" si="57">SUM(AQ43:AQ46)</f>
        <v>0</v>
      </c>
      <c r="AR47" s="23"/>
      <c r="AT47" s="32"/>
      <c r="AU47" s="32"/>
      <c r="AV47" s="32"/>
      <c r="AX47" s="31"/>
      <c r="AY47" s="31"/>
    </row>
    <row r="48" spans="1:53" x14ac:dyDescent="0.15">
      <c r="H48" s="36"/>
      <c r="I48" s="31"/>
      <c r="J48" s="31"/>
      <c r="P48" s="32"/>
      <c r="Q48" s="32"/>
      <c r="R48" s="32"/>
      <c r="T48" s="31"/>
      <c r="U48" s="31"/>
      <c r="AJ48" s="36"/>
      <c r="AK48" s="31"/>
      <c r="AL48" s="31"/>
      <c r="AR48" s="32"/>
      <c r="AS48" s="32"/>
      <c r="AT48" s="32"/>
      <c r="AV48" s="31"/>
      <c r="AW48" s="31"/>
    </row>
    <row r="49" spans="1:50" x14ac:dyDescent="0.15">
      <c r="H49" s="36"/>
      <c r="I49" s="31"/>
      <c r="J49" s="31"/>
      <c r="P49" s="32"/>
      <c r="Q49" s="32"/>
      <c r="R49" s="32"/>
      <c r="T49" s="31"/>
      <c r="U49" s="31"/>
      <c r="AJ49" s="36"/>
      <c r="AK49" s="31"/>
      <c r="AL49" s="31"/>
      <c r="AR49" s="32"/>
      <c r="AS49" s="32"/>
      <c r="AT49" s="32"/>
      <c r="AV49" s="31"/>
      <c r="AW49" s="31"/>
    </row>
    <row r="50" spans="1:50" x14ac:dyDescent="0.15">
      <c r="A50" s="552" t="s">
        <v>57</v>
      </c>
      <c r="B50" s="552"/>
      <c r="C50" s="552"/>
      <c r="D50" s="552"/>
      <c r="E50" s="552"/>
      <c r="F50" s="552"/>
      <c r="G50" s="552"/>
      <c r="H50" s="36"/>
      <c r="I50" s="31"/>
      <c r="J50" s="552" t="s">
        <v>58</v>
      </c>
      <c r="K50" s="553"/>
      <c r="L50" s="553"/>
      <c r="M50" s="553"/>
      <c r="N50" s="553"/>
      <c r="P50" s="43"/>
      <c r="Q50" s="32"/>
      <c r="R50" s="552" t="s">
        <v>62</v>
      </c>
      <c r="S50" s="553"/>
      <c r="T50" s="553"/>
      <c r="U50" s="553"/>
      <c r="V50" s="553"/>
      <c r="AC50" s="552" t="s">
        <v>57</v>
      </c>
      <c r="AD50" s="552"/>
      <c r="AE50" s="552"/>
      <c r="AF50" s="552"/>
      <c r="AG50" s="552"/>
      <c r="AH50" s="552"/>
      <c r="AI50" s="552"/>
      <c r="AJ50" s="36"/>
      <c r="AK50" s="31"/>
      <c r="AL50" s="552" t="s">
        <v>58</v>
      </c>
      <c r="AM50" s="553"/>
      <c r="AN50" s="553"/>
      <c r="AO50" s="553"/>
      <c r="AP50" s="553"/>
      <c r="AR50" s="43"/>
      <c r="AS50" s="32"/>
      <c r="AT50" s="552" t="s">
        <v>62</v>
      </c>
      <c r="AU50" s="553"/>
      <c r="AV50" s="553"/>
      <c r="AW50" s="553"/>
      <c r="AX50" s="553"/>
    </row>
    <row r="51" spans="1:50" x14ac:dyDescent="0.15">
      <c r="A51" s="23"/>
      <c r="B51" s="27" t="s">
        <v>17</v>
      </c>
      <c r="C51" s="27" t="s">
        <v>42</v>
      </c>
      <c r="D51" s="27" t="s">
        <v>19</v>
      </c>
      <c r="E51" s="27" t="s">
        <v>6</v>
      </c>
      <c r="H51" s="31"/>
      <c r="I51" s="31"/>
      <c r="J51" s="554" t="s">
        <v>59</v>
      </c>
      <c r="K51" s="551"/>
      <c r="L51" s="551"/>
      <c r="M51" s="551"/>
      <c r="N51" s="23" t="s">
        <v>60</v>
      </c>
      <c r="R51" s="554" t="s">
        <v>59</v>
      </c>
      <c r="S51" s="551"/>
      <c r="T51" s="551"/>
      <c r="U51" s="551"/>
      <c r="V51" s="23" t="s">
        <v>60</v>
      </c>
      <c r="AC51" s="23"/>
      <c r="AD51" s="27" t="s">
        <v>17</v>
      </c>
      <c r="AE51" s="27" t="s">
        <v>42</v>
      </c>
      <c r="AF51" s="27" t="s">
        <v>19</v>
      </c>
      <c r="AG51" s="27" t="s">
        <v>6</v>
      </c>
      <c r="AJ51" s="31"/>
      <c r="AK51" s="31"/>
      <c r="AL51" s="554" t="s">
        <v>59</v>
      </c>
      <c r="AM51" s="551"/>
      <c r="AN51" s="551"/>
      <c r="AO51" s="551"/>
      <c r="AP51" s="23" t="s">
        <v>60</v>
      </c>
      <c r="AT51" s="554" t="s">
        <v>59</v>
      </c>
      <c r="AU51" s="551"/>
      <c r="AV51" s="551"/>
      <c r="AW51" s="551"/>
      <c r="AX51" s="23" t="s">
        <v>60</v>
      </c>
    </row>
    <row r="52" spans="1:50" x14ac:dyDescent="0.15">
      <c r="A52" s="42" t="s">
        <v>33</v>
      </c>
      <c r="B52" s="29">
        <f>SUM(K22:K26,,E43:E46,E32:E37)</f>
        <v>517</v>
      </c>
      <c r="C52" s="29">
        <f>SUM(L22:L26,,F43:F46,F32:F37)</f>
        <v>340</v>
      </c>
      <c r="D52" s="29">
        <f>SUM(M22:M26,,G43:G46,G32:G37)</f>
        <v>3611</v>
      </c>
      <c r="E52" s="29">
        <f>SUM(O22:O26,I32:I37,I43:I46)</f>
        <v>19</v>
      </c>
      <c r="H52" s="31"/>
      <c r="I52" s="31"/>
      <c r="J52" s="555" t="s">
        <v>2608</v>
      </c>
      <c r="K52" s="555"/>
      <c r="L52" s="555"/>
      <c r="M52" s="555"/>
      <c r="N52" s="28" t="s">
        <v>0</v>
      </c>
      <c r="R52" s="555"/>
      <c r="S52" s="555"/>
      <c r="T52" s="555"/>
      <c r="U52" s="555"/>
      <c r="V52" s="28"/>
      <c r="AC52" s="42" t="s">
        <v>33</v>
      </c>
      <c r="AD52" s="29">
        <f>SUM(AM22:AM26,AG32:AG37,AG43:AG46)</f>
        <v>583</v>
      </c>
      <c r="AE52" s="29">
        <f>SUM(AH43:AH46,AH32:AH37,AM22:AM26)</f>
        <v>404</v>
      </c>
      <c r="AF52" s="29">
        <f>SUM(AI43:AI46,AI32:AI37,AN22:AN26)</f>
        <v>3653</v>
      </c>
      <c r="AG52" s="29">
        <f>SUM(AQ22:AQ26,AK32:AK37,AK43:AK46)</f>
        <v>27</v>
      </c>
      <c r="AJ52" s="31"/>
      <c r="AK52" s="31"/>
      <c r="AL52" s="556"/>
      <c r="AM52" s="555"/>
      <c r="AN52" s="555"/>
      <c r="AO52" s="555"/>
      <c r="AP52" s="28"/>
      <c r="AT52" s="556"/>
      <c r="AU52" s="555"/>
      <c r="AV52" s="555"/>
      <c r="AW52" s="555"/>
      <c r="AX52" s="28"/>
    </row>
    <row r="53" spans="1:50" x14ac:dyDescent="0.15">
      <c r="A53" s="42" t="s">
        <v>43</v>
      </c>
      <c r="B53" s="29">
        <f>SUM(D17)</f>
        <v>517</v>
      </c>
      <c r="C53" s="29">
        <f>SUM(E17)</f>
        <v>340</v>
      </c>
      <c r="D53" s="29">
        <f>SUM(G17)</f>
        <v>3611</v>
      </c>
      <c r="E53" s="29">
        <f>SUM(I17)</f>
        <v>19</v>
      </c>
      <c r="F53" s="27"/>
      <c r="J53" s="555" t="s">
        <v>2800</v>
      </c>
      <c r="K53" s="555"/>
      <c r="L53" s="555"/>
      <c r="M53" s="555"/>
      <c r="N53" s="28" t="s">
        <v>1682</v>
      </c>
      <c r="R53" s="556"/>
      <c r="S53" s="555"/>
      <c r="T53" s="555"/>
      <c r="U53" s="555"/>
      <c r="V53" s="28"/>
      <c r="AC53" s="42" t="s">
        <v>43</v>
      </c>
      <c r="AD53" s="29">
        <f>SUM(AF17)</f>
        <v>583</v>
      </c>
      <c r="AE53" s="29">
        <f>SUM(AG17)</f>
        <v>378</v>
      </c>
      <c r="AF53" s="29">
        <f>SUM(AI17)</f>
        <v>4072</v>
      </c>
      <c r="AG53" s="29">
        <f>SUM(AK17)</f>
        <v>27</v>
      </c>
      <c r="AH53" s="27"/>
      <c r="AL53" s="556"/>
      <c r="AM53" s="555"/>
      <c r="AN53" s="555"/>
      <c r="AO53" s="555"/>
      <c r="AP53" s="28"/>
      <c r="AT53" s="556"/>
      <c r="AU53" s="555"/>
      <c r="AV53" s="555"/>
      <c r="AW53" s="555"/>
      <c r="AX53" s="28"/>
    </row>
    <row r="54" spans="1:50" x14ac:dyDescent="0.15">
      <c r="A54" s="42" t="s">
        <v>65</v>
      </c>
      <c r="B54" s="29"/>
      <c r="F54" s="27"/>
      <c r="J54" s="555" t="s">
        <v>1679</v>
      </c>
      <c r="K54" s="555"/>
      <c r="L54" s="555"/>
      <c r="M54" s="555"/>
      <c r="N54" s="28" t="s">
        <v>285</v>
      </c>
      <c r="R54" s="556"/>
      <c r="S54" s="555"/>
      <c r="T54" s="555"/>
      <c r="U54" s="555"/>
      <c r="V54" s="28"/>
      <c r="AC54" s="42" t="s">
        <v>65</v>
      </c>
      <c r="AD54" s="28"/>
      <c r="AH54" s="27"/>
      <c r="AL54" s="556"/>
      <c r="AM54" s="555"/>
      <c r="AN54" s="555"/>
      <c r="AO54" s="555"/>
      <c r="AP54" s="28"/>
      <c r="AT54" s="556"/>
      <c r="AU54" s="555"/>
      <c r="AV54" s="555"/>
      <c r="AW54" s="555"/>
      <c r="AX54" s="28"/>
    </row>
    <row r="55" spans="1:50" x14ac:dyDescent="0.15">
      <c r="J55" s="555" t="s">
        <v>1904</v>
      </c>
      <c r="K55" s="555"/>
      <c r="L55" s="555"/>
      <c r="M55" s="555"/>
      <c r="N55" s="28" t="s">
        <v>285</v>
      </c>
      <c r="R55" s="555"/>
      <c r="S55" s="555"/>
      <c r="T55" s="555"/>
      <c r="U55" s="555"/>
      <c r="V55" s="28"/>
      <c r="AL55" s="556"/>
      <c r="AM55" s="555"/>
      <c r="AN55" s="555"/>
      <c r="AO55" s="555"/>
      <c r="AP55" s="28"/>
      <c r="AT55" s="556"/>
      <c r="AU55" s="555"/>
      <c r="AV55" s="555"/>
      <c r="AW55" s="555"/>
      <c r="AX55" s="28"/>
    </row>
    <row r="56" spans="1:50" x14ac:dyDescent="0.15">
      <c r="A56" s="23"/>
      <c r="B56" s="27" t="s">
        <v>1</v>
      </c>
      <c r="C56" s="27" t="s">
        <v>4</v>
      </c>
      <c r="D56" s="27" t="s">
        <v>6</v>
      </c>
      <c r="J56" s="555" t="s">
        <v>2626</v>
      </c>
      <c r="K56" s="555"/>
      <c r="L56" s="555"/>
      <c r="M56" s="555"/>
      <c r="N56" s="28" t="s">
        <v>285</v>
      </c>
      <c r="R56" s="556"/>
      <c r="S56" s="555"/>
      <c r="T56" s="555"/>
      <c r="U56" s="555"/>
      <c r="V56" s="28"/>
      <c r="AC56" s="23"/>
      <c r="AD56" s="27" t="s">
        <v>1</v>
      </c>
      <c r="AE56" s="27" t="s">
        <v>4</v>
      </c>
      <c r="AF56" s="27" t="s">
        <v>6</v>
      </c>
      <c r="AL56" s="556"/>
      <c r="AM56" s="555"/>
      <c r="AN56" s="555"/>
      <c r="AO56" s="555"/>
      <c r="AP56" s="28"/>
      <c r="AT56" s="556"/>
      <c r="AU56" s="555"/>
      <c r="AV56" s="555"/>
      <c r="AW56" s="555"/>
      <c r="AX56" s="28"/>
    </row>
    <row r="57" spans="1:50" x14ac:dyDescent="0.15">
      <c r="A57" s="42" t="s">
        <v>56</v>
      </c>
      <c r="B57" s="29">
        <f>SUM(N14:N16,D22:D26,L32:L37,L43:L46)</f>
        <v>408</v>
      </c>
      <c r="C57" s="29">
        <f>SUM(O14:O16,E22:E26,M32:M37,M43:M46)</f>
        <v>1644</v>
      </c>
      <c r="D57" s="29">
        <f>SUM(Q14:Q16,G22:G26,O32:O37,O43:O46)</f>
        <v>14</v>
      </c>
      <c r="J57" s="555" t="s">
        <v>2627</v>
      </c>
      <c r="K57" s="555"/>
      <c r="L57" s="555"/>
      <c r="M57" s="555"/>
      <c r="N57" s="28" t="s">
        <v>285</v>
      </c>
      <c r="R57" s="556"/>
      <c r="S57" s="555"/>
      <c r="T57" s="555"/>
      <c r="U57" s="555"/>
      <c r="V57" s="28"/>
      <c r="AC57" s="42" t="s">
        <v>56</v>
      </c>
      <c r="AD57" s="29">
        <f>SUM(AP14:AP16,AF22:AF26,AN32:AN37,AN43:AN46)</f>
        <v>421</v>
      </c>
      <c r="AE57" s="29">
        <f>SUM(AQ14:AQ16,AG22:AG26,AO32:AO37,AO43:AO46)</f>
        <v>2231</v>
      </c>
      <c r="AF57" s="29">
        <f>SUM(AS14:AS16,AI22:AI26,AQ32:AQ37,AQ43:AQ46)</f>
        <v>18</v>
      </c>
      <c r="AL57" s="556"/>
      <c r="AM57" s="555"/>
      <c r="AN57" s="555"/>
      <c r="AO57" s="555"/>
      <c r="AP57" s="28"/>
      <c r="AT57" s="556"/>
      <c r="AU57" s="555"/>
      <c r="AV57" s="555"/>
      <c r="AW57" s="555"/>
      <c r="AX57" s="28"/>
    </row>
    <row r="58" spans="1:50" x14ac:dyDescent="0.15">
      <c r="A58" s="42" t="s">
        <v>65</v>
      </c>
      <c r="B58" s="29"/>
      <c r="J58" s="555" t="s">
        <v>1363</v>
      </c>
      <c r="K58" s="555"/>
      <c r="L58" s="555"/>
      <c r="M58" s="555"/>
      <c r="N58" s="28" t="s">
        <v>285</v>
      </c>
      <c r="R58" s="556"/>
      <c r="S58" s="555"/>
      <c r="T58" s="555"/>
      <c r="U58" s="555"/>
      <c r="V58" s="28"/>
      <c r="AC58" s="42" t="s">
        <v>65</v>
      </c>
      <c r="AD58" s="28"/>
      <c r="AL58" s="556"/>
      <c r="AM58" s="555"/>
      <c r="AN58" s="555"/>
      <c r="AO58" s="555"/>
      <c r="AP58" s="28"/>
      <c r="AT58" s="556"/>
      <c r="AU58" s="555"/>
      <c r="AV58" s="555"/>
      <c r="AW58" s="555"/>
      <c r="AX58" s="28"/>
    </row>
    <row r="59" spans="1:50" x14ac:dyDescent="0.15">
      <c r="J59" s="555" t="s">
        <v>2628</v>
      </c>
      <c r="K59" s="555"/>
      <c r="L59" s="555"/>
      <c r="M59" s="555"/>
      <c r="N59" s="28" t="s">
        <v>286</v>
      </c>
      <c r="R59" s="556"/>
      <c r="S59" s="555"/>
      <c r="T59" s="555"/>
      <c r="U59" s="555"/>
      <c r="V59" s="28"/>
      <c r="AL59" s="556"/>
      <c r="AM59" s="555"/>
      <c r="AN59" s="555"/>
      <c r="AO59" s="555"/>
      <c r="AP59" s="28"/>
      <c r="AT59" s="556"/>
      <c r="AU59" s="555"/>
      <c r="AV59" s="555"/>
      <c r="AW59" s="555"/>
      <c r="AX59" s="28"/>
    </row>
    <row r="60" spans="1:50" x14ac:dyDescent="0.15">
      <c r="B60" s="27" t="s">
        <v>40</v>
      </c>
      <c r="C60" s="27" t="s">
        <v>41</v>
      </c>
      <c r="J60" s="21" t="s">
        <v>2629</v>
      </c>
      <c r="N60" s="21" t="s">
        <v>286</v>
      </c>
      <c r="AD60" s="27" t="s">
        <v>40</v>
      </c>
      <c r="AE60" s="27" t="s">
        <v>41</v>
      </c>
    </row>
    <row r="61" spans="1:50" x14ac:dyDescent="0.15">
      <c r="A61" s="42" t="s">
        <v>39</v>
      </c>
      <c r="B61" s="26">
        <f>B57/(B53+B57)</f>
        <v>0.44108108108108107</v>
      </c>
      <c r="C61" s="26">
        <f>B53/(B53+B57)</f>
        <v>0.55891891891891887</v>
      </c>
      <c r="J61" s="21" t="s">
        <v>2630</v>
      </c>
      <c r="N61" s="21" t="s">
        <v>286</v>
      </c>
      <c r="AC61" s="42" t="s">
        <v>39</v>
      </c>
      <c r="AD61" s="26">
        <f>AD57/(AD53+AD57)</f>
        <v>0.41932270916334663</v>
      </c>
      <c r="AE61" s="26">
        <f>AD53/(AD53+AD57)</f>
        <v>0.58067729083665343</v>
      </c>
      <c r="AL61" s="21" t="s">
        <v>61</v>
      </c>
    </row>
    <row r="62" spans="1:50" x14ac:dyDescent="0.15">
      <c r="A62" s="42" t="s">
        <v>64</v>
      </c>
      <c r="B62" s="29"/>
      <c r="C62" s="28"/>
      <c r="J62" s="21" t="s">
        <v>61</v>
      </c>
      <c r="AC62" s="42" t="s">
        <v>64</v>
      </c>
      <c r="AD62" s="28"/>
      <c r="AE62" s="28"/>
    </row>
    <row r="73" spans="1:23" x14ac:dyDescent="0.15">
      <c r="A73" s="552" t="s">
        <v>55</v>
      </c>
      <c r="B73" s="552"/>
      <c r="C73" s="552"/>
      <c r="D73" s="552"/>
      <c r="E73" s="552"/>
      <c r="F73" s="552"/>
      <c r="G73" s="552"/>
      <c r="H73" s="552"/>
      <c r="I73" s="552"/>
      <c r="J73" s="552"/>
      <c r="K73" s="552"/>
      <c r="L73" s="552"/>
      <c r="M73" s="552"/>
      <c r="N73" s="552"/>
      <c r="O73" s="552"/>
      <c r="P73" s="552"/>
      <c r="Q73" s="552"/>
      <c r="R73" s="552"/>
      <c r="S73" s="552"/>
      <c r="T73" s="552"/>
      <c r="U73" s="552"/>
      <c r="V73" s="552"/>
      <c r="W73" s="552"/>
    </row>
    <row r="74" spans="1:23" x14ac:dyDescent="0.15">
      <c r="A74" s="22"/>
      <c r="B74" s="22"/>
      <c r="C74" s="22"/>
      <c r="D74" s="22"/>
      <c r="E74" s="22"/>
      <c r="F74" s="22"/>
      <c r="G74" s="22"/>
      <c r="H74" s="22"/>
      <c r="I74" s="22"/>
      <c r="J74" s="22"/>
      <c r="K74" s="22"/>
      <c r="L74" s="22"/>
      <c r="M74" s="22"/>
      <c r="N74" s="22"/>
      <c r="O74" s="22"/>
      <c r="P74" s="22"/>
      <c r="Q74" s="22"/>
      <c r="R74" s="22"/>
      <c r="S74" s="22"/>
      <c r="T74" s="22"/>
      <c r="U74" s="22"/>
      <c r="V74" s="22"/>
      <c r="W74" s="22"/>
    </row>
    <row r="75" spans="1:23" x14ac:dyDescent="0.15">
      <c r="H75" s="550" t="s">
        <v>36</v>
      </c>
      <c r="I75" s="550"/>
      <c r="J75" s="550"/>
      <c r="M75" s="550" t="s">
        <v>37</v>
      </c>
      <c r="N75" s="550"/>
      <c r="O75" s="550"/>
      <c r="S75" s="23" t="s">
        <v>94</v>
      </c>
    </row>
    <row r="76" spans="1:23" x14ac:dyDescent="0.15">
      <c r="H76" s="550" t="s">
        <v>38</v>
      </c>
      <c r="I76" s="550"/>
      <c r="J76" s="550"/>
      <c r="M76" s="24" t="s">
        <v>75</v>
      </c>
      <c r="S76" s="25" t="s">
        <v>40</v>
      </c>
      <c r="T76" s="25" t="s">
        <v>41</v>
      </c>
    </row>
    <row r="77" spans="1:23" x14ac:dyDescent="0.15">
      <c r="H77" s="550"/>
      <c r="I77" s="550"/>
      <c r="J77" s="550"/>
      <c r="S77" s="26">
        <f>(M87+C97+K108+K117)/(M87+C97+K108+C87)</f>
        <v>0.38787878787878788</v>
      </c>
      <c r="T77" s="26">
        <f>C87/(C87+M87+C97+K108+K117)</f>
        <v>0.61212121212121207</v>
      </c>
    </row>
    <row r="80" spans="1:23" x14ac:dyDescent="0.15">
      <c r="A80" s="552" t="s">
        <v>38</v>
      </c>
      <c r="B80" s="552"/>
      <c r="C80" s="552"/>
      <c r="D80" s="552"/>
      <c r="E80" s="552"/>
      <c r="F80" s="552"/>
      <c r="G80" s="552"/>
      <c r="H80" s="552"/>
      <c r="I80" s="552"/>
      <c r="J80" s="552"/>
      <c r="K80" s="552"/>
      <c r="L80" s="552"/>
      <c r="M80" s="552"/>
      <c r="N80" s="552"/>
      <c r="O80" s="552"/>
      <c r="P80" s="552"/>
      <c r="Q80" s="552"/>
      <c r="R80" s="552"/>
      <c r="S80" s="552"/>
      <c r="T80" s="552"/>
      <c r="U80" s="552"/>
      <c r="V80" s="552"/>
      <c r="W80" s="552"/>
    </row>
    <row r="82" spans="1:27" x14ac:dyDescent="0.15">
      <c r="C82" s="552" t="s">
        <v>48</v>
      </c>
      <c r="D82" s="552"/>
      <c r="E82" s="552"/>
      <c r="F82" s="552"/>
      <c r="G82" s="552"/>
      <c r="H82" s="552"/>
      <c r="I82" s="552"/>
      <c r="L82" s="552" t="s">
        <v>49</v>
      </c>
      <c r="M82" s="553"/>
      <c r="N82" s="553"/>
      <c r="O82" s="553"/>
      <c r="P82" s="553"/>
      <c r="R82" s="552" t="s">
        <v>50</v>
      </c>
      <c r="S82" s="552"/>
      <c r="T82" s="552"/>
      <c r="V82" s="552" t="s">
        <v>51</v>
      </c>
      <c r="W82" s="552"/>
    </row>
    <row r="83" spans="1:27" x14ac:dyDescent="0.15">
      <c r="A83" s="27" t="s">
        <v>0</v>
      </c>
      <c r="B83" s="27" t="s">
        <v>66</v>
      </c>
      <c r="C83" s="27" t="s">
        <v>1</v>
      </c>
      <c r="D83" s="27" t="s">
        <v>2</v>
      </c>
      <c r="E83" s="27" t="s">
        <v>3</v>
      </c>
      <c r="F83" s="27" t="s">
        <v>4</v>
      </c>
      <c r="G83" s="27" t="s">
        <v>5</v>
      </c>
      <c r="H83" s="27" t="s">
        <v>6</v>
      </c>
      <c r="I83" s="27" t="s">
        <v>7</v>
      </c>
      <c r="J83" s="27" t="s">
        <v>8</v>
      </c>
      <c r="K83" s="27" t="s">
        <v>9</v>
      </c>
      <c r="M83" s="27" t="s">
        <v>10</v>
      </c>
      <c r="N83" s="27" t="s">
        <v>11</v>
      </c>
      <c r="O83" s="27" t="s">
        <v>12</v>
      </c>
      <c r="P83" s="27" t="s">
        <v>6</v>
      </c>
      <c r="Q83" s="27" t="s">
        <v>13</v>
      </c>
      <c r="R83" s="27"/>
      <c r="S83" s="27" t="s">
        <v>47</v>
      </c>
      <c r="T83" s="27" t="s">
        <v>45</v>
      </c>
      <c r="U83" s="27" t="s">
        <v>46</v>
      </c>
      <c r="V83" s="27"/>
      <c r="W83" s="27" t="s">
        <v>14</v>
      </c>
      <c r="X83" s="27" t="s">
        <v>63</v>
      </c>
      <c r="Y83" s="27"/>
      <c r="Z83" s="27"/>
    </row>
    <row r="84" spans="1:27" x14ac:dyDescent="0.15">
      <c r="A84" s="28" t="s">
        <v>936</v>
      </c>
      <c r="B84" s="29"/>
      <c r="C84" s="29"/>
      <c r="D84" s="29"/>
      <c r="E84" s="26" t="e">
        <f>D84/C84</f>
        <v>#DIV/0!</v>
      </c>
      <c r="F84" s="29"/>
      <c r="G84" s="30" t="e">
        <f>F84/C84</f>
        <v>#DIV/0!</v>
      </c>
      <c r="H84" s="29"/>
      <c r="I84" s="26" t="e">
        <f>H84/C84</f>
        <v>#DIV/0!</v>
      </c>
      <c r="J84" s="29"/>
      <c r="K84" s="26" t="e">
        <f>J84/C84</f>
        <v>#DIV/0!</v>
      </c>
      <c r="M84" s="29"/>
      <c r="N84" s="29"/>
      <c r="O84" s="29" t="e">
        <f>N84/M84</f>
        <v>#DIV/0!</v>
      </c>
      <c r="P84" s="29"/>
      <c r="Q84" s="26" t="e">
        <f>P84/M84</f>
        <v>#DIV/0!</v>
      </c>
      <c r="R84" s="31"/>
      <c r="S84" s="26">
        <f>(C84+M84)/($D$17+$N$17)</f>
        <v>0</v>
      </c>
      <c r="T84" s="26">
        <f>C84/($D$17)</f>
        <v>0</v>
      </c>
      <c r="U84" s="26">
        <f>M84/($N$17)</f>
        <v>0</v>
      </c>
      <c r="V84" s="32"/>
      <c r="W84" s="29">
        <f>(F84*0.05)+(H84*4)+(J84*-1)+(N84*0.1)+(P84*6)</f>
        <v>0</v>
      </c>
      <c r="X84" s="33">
        <f>((F84*0.05)+(H84*4)+(J84*-1)+(N84*0.1)+(P84*6))*0.4</f>
        <v>0</v>
      </c>
      <c r="Y84" s="31"/>
      <c r="Z84" s="31"/>
    </row>
    <row r="85" spans="1:27" x14ac:dyDescent="0.15">
      <c r="A85" s="28"/>
      <c r="B85" s="29"/>
      <c r="C85" s="29"/>
      <c r="D85" s="29"/>
      <c r="E85" s="26" t="e">
        <f>D85/C85</f>
        <v>#DIV/0!</v>
      </c>
      <c r="F85" s="29"/>
      <c r="G85" s="30" t="e">
        <f>F85/C85</f>
        <v>#DIV/0!</v>
      </c>
      <c r="H85" s="29"/>
      <c r="I85" s="26" t="e">
        <f>H85/C85</f>
        <v>#DIV/0!</v>
      </c>
      <c r="J85" s="29"/>
      <c r="K85" s="26" t="e">
        <f t="shared" ref="K85:K86" si="58">J85/C85</f>
        <v>#DIV/0!</v>
      </c>
      <c r="M85" s="29"/>
      <c r="N85" s="29"/>
      <c r="O85" s="29" t="e">
        <f>N85/M85</f>
        <v>#DIV/0!</v>
      </c>
      <c r="P85" s="29"/>
      <c r="Q85" s="26" t="e">
        <f t="shared" ref="Q85:Q86" si="59">P85/M85</f>
        <v>#DIV/0!</v>
      </c>
      <c r="R85" s="31"/>
      <c r="S85" s="26">
        <f>(C85+M85)/($D$17+$N$17)</f>
        <v>0</v>
      </c>
      <c r="T85" s="26">
        <f>C85/($D$17)</f>
        <v>0</v>
      </c>
      <c r="U85" s="26">
        <f>M85/($N$17)</f>
        <v>0</v>
      </c>
      <c r="V85" s="32"/>
      <c r="W85" s="29">
        <f t="shared" ref="W85:W86" si="60">(F85*0.05)+(H85*4)+(J85*-1)+(N85*0.1)+(P85*6)</f>
        <v>0</v>
      </c>
      <c r="X85" s="33">
        <f t="shared" ref="X85:X86" si="61">((F85*0.05)+(H85*4)+(J85*-1)+(N85*0.1)+(P85*6))*0.4</f>
        <v>0</v>
      </c>
      <c r="Y85" s="31"/>
      <c r="Z85" s="31"/>
    </row>
    <row r="86" spans="1:27" x14ac:dyDescent="0.15">
      <c r="A86" s="42" t="s">
        <v>801</v>
      </c>
      <c r="B86" s="25">
        <v>17</v>
      </c>
      <c r="C86" s="29">
        <v>606</v>
      </c>
      <c r="D86" s="29">
        <v>403</v>
      </c>
      <c r="E86" s="26">
        <f>D86/C86</f>
        <v>0.66501650165016502</v>
      </c>
      <c r="F86" s="29">
        <v>4687</v>
      </c>
      <c r="G86" s="30">
        <f>F86/C86</f>
        <v>7.7343234323432339</v>
      </c>
      <c r="H86" s="29">
        <v>34</v>
      </c>
      <c r="I86" s="26">
        <f>H86/C86</f>
        <v>5.6105610561056105E-2</v>
      </c>
      <c r="J86" s="29">
        <v>14</v>
      </c>
      <c r="K86" s="26">
        <f t="shared" si="58"/>
        <v>2.3102310231023101E-2</v>
      </c>
      <c r="M86" s="29">
        <v>35</v>
      </c>
      <c r="N86" s="29">
        <v>70</v>
      </c>
      <c r="O86" s="29">
        <f>N86/M86</f>
        <v>2</v>
      </c>
      <c r="P86" s="29">
        <v>0</v>
      </c>
      <c r="Q86" s="26">
        <f t="shared" si="59"/>
        <v>0</v>
      </c>
      <c r="R86" s="31"/>
      <c r="S86" s="26">
        <f>(C86+M86)/($D$17+$N$17)</f>
        <v>1.091993185689949</v>
      </c>
      <c r="T86" s="26">
        <f>C86/($D$17)</f>
        <v>1.1721470019342359</v>
      </c>
      <c r="U86" s="26">
        <f>M86/($N$17)</f>
        <v>0.5</v>
      </c>
      <c r="V86" s="32"/>
      <c r="W86" s="29">
        <f t="shared" si="60"/>
        <v>363.35</v>
      </c>
      <c r="X86" s="33">
        <f t="shared" si="61"/>
        <v>145.34</v>
      </c>
      <c r="Y86" s="31"/>
      <c r="Z86" s="31"/>
    </row>
    <row r="87" spans="1:27" x14ac:dyDescent="0.15">
      <c r="A87" s="27" t="s">
        <v>44</v>
      </c>
      <c r="B87" s="27"/>
      <c r="C87" s="27">
        <f>SUM(C84:C86)</f>
        <v>606</v>
      </c>
      <c r="D87" s="27">
        <f>SUM(D84:D86)</f>
        <v>403</v>
      </c>
      <c r="E87" s="27"/>
      <c r="F87" s="27">
        <f t="shared" ref="F87" si="62">SUM(F84:F86)</f>
        <v>4687</v>
      </c>
      <c r="G87" s="27"/>
      <c r="H87" s="27">
        <f t="shared" ref="H87" si="63">SUM(H84:H86)</f>
        <v>34</v>
      </c>
      <c r="I87" s="27"/>
      <c r="J87" s="27">
        <f t="shared" ref="J87" si="64">SUM(J84:J86)</f>
        <v>14</v>
      </c>
      <c r="K87" s="27"/>
      <c r="L87" s="23"/>
      <c r="M87" s="27">
        <f>SUM(M84:M86)</f>
        <v>35</v>
      </c>
      <c r="N87" s="27">
        <f>SUM(N84:N86)</f>
        <v>70</v>
      </c>
      <c r="O87" s="27"/>
      <c r="P87" s="27">
        <f>SUM(P84:P86)</f>
        <v>0</v>
      </c>
      <c r="Q87" s="27"/>
      <c r="R87" s="27"/>
      <c r="S87" s="34">
        <f>S84+S85+S86</f>
        <v>1.091993185689949</v>
      </c>
      <c r="T87" s="35">
        <f>C87/(C87+M87)</f>
        <v>0.9453978159126365</v>
      </c>
      <c r="U87" s="35">
        <f>M87/(M87+C87)</f>
        <v>5.4602184087363496E-2</v>
      </c>
      <c r="V87" s="32"/>
      <c r="W87" s="31"/>
      <c r="X87" s="31"/>
      <c r="Y87" s="31"/>
      <c r="Z87" s="31"/>
    </row>
    <row r="88" spans="1:27" x14ac:dyDescent="0.15">
      <c r="C88" s="31"/>
      <c r="D88" s="36"/>
      <c r="E88" s="31"/>
      <c r="F88" s="37"/>
      <c r="G88" s="31"/>
      <c r="H88" s="38"/>
      <c r="I88" s="31"/>
      <c r="J88" s="38"/>
      <c r="K88" s="31"/>
      <c r="L88" s="31"/>
      <c r="M88" s="31"/>
      <c r="N88" s="31"/>
      <c r="O88" s="31"/>
      <c r="P88" s="31"/>
      <c r="Q88" s="31"/>
      <c r="R88" s="31"/>
    </row>
    <row r="89" spans="1:27" x14ac:dyDescent="0.15">
      <c r="C89" s="31"/>
      <c r="D89" s="36"/>
      <c r="E89" s="31"/>
      <c r="F89" s="37"/>
      <c r="G89" s="31"/>
      <c r="H89" s="38"/>
      <c r="I89" s="31"/>
      <c r="J89" s="38"/>
      <c r="K89" s="31"/>
      <c r="L89" s="31"/>
      <c r="M89" s="31"/>
      <c r="N89" s="31"/>
      <c r="O89" s="31"/>
      <c r="P89" s="31"/>
      <c r="Q89" s="31"/>
      <c r="R89" s="31"/>
    </row>
    <row r="90" spans="1:27" x14ac:dyDescent="0.15">
      <c r="A90" s="552" t="s">
        <v>49</v>
      </c>
      <c r="B90" s="552"/>
      <c r="C90" s="552"/>
      <c r="D90" s="552"/>
      <c r="E90" s="552"/>
      <c r="F90" s="552"/>
      <c r="G90" s="552"/>
      <c r="H90" s="552" t="s">
        <v>52</v>
      </c>
      <c r="I90" s="553"/>
      <c r="J90" s="553"/>
      <c r="K90" s="553"/>
      <c r="L90" s="553"/>
      <c r="M90" s="553"/>
      <c r="N90" s="31"/>
      <c r="O90" s="31"/>
      <c r="R90" s="552" t="s">
        <v>50</v>
      </c>
      <c r="S90" s="552"/>
      <c r="T90" s="552"/>
      <c r="V90" s="552" t="s">
        <v>51</v>
      </c>
      <c r="W90" s="552"/>
      <c r="X90" s="22"/>
      <c r="Y90" s="22"/>
      <c r="Z90" s="22"/>
      <c r="AA90" s="22"/>
    </row>
    <row r="91" spans="1:27" x14ac:dyDescent="0.15">
      <c r="A91" s="27" t="s">
        <v>16</v>
      </c>
      <c r="B91" s="27" t="s">
        <v>66</v>
      </c>
      <c r="C91" s="27" t="s">
        <v>1</v>
      </c>
      <c r="D91" s="27" t="s">
        <v>4</v>
      </c>
      <c r="E91" s="27" t="s">
        <v>5</v>
      </c>
      <c r="F91" s="27" t="s">
        <v>6</v>
      </c>
      <c r="G91" s="27" t="s">
        <v>7</v>
      </c>
      <c r="I91" s="27" t="s">
        <v>34</v>
      </c>
      <c r="J91" s="27" t="s">
        <v>17</v>
      </c>
      <c r="K91" s="27" t="s">
        <v>18</v>
      </c>
      <c r="L91" s="27" t="s">
        <v>19</v>
      </c>
      <c r="M91" s="27" t="s">
        <v>20</v>
      </c>
      <c r="N91" s="27" t="s">
        <v>6</v>
      </c>
      <c r="O91" s="27" t="s">
        <v>53</v>
      </c>
      <c r="R91" s="27" t="s">
        <v>16</v>
      </c>
      <c r="S91" s="27" t="s">
        <v>47</v>
      </c>
      <c r="T91" s="27" t="s">
        <v>45</v>
      </c>
      <c r="U91" s="27" t="s">
        <v>46</v>
      </c>
      <c r="W91" s="27" t="s">
        <v>14</v>
      </c>
      <c r="X91" s="27" t="s">
        <v>21</v>
      </c>
      <c r="Y91" s="27" t="s">
        <v>1002</v>
      </c>
      <c r="Z91" s="27"/>
      <c r="AA91" s="27"/>
    </row>
    <row r="92" spans="1:27" x14ac:dyDescent="0.15">
      <c r="A92" s="42" t="s">
        <v>478</v>
      </c>
      <c r="B92" s="39">
        <v>10</v>
      </c>
      <c r="C92" s="29">
        <v>131</v>
      </c>
      <c r="D92" s="29">
        <v>585</v>
      </c>
      <c r="E92" s="29">
        <f>D92/C92</f>
        <v>4.4656488549618318</v>
      </c>
      <c r="F92" s="29">
        <v>4</v>
      </c>
      <c r="G92" s="26">
        <f>F92/C92</f>
        <v>3.0534351145038167E-2</v>
      </c>
      <c r="I92" s="26">
        <f>K92/J92</f>
        <v>0.79452054794520544</v>
      </c>
      <c r="J92" s="29">
        <v>73</v>
      </c>
      <c r="K92" s="29">
        <v>58</v>
      </c>
      <c r="L92" s="29">
        <v>470</v>
      </c>
      <c r="M92" s="29">
        <f>L92/K92</f>
        <v>8.1034482758620694</v>
      </c>
      <c r="N92" s="29">
        <v>2</v>
      </c>
      <c r="O92" s="26">
        <f>N92/K92</f>
        <v>3.4482758620689655E-2</v>
      </c>
      <c r="R92" s="28" t="s">
        <v>174</v>
      </c>
      <c r="S92" s="26">
        <f>(C92+J92)/($D$27+$K$27+$N$17+$E$17+$L$38+$L$47)</f>
        <v>0.24519230769230768</v>
      </c>
      <c r="T92" s="26">
        <f>J92/($K$27+$F$38+$F$47)</f>
        <v>0.20277777777777778</v>
      </c>
      <c r="U92" s="26">
        <f>C92/($D$27+$N$17+$L$38+$L$47)</f>
        <v>0.32107843137254904</v>
      </c>
      <c r="W92" s="29">
        <f>(D92*0.1)+(F92*6)+(L92*0.1)+(N92*6)</f>
        <v>141.5</v>
      </c>
      <c r="X92" s="29">
        <f>(D92*0.1)+(F92*6)+(K92*1)+(L92*0.1)+(N92*6)</f>
        <v>199.5</v>
      </c>
      <c r="Y92" s="29">
        <f>(D92*0.1)+(F92*6)+(K92*0.5)+(L92*0.1)+(N92*6)</f>
        <v>170.5</v>
      </c>
      <c r="Z92" s="31"/>
      <c r="AA92" s="31"/>
    </row>
    <row r="93" spans="1:27" x14ac:dyDescent="0.15">
      <c r="A93" s="42" t="s">
        <v>938</v>
      </c>
      <c r="B93" s="39">
        <v>15</v>
      </c>
      <c r="C93" s="29">
        <v>58</v>
      </c>
      <c r="D93" s="29">
        <v>235</v>
      </c>
      <c r="E93" s="29">
        <f>D93/C93</f>
        <v>4.0517241379310347</v>
      </c>
      <c r="F93" s="29">
        <v>1</v>
      </c>
      <c r="G93" s="26">
        <f>F93/C93</f>
        <v>1.7241379310344827E-2</v>
      </c>
      <c r="I93" s="26">
        <f t="shared" ref="I93:I96" si="65">K93/J93</f>
        <v>0.75</v>
      </c>
      <c r="J93" s="29">
        <v>4</v>
      </c>
      <c r="K93" s="29">
        <v>3</v>
      </c>
      <c r="L93" s="29">
        <v>17</v>
      </c>
      <c r="M93" s="29">
        <f>L93/K93</f>
        <v>5.666666666666667</v>
      </c>
      <c r="N93" s="29">
        <v>0</v>
      </c>
      <c r="O93" s="26">
        <f t="shared" ref="O93:O96" si="66">N93/K93</f>
        <v>0</v>
      </c>
      <c r="R93" s="28" t="s">
        <v>937</v>
      </c>
      <c r="S93" s="26">
        <f>(C93+J93)/($D$27+$K$27+$N$17+$E$17+$L$38+$L$47)</f>
        <v>7.4519230769230768E-2</v>
      </c>
      <c r="T93" s="26">
        <f>J93/($K$27+$F$38+$F$47)</f>
        <v>1.1111111111111112E-2</v>
      </c>
      <c r="U93" s="26">
        <f>C93/($D$27+$N$17+$L$38+$L$47)</f>
        <v>0.14215686274509803</v>
      </c>
      <c r="W93" s="29">
        <f t="shared" ref="W93:W96" si="67">(D93*0.1)+(F93*6)+(L93*0.1)+(N93*6)</f>
        <v>31.2</v>
      </c>
      <c r="X93" s="29">
        <f t="shared" ref="X93:X96" si="68">(D93*0.1)+(F93*6)+(K93*1)+(L93*0.1)+(N93*6)</f>
        <v>34.200000000000003</v>
      </c>
      <c r="Y93" s="29">
        <f t="shared" ref="Y93:Y96" si="69">(D93*0.1)+(F93*6)+(K93*0.5)+(L93*0.1)+(N93*6)</f>
        <v>32.700000000000003</v>
      </c>
      <c r="Z93" s="31"/>
      <c r="AA93" s="31"/>
    </row>
    <row r="94" spans="1:27" x14ac:dyDescent="0.15">
      <c r="A94" s="42" t="s">
        <v>802</v>
      </c>
      <c r="B94" s="39">
        <v>17</v>
      </c>
      <c r="C94" s="29">
        <v>154</v>
      </c>
      <c r="D94" s="29">
        <v>648</v>
      </c>
      <c r="E94" s="29">
        <f>D94/C94</f>
        <v>4.2077922077922079</v>
      </c>
      <c r="F94" s="29">
        <v>4</v>
      </c>
      <c r="G94" s="26">
        <f>F94/C94</f>
        <v>2.5974025974025976E-2</v>
      </c>
      <c r="I94" s="26">
        <f t="shared" si="65"/>
        <v>0.8</v>
      </c>
      <c r="J94" s="29">
        <v>10</v>
      </c>
      <c r="K94" s="29">
        <v>8</v>
      </c>
      <c r="L94" s="29">
        <v>53</v>
      </c>
      <c r="M94" s="29">
        <f>L94/K94</f>
        <v>6.625</v>
      </c>
      <c r="N94" s="29">
        <v>0</v>
      </c>
      <c r="O94" s="26">
        <f t="shared" si="66"/>
        <v>0</v>
      </c>
      <c r="R94" s="28" t="s">
        <v>803</v>
      </c>
      <c r="S94" s="26">
        <f>(C94+J94)/($D$27+$K$27+$N$17+$E$17+$L$38+$L$47)</f>
        <v>0.19711538461538461</v>
      </c>
      <c r="T94" s="26">
        <f>J94/($K$27+$F$38+$F$47)</f>
        <v>2.7777777777777776E-2</v>
      </c>
      <c r="U94" s="26">
        <f>C94/($D$27+$N$17+$L$38+$L$47)</f>
        <v>0.37745098039215685</v>
      </c>
      <c r="W94" s="29">
        <f t="shared" si="67"/>
        <v>94.1</v>
      </c>
      <c r="X94" s="29">
        <f t="shared" si="68"/>
        <v>102.1</v>
      </c>
      <c r="Y94" s="29">
        <f t="shared" si="69"/>
        <v>98.1</v>
      </c>
      <c r="Z94" s="31"/>
      <c r="AA94" s="31"/>
    </row>
    <row r="95" spans="1:27" x14ac:dyDescent="0.15">
      <c r="A95" s="28" t="s">
        <v>804</v>
      </c>
      <c r="B95" s="39"/>
      <c r="C95" s="29"/>
      <c r="D95" s="29"/>
      <c r="E95" s="29" t="e">
        <f>D95/C95</f>
        <v>#DIV/0!</v>
      </c>
      <c r="F95" s="29">
        <v>0</v>
      </c>
      <c r="G95" s="26" t="e">
        <f>F95/C95</f>
        <v>#DIV/0!</v>
      </c>
      <c r="I95" s="26" t="e">
        <f t="shared" si="65"/>
        <v>#DIV/0!</v>
      </c>
      <c r="J95" s="29"/>
      <c r="K95" s="29"/>
      <c r="L95" s="29"/>
      <c r="M95" s="29" t="e">
        <f>L95/K95</f>
        <v>#DIV/0!</v>
      </c>
      <c r="N95" s="29">
        <v>0</v>
      </c>
      <c r="O95" s="26" t="e">
        <f t="shared" si="66"/>
        <v>#DIV/0!</v>
      </c>
      <c r="R95" s="28" t="s">
        <v>805</v>
      </c>
      <c r="S95" s="26">
        <f>(C95+J95)/($D$27+$K$27+$N$17+$E$17+$L$38+$L$47)</f>
        <v>0</v>
      </c>
      <c r="T95" s="26">
        <f>J95/($K$27+$F$38+$F$47)</f>
        <v>0</v>
      </c>
      <c r="U95" s="26">
        <f>C95/($D$27+$N$17+$L$38+$L$47)</f>
        <v>0</v>
      </c>
      <c r="W95" s="29">
        <f t="shared" si="67"/>
        <v>0</v>
      </c>
      <c r="X95" s="29">
        <f t="shared" si="68"/>
        <v>0</v>
      </c>
      <c r="Y95" s="29">
        <f t="shared" si="69"/>
        <v>0</v>
      </c>
      <c r="Z95" s="31"/>
      <c r="AA95" s="31"/>
    </row>
    <row r="96" spans="1:27" x14ac:dyDescent="0.15">
      <c r="A96" s="28"/>
      <c r="B96" s="39"/>
      <c r="C96" s="29"/>
      <c r="D96" s="29"/>
      <c r="E96" s="29" t="e">
        <f>D96/C96</f>
        <v>#DIV/0!</v>
      </c>
      <c r="F96" s="29">
        <v>0</v>
      </c>
      <c r="G96" s="26" t="e">
        <f>F96/C96</f>
        <v>#DIV/0!</v>
      </c>
      <c r="I96" s="26" t="e">
        <f t="shared" si="65"/>
        <v>#DIV/0!</v>
      </c>
      <c r="J96" s="29"/>
      <c r="K96" s="29"/>
      <c r="L96" s="29"/>
      <c r="M96" s="29" t="e">
        <f>L96/K96</f>
        <v>#DIV/0!</v>
      </c>
      <c r="N96" s="29">
        <v>0</v>
      </c>
      <c r="O96" s="26" t="e">
        <f t="shared" si="66"/>
        <v>#DIV/0!</v>
      </c>
      <c r="R96" s="28" t="s">
        <v>698</v>
      </c>
      <c r="S96" s="26">
        <f>(C96+J96)/($D$27+$K$27+$N$17+$E$17+$L$38+$L$47)</f>
        <v>0</v>
      </c>
      <c r="T96" s="26">
        <f>J96/($K$27+$F$38+$F$47)</f>
        <v>0</v>
      </c>
      <c r="U96" s="26">
        <f>C96/($D$27+$N$17+$L$38+$L$47)</f>
        <v>0</v>
      </c>
      <c r="W96" s="29">
        <f t="shared" si="67"/>
        <v>0</v>
      </c>
      <c r="X96" s="29">
        <f t="shared" si="68"/>
        <v>0</v>
      </c>
      <c r="Y96" s="29">
        <f t="shared" si="69"/>
        <v>0</v>
      </c>
      <c r="Z96" s="31"/>
      <c r="AA96" s="31"/>
    </row>
    <row r="97" spans="1:26" x14ac:dyDescent="0.15">
      <c r="A97" s="27" t="s">
        <v>44</v>
      </c>
      <c r="B97" s="27"/>
      <c r="C97" s="27">
        <f>SUM(C92:C96)</f>
        <v>343</v>
      </c>
      <c r="D97" s="27">
        <f t="shared" ref="D97" si="70">SUM(D92:D96)</f>
        <v>1468</v>
      </c>
      <c r="E97" s="27"/>
      <c r="F97" s="27">
        <f t="shared" ref="F97" si="71">SUM(F92:F96)</f>
        <v>9</v>
      </c>
      <c r="G97" s="27"/>
      <c r="H97" s="27"/>
      <c r="I97" s="27"/>
      <c r="J97" s="27">
        <f>SUM(J92:J96)</f>
        <v>87</v>
      </c>
      <c r="K97" s="27">
        <f t="shared" ref="K97:L97" si="72">SUM(K92:K96)</f>
        <v>69</v>
      </c>
      <c r="L97" s="27">
        <f t="shared" si="72"/>
        <v>540</v>
      </c>
      <c r="M97" s="27"/>
      <c r="N97" s="27">
        <f t="shared" ref="N97" si="73">SUM(N92:N96)</f>
        <v>2</v>
      </c>
      <c r="O97" s="27"/>
    </row>
    <row r="98" spans="1:26" x14ac:dyDescent="0.15">
      <c r="A98" s="415"/>
      <c r="C98" s="31"/>
      <c r="D98" s="31"/>
      <c r="E98" s="31"/>
      <c r="F98" s="31"/>
      <c r="G98" s="31"/>
      <c r="H98" s="27"/>
      <c r="I98" s="31"/>
      <c r="J98" s="31"/>
      <c r="K98" s="31"/>
      <c r="L98" s="31"/>
      <c r="M98" s="31"/>
      <c r="N98" s="31"/>
    </row>
    <row r="99" spans="1:26" x14ac:dyDescent="0.15">
      <c r="A99" s="23"/>
      <c r="C99" s="31"/>
      <c r="D99" s="31"/>
      <c r="E99" s="31"/>
      <c r="F99" s="31"/>
      <c r="G99" s="31"/>
      <c r="H99" s="31"/>
      <c r="I99" s="31"/>
      <c r="J99" s="31"/>
      <c r="K99" s="31"/>
      <c r="L99" s="31"/>
      <c r="M99" s="31"/>
    </row>
    <row r="100" spans="1:26" x14ac:dyDescent="0.15">
      <c r="A100" s="552" t="s">
        <v>52</v>
      </c>
      <c r="B100" s="552"/>
      <c r="C100" s="552"/>
      <c r="D100" s="552"/>
      <c r="E100" s="552"/>
      <c r="F100" s="552"/>
      <c r="G100" s="552"/>
      <c r="H100" s="31"/>
      <c r="I100" s="31"/>
      <c r="J100" s="552" t="s">
        <v>49</v>
      </c>
      <c r="K100" s="552"/>
      <c r="L100" s="552"/>
      <c r="M100" s="552"/>
      <c r="N100" s="552"/>
      <c r="R100" s="552" t="s">
        <v>50</v>
      </c>
      <c r="S100" s="552"/>
      <c r="T100" s="552"/>
      <c r="V100" s="552" t="s">
        <v>51</v>
      </c>
      <c r="W100" s="551"/>
    </row>
    <row r="101" spans="1:26" x14ac:dyDescent="0.15">
      <c r="A101" s="27" t="s">
        <v>25</v>
      </c>
      <c r="B101" s="27" t="s">
        <v>66</v>
      </c>
      <c r="C101" s="27" t="s">
        <v>34</v>
      </c>
      <c r="D101" s="27" t="s">
        <v>17</v>
      </c>
      <c r="E101" s="27" t="s">
        <v>18</v>
      </c>
      <c r="F101" s="27" t="s">
        <v>19</v>
      </c>
      <c r="G101" s="27" t="s">
        <v>20</v>
      </c>
      <c r="H101" s="27" t="s">
        <v>6</v>
      </c>
      <c r="I101" s="27" t="s">
        <v>53</v>
      </c>
      <c r="K101" s="27" t="s">
        <v>10</v>
      </c>
      <c r="L101" s="27" t="s">
        <v>11</v>
      </c>
      <c r="M101" s="27" t="s">
        <v>12</v>
      </c>
      <c r="N101" s="27" t="s">
        <v>26</v>
      </c>
      <c r="O101" s="27" t="s">
        <v>7</v>
      </c>
      <c r="R101" s="27" t="s">
        <v>25</v>
      </c>
      <c r="S101" s="27" t="s">
        <v>47</v>
      </c>
      <c r="T101" s="27" t="s">
        <v>45</v>
      </c>
      <c r="U101" s="27" t="s">
        <v>46</v>
      </c>
      <c r="W101" s="27" t="s">
        <v>14</v>
      </c>
      <c r="X101" s="27" t="s">
        <v>21</v>
      </c>
      <c r="Y101" s="27" t="s">
        <v>1003</v>
      </c>
      <c r="Z101" s="27"/>
    </row>
    <row r="102" spans="1:26" x14ac:dyDescent="0.15">
      <c r="A102" s="28" t="s">
        <v>806</v>
      </c>
      <c r="B102" s="29">
        <v>6</v>
      </c>
      <c r="C102" s="26">
        <f>E102/D102</f>
        <v>0.5714285714285714</v>
      </c>
      <c r="D102" s="29">
        <v>7</v>
      </c>
      <c r="E102" s="29">
        <v>4</v>
      </c>
      <c r="F102" s="29">
        <v>37</v>
      </c>
      <c r="G102" s="29">
        <f t="shared" ref="G102:G107" si="74">F102/E102</f>
        <v>9.25</v>
      </c>
      <c r="H102" s="29">
        <v>0</v>
      </c>
      <c r="I102" s="26">
        <f>H102/E102</f>
        <v>0</v>
      </c>
      <c r="K102" s="29"/>
      <c r="L102" s="29"/>
      <c r="M102" s="40" t="e">
        <f t="shared" ref="M102:M107" si="75">L102/K102</f>
        <v>#DIV/0!</v>
      </c>
      <c r="N102" s="29"/>
      <c r="O102" s="26" t="e">
        <f>N102/K102</f>
        <v>#DIV/0!</v>
      </c>
      <c r="R102" s="28" t="s">
        <v>807</v>
      </c>
      <c r="S102" s="41">
        <f t="shared" ref="S102:S107" si="76">(D102+K102)/($D$27+$L$27+$N$17+$E$47+$L$47)</f>
        <v>1.1437908496732025E-2</v>
      </c>
      <c r="T102" s="41">
        <f t="shared" ref="T102:T107" si="77">D102/($E$17)</f>
        <v>2.0588235294117647E-2</v>
      </c>
      <c r="U102" s="41">
        <f t="shared" ref="U102:U107" si="78">K102/($N$17+$D$27+$L$38+$L$47)</f>
        <v>0</v>
      </c>
      <c r="W102" s="29">
        <f>(F102*0.1)+(H102*6)+(L102*0.1)+(N102*6)</f>
        <v>3.7</v>
      </c>
      <c r="X102" s="29">
        <f>(E102*1)+(F102*0.1)+(H102*6)+(L102*0.1)+(N102*6)</f>
        <v>7.7</v>
      </c>
      <c r="Y102" s="29">
        <f>(E102*0.5)+(F102*0.1)+(H102*6)+(L102*0.1)+(N102*6)</f>
        <v>5.7</v>
      </c>
      <c r="Z102" s="31"/>
    </row>
    <row r="103" spans="1:26" x14ac:dyDescent="0.15">
      <c r="A103" s="42" t="s">
        <v>1484</v>
      </c>
      <c r="B103" s="29">
        <v>12</v>
      </c>
      <c r="C103" s="26">
        <f t="shared" ref="C103:C107" si="79">E103/D103</f>
        <v>0.65714285714285714</v>
      </c>
      <c r="D103" s="29">
        <v>35</v>
      </c>
      <c r="E103" s="29">
        <v>23</v>
      </c>
      <c r="F103" s="29">
        <v>276</v>
      </c>
      <c r="G103" s="29">
        <f t="shared" si="74"/>
        <v>12</v>
      </c>
      <c r="H103" s="29">
        <v>1</v>
      </c>
      <c r="I103" s="26">
        <f t="shared" ref="I103:I107" si="80">H103/E103</f>
        <v>4.3478260869565216E-2</v>
      </c>
      <c r="K103" s="29"/>
      <c r="L103" s="29"/>
      <c r="M103" s="40" t="e">
        <f t="shared" si="75"/>
        <v>#DIV/0!</v>
      </c>
      <c r="N103" s="29"/>
      <c r="O103" s="26" t="e">
        <f t="shared" ref="O103:O107" si="81">N103/K103</f>
        <v>#DIV/0!</v>
      </c>
      <c r="R103" s="28"/>
      <c r="S103" s="41">
        <f t="shared" si="76"/>
        <v>5.7189542483660129E-2</v>
      </c>
      <c r="T103" s="41">
        <f t="shared" si="77"/>
        <v>0.10294117647058823</v>
      </c>
      <c r="U103" s="41">
        <f t="shared" si="78"/>
        <v>0</v>
      </c>
      <c r="W103" s="29">
        <f t="shared" ref="W103:W107" si="82">(F103*0.1)+(H103*6)+(L103*0.1)+(N103*6)</f>
        <v>33.6</v>
      </c>
      <c r="X103" s="29">
        <f t="shared" ref="X103:X107" si="83">(E103*1)+(F103*0.1)+(H103*6)+(L103*0.1)+(N103*6)</f>
        <v>56.6</v>
      </c>
      <c r="Y103" s="29">
        <f t="shared" ref="Y103:Y107" si="84">(E103*0.5)+(F103*0.1)+(H103*6)+(L103*0.1)+(N103*6)</f>
        <v>45.1</v>
      </c>
      <c r="Z103" s="31"/>
    </row>
    <row r="104" spans="1:26" x14ac:dyDescent="0.15">
      <c r="A104" s="28" t="s">
        <v>940</v>
      </c>
      <c r="B104" s="29">
        <v>12</v>
      </c>
      <c r="C104" s="26">
        <f t="shared" si="79"/>
        <v>0.51724137931034486</v>
      </c>
      <c r="D104" s="29">
        <v>29</v>
      </c>
      <c r="E104" s="29">
        <v>15</v>
      </c>
      <c r="F104" s="29">
        <v>151</v>
      </c>
      <c r="G104" s="29">
        <f t="shared" si="74"/>
        <v>10.066666666666666</v>
      </c>
      <c r="H104" s="29">
        <v>1</v>
      </c>
      <c r="I104" s="26">
        <f t="shared" si="80"/>
        <v>6.6666666666666666E-2</v>
      </c>
      <c r="K104" s="29"/>
      <c r="L104" s="29"/>
      <c r="M104" s="40" t="e">
        <f t="shared" si="75"/>
        <v>#DIV/0!</v>
      </c>
      <c r="N104" s="29"/>
      <c r="O104" s="26" t="e">
        <f t="shared" si="81"/>
        <v>#DIV/0!</v>
      </c>
      <c r="R104" s="28" t="s">
        <v>941</v>
      </c>
      <c r="S104" s="41">
        <f t="shared" si="76"/>
        <v>4.7385620915032678E-2</v>
      </c>
      <c r="T104" s="41">
        <f t="shared" si="77"/>
        <v>8.5294117647058826E-2</v>
      </c>
      <c r="U104" s="41">
        <f t="shared" si="78"/>
        <v>0</v>
      </c>
      <c r="W104" s="29">
        <f t="shared" si="82"/>
        <v>21.1</v>
      </c>
      <c r="X104" s="29">
        <f t="shared" si="83"/>
        <v>36.1</v>
      </c>
      <c r="Y104" s="29">
        <f t="shared" si="84"/>
        <v>28.6</v>
      </c>
      <c r="Z104" s="31"/>
    </row>
    <row r="105" spans="1:26" x14ac:dyDescent="0.15">
      <c r="A105" s="42" t="s">
        <v>1485</v>
      </c>
      <c r="B105" s="29">
        <v>17</v>
      </c>
      <c r="C105" s="26">
        <f t="shared" si="79"/>
        <v>0.58730158730158732</v>
      </c>
      <c r="D105" s="29">
        <v>63</v>
      </c>
      <c r="E105" s="29">
        <v>37</v>
      </c>
      <c r="F105" s="29">
        <v>573</v>
      </c>
      <c r="G105" s="29">
        <f t="shared" si="74"/>
        <v>15.486486486486486</v>
      </c>
      <c r="H105" s="29">
        <v>3</v>
      </c>
      <c r="I105" s="26">
        <f t="shared" si="80"/>
        <v>8.1081081081081086E-2</v>
      </c>
      <c r="K105" s="29">
        <v>6</v>
      </c>
      <c r="L105" s="29">
        <v>73</v>
      </c>
      <c r="M105" s="40">
        <f t="shared" si="75"/>
        <v>12.166666666666666</v>
      </c>
      <c r="N105" s="29">
        <v>1</v>
      </c>
      <c r="O105" s="26">
        <f t="shared" si="81"/>
        <v>0.16666666666666666</v>
      </c>
      <c r="R105" s="28"/>
      <c r="S105" s="41">
        <f t="shared" si="76"/>
        <v>0.11274509803921569</v>
      </c>
      <c r="T105" s="41">
        <f t="shared" si="77"/>
        <v>0.18529411764705883</v>
      </c>
      <c r="U105" s="41">
        <f t="shared" si="78"/>
        <v>1.4705882352941176E-2</v>
      </c>
      <c r="W105" s="29">
        <f t="shared" si="82"/>
        <v>88.600000000000009</v>
      </c>
      <c r="X105" s="29">
        <f t="shared" si="83"/>
        <v>125.60000000000001</v>
      </c>
      <c r="Y105" s="29">
        <f t="shared" si="84"/>
        <v>107.10000000000001</v>
      </c>
      <c r="Z105" s="31"/>
    </row>
    <row r="106" spans="1:26" x14ac:dyDescent="0.15">
      <c r="A106" s="42" t="s">
        <v>479</v>
      </c>
      <c r="B106" s="29">
        <v>14</v>
      </c>
      <c r="C106" s="26">
        <f t="shared" si="79"/>
        <v>0.64885496183206104</v>
      </c>
      <c r="D106" s="29">
        <v>131</v>
      </c>
      <c r="E106" s="29">
        <v>85</v>
      </c>
      <c r="F106" s="29">
        <v>1008</v>
      </c>
      <c r="G106" s="29">
        <f t="shared" si="74"/>
        <v>11.858823529411765</v>
      </c>
      <c r="H106" s="29">
        <v>11</v>
      </c>
      <c r="I106" s="26">
        <f t="shared" si="80"/>
        <v>0.12941176470588237</v>
      </c>
      <c r="K106" s="29"/>
      <c r="L106" s="29"/>
      <c r="M106" s="40" t="e">
        <f t="shared" si="75"/>
        <v>#DIV/0!</v>
      </c>
      <c r="N106" s="29"/>
      <c r="O106" s="26" t="e">
        <f t="shared" si="81"/>
        <v>#DIV/0!</v>
      </c>
      <c r="R106" s="28" t="s">
        <v>175</v>
      </c>
      <c r="S106" s="41">
        <f t="shared" si="76"/>
        <v>0.21405228758169934</v>
      </c>
      <c r="T106" s="41">
        <f t="shared" si="77"/>
        <v>0.38529411764705884</v>
      </c>
      <c r="U106" s="41">
        <f t="shared" si="78"/>
        <v>0</v>
      </c>
      <c r="W106" s="29">
        <f t="shared" si="82"/>
        <v>166.8</v>
      </c>
      <c r="X106" s="29">
        <f t="shared" si="83"/>
        <v>251.8</v>
      </c>
      <c r="Y106" s="29">
        <f t="shared" si="84"/>
        <v>209.3</v>
      </c>
      <c r="Z106" s="31"/>
    </row>
    <row r="107" spans="1:26" x14ac:dyDescent="0.15">
      <c r="A107" s="28" t="s">
        <v>480</v>
      </c>
      <c r="B107" s="29">
        <v>17</v>
      </c>
      <c r="C107" s="26">
        <f t="shared" si="79"/>
        <v>0.66666666666666663</v>
      </c>
      <c r="D107" s="29">
        <v>135</v>
      </c>
      <c r="E107" s="29">
        <v>90</v>
      </c>
      <c r="F107" s="29">
        <v>1300</v>
      </c>
      <c r="G107" s="29">
        <f t="shared" si="74"/>
        <v>14.444444444444445</v>
      </c>
      <c r="H107" s="29">
        <v>7</v>
      </c>
      <c r="I107" s="26">
        <f t="shared" si="80"/>
        <v>7.7777777777777779E-2</v>
      </c>
      <c r="K107" s="29">
        <v>0</v>
      </c>
      <c r="L107" s="29">
        <v>0</v>
      </c>
      <c r="M107" s="40" t="e">
        <f t="shared" si="75"/>
        <v>#DIV/0!</v>
      </c>
      <c r="N107" s="29"/>
      <c r="O107" s="26" t="e">
        <f t="shared" si="81"/>
        <v>#DIV/0!</v>
      </c>
      <c r="R107" s="28" t="s">
        <v>394</v>
      </c>
      <c r="S107" s="41">
        <f t="shared" si="76"/>
        <v>0.22058823529411764</v>
      </c>
      <c r="T107" s="41">
        <f t="shared" si="77"/>
        <v>0.39705882352941174</v>
      </c>
      <c r="U107" s="41">
        <f t="shared" si="78"/>
        <v>0</v>
      </c>
      <c r="W107" s="29">
        <f t="shared" si="82"/>
        <v>172</v>
      </c>
      <c r="X107" s="29">
        <f t="shared" si="83"/>
        <v>262</v>
      </c>
      <c r="Y107" s="29">
        <f t="shared" si="84"/>
        <v>217</v>
      </c>
      <c r="Z107" s="31"/>
    </row>
    <row r="108" spans="1:26" x14ac:dyDescent="0.15">
      <c r="A108" s="27" t="s">
        <v>44</v>
      </c>
      <c r="B108" s="27"/>
      <c r="C108" s="23"/>
      <c r="D108" s="27">
        <f>SUM(D102:D107)</f>
        <v>400</v>
      </c>
      <c r="E108" s="27">
        <f t="shared" ref="E108:F108" si="85">SUM(E102:E107)</f>
        <v>254</v>
      </c>
      <c r="F108" s="27">
        <f t="shared" si="85"/>
        <v>3345</v>
      </c>
      <c r="G108" s="27"/>
      <c r="H108" s="27">
        <f t="shared" ref="H108" si="86">SUM(H102:H107)</f>
        <v>23</v>
      </c>
      <c r="I108" s="27"/>
      <c r="J108" s="27"/>
      <c r="K108" s="27">
        <f>SUM(K102:K107)</f>
        <v>6</v>
      </c>
      <c r="L108" s="27">
        <f t="shared" ref="L108" si="87">SUM(L102:L107)</f>
        <v>73</v>
      </c>
      <c r="M108" s="27"/>
      <c r="N108" s="27">
        <f t="shared" ref="N108" si="88">SUM(N102:N107)</f>
        <v>1</v>
      </c>
      <c r="O108" s="27"/>
    </row>
    <row r="109" spans="1:26" x14ac:dyDescent="0.15">
      <c r="A109" s="27"/>
      <c r="C109" s="31"/>
      <c r="D109" s="31"/>
      <c r="E109" s="31"/>
      <c r="F109" s="31"/>
      <c r="G109" s="31"/>
      <c r="H109" s="31"/>
      <c r="I109" s="31"/>
      <c r="J109" s="31"/>
      <c r="K109" s="31"/>
      <c r="L109" s="31"/>
      <c r="R109" s="21" t="s">
        <v>667</v>
      </c>
    </row>
    <row r="110" spans="1:26" x14ac:dyDescent="0.15">
      <c r="A110" s="27"/>
      <c r="C110" s="31"/>
      <c r="D110" s="31"/>
      <c r="E110" s="31"/>
      <c r="F110" s="31"/>
      <c r="G110" s="31"/>
      <c r="H110" s="31"/>
      <c r="I110" s="31"/>
      <c r="J110" s="31"/>
      <c r="K110" s="31"/>
      <c r="L110" s="31"/>
    </row>
    <row r="111" spans="1:26" x14ac:dyDescent="0.15">
      <c r="A111" s="552" t="s">
        <v>52</v>
      </c>
      <c r="B111" s="552"/>
      <c r="C111" s="552"/>
      <c r="D111" s="552"/>
      <c r="E111" s="552"/>
      <c r="F111" s="552"/>
      <c r="G111" s="552"/>
      <c r="H111" s="31"/>
      <c r="I111" s="31"/>
      <c r="J111" s="552" t="s">
        <v>49</v>
      </c>
      <c r="K111" s="552"/>
      <c r="L111" s="552"/>
      <c r="M111" s="552"/>
      <c r="N111" s="552"/>
      <c r="R111" s="552" t="s">
        <v>50</v>
      </c>
      <c r="S111" s="552"/>
      <c r="T111" s="552"/>
      <c r="V111" s="552" t="s">
        <v>51</v>
      </c>
      <c r="W111" s="551"/>
    </row>
    <row r="112" spans="1:26" x14ac:dyDescent="0.15">
      <c r="A112" s="27" t="s">
        <v>31</v>
      </c>
      <c r="B112" s="27" t="s">
        <v>66</v>
      </c>
      <c r="C112" s="27" t="s">
        <v>34</v>
      </c>
      <c r="D112" s="27" t="s">
        <v>17</v>
      </c>
      <c r="E112" s="27" t="s">
        <v>18</v>
      </c>
      <c r="F112" s="27" t="s">
        <v>19</v>
      </c>
      <c r="G112" s="27" t="s">
        <v>20</v>
      </c>
      <c r="H112" s="27" t="s">
        <v>6</v>
      </c>
      <c r="I112" s="27" t="s">
        <v>53</v>
      </c>
      <c r="K112" s="27" t="s">
        <v>10</v>
      </c>
      <c r="L112" s="27" t="s">
        <v>11</v>
      </c>
      <c r="M112" s="27" t="s">
        <v>12</v>
      </c>
      <c r="N112" s="27" t="s">
        <v>54</v>
      </c>
      <c r="O112" s="27" t="s">
        <v>7</v>
      </c>
      <c r="R112" s="27" t="s">
        <v>31</v>
      </c>
      <c r="S112" s="27" t="s">
        <v>47</v>
      </c>
      <c r="T112" s="27" t="s">
        <v>45</v>
      </c>
      <c r="U112" s="27" t="s">
        <v>46</v>
      </c>
      <c r="W112" s="27" t="s">
        <v>14</v>
      </c>
      <c r="X112" s="27" t="s">
        <v>21</v>
      </c>
      <c r="Y112" s="27" t="s">
        <v>1004</v>
      </c>
      <c r="Z112" s="27"/>
    </row>
    <row r="113" spans="1:26" x14ac:dyDescent="0.15">
      <c r="A113" s="42" t="s">
        <v>833</v>
      </c>
      <c r="B113" s="29">
        <v>12</v>
      </c>
      <c r="C113" s="26">
        <f>E113/D113</f>
        <v>0.66666666666666663</v>
      </c>
      <c r="D113" s="29">
        <v>45</v>
      </c>
      <c r="E113" s="29">
        <v>30</v>
      </c>
      <c r="F113" s="29">
        <v>340</v>
      </c>
      <c r="G113" s="29">
        <f>F113/E113</f>
        <v>11.333333333333334</v>
      </c>
      <c r="H113" s="29">
        <v>3</v>
      </c>
      <c r="I113" s="26">
        <f>H113/E113</f>
        <v>0.1</v>
      </c>
      <c r="K113" s="29">
        <v>0</v>
      </c>
      <c r="L113" s="29">
        <v>0</v>
      </c>
      <c r="M113" s="29">
        <v>0</v>
      </c>
      <c r="N113" s="29">
        <v>0</v>
      </c>
      <c r="O113" s="26" t="e">
        <f>N113/K113</f>
        <v>#DIV/0!</v>
      </c>
      <c r="R113" s="28" t="s">
        <v>834</v>
      </c>
      <c r="S113" s="41">
        <f>(D113+K113)/($E$47+$L$47+$E$38+$L$38+$K$27+$D$27+$N$17)</f>
        <v>4.8648648648648651E-2</v>
      </c>
      <c r="T113" s="41">
        <f>D113/($E$47+$E$38+$K$27)</f>
        <v>8.7040618955512572E-2</v>
      </c>
      <c r="U113" s="41">
        <f>K113/($L$47+$L$38+$D$27+$N$17)</f>
        <v>0</v>
      </c>
      <c r="W113" s="29">
        <f>(F113*0.1)+(H113*6)+(L113*0.1)+(N113*6)</f>
        <v>52</v>
      </c>
      <c r="X113" s="29">
        <f>(E113*1)+(F113*0.1)+(H113*6)+(L113*0.1)+(N113*6)</f>
        <v>82</v>
      </c>
      <c r="Y113" s="29">
        <f>(E113*0.5)+(F113*0.1)+(H113*6)+(L113*0.1)+(N113*6)</f>
        <v>67</v>
      </c>
      <c r="Z113" s="31"/>
    </row>
    <row r="114" spans="1:26" x14ac:dyDescent="0.15">
      <c r="A114" s="42" t="s">
        <v>481</v>
      </c>
      <c r="B114" s="29">
        <v>15</v>
      </c>
      <c r="C114" s="26">
        <f t="shared" ref="C114:C116" si="89">E114/D114</f>
        <v>0.66666666666666663</v>
      </c>
      <c r="D114" s="29">
        <v>15</v>
      </c>
      <c r="E114" s="29">
        <v>10</v>
      </c>
      <c r="F114" s="29">
        <v>80</v>
      </c>
      <c r="G114" s="29">
        <f>F114/E114</f>
        <v>8</v>
      </c>
      <c r="H114" s="29">
        <v>1</v>
      </c>
      <c r="I114" s="26">
        <f t="shared" ref="I114:I116" si="90">H114/E114</f>
        <v>0.1</v>
      </c>
      <c r="K114" s="29">
        <v>0</v>
      </c>
      <c r="L114" s="29">
        <v>0</v>
      </c>
      <c r="M114" s="29">
        <v>0</v>
      </c>
      <c r="N114" s="29">
        <v>0</v>
      </c>
      <c r="O114" s="26" t="e">
        <f t="shared" ref="O114:O116" si="91">N114/K114</f>
        <v>#DIV/0!</v>
      </c>
      <c r="R114" s="28" t="s">
        <v>173</v>
      </c>
      <c r="S114" s="41">
        <f>(D114+K114)/($E$47+$L$47+$E$38+$L$38+$K$27+$D$27+$N$17)</f>
        <v>1.6216216216216217E-2</v>
      </c>
      <c r="T114" s="41">
        <f>D114/($E$47+$E$38+$K$27)</f>
        <v>2.9013539651837523E-2</v>
      </c>
      <c r="U114" s="41">
        <f>K114/($L$47+$L$38+$D$27+$N$17)</f>
        <v>0</v>
      </c>
      <c r="W114" s="29">
        <f t="shared" ref="W114:W116" si="92">(F114*0.1)+(H114*6)+(L114*0.1)+(N114*6)</f>
        <v>14</v>
      </c>
      <c r="X114" s="29">
        <f t="shared" ref="X114:X116" si="93">(E114*1)+(F114*0.1)+(H114*6)+(L114*0.1)+(N114*6)</f>
        <v>24</v>
      </c>
      <c r="Y114" s="29">
        <f t="shared" ref="Y114:Y116" si="94">(E114*0.5)+(F114*0.1)+(H114*6)+(L114*0.1)+(N114*6)</f>
        <v>19</v>
      </c>
      <c r="Z114" s="31"/>
    </row>
    <row r="115" spans="1:26" x14ac:dyDescent="0.15">
      <c r="A115" s="42" t="s">
        <v>808</v>
      </c>
      <c r="B115" s="29">
        <v>17</v>
      </c>
      <c r="C115" s="26">
        <f t="shared" si="89"/>
        <v>0.67796610169491522</v>
      </c>
      <c r="D115" s="29">
        <v>59</v>
      </c>
      <c r="E115" s="29">
        <v>40</v>
      </c>
      <c r="F115" s="29">
        <v>382</v>
      </c>
      <c r="G115" s="29">
        <f>F115/E115</f>
        <v>9.5500000000000007</v>
      </c>
      <c r="H115" s="29">
        <v>5</v>
      </c>
      <c r="I115" s="26">
        <f t="shared" si="90"/>
        <v>0.125</v>
      </c>
      <c r="K115" s="29">
        <v>0</v>
      </c>
      <c r="L115" s="29">
        <v>0</v>
      </c>
      <c r="M115" s="29">
        <v>0</v>
      </c>
      <c r="N115" s="29">
        <v>0</v>
      </c>
      <c r="O115" s="26" t="e">
        <f t="shared" si="91"/>
        <v>#DIV/0!</v>
      </c>
      <c r="R115" s="28" t="s">
        <v>176</v>
      </c>
      <c r="S115" s="41">
        <f>(D115+K115)/($E$47+$L$47+$E$38+$L$38+$K$27+$D$27+$N$17)</f>
        <v>6.3783783783783785E-2</v>
      </c>
      <c r="T115" s="41">
        <f>D115/($E$47+$E$38+$K$27)</f>
        <v>0.11411992263056092</v>
      </c>
      <c r="U115" s="41">
        <f>K115/($L$47+$L$38+$D$27+$N$17)</f>
        <v>0</v>
      </c>
      <c r="W115" s="29">
        <f t="shared" si="92"/>
        <v>68.2</v>
      </c>
      <c r="X115" s="29">
        <f t="shared" si="93"/>
        <v>108.2</v>
      </c>
      <c r="Y115" s="29">
        <f t="shared" si="94"/>
        <v>88.2</v>
      </c>
      <c r="Z115" s="31"/>
    </row>
    <row r="116" spans="1:26" x14ac:dyDescent="0.15">
      <c r="A116" s="42"/>
      <c r="B116" s="29"/>
      <c r="C116" s="26" t="e">
        <f t="shared" si="89"/>
        <v>#DIV/0!</v>
      </c>
      <c r="D116" s="29"/>
      <c r="E116" s="29"/>
      <c r="F116" s="29"/>
      <c r="G116" s="29" t="e">
        <f>F116/E116</f>
        <v>#DIV/0!</v>
      </c>
      <c r="H116" s="29"/>
      <c r="I116" s="26" t="e">
        <f t="shared" si="90"/>
        <v>#DIV/0!</v>
      </c>
      <c r="K116" s="29"/>
      <c r="L116" s="29"/>
      <c r="M116" s="29">
        <v>0</v>
      </c>
      <c r="N116" s="29">
        <v>0</v>
      </c>
      <c r="O116" s="26" t="e">
        <f t="shared" si="91"/>
        <v>#DIV/0!</v>
      </c>
      <c r="R116" s="28"/>
      <c r="S116" s="41">
        <f>(D116+K116)/($E$47+$L$47+$E$38+$L$38+$K$27+$D$27+$N$17)</f>
        <v>0</v>
      </c>
      <c r="T116" s="41">
        <f>D116/($E$47+$E$38+$K$27)</f>
        <v>0</v>
      </c>
      <c r="U116" s="41">
        <f>K116/($L$47+$L$38+$D$27+$N$17)</f>
        <v>0</v>
      </c>
      <c r="W116" s="29">
        <f t="shared" si="92"/>
        <v>0</v>
      </c>
      <c r="X116" s="29">
        <f t="shared" si="93"/>
        <v>0</v>
      </c>
      <c r="Y116" s="29">
        <f t="shared" si="94"/>
        <v>0</v>
      </c>
      <c r="Z116" s="31"/>
    </row>
    <row r="117" spans="1:26" x14ac:dyDescent="0.15">
      <c r="A117" s="27" t="s">
        <v>44</v>
      </c>
      <c r="B117" s="27"/>
      <c r="C117" s="23"/>
      <c r="D117" s="27">
        <f>SUM(D113:D116)</f>
        <v>119</v>
      </c>
      <c r="E117" s="27">
        <f t="shared" ref="E117:F117" si="95">SUM(E113:E116)</f>
        <v>80</v>
      </c>
      <c r="F117" s="27">
        <f t="shared" si="95"/>
        <v>802</v>
      </c>
      <c r="G117" s="27"/>
      <c r="H117" s="27">
        <f t="shared" ref="H117" si="96">SUM(H113:H116)</f>
        <v>9</v>
      </c>
      <c r="I117" s="27"/>
      <c r="J117" s="27"/>
      <c r="K117" s="27">
        <f>SUM(K113:K116)</f>
        <v>0</v>
      </c>
      <c r="L117" s="27">
        <f t="shared" ref="L117" si="97">SUM(L113:L116)</f>
        <v>0</v>
      </c>
      <c r="M117" s="27"/>
      <c r="N117" s="27">
        <f t="shared" ref="N117" si="98">SUM(N113:N116)</f>
        <v>0</v>
      </c>
      <c r="O117" s="23"/>
      <c r="Q117" s="32"/>
      <c r="S117" s="32"/>
      <c r="U117" s="31"/>
      <c r="V117" s="31"/>
    </row>
    <row r="118" spans="1:26" x14ac:dyDescent="0.15">
      <c r="H118" s="36"/>
      <c r="I118" s="31"/>
      <c r="J118" s="31"/>
      <c r="P118" s="32"/>
      <c r="Q118" s="32"/>
      <c r="R118" s="32"/>
      <c r="T118" s="31"/>
      <c r="U118" s="31"/>
    </row>
    <row r="119" spans="1:26" x14ac:dyDescent="0.15">
      <c r="H119" s="36"/>
      <c r="I119" s="31"/>
      <c r="J119" s="31"/>
      <c r="P119" s="32"/>
      <c r="Q119" s="32"/>
      <c r="R119" s="32"/>
      <c r="T119" s="31"/>
      <c r="U119" s="31"/>
    </row>
    <row r="120" spans="1:26" x14ac:dyDescent="0.15">
      <c r="A120" s="552" t="s">
        <v>57</v>
      </c>
      <c r="B120" s="552"/>
      <c r="C120" s="552"/>
      <c r="D120" s="552"/>
      <c r="E120" s="552"/>
      <c r="F120" s="552"/>
      <c r="G120" s="552"/>
      <c r="H120" s="36"/>
      <c r="I120" s="31"/>
      <c r="J120" s="552" t="s">
        <v>58</v>
      </c>
      <c r="K120" s="553"/>
      <c r="L120" s="553"/>
      <c r="M120" s="553"/>
      <c r="N120" s="553"/>
      <c r="P120" s="43"/>
      <c r="Q120" s="32"/>
      <c r="R120" s="552" t="s">
        <v>62</v>
      </c>
      <c r="S120" s="553"/>
      <c r="T120" s="553"/>
      <c r="U120" s="553"/>
      <c r="V120" s="553"/>
    </row>
    <row r="121" spans="1:26" x14ac:dyDescent="0.15">
      <c r="A121" s="23"/>
      <c r="B121" s="27" t="s">
        <v>17</v>
      </c>
      <c r="C121" s="27" t="s">
        <v>42</v>
      </c>
      <c r="D121" s="27" t="s">
        <v>19</v>
      </c>
      <c r="E121" s="27" t="s">
        <v>6</v>
      </c>
      <c r="H121" s="31"/>
      <c r="I121" s="31"/>
      <c r="J121" s="554" t="s">
        <v>59</v>
      </c>
      <c r="K121" s="551"/>
      <c r="L121" s="551"/>
      <c r="M121" s="551"/>
      <c r="N121" s="23" t="s">
        <v>60</v>
      </c>
      <c r="R121" s="554" t="s">
        <v>59</v>
      </c>
      <c r="S121" s="551"/>
      <c r="T121" s="551"/>
      <c r="U121" s="551"/>
      <c r="V121" s="23" t="s">
        <v>60</v>
      </c>
    </row>
    <row r="122" spans="1:26" x14ac:dyDescent="0.15">
      <c r="A122" s="42" t="s">
        <v>33</v>
      </c>
      <c r="B122" s="29">
        <f>SUM(J92:J96,D102:D107,D113:D116,J98,D109:D110)</f>
        <v>606</v>
      </c>
      <c r="C122" s="29">
        <f>SUM(E113:E116,E102:E107,K92:K96,K98,E109:E110)</f>
        <v>403</v>
      </c>
      <c r="D122" s="29">
        <f>SUM(F113:F116,F102:F107,L92:L96,L98,F109:F110)</f>
        <v>4687</v>
      </c>
      <c r="E122" s="29">
        <f>SUM(N92:N96,H102:H107,H113:H116,N98,H109:H110)</f>
        <v>34</v>
      </c>
      <c r="H122" s="31"/>
      <c r="I122" s="31"/>
      <c r="J122" s="555" t="s">
        <v>643</v>
      </c>
      <c r="K122" s="555"/>
      <c r="L122" s="555"/>
      <c r="M122" s="555"/>
      <c r="N122" s="28" t="s">
        <v>285</v>
      </c>
      <c r="R122" s="555"/>
      <c r="S122" s="555"/>
      <c r="T122" s="555"/>
      <c r="U122" s="555"/>
      <c r="V122" s="28"/>
    </row>
    <row r="123" spans="1:26" x14ac:dyDescent="0.15">
      <c r="A123" s="42" t="s">
        <v>43</v>
      </c>
      <c r="B123" s="29">
        <f>SUM(C87)</f>
        <v>606</v>
      </c>
      <c r="C123" s="29">
        <f>SUM(D87)</f>
        <v>403</v>
      </c>
      <c r="D123" s="29">
        <f>SUM(F87)</f>
        <v>4687</v>
      </c>
      <c r="E123" s="29">
        <f>SUM(H87)</f>
        <v>34</v>
      </c>
      <c r="F123" s="27"/>
      <c r="J123" s="555" t="s">
        <v>942</v>
      </c>
      <c r="K123" s="555"/>
      <c r="L123" s="555"/>
      <c r="M123" s="555"/>
      <c r="N123" s="28" t="s">
        <v>285</v>
      </c>
      <c r="R123" s="556"/>
      <c r="S123" s="555"/>
      <c r="T123" s="555"/>
      <c r="U123" s="555"/>
      <c r="V123" s="28"/>
    </row>
    <row r="124" spans="1:26" x14ac:dyDescent="0.15">
      <c r="A124" s="42" t="s">
        <v>65</v>
      </c>
      <c r="B124" s="29"/>
      <c r="F124" s="27"/>
      <c r="J124" s="555" t="s">
        <v>1442</v>
      </c>
      <c r="K124" s="555"/>
      <c r="L124" s="555"/>
      <c r="M124" s="555"/>
      <c r="N124" s="28" t="s">
        <v>285</v>
      </c>
      <c r="R124" s="556"/>
      <c r="S124" s="555"/>
      <c r="T124" s="555"/>
      <c r="U124" s="555"/>
      <c r="V124" s="28"/>
    </row>
    <row r="125" spans="1:26" x14ac:dyDescent="0.15">
      <c r="J125" s="555" t="s">
        <v>1443</v>
      </c>
      <c r="K125" s="555"/>
      <c r="L125" s="555"/>
      <c r="M125" s="555"/>
      <c r="N125" s="28" t="s">
        <v>16</v>
      </c>
      <c r="R125" s="555"/>
      <c r="S125" s="555"/>
      <c r="T125" s="555"/>
      <c r="U125" s="555"/>
      <c r="V125" s="28"/>
    </row>
    <row r="126" spans="1:26" x14ac:dyDescent="0.15">
      <c r="A126" s="23"/>
      <c r="B126" s="27" t="s">
        <v>1</v>
      </c>
      <c r="C126" s="27" t="s">
        <v>4</v>
      </c>
      <c r="D126" s="27" t="s">
        <v>6</v>
      </c>
      <c r="J126" s="555" t="s">
        <v>1458</v>
      </c>
      <c r="K126" s="555"/>
      <c r="L126" s="555"/>
      <c r="M126" s="555"/>
      <c r="N126" s="28" t="s">
        <v>16</v>
      </c>
      <c r="R126" s="556"/>
      <c r="S126" s="555"/>
      <c r="T126" s="555"/>
      <c r="U126" s="555"/>
      <c r="V126" s="28"/>
    </row>
    <row r="127" spans="1:26" x14ac:dyDescent="0.15">
      <c r="A127" s="42" t="s">
        <v>56</v>
      </c>
      <c r="B127" s="29">
        <f>SUM(M84:M86,C92:C96,K102:K107,K113:K116)</f>
        <v>384</v>
      </c>
      <c r="C127" s="29">
        <f>SUM(N84:N86,D92:D96,L102:L107,L113:L116)</f>
        <v>1611</v>
      </c>
      <c r="D127" s="29">
        <f>SUM(P84:P86,F92:F96,N102:N107,N113:N116)</f>
        <v>10</v>
      </c>
      <c r="J127" s="555" t="s">
        <v>1459</v>
      </c>
      <c r="K127" s="555"/>
      <c r="L127" s="555"/>
      <c r="M127" s="555"/>
      <c r="N127" s="28" t="s">
        <v>16</v>
      </c>
      <c r="R127" s="556"/>
      <c r="S127" s="555"/>
      <c r="T127" s="555"/>
      <c r="U127" s="555"/>
      <c r="V127" s="28"/>
    </row>
    <row r="128" spans="1:26" x14ac:dyDescent="0.15">
      <c r="A128" s="42" t="s">
        <v>65</v>
      </c>
      <c r="B128" s="29"/>
      <c r="J128" s="555"/>
      <c r="K128" s="555"/>
      <c r="L128" s="555"/>
      <c r="M128" s="555"/>
      <c r="N128" s="28"/>
      <c r="R128" s="556"/>
      <c r="S128" s="555"/>
      <c r="T128" s="555"/>
      <c r="U128" s="555"/>
      <c r="V128" s="28"/>
    </row>
    <row r="129" spans="1:23" x14ac:dyDescent="0.15">
      <c r="J129" s="555"/>
      <c r="K129" s="555"/>
      <c r="L129" s="555"/>
      <c r="M129" s="555"/>
      <c r="N129" s="28"/>
      <c r="R129" s="556"/>
      <c r="S129" s="555"/>
      <c r="T129" s="555"/>
      <c r="U129" s="555"/>
      <c r="V129" s="28"/>
    </row>
    <row r="130" spans="1:23" x14ac:dyDescent="0.15">
      <c r="B130" s="27" t="s">
        <v>40</v>
      </c>
      <c r="C130" s="27" t="s">
        <v>41</v>
      </c>
    </row>
    <row r="131" spans="1:23" x14ac:dyDescent="0.15">
      <c r="A131" s="42" t="s">
        <v>39</v>
      </c>
      <c r="B131" s="26">
        <f>B127/(B123+B127)</f>
        <v>0.38787878787878788</v>
      </c>
      <c r="C131" s="26">
        <f>B123/(B123+B127)</f>
        <v>0.61212121212121207</v>
      </c>
    </row>
    <row r="132" spans="1:23" x14ac:dyDescent="0.15">
      <c r="A132" s="42" t="s">
        <v>64</v>
      </c>
      <c r="B132" s="29"/>
      <c r="C132" s="28"/>
      <c r="J132" s="21" t="s">
        <v>61</v>
      </c>
    </row>
    <row r="141" spans="1:23" x14ac:dyDescent="0.15">
      <c r="A141" s="552" t="s">
        <v>93</v>
      </c>
      <c r="B141" s="552"/>
      <c r="C141" s="552"/>
      <c r="D141" s="552"/>
      <c r="E141" s="552"/>
      <c r="F141" s="552"/>
      <c r="G141" s="552"/>
      <c r="H141" s="552"/>
      <c r="I141" s="552"/>
      <c r="J141" s="552"/>
      <c r="K141" s="552"/>
      <c r="L141" s="552"/>
      <c r="M141" s="552"/>
      <c r="N141" s="552"/>
      <c r="O141" s="552"/>
      <c r="P141" s="552"/>
      <c r="Q141" s="552"/>
      <c r="R141" s="552"/>
      <c r="S141" s="552"/>
      <c r="T141" s="552"/>
      <c r="U141" s="552"/>
      <c r="V141" s="552"/>
      <c r="W141" s="552"/>
    </row>
    <row r="142" spans="1:23" x14ac:dyDescent="0.15">
      <c r="A142" s="22"/>
      <c r="B142" s="22"/>
      <c r="C142" s="22"/>
      <c r="D142" s="22"/>
      <c r="E142" s="22"/>
      <c r="F142" s="22"/>
      <c r="G142" s="22"/>
      <c r="H142" s="22"/>
      <c r="I142" s="22"/>
      <c r="J142" s="22"/>
      <c r="K142" s="22"/>
      <c r="L142" s="22"/>
      <c r="M142" s="22"/>
      <c r="N142" s="22"/>
      <c r="O142" s="22"/>
      <c r="P142" s="22"/>
      <c r="Q142" s="22"/>
      <c r="R142" s="22"/>
      <c r="S142" s="22"/>
      <c r="T142" s="22"/>
      <c r="U142" s="22"/>
      <c r="V142" s="22"/>
      <c r="W142" s="22"/>
    </row>
    <row r="143" spans="1:23" x14ac:dyDescent="0.15">
      <c r="H143" s="550" t="s">
        <v>36</v>
      </c>
      <c r="I143" s="550"/>
      <c r="J143" s="550"/>
      <c r="M143" s="550" t="s">
        <v>37</v>
      </c>
      <c r="N143" s="550"/>
      <c r="O143" s="550"/>
    </row>
    <row r="144" spans="1:23" x14ac:dyDescent="0.15">
      <c r="H144" s="550" t="s">
        <v>38</v>
      </c>
      <c r="I144" s="550"/>
      <c r="J144" s="550"/>
    </row>
    <row r="145" spans="1:20" x14ac:dyDescent="0.15">
      <c r="H145" s="550"/>
      <c r="I145" s="550"/>
      <c r="J145" s="550"/>
    </row>
    <row r="146" spans="1:20" x14ac:dyDescent="0.15">
      <c r="H146" s="550"/>
      <c r="I146" s="550"/>
      <c r="J146" s="550"/>
    </row>
    <row r="147" spans="1:20" x14ac:dyDescent="0.15">
      <c r="D147" s="23" t="s">
        <v>83</v>
      </c>
      <c r="P147" s="23" t="s">
        <v>84</v>
      </c>
    </row>
    <row r="148" spans="1:20" x14ac:dyDescent="0.15">
      <c r="A148" s="27" t="s">
        <v>90</v>
      </c>
      <c r="P148" s="23" t="s">
        <v>90</v>
      </c>
      <c r="S148" s="27" t="s">
        <v>92</v>
      </c>
    </row>
    <row r="149" spans="1:20" x14ac:dyDescent="0.15">
      <c r="A149" s="42" t="s">
        <v>79</v>
      </c>
      <c r="B149" s="44" t="s">
        <v>89</v>
      </c>
      <c r="C149" s="44" t="s">
        <v>2</v>
      </c>
      <c r="D149" s="44" t="s">
        <v>3</v>
      </c>
      <c r="E149" s="44" t="s">
        <v>19</v>
      </c>
      <c r="F149" s="44" t="s">
        <v>6</v>
      </c>
      <c r="G149" s="44" t="s">
        <v>76</v>
      </c>
      <c r="H149" s="44" t="s">
        <v>10</v>
      </c>
      <c r="I149" s="44" t="s">
        <v>19</v>
      </c>
      <c r="J149" s="44" t="s">
        <v>77</v>
      </c>
      <c r="K149" s="44" t="s">
        <v>6</v>
      </c>
      <c r="L149" s="44" t="s">
        <v>14</v>
      </c>
      <c r="O149" s="44" t="s">
        <v>85</v>
      </c>
      <c r="P149" s="44" t="s">
        <v>86</v>
      </c>
      <c r="Q149" s="44" t="s">
        <v>87</v>
      </c>
      <c r="S149" s="25" t="s">
        <v>40</v>
      </c>
      <c r="T149" s="25" t="s">
        <v>41</v>
      </c>
    </row>
    <row r="150" spans="1:20" x14ac:dyDescent="0.15">
      <c r="A150" s="28" t="s">
        <v>44</v>
      </c>
      <c r="B150" s="39">
        <f>AVERAGE(B160,B170)</f>
        <v>565</v>
      </c>
      <c r="C150" s="39">
        <f>AVERAGE(C160,C170)</f>
        <v>366</v>
      </c>
      <c r="D150" s="45">
        <f>C150/B150</f>
        <v>0.64778761061946899</v>
      </c>
      <c r="E150" s="39">
        <f>AVERAGE(E160,E170)</f>
        <v>3829</v>
      </c>
      <c r="F150" s="39">
        <f t="shared" ref="F150:I150" si="99">AVERAGE(F160,F170)</f>
        <v>19</v>
      </c>
      <c r="G150" s="39">
        <f t="shared" si="99"/>
        <v>11</v>
      </c>
      <c r="H150" s="39">
        <f t="shared" si="99"/>
        <v>61</v>
      </c>
      <c r="I150" s="39">
        <f t="shared" si="99"/>
        <v>296</v>
      </c>
      <c r="J150" s="46">
        <f>I150/H150</f>
        <v>4.8524590163934427</v>
      </c>
      <c r="K150" s="39">
        <f>AVERAGE(K160,K170)</f>
        <v>2</v>
      </c>
      <c r="L150" s="29">
        <f>((E150*0.05)+(F150*4)+(G150*-1)+(I150*0.1)+(K150*6))</f>
        <v>298.05000000000007</v>
      </c>
      <c r="O150" s="45">
        <f>(B150+H150)/(B152+F152+B154+F154+B156+F156+B150+H150)</f>
        <v>0.40544041450777202</v>
      </c>
      <c r="P150" s="26">
        <f>B150/(B150+F152+F154+F156)</f>
        <v>0.5113122171945701</v>
      </c>
      <c r="Q150" s="26">
        <f>H150/(H150+B152+B154+B156)</f>
        <v>0.13895216400911162</v>
      </c>
      <c r="S150" s="26">
        <f>(H150+B152+B154+B156)/(H150+B152+B154+B156+B150)</f>
        <v>0.43725099601593626</v>
      </c>
      <c r="T150" s="26">
        <f>B150/(B150+H150+B152+B154+B156)</f>
        <v>0.5627490039840638</v>
      </c>
    </row>
    <row r="151" spans="1:20" x14ac:dyDescent="0.15">
      <c r="A151" s="42" t="s">
        <v>80</v>
      </c>
      <c r="B151" s="44" t="s">
        <v>10</v>
      </c>
      <c r="C151" s="44" t="s">
        <v>19</v>
      </c>
      <c r="D151" s="44" t="s">
        <v>77</v>
      </c>
      <c r="E151" s="44" t="s">
        <v>6</v>
      </c>
      <c r="F151" s="44" t="s">
        <v>17</v>
      </c>
      <c r="G151" s="44" t="s">
        <v>18</v>
      </c>
      <c r="H151" s="44" t="s">
        <v>19</v>
      </c>
      <c r="I151" s="44" t="s">
        <v>78</v>
      </c>
      <c r="J151" s="44" t="s">
        <v>6</v>
      </c>
      <c r="K151" s="44" t="s">
        <v>14</v>
      </c>
      <c r="L151" s="39" t="s">
        <v>91</v>
      </c>
      <c r="O151" s="25" t="s">
        <v>85</v>
      </c>
      <c r="P151" s="25" t="s">
        <v>87</v>
      </c>
      <c r="Q151" s="25" t="s">
        <v>88</v>
      </c>
    </row>
    <row r="152" spans="1:20" x14ac:dyDescent="0.15">
      <c r="A152" s="28" t="s">
        <v>44</v>
      </c>
      <c r="B152" s="39">
        <f>AVERAGE(B162,B172)</f>
        <v>324</v>
      </c>
      <c r="C152" s="39">
        <f>AVERAGE(C162,C172)</f>
        <v>1247</v>
      </c>
      <c r="D152" s="46">
        <f>C152/B152</f>
        <v>3.8487654320987654</v>
      </c>
      <c r="E152" s="39">
        <f>AVERAGE(E162,E172)</f>
        <v>6.5</v>
      </c>
      <c r="F152" s="39">
        <f t="shared" ref="F152:H152" si="100">AVERAGE(F162,F172)</f>
        <v>106</v>
      </c>
      <c r="G152" s="39">
        <f t="shared" si="100"/>
        <v>87.5</v>
      </c>
      <c r="H152" s="39">
        <f t="shared" si="100"/>
        <v>578.5</v>
      </c>
      <c r="I152" s="46">
        <f>H152/G152</f>
        <v>6.6114285714285712</v>
      </c>
      <c r="J152" s="39">
        <f>AVERAGE(J162,J172)</f>
        <v>1</v>
      </c>
      <c r="K152" s="29">
        <f>(C152*0.1)+(E152*6)+(H152*0.1)+(J152*6)</f>
        <v>227.54999999999998</v>
      </c>
      <c r="L152" s="29">
        <f>(C152*0.1)+(E152*6)+(G152*1)+(H152*0.1)+(J152*6)</f>
        <v>315.05</v>
      </c>
      <c r="O152" s="45">
        <f>(B152+F152)/(B152+F152+B154+F154+B156+F156+B150+H150)</f>
        <v>0.27849740932642486</v>
      </c>
      <c r="P152" s="26">
        <f>B152/(H150+B152+B154+B156)</f>
        <v>0.73804100227790437</v>
      </c>
      <c r="Q152" s="26">
        <f>F152/(F152+F154+F156)</f>
        <v>0.1962962962962963</v>
      </c>
    </row>
    <row r="153" spans="1:20" x14ac:dyDescent="0.15">
      <c r="A153" s="42" t="s">
        <v>81</v>
      </c>
      <c r="B153" s="44" t="s">
        <v>10</v>
      </c>
      <c r="C153" s="44" t="s">
        <v>19</v>
      </c>
      <c r="D153" s="44" t="s">
        <v>77</v>
      </c>
      <c r="E153" s="44" t="s">
        <v>6</v>
      </c>
      <c r="F153" s="44" t="s">
        <v>17</v>
      </c>
      <c r="G153" s="44" t="s">
        <v>18</v>
      </c>
      <c r="H153" s="44" t="s">
        <v>19</v>
      </c>
      <c r="I153" s="44" t="s">
        <v>78</v>
      </c>
      <c r="J153" s="44" t="s">
        <v>6</v>
      </c>
      <c r="K153" s="44" t="s">
        <v>14</v>
      </c>
      <c r="L153" s="39" t="s">
        <v>91</v>
      </c>
      <c r="O153" s="25" t="s">
        <v>85</v>
      </c>
      <c r="P153" s="25" t="s">
        <v>87</v>
      </c>
      <c r="Q153" s="25" t="s">
        <v>88</v>
      </c>
    </row>
    <row r="154" spans="1:20" x14ac:dyDescent="0.15">
      <c r="A154" s="28" t="s">
        <v>44</v>
      </c>
      <c r="B154" s="39">
        <f>AVERAGE(B164,B174)</f>
        <v>8.5</v>
      </c>
      <c r="C154" s="39">
        <f>AVERAGE(C164,C174)</f>
        <v>34</v>
      </c>
      <c r="D154" s="39">
        <f>C154/B154</f>
        <v>4</v>
      </c>
      <c r="E154" s="39">
        <f>AVERAGE(E164,E174)</f>
        <v>0</v>
      </c>
      <c r="F154" s="39">
        <f t="shared" ref="F154:H154" si="101">AVERAGE(F164,F174)</f>
        <v>291</v>
      </c>
      <c r="G154" s="39">
        <f t="shared" si="101"/>
        <v>179.5</v>
      </c>
      <c r="H154" s="39">
        <f t="shared" si="101"/>
        <v>2156</v>
      </c>
      <c r="I154" s="46">
        <f>H154/G154</f>
        <v>12.011142061281337</v>
      </c>
      <c r="J154" s="39">
        <f>AVERAGE(J164,J174)</f>
        <v>13</v>
      </c>
      <c r="K154" s="29">
        <f>(C154*0.1)+(E154*6)+(H154*0.1)+(J154*6)</f>
        <v>297</v>
      </c>
      <c r="L154" s="29">
        <f>(C154*0.1)+(E154*6)+(G154*1)+(H154*0.1)+(J154*6)</f>
        <v>476.5</v>
      </c>
      <c r="O154" s="45">
        <f>(B154+F154)/(B152+F152+B154+F154+B156+F156+B150+H150)</f>
        <v>0.19397668393782383</v>
      </c>
      <c r="P154" s="26">
        <f>B154/(B152+H150+B154+B156)</f>
        <v>1.9362186788154899E-2</v>
      </c>
      <c r="Q154" s="26">
        <f>F154/(F154+F152+F156)</f>
        <v>0.53888888888888886</v>
      </c>
    </row>
    <row r="155" spans="1:20" x14ac:dyDescent="0.15">
      <c r="A155" s="42" t="s">
        <v>82</v>
      </c>
      <c r="B155" s="44" t="s">
        <v>10</v>
      </c>
      <c r="C155" s="44" t="s">
        <v>19</v>
      </c>
      <c r="D155" s="44" t="s">
        <v>77</v>
      </c>
      <c r="E155" s="44" t="s">
        <v>6</v>
      </c>
      <c r="F155" s="44" t="s">
        <v>17</v>
      </c>
      <c r="G155" s="44" t="s">
        <v>18</v>
      </c>
      <c r="H155" s="44" t="s">
        <v>19</v>
      </c>
      <c r="I155" s="44" t="s">
        <v>78</v>
      </c>
      <c r="J155" s="44" t="s">
        <v>6</v>
      </c>
      <c r="K155" s="44" t="s">
        <v>14</v>
      </c>
      <c r="L155" s="39" t="s">
        <v>91</v>
      </c>
      <c r="O155" s="25" t="s">
        <v>85</v>
      </c>
      <c r="P155" s="25" t="s">
        <v>87</v>
      </c>
      <c r="Q155" s="25" t="s">
        <v>88</v>
      </c>
    </row>
    <row r="156" spans="1:20" x14ac:dyDescent="0.15">
      <c r="A156" s="28" t="s">
        <v>44</v>
      </c>
      <c r="B156" s="39">
        <f>AVERAGE(B166,B176)</f>
        <v>45.5</v>
      </c>
      <c r="C156" s="39">
        <f>AVERAGE(C166,C176)</f>
        <v>196</v>
      </c>
      <c r="D156" s="39">
        <f>C156/B156</f>
        <v>4.3076923076923075</v>
      </c>
      <c r="E156" s="39">
        <f>AVERAGE(E166,E176)</f>
        <v>3.5</v>
      </c>
      <c r="F156" s="39">
        <f>AVERAGE(F166,F176)</f>
        <v>143</v>
      </c>
      <c r="G156" s="39">
        <f t="shared" ref="G156:H156" si="102">AVERAGE(G166,G176)</f>
        <v>106</v>
      </c>
      <c r="H156" s="39">
        <f t="shared" si="102"/>
        <v>1139</v>
      </c>
      <c r="I156" s="46">
        <f>H156/G156</f>
        <v>10.745283018867925</v>
      </c>
      <c r="J156" s="39">
        <f>AVERAGE(J166,J176)</f>
        <v>6</v>
      </c>
      <c r="K156" s="29">
        <f>(C156*0.1)+(E156*6)+(H156*0.1)+(J156*6)</f>
        <v>190.5</v>
      </c>
      <c r="L156" s="29">
        <f>(C156*0.1)+(E156*6)+(G156*1)+(H156*0.1)+(J156*6)</f>
        <v>296.5</v>
      </c>
      <c r="O156" s="45">
        <f>(B156+F156)/(B152+F152+B154+F154+B156+F156+B150+H150)</f>
        <v>0.12208549222797928</v>
      </c>
      <c r="P156" s="41">
        <f>B156/(B156+B154+B152+H150)</f>
        <v>0.10364464692482915</v>
      </c>
      <c r="Q156" s="26">
        <f>F156/(F156+F154+F152)</f>
        <v>0.26481481481481484</v>
      </c>
    </row>
    <row r="157" spans="1:20" x14ac:dyDescent="0.15">
      <c r="B157" s="47"/>
      <c r="C157" s="47"/>
      <c r="D157" s="47"/>
      <c r="E157" s="47"/>
      <c r="F157" s="47"/>
      <c r="G157" s="47"/>
      <c r="H157" s="47"/>
      <c r="I157" s="47"/>
      <c r="J157" s="47"/>
      <c r="K157" s="47"/>
      <c r="L157" s="48"/>
      <c r="P157" s="23"/>
    </row>
    <row r="158" spans="1:20" x14ac:dyDescent="0.15">
      <c r="A158" s="27">
        <v>2024</v>
      </c>
      <c r="P158" s="23">
        <v>2024</v>
      </c>
      <c r="S158" s="27" t="s">
        <v>92</v>
      </c>
    </row>
    <row r="159" spans="1:20" x14ac:dyDescent="0.15">
      <c r="A159" s="42" t="s">
        <v>79</v>
      </c>
      <c r="B159" s="44" t="s">
        <v>89</v>
      </c>
      <c r="C159" s="44" t="s">
        <v>2</v>
      </c>
      <c r="D159" s="44" t="s">
        <v>3</v>
      </c>
      <c r="E159" s="44" t="s">
        <v>19</v>
      </c>
      <c r="F159" s="44" t="s">
        <v>6</v>
      </c>
      <c r="G159" s="44" t="s">
        <v>76</v>
      </c>
      <c r="H159" s="44" t="s">
        <v>10</v>
      </c>
      <c r="I159" s="44" t="s">
        <v>19</v>
      </c>
      <c r="J159" s="44" t="s">
        <v>77</v>
      </c>
      <c r="K159" s="44" t="s">
        <v>6</v>
      </c>
      <c r="L159" s="44" t="s">
        <v>14</v>
      </c>
      <c r="O159" s="44" t="s">
        <v>85</v>
      </c>
      <c r="P159" s="44" t="s">
        <v>86</v>
      </c>
      <c r="Q159" s="44" t="s">
        <v>87</v>
      </c>
      <c r="S159" s="25" t="s">
        <v>40</v>
      </c>
      <c r="T159" s="25" t="s">
        <v>41</v>
      </c>
    </row>
    <row r="160" spans="1:20" x14ac:dyDescent="0.15">
      <c r="A160" s="28" t="s">
        <v>44</v>
      </c>
      <c r="B160" s="39">
        <v>546</v>
      </c>
      <c r="C160" s="39">
        <v>337</v>
      </c>
      <c r="D160" s="45">
        <f>C160/B160</f>
        <v>0.61721611721611724</v>
      </c>
      <c r="E160" s="39">
        <v>3688</v>
      </c>
      <c r="F160" s="39">
        <v>20</v>
      </c>
      <c r="G160" s="39">
        <v>11</v>
      </c>
      <c r="H160" s="39">
        <v>46</v>
      </c>
      <c r="I160" s="39">
        <v>239</v>
      </c>
      <c r="J160" s="46">
        <f>I160/H160</f>
        <v>5.1956521739130439</v>
      </c>
      <c r="K160" s="39">
        <v>1</v>
      </c>
      <c r="L160" s="29">
        <f>((E160*0.05)+(F160*4)+(G160*-1)+(I160*0.1)+(K160*6))</f>
        <v>283.29999999999995</v>
      </c>
      <c r="O160" s="45">
        <f>(B160+H160)/(B162+F162+B164+F164+B166+F166+B160+H160)</f>
        <v>0.39309428950863212</v>
      </c>
      <c r="P160" s="26">
        <f>B160/(B160+F162+F164+F166)</f>
        <v>0.51364063969896523</v>
      </c>
      <c r="Q160" s="26">
        <f>H160/(H160+B162+B164+B166)</f>
        <v>0.10383747178329571</v>
      </c>
      <c r="S160" s="26">
        <f>(H160+B162+B164+B166)/(H160+B162+B164+B166+B160)</f>
        <v>0.44792719919110213</v>
      </c>
      <c r="T160" s="26">
        <f>B160/(B160+H160+B162+B164+B166)</f>
        <v>0.55207280080889787</v>
      </c>
    </row>
    <row r="161" spans="1:20" x14ac:dyDescent="0.15">
      <c r="A161" s="42" t="s">
        <v>80</v>
      </c>
      <c r="B161" s="44" t="s">
        <v>10</v>
      </c>
      <c r="C161" s="44" t="s">
        <v>19</v>
      </c>
      <c r="D161" s="44" t="s">
        <v>77</v>
      </c>
      <c r="E161" s="44" t="s">
        <v>6</v>
      </c>
      <c r="F161" s="44" t="s">
        <v>17</v>
      </c>
      <c r="G161" s="44" t="s">
        <v>18</v>
      </c>
      <c r="H161" s="44" t="s">
        <v>19</v>
      </c>
      <c r="I161" s="44" t="s">
        <v>78</v>
      </c>
      <c r="J161" s="44" t="s">
        <v>6</v>
      </c>
      <c r="K161" s="44" t="s">
        <v>14</v>
      </c>
      <c r="L161" s="44" t="s">
        <v>91</v>
      </c>
      <c r="O161" s="25" t="s">
        <v>85</v>
      </c>
      <c r="P161" s="25" t="s">
        <v>87</v>
      </c>
      <c r="Q161" s="25" t="s">
        <v>88</v>
      </c>
    </row>
    <row r="162" spans="1:20" x14ac:dyDescent="0.15">
      <c r="A162" s="28" t="s">
        <v>44</v>
      </c>
      <c r="B162" s="39">
        <v>348</v>
      </c>
      <c r="C162" s="39">
        <v>1378</v>
      </c>
      <c r="D162" s="46">
        <f>C162/B162</f>
        <v>3.9597701149425286</v>
      </c>
      <c r="E162" s="39">
        <v>8</v>
      </c>
      <c r="F162" s="39">
        <v>135</v>
      </c>
      <c r="G162" s="39">
        <v>107</v>
      </c>
      <c r="H162" s="39">
        <v>728</v>
      </c>
      <c r="I162" s="46">
        <f>H162/G162</f>
        <v>6.8037383177570092</v>
      </c>
      <c r="J162" s="39">
        <v>2</v>
      </c>
      <c r="K162" s="29">
        <f>(C162*0.1)+(E162*6)+(H162*0.1)+(J162*6)</f>
        <v>270.60000000000002</v>
      </c>
      <c r="L162" s="29">
        <f>(C162*0.1)+(E162*6)+(G162*1)+(H162*0.1)+(J162*6)</f>
        <v>377.6</v>
      </c>
      <c r="O162" s="45">
        <f>(B162+F162)/(B162+F162+B164+F164+B166+F166+B160+H160)</f>
        <v>0.32071713147410358</v>
      </c>
      <c r="P162" s="26">
        <f>B162/(H160+B162+B164+B166)</f>
        <v>0.78555304740406318</v>
      </c>
      <c r="Q162" s="26">
        <f>F162/(F162+F164+F166)</f>
        <v>0.26112185686653772</v>
      </c>
    </row>
    <row r="163" spans="1:20" x14ac:dyDescent="0.15">
      <c r="A163" s="42" t="s">
        <v>81</v>
      </c>
      <c r="B163" s="44" t="s">
        <v>10</v>
      </c>
      <c r="C163" s="44" t="s">
        <v>19</v>
      </c>
      <c r="D163" s="44" t="s">
        <v>77</v>
      </c>
      <c r="E163" s="44" t="s">
        <v>6</v>
      </c>
      <c r="F163" s="44" t="s">
        <v>17</v>
      </c>
      <c r="G163" s="44" t="s">
        <v>18</v>
      </c>
      <c r="H163" s="44" t="s">
        <v>19</v>
      </c>
      <c r="I163" s="44" t="s">
        <v>78</v>
      </c>
      <c r="J163" s="44" t="s">
        <v>6</v>
      </c>
      <c r="K163" s="44" t="s">
        <v>14</v>
      </c>
      <c r="L163" s="44" t="s">
        <v>91</v>
      </c>
      <c r="O163" s="25" t="s">
        <v>85</v>
      </c>
      <c r="P163" s="25" t="s">
        <v>87</v>
      </c>
      <c r="Q163" s="25" t="s">
        <v>88</v>
      </c>
    </row>
    <row r="164" spans="1:20" x14ac:dyDescent="0.15">
      <c r="A164" s="28" t="s">
        <v>44</v>
      </c>
      <c r="B164" s="39">
        <v>10</v>
      </c>
      <c r="C164" s="39">
        <v>48</v>
      </c>
      <c r="D164" s="39">
        <f>C164/B164</f>
        <v>4.8</v>
      </c>
      <c r="E164" s="39">
        <v>0</v>
      </c>
      <c r="F164" s="39">
        <v>238</v>
      </c>
      <c r="G164" s="39">
        <v>135</v>
      </c>
      <c r="H164" s="39">
        <v>1833</v>
      </c>
      <c r="I164" s="46">
        <f>H164/G164</f>
        <v>13.577777777777778</v>
      </c>
      <c r="J164" s="39">
        <v>11</v>
      </c>
      <c r="K164" s="29">
        <f>(C164*0.1)+(E164*6)+(H164*0.1)+(J164*6)</f>
        <v>254.10000000000002</v>
      </c>
      <c r="L164" s="29">
        <f>(C164*0.1)+(E164*6)+(G164*1)+(H164*0.1)+(J164*6)</f>
        <v>389.1</v>
      </c>
      <c r="O164" s="45">
        <f>(B164+F164)/(B162+F162+B164+F164+B166+F166+B160+H160)</f>
        <v>0.1646746347941567</v>
      </c>
      <c r="P164" s="26">
        <f>B164/(B162+H160+B164+B166)</f>
        <v>2.2573363431151242E-2</v>
      </c>
      <c r="Q164" s="26">
        <f>F164/(F164+F162+F166)</f>
        <v>0.46034816247582205</v>
      </c>
    </row>
    <row r="165" spans="1:20" x14ac:dyDescent="0.15">
      <c r="A165" s="42" t="s">
        <v>82</v>
      </c>
      <c r="B165" s="44" t="s">
        <v>10</v>
      </c>
      <c r="C165" s="44" t="s">
        <v>19</v>
      </c>
      <c r="D165" s="44" t="s">
        <v>77</v>
      </c>
      <c r="E165" s="44" t="s">
        <v>6</v>
      </c>
      <c r="F165" s="44" t="s">
        <v>17</v>
      </c>
      <c r="G165" s="44" t="s">
        <v>18</v>
      </c>
      <c r="H165" s="44" t="s">
        <v>19</v>
      </c>
      <c r="I165" s="44" t="s">
        <v>78</v>
      </c>
      <c r="J165" s="44" t="s">
        <v>6</v>
      </c>
      <c r="K165" s="44" t="s">
        <v>14</v>
      </c>
      <c r="L165" s="44" t="s">
        <v>91</v>
      </c>
      <c r="O165" s="25" t="s">
        <v>85</v>
      </c>
      <c r="P165" s="25" t="s">
        <v>87</v>
      </c>
      <c r="Q165" s="25" t="s">
        <v>88</v>
      </c>
    </row>
    <row r="166" spans="1:20" x14ac:dyDescent="0.15">
      <c r="A166" s="28" t="s">
        <v>44</v>
      </c>
      <c r="B166" s="39">
        <v>39</v>
      </c>
      <c r="C166" s="39">
        <v>278</v>
      </c>
      <c r="D166" s="39">
        <f>C166/B166</f>
        <v>7.1282051282051286</v>
      </c>
      <c r="E166" s="39">
        <v>6</v>
      </c>
      <c r="F166" s="39">
        <v>144</v>
      </c>
      <c r="G166" s="39">
        <v>108</v>
      </c>
      <c r="H166" s="39">
        <v>1169</v>
      </c>
      <c r="I166" s="46">
        <f>H166/G166</f>
        <v>10.824074074074074</v>
      </c>
      <c r="J166" s="39">
        <v>8</v>
      </c>
      <c r="K166" s="29">
        <f>(C166*0.1)+(E166*6)+(H166*0.1)+(J166*6)</f>
        <v>228.7</v>
      </c>
      <c r="L166" s="29">
        <f>(C166*0.1)+(E166*6)+(G166*1)+(H166*0.1)+(J166*6)</f>
        <v>336.70000000000005</v>
      </c>
      <c r="O166" s="45">
        <f>(B166+F166)/(B162+F162+B164+F164+B166+F166+B160+H160)</f>
        <v>0.12151394422310757</v>
      </c>
      <c r="P166" s="41">
        <f>B166/(B166+B164+B162+H160)</f>
        <v>8.8036117381489837E-2</v>
      </c>
      <c r="Q166" s="26">
        <f>F166/(F166+F164+F162)</f>
        <v>0.27852998065764023</v>
      </c>
    </row>
    <row r="168" spans="1:20" x14ac:dyDescent="0.15">
      <c r="A168" s="27">
        <v>2025</v>
      </c>
      <c r="P168" s="23">
        <v>2025</v>
      </c>
      <c r="S168" s="27" t="s">
        <v>92</v>
      </c>
    </row>
    <row r="169" spans="1:20" x14ac:dyDescent="0.15">
      <c r="A169" s="42" t="s">
        <v>79</v>
      </c>
      <c r="B169" s="44" t="s">
        <v>89</v>
      </c>
      <c r="C169" s="44" t="s">
        <v>2</v>
      </c>
      <c r="D169" s="44" t="s">
        <v>3</v>
      </c>
      <c r="E169" s="44" t="s">
        <v>19</v>
      </c>
      <c r="F169" s="44" t="s">
        <v>6</v>
      </c>
      <c r="G169" s="44" t="s">
        <v>76</v>
      </c>
      <c r="H169" s="44" t="s">
        <v>10</v>
      </c>
      <c r="I169" s="44" t="s">
        <v>19</v>
      </c>
      <c r="J169" s="44" t="s">
        <v>77</v>
      </c>
      <c r="K169" s="44" t="s">
        <v>6</v>
      </c>
      <c r="L169" s="44" t="s">
        <v>14</v>
      </c>
      <c r="O169" s="44" t="s">
        <v>85</v>
      </c>
      <c r="P169" s="44" t="s">
        <v>86</v>
      </c>
      <c r="Q169" s="44" t="s">
        <v>87</v>
      </c>
      <c r="S169" s="25" t="s">
        <v>40</v>
      </c>
      <c r="T169" s="25" t="s">
        <v>41</v>
      </c>
    </row>
    <row r="170" spans="1:20" x14ac:dyDescent="0.15">
      <c r="A170" s="28" t="s">
        <v>44</v>
      </c>
      <c r="B170" s="39">
        <v>584</v>
      </c>
      <c r="C170" s="39">
        <v>395</v>
      </c>
      <c r="D170" s="45">
        <f>C170/B170</f>
        <v>0.67636986301369861</v>
      </c>
      <c r="E170" s="39">
        <v>3970</v>
      </c>
      <c r="F170" s="39">
        <v>18</v>
      </c>
      <c r="G170" s="39">
        <v>11</v>
      </c>
      <c r="H170" s="39">
        <v>76</v>
      </c>
      <c r="I170" s="39">
        <v>353</v>
      </c>
      <c r="J170" s="39">
        <f>I170/H170</f>
        <v>4.6447368421052628</v>
      </c>
      <c r="K170" s="39">
        <v>3</v>
      </c>
      <c r="L170" s="29">
        <f>((E170*0.05)+(F170*4)+(G170*-1)+(I170*0.1)+(K170*6))</f>
        <v>312.8</v>
      </c>
      <c r="O170" s="45">
        <f>(B170+H170)/(B172+F172+B174+F174+B176+F176+B170+H170)</f>
        <v>0.41719342604298354</v>
      </c>
      <c r="P170" s="26">
        <f>B170/(B170+F172+F174+F176)</f>
        <v>0.5091543156059285</v>
      </c>
      <c r="Q170" s="26">
        <f>H170/(H170+B172+B174+B176)</f>
        <v>0.17471264367816092</v>
      </c>
      <c r="S170" s="26">
        <f>(H170+B172+B174+B176)/(H170+B172+B174+B176+B170)</f>
        <v>0.42688910696761528</v>
      </c>
      <c r="T170" s="26">
        <f>B170/(B170+H170+B172+B174+B176)</f>
        <v>0.57311089303238472</v>
      </c>
    </row>
    <row r="171" spans="1:20" x14ac:dyDescent="0.15">
      <c r="A171" s="42" t="s">
        <v>80</v>
      </c>
      <c r="B171" s="44" t="s">
        <v>10</v>
      </c>
      <c r="C171" s="44" t="s">
        <v>19</v>
      </c>
      <c r="D171" s="44" t="s">
        <v>77</v>
      </c>
      <c r="E171" s="44" t="s">
        <v>6</v>
      </c>
      <c r="F171" s="44" t="s">
        <v>17</v>
      </c>
      <c r="G171" s="44" t="s">
        <v>18</v>
      </c>
      <c r="H171" s="44" t="s">
        <v>19</v>
      </c>
      <c r="I171" s="44" t="s">
        <v>78</v>
      </c>
      <c r="J171" s="44" t="s">
        <v>6</v>
      </c>
      <c r="K171" s="44" t="s">
        <v>14</v>
      </c>
      <c r="L171" s="44" t="s">
        <v>91</v>
      </c>
      <c r="O171" s="25" t="s">
        <v>85</v>
      </c>
      <c r="P171" s="25" t="s">
        <v>87</v>
      </c>
      <c r="Q171" s="25" t="s">
        <v>88</v>
      </c>
    </row>
    <row r="172" spans="1:20" x14ac:dyDescent="0.15">
      <c r="A172" s="28" t="s">
        <v>44</v>
      </c>
      <c r="B172" s="39">
        <v>300</v>
      </c>
      <c r="C172" s="39">
        <v>1116</v>
      </c>
      <c r="D172" s="46">
        <f>C172/B172</f>
        <v>3.72</v>
      </c>
      <c r="E172" s="39">
        <v>5</v>
      </c>
      <c r="F172" s="39">
        <v>77</v>
      </c>
      <c r="G172" s="39">
        <v>68</v>
      </c>
      <c r="H172" s="39">
        <v>429</v>
      </c>
      <c r="I172" s="46">
        <f>H172/G172</f>
        <v>6.3088235294117645</v>
      </c>
      <c r="J172" s="39">
        <v>0</v>
      </c>
      <c r="K172" s="29">
        <f>(C172*0.1)+(E172*6)+(H172*0.1)+(J172*6)</f>
        <v>184.50000000000003</v>
      </c>
      <c r="L172" s="29">
        <f>(C172*0.1)+(E172*6)+(G172*1)+(H172*0.1)+(J172*6)</f>
        <v>252.50000000000003</v>
      </c>
      <c r="O172" s="45">
        <f>(B172+F172)/(B172+F172+B174+F174+B176+F176+B170+H170)</f>
        <v>0.23830594184576487</v>
      </c>
      <c r="P172" s="26">
        <f>B172/(H170+B172+B174+B176)</f>
        <v>0.68965517241379315</v>
      </c>
      <c r="Q172" s="26">
        <f>F172/(F172+F174+F176)</f>
        <v>0.13676731793960922</v>
      </c>
    </row>
    <row r="173" spans="1:20" x14ac:dyDescent="0.15">
      <c r="A173" s="42" t="s">
        <v>81</v>
      </c>
      <c r="B173" s="44" t="s">
        <v>10</v>
      </c>
      <c r="C173" s="44" t="s">
        <v>19</v>
      </c>
      <c r="D173" s="44" t="s">
        <v>77</v>
      </c>
      <c r="E173" s="44" t="s">
        <v>6</v>
      </c>
      <c r="F173" s="44" t="s">
        <v>17</v>
      </c>
      <c r="G173" s="44" t="s">
        <v>18</v>
      </c>
      <c r="H173" s="44" t="s">
        <v>19</v>
      </c>
      <c r="I173" s="44" t="s">
        <v>78</v>
      </c>
      <c r="J173" s="44" t="s">
        <v>6</v>
      </c>
      <c r="K173" s="44" t="s">
        <v>14</v>
      </c>
      <c r="L173" s="44" t="s">
        <v>91</v>
      </c>
      <c r="O173" s="25" t="s">
        <v>85</v>
      </c>
      <c r="P173" s="25" t="s">
        <v>87</v>
      </c>
      <c r="Q173" s="25" t="s">
        <v>88</v>
      </c>
    </row>
    <row r="174" spans="1:20" x14ac:dyDescent="0.15">
      <c r="A174" s="28" t="s">
        <v>44</v>
      </c>
      <c r="B174" s="39">
        <v>7</v>
      </c>
      <c r="C174" s="39">
        <v>20</v>
      </c>
      <c r="D174" s="46">
        <f>C174/B174</f>
        <v>2.8571428571428572</v>
      </c>
      <c r="E174" s="39">
        <v>0</v>
      </c>
      <c r="F174" s="39">
        <v>344</v>
      </c>
      <c r="G174" s="39">
        <v>224</v>
      </c>
      <c r="H174" s="39">
        <v>2479</v>
      </c>
      <c r="I174" s="46">
        <f>H174/G174</f>
        <v>11.066964285714286</v>
      </c>
      <c r="J174" s="39">
        <v>15</v>
      </c>
      <c r="K174" s="29">
        <f>(C174*0.1)+(E174*6)+(H174*0.1)+(J174*6)</f>
        <v>339.9</v>
      </c>
      <c r="L174" s="29">
        <f>(C174*0.1)+(E174*6)+(G174*1)+(H174*0.1)+(J174*6)</f>
        <v>563.9</v>
      </c>
      <c r="O174" s="45">
        <f>(B174+F174)/(B172+F172+B174+F174+B176+F176+B170+H170)</f>
        <v>0.22187104930467763</v>
      </c>
      <c r="P174" s="26">
        <f>B174/(B172+H170+B174+B176)</f>
        <v>1.6091954022988506E-2</v>
      </c>
      <c r="Q174" s="26">
        <f>F174/(F174+F172+F176)</f>
        <v>0.61101243339253997</v>
      </c>
    </row>
    <row r="175" spans="1:20" x14ac:dyDescent="0.15">
      <c r="A175" s="42" t="s">
        <v>82</v>
      </c>
      <c r="B175" s="44" t="s">
        <v>10</v>
      </c>
      <c r="C175" s="44" t="s">
        <v>19</v>
      </c>
      <c r="D175" s="44" t="s">
        <v>77</v>
      </c>
      <c r="E175" s="44" t="s">
        <v>6</v>
      </c>
      <c r="F175" s="44" t="s">
        <v>17</v>
      </c>
      <c r="G175" s="44" t="s">
        <v>18</v>
      </c>
      <c r="H175" s="44" t="s">
        <v>19</v>
      </c>
      <c r="I175" s="44" t="s">
        <v>78</v>
      </c>
      <c r="J175" s="44" t="s">
        <v>6</v>
      </c>
      <c r="K175" s="44" t="s">
        <v>14</v>
      </c>
      <c r="L175" s="44" t="s">
        <v>91</v>
      </c>
      <c r="O175" s="25" t="s">
        <v>85</v>
      </c>
      <c r="P175" s="25" t="s">
        <v>87</v>
      </c>
      <c r="Q175" s="25" t="s">
        <v>88</v>
      </c>
    </row>
    <row r="176" spans="1:20" x14ac:dyDescent="0.15">
      <c r="A176" s="28" t="s">
        <v>44</v>
      </c>
      <c r="B176" s="39">
        <v>52</v>
      </c>
      <c r="C176" s="39">
        <v>114</v>
      </c>
      <c r="D176" s="39">
        <f>C176/B176</f>
        <v>2.1923076923076925</v>
      </c>
      <c r="E176" s="39">
        <v>1</v>
      </c>
      <c r="F176" s="39">
        <v>142</v>
      </c>
      <c r="G176" s="39">
        <v>104</v>
      </c>
      <c r="H176" s="39">
        <v>1109</v>
      </c>
      <c r="I176" s="46">
        <f>H176/G176</f>
        <v>10.663461538461538</v>
      </c>
      <c r="J176" s="39">
        <v>4</v>
      </c>
      <c r="K176" s="29">
        <f>(C176*0.1)+(E176*6)+(H176*0.1)+(J176*6)</f>
        <v>152.30000000000001</v>
      </c>
      <c r="L176" s="29">
        <f>(C176*0.1)+(E176*6)+(G176*1)+(H176*0.1)+(J176*6)</f>
        <v>256.3</v>
      </c>
      <c r="O176" s="45">
        <f>(B176+F176)/(B172+F172+B174+F174+B176+F176+B170+H170)</f>
        <v>0.12262958280657396</v>
      </c>
      <c r="P176" s="41">
        <f>B176/(B176+B174+B172+H170)</f>
        <v>0.11954022988505747</v>
      </c>
      <c r="Q176" s="26">
        <f>F176/(F176+F174+F172)</f>
        <v>0.25222024866785081</v>
      </c>
    </row>
  </sheetData>
  <mergeCells count="136">
    <mergeCell ref="A141:W141"/>
    <mergeCell ref="H143:J143"/>
    <mergeCell ref="M143:O143"/>
    <mergeCell ref="H144:J144"/>
    <mergeCell ref="H145:J145"/>
    <mergeCell ref="H146:J146"/>
    <mergeCell ref="J127:M127"/>
    <mergeCell ref="R127:U127"/>
    <mergeCell ref="J128:M128"/>
    <mergeCell ref="R128:U128"/>
    <mergeCell ref="J129:M129"/>
    <mergeCell ref="R129:U129"/>
    <mergeCell ref="J124:M124"/>
    <mergeCell ref="R124:U124"/>
    <mergeCell ref="J125:M125"/>
    <mergeCell ref="R125:U125"/>
    <mergeCell ref="J126:M126"/>
    <mergeCell ref="R126:U126"/>
    <mergeCell ref="J121:M121"/>
    <mergeCell ref="R121:U121"/>
    <mergeCell ref="J122:M122"/>
    <mergeCell ref="R122:U122"/>
    <mergeCell ref="J123:M123"/>
    <mergeCell ref="R123:U123"/>
    <mergeCell ref="A111:G111"/>
    <mergeCell ref="J111:N111"/>
    <mergeCell ref="R111:T111"/>
    <mergeCell ref="V111:W111"/>
    <mergeCell ref="A120:G120"/>
    <mergeCell ref="J120:N120"/>
    <mergeCell ref="R120:V120"/>
    <mergeCell ref="A90:G90"/>
    <mergeCell ref="H90:M90"/>
    <mergeCell ref="R90:T90"/>
    <mergeCell ref="V90:W90"/>
    <mergeCell ref="A100:G100"/>
    <mergeCell ref="J100:N100"/>
    <mergeCell ref="R100:T100"/>
    <mergeCell ref="V100:W100"/>
    <mergeCell ref="H76:J76"/>
    <mergeCell ref="H77:J77"/>
    <mergeCell ref="A80:W80"/>
    <mergeCell ref="C82:I82"/>
    <mergeCell ref="L82:P82"/>
    <mergeCell ref="R82:T82"/>
    <mergeCell ref="V82:W82"/>
    <mergeCell ref="J59:M59"/>
    <mergeCell ref="R59:U59"/>
    <mergeCell ref="AL59:AO59"/>
    <mergeCell ref="AT59:AW59"/>
    <mergeCell ref="A73:W73"/>
    <mergeCell ref="H75:J75"/>
    <mergeCell ref="M75:O75"/>
    <mergeCell ref="J57:M57"/>
    <mergeCell ref="R57:U57"/>
    <mergeCell ref="AL57:AO57"/>
    <mergeCell ref="AT57:AW57"/>
    <mergeCell ref="J58:M58"/>
    <mergeCell ref="R58:U58"/>
    <mergeCell ref="AL58:AO58"/>
    <mergeCell ref="AT58:AW58"/>
    <mergeCell ref="J55:M55"/>
    <mergeCell ref="R55:U55"/>
    <mergeCell ref="AL55:AO55"/>
    <mergeCell ref="AT55:AW55"/>
    <mergeCell ref="J56:M56"/>
    <mergeCell ref="R56:U56"/>
    <mergeCell ref="AL56:AO56"/>
    <mergeCell ref="AT56:AW56"/>
    <mergeCell ref="J53:M53"/>
    <mergeCell ref="R53:U53"/>
    <mergeCell ref="AL53:AO53"/>
    <mergeCell ref="AT53:AW53"/>
    <mergeCell ref="J54:M54"/>
    <mergeCell ref="R54:U54"/>
    <mergeCell ref="AL54:AO54"/>
    <mergeCell ref="AT54:AW54"/>
    <mergeCell ref="J51:M51"/>
    <mergeCell ref="R51:U51"/>
    <mergeCell ref="AL51:AO51"/>
    <mergeCell ref="AT51:AW51"/>
    <mergeCell ref="J52:M52"/>
    <mergeCell ref="R52:U52"/>
    <mergeCell ref="AL52:AO52"/>
    <mergeCell ref="AT52:AW52"/>
    <mergeCell ref="A50:G50"/>
    <mergeCell ref="J50:N50"/>
    <mergeCell ref="R50:V50"/>
    <mergeCell ref="AC50:AI50"/>
    <mergeCell ref="AL50:AP50"/>
    <mergeCell ref="AT50:AX50"/>
    <mergeCell ref="AV30:AX30"/>
    <mergeCell ref="AZ30:BA30"/>
    <mergeCell ref="A41:G41"/>
    <mergeCell ref="L41:P41"/>
    <mergeCell ref="T41:V41"/>
    <mergeCell ref="X41:Y41"/>
    <mergeCell ref="AE41:AK41"/>
    <mergeCell ref="AN41:AR41"/>
    <mergeCell ref="AV41:AX41"/>
    <mergeCell ref="AZ41:BA41"/>
    <mergeCell ref="A30:G30"/>
    <mergeCell ref="L30:P30"/>
    <mergeCell ref="T30:V30"/>
    <mergeCell ref="X30:Y30"/>
    <mergeCell ref="AE30:AK30"/>
    <mergeCell ref="AN30:AR30"/>
    <mergeCell ref="AV12:AX12"/>
    <mergeCell ref="AZ12:BA12"/>
    <mergeCell ref="A20:G20"/>
    <mergeCell ref="H20:M20"/>
    <mergeCell ref="T20:V20"/>
    <mergeCell ref="X20:Y20"/>
    <mergeCell ref="AE20:AK20"/>
    <mergeCell ref="AL20:AQ20"/>
    <mergeCell ref="AV20:AX20"/>
    <mergeCell ref="AZ20:BA20"/>
    <mergeCell ref="C12:I12"/>
    <mergeCell ref="N12:R12"/>
    <mergeCell ref="T12:V12"/>
    <mergeCell ref="X12:Y12"/>
    <mergeCell ref="AG12:AM12"/>
    <mergeCell ref="AP12:AT12"/>
    <mergeCell ref="H6:J6"/>
    <mergeCell ref="AJ6:AL6"/>
    <mergeCell ref="H7:J7"/>
    <mergeCell ref="AJ7:AL7"/>
    <mergeCell ref="A10:W10"/>
    <mergeCell ref="AC10:AY10"/>
    <mergeCell ref="A1:W1"/>
    <mergeCell ref="A3:W3"/>
    <mergeCell ref="AC3:AY3"/>
    <mergeCell ref="H5:J5"/>
    <mergeCell ref="M5:O5"/>
    <mergeCell ref="AJ5:AL5"/>
    <mergeCell ref="AO5:AQ5"/>
  </mergeCells>
  <hyperlinks>
    <hyperlink ref="H6" location="ARI!A90" display="RSP Projections: Year 2" xr:uid="{9860C67C-FDD3-4F28-B344-8CEC44951239}"/>
    <hyperlink ref="H6:J6" location="ARI!A110" display="RSP Projections: Year 2" xr:uid="{41430781-D830-43EB-92BE-5DC33DEEF103}"/>
    <hyperlink ref="M5:O5" location="ARI!AX11" display="Adjustable Projections: Year 1" xr:uid="{824FBC19-C353-4352-A5A9-CF706F00A2C2}"/>
    <hyperlink ref="AJ5" location="ARI!C9" display="RSP Projections: Year 1" xr:uid="{D9013613-B325-479E-B079-425DBF0AC702}"/>
    <hyperlink ref="AJ6" location="ARI!A90" display="RSP Projections: Year 2" xr:uid="{A1DF7BFF-BF73-4835-925C-AF6C8E92C6D3}"/>
    <hyperlink ref="AJ6:AL6" location="ARI!A110" display="RSP Projections: Year 2" xr:uid="{680CB6CE-61CB-4D94-8DD4-D1BF4019D62B}"/>
    <hyperlink ref="AO5:AQ5" location="ARI!AX11" display="Adjustable Projections: Year 1" xr:uid="{07EF8E16-F374-4A11-AD18-1111E494E3BA}"/>
    <hyperlink ref="H5" location="ARI!C9" display="RSP Projections: Year 1" xr:uid="{7FDA6A13-5357-4F9D-8C4C-6486719AAB48}"/>
    <hyperlink ref="H76" location="ARI!A90" display="RSP Projections: Year 2" xr:uid="{8F2C3EFF-C781-433E-A170-9FB20B55E8E1}"/>
    <hyperlink ref="H76:J76" location="ARI!A110" display="RSP Projections: Year 2" xr:uid="{A1F8EBFD-9C5D-4ABC-A063-C691D729E24D}"/>
    <hyperlink ref="M75:O75" location="ARI!AX11" display="Adjustable Projections: Year 1" xr:uid="{424D6ADA-86F1-405D-A803-5DA15656FE21}"/>
    <hyperlink ref="H75" location="ARI!C9" display="RSP Projections: Year 1" xr:uid="{E0154E0A-0F5C-408A-A364-4032622E701F}"/>
    <hyperlink ref="M6" location="ARI!A170" display="Past Run/Pass Performances" xr:uid="{E4DC9042-98B7-4A0F-8583-63756843F57D}"/>
    <hyperlink ref="M76" location="ARI!A170" display="Past Run/Pass Performances" xr:uid="{C9F79B94-BE70-49DC-8EA5-1082658C1321}"/>
    <hyperlink ref="H143" location="ARI!C9" display="RSP Projections: Year 1" xr:uid="{374BB687-1F51-43A2-BF88-D3C6DD8E9A69}"/>
    <hyperlink ref="H144" location="ARI!A90" display="RSP Projections: Year 2" xr:uid="{90E85FE9-3076-470F-8B46-726445829DD6}"/>
    <hyperlink ref="H144:J144" location="ARI!A110" display="RSP Projections: Year 2" xr:uid="{369B8D81-86C5-4EB3-B649-29102CF28D0A}"/>
    <hyperlink ref="M143:O143" location="ARI!AX11" display="Adjustable Projections: Year 1" xr:uid="{20086A72-8EFE-4AF5-822F-067ABDB7D7B6}"/>
  </hyperlinks>
  <pageMargins left="0" right="0" top="0" bottom="0" header="0" footer="0"/>
  <pageSetup scale="54" orientation="landscape" horizontalDpi="1200" verticalDpi="1200"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94A2F-DFAC-42C3-ADED-BF81C3D30EAC}">
  <dimension ref="A1:BB176"/>
  <sheetViews>
    <sheetView topLeftCell="A19" zoomScale="200" zoomScaleNormal="200" workbookViewId="0">
      <selection activeCell="G37" sqref="G37"/>
    </sheetView>
  </sheetViews>
  <sheetFormatPr defaultRowHeight="8.25" x14ac:dyDescent="0.15"/>
  <cols>
    <col min="1" max="1" width="14.28515625" style="224" bestFit="1" customWidth="1"/>
    <col min="2" max="2" width="3.85546875" style="232" customWidth="1"/>
    <col min="3" max="17" width="3.85546875" style="224" customWidth="1"/>
    <col min="18" max="18" width="12" style="224" bestFit="1" customWidth="1"/>
    <col min="19" max="19" width="6.7109375" style="224" customWidth="1"/>
    <col min="20" max="20" width="6.5703125" style="224" bestFit="1" customWidth="1"/>
    <col min="21" max="21" width="4.28515625" style="224" customWidth="1"/>
    <col min="22" max="22" width="4.7109375" style="224" customWidth="1"/>
    <col min="23" max="23" width="4.28515625" style="224" bestFit="1" customWidth="1"/>
    <col min="24" max="24" width="3.5703125" style="224" customWidth="1"/>
    <col min="25" max="25" width="4.7109375" style="224" customWidth="1"/>
    <col min="26" max="26" width="4" style="224" customWidth="1"/>
    <col min="27" max="28" width="9.140625" style="224"/>
    <col min="29" max="29" width="13.140625" style="224" bestFit="1" customWidth="1"/>
    <col min="30" max="30" width="6.140625" style="224" bestFit="1" customWidth="1"/>
    <col min="31" max="31" width="7.7109375" style="224" bestFit="1" customWidth="1"/>
    <col min="32" max="32" width="6" style="224" bestFit="1" customWidth="1"/>
    <col min="33" max="33" width="7.7109375" style="224" bestFit="1" customWidth="1"/>
    <col min="34" max="34" width="5" style="224" bestFit="1" customWidth="1"/>
    <col min="35" max="35" width="7.7109375" style="224" bestFit="1" customWidth="1"/>
    <col min="36" max="36" width="3.5703125" style="224" bestFit="1" customWidth="1"/>
    <col min="37" max="37" width="7.7109375" style="224" bestFit="1" customWidth="1"/>
    <col min="38" max="38" width="33.85546875" style="224" bestFit="1" customWidth="1"/>
    <col min="39" max="39" width="7.7109375" style="224" bestFit="1" customWidth="1"/>
    <col min="40" max="40" width="4.28515625" style="224" bestFit="1" customWidth="1"/>
    <col min="41" max="41" width="7.7109375" style="224" bestFit="1" customWidth="1"/>
    <col min="42" max="42" width="6.42578125" style="224" bestFit="1" customWidth="1"/>
    <col min="43" max="43" width="7.7109375" style="224" bestFit="1" customWidth="1"/>
    <col min="44" max="44" width="3.5703125" style="224" bestFit="1" customWidth="1"/>
    <col min="45" max="45" width="7.7109375" style="224" bestFit="1" customWidth="1"/>
    <col min="46" max="46" width="9.140625" style="224"/>
    <col min="47" max="49" width="7.7109375" style="224" bestFit="1" customWidth="1"/>
    <col min="50" max="50" width="6.28515625" style="224" bestFit="1" customWidth="1"/>
    <col min="51" max="51" width="5.85546875" style="224" bestFit="1" customWidth="1"/>
    <col min="52" max="52" width="6.85546875" style="224" bestFit="1" customWidth="1"/>
    <col min="53" max="16384" width="9.140625" style="224"/>
  </cols>
  <sheetData>
    <row r="1" spans="1:53" x14ac:dyDescent="0.15">
      <c r="A1" s="517" t="s">
        <v>117</v>
      </c>
      <c r="B1" s="517"/>
      <c r="C1" s="517"/>
      <c r="D1" s="517"/>
      <c r="E1" s="517"/>
      <c r="F1" s="517"/>
      <c r="G1" s="517"/>
      <c r="H1" s="517"/>
      <c r="I1" s="517"/>
      <c r="J1" s="517"/>
      <c r="K1" s="517"/>
      <c r="L1" s="517"/>
      <c r="M1" s="517"/>
      <c r="N1" s="517"/>
      <c r="O1" s="517"/>
      <c r="P1" s="517"/>
      <c r="Q1" s="517"/>
      <c r="R1" s="517"/>
      <c r="S1" s="517"/>
      <c r="T1" s="517"/>
      <c r="U1" s="517"/>
      <c r="V1" s="517"/>
      <c r="W1" s="517"/>
    </row>
    <row r="2" spans="1:53" x14ac:dyDescent="0.15">
      <c r="C2" s="226"/>
      <c r="D2" s="226"/>
      <c r="E2" s="226"/>
      <c r="F2" s="226"/>
      <c r="G2" s="226"/>
      <c r="H2" s="226"/>
      <c r="I2" s="226"/>
      <c r="J2" s="226"/>
      <c r="K2" s="226"/>
      <c r="L2" s="226"/>
      <c r="M2" s="226"/>
      <c r="N2" s="226"/>
    </row>
    <row r="3" spans="1:53" x14ac:dyDescent="0.15">
      <c r="A3" s="517" t="s">
        <v>55</v>
      </c>
      <c r="B3" s="517"/>
      <c r="C3" s="517"/>
      <c r="D3" s="517"/>
      <c r="E3" s="517"/>
      <c r="F3" s="517"/>
      <c r="G3" s="517"/>
      <c r="H3" s="517"/>
      <c r="I3" s="517"/>
      <c r="J3" s="517"/>
      <c r="K3" s="517"/>
      <c r="L3" s="517"/>
      <c r="M3" s="517"/>
      <c r="N3" s="517"/>
      <c r="O3" s="517"/>
      <c r="P3" s="517"/>
      <c r="Q3" s="517"/>
      <c r="R3" s="517"/>
      <c r="S3" s="517"/>
      <c r="T3" s="517"/>
      <c r="U3" s="517"/>
      <c r="V3" s="517"/>
      <c r="W3" s="517"/>
      <c r="AC3" s="517" t="s">
        <v>55</v>
      </c>
      <c r="AD3" s="517"/>
      <c r="AE3" s="517"/>
      <c r="AF3" s="517"/>
      <c r="AG3" s="517"/>
      <c r="AH3" s="517"/>
      <c r="AI3" s="517"/>
      <c r="AJ3" s="517"/>
      <c r="AK3" s="517"/>
      <c r="AL3" s="517"/>
      <c r="AM3" s="517"/>
      <c r="AN3" s="517"/>
      <c r="AO3" s="517"/>
      <c r="AP3" s="517"/>
      <c r="AQ3" s="517"/>
      <c r="AR3" s="517"/>
      <c r="AS3" s="517"/>
      <c r="AT3" s="517"/>
      <c r="AU3" s="517"/>
      <c r="AV3" s="517"/>
      <c r="AW3" s="517"/>
      <c r="AX3" s="517"/>
      <c r="AY3" s="517"/>
    </row>
    <row r="4" spans="1:53" x14ac:dyDescent="0.15">
      <c r="A4" s="226"/>
      <c r="B4" s="226"/>
      <c r="C4" s="226"/>
      <c r="D4" s="226"/>
      <c r="E4" s="226"/>
      <c r="F4" s="226"/>
      <c r="G4" s="226"/>
      <c r="H4" s="226"/>
      <c r="I4" s="226"/>
      <c r="J4" s="226"/>
      <c r="K4" s="226"/>
      <c r="L4" s="226"/>
      <c r="M4" s="226"/>
      <c r="N4" s="226"/>
      <c r="O4" s="226"/>
      <c r="P4" s="226"/>
      <c r="Q4" s="226"/>
      <c r="R4" s="226"/>
      <c r="S4" s="226"/>
      <c r="T4" s="226"/>
      <c r="U4" s="226"/>
      <c r="V4" s="226"/>
      <c r="W4" s="226"/>
      <c r="X4" s="226"/>
      <c r="Y4" s="226"/>
      <c r="Z4" s="226"/>
      <c r="AA4" s="226"/>
      <c r="AC4" s="226"/>
      <c r="AD4" s="226"/>
      <c r="AE4" s="226"/>
      <c r="AF4" s="226"/>
      <c r="AG4" s="226"/>
      <c r="AH4" s="226"/>
      <c r="AI4" s="226"/>
      <c r="AJ4" s="226"/>
      <c r="AK4" s="226"/>
      <c r="AL4" s="226"/>
      <c r="AM4" s="226"/>
      <c r="AN4" s="226"/>
      <c r="AO4" s="226"/>
      <c r="AP4" s="226"/>
      <c r="AQ4" s="226"/>
      <c r="AR4" s="226"/>
      <c r="AS4" s="226"/>
      <c r="AT4" s="226"/>
      <c r="AU4" s="226"/>
      <c r="AV4" s="226"/>
      <c r="AW4" s="226"/>
      <c r="AX4" s="226"/>
      <c r="AY4" s="226"/>
    </row>
    <row r="5" spans="1:53" x14ac:dyDescent="0.15">
      <c r="H5" s="515" t="s">
        <v>36</v>
      </c>
      <c r="I5" s="516"/>
      <c r="J5" s="516"/>
      <c r="M5" s="515" t="s">
        <v>37</v>
      </c>
      <c r="N5" s="515"/>
      <c r="O5" s="515"/>
      <c r="S5" s="225" t="s">
        <v>94</v>
      </c>
      <c r="AJ5" s="515" t="s">
        <v>36</v>
      </c>
      <c r="AK5" s="516"/>
      <c r="AL5" s="516"/>
      <c r="AO5" s="515" t="s">
        <v>37</v>
      </c>
      <c r="AP5" s="515"/>
      <c r="AQ5" s="515"/>
    </row>
    <row r="6" spans="1:53" x14ac:dyDescent="0.15">
      <c r="H6" s="515" t="s">
        <v>38</v>
      </c>
      <c r="I6" s="515"/>
      <c r="J6" s="515"/>
      <c r="M6" s="227" t="s">
        <v>75</v>
      </c>
      <c r="S6" s="220" t="s">
        <v>40</v>
      </c>
      <c r="T6" s="220" t="s">
        <v>41</v>
      </c>
      <c r="AJ6" s="515" t="s">
        <v>38</v>
      </c>
      <c r="AK6" s="515"/>
      <c r="AL6" s="515"/>
    </row>
    <row r="7" spans="1:53" x14ac:dyDescent="0.15">
      <c r="H7" s="515"/>
      <c r="I7" s="516"/>
      <c r="J7" s="516"/>
      <c r="S7" s="219">
        <f>(N17+D27+L38+L47)/(N17+D27+L38+D17)</f>
        <v>0.49369544131910764</v>
      </c>
      <c r="T7" s="219">
        <f>D17/(D17+N17+D27+L38+L47)</f>
        <v>0.5063045586808923</v>
      </c>
      <c r="AJ7" s="515"/>
      <c r="AK7" s="516"/>
      <c r="AL7" s="516"/>
    </row>
    <row r="10" spans="1:53" x14ac:dyDescent="0.15">
      <c r="A10" s="517" t="s">
        <v>36</v>
      </c>
      <c r="B10" s="517"/>
      <c r="C10" s="517"/>
      <c r="D10" s="517"/>
      <c r="E10" s="517"/>
      <c r="F10" s="517"/>
      <c r="G10" s="517"/>
      <c r="H10" s="517"/>
      <c r="I10" s="517"/>
      <c r="J10" s="517"/>
      <c r="K10" s="517"/>
      <c r="L10" s="517"/>
      <c r="M10" s="517"/>
      <c r="N10" s="517"/>
      <c r="O10" s="517"/>
      <c r="P10" s="517"/>
      <c r="Q10" s="517"/>
      <c r="R10" s="517"/>
      <c r="S10" s="517"/>
      <c r="T10" s="517"/>
      <c r="U10" s="517"/>
      <c r="V10" s="517"/>
      <c r="W10" s="517"/>
      <c r="AC10" s="517" t="s">
        <v>37</v>
      </c>
      <c r="AD10" s="517"/>
      <c r="AE10" s="517"/>
      <c r="AF10" s="517"/>
      <c r="AG10" s="517"/>
      <c r="AH10" s="517"/>
      <c r="AI10" s="517"/>
      <c r="AJ10" s="517"/>
      <c r="AK10" s="517"/>
      <c r="AL10" s="517"/>
      <c r="AM10" s="517"/>
      <c r="AN10" s="517"/>
      <c r="AO10" s="517"/>
      <c r="AP10" s="517"/>
      <c r="AQ10" s="517"/>
      <c r="AR10" s="517"/>
      <c r="AS10" s="517"/>
      <c r="AT10" s="517"/>
      <c r="AU10" s="517"/>
      <c r="AV10" s="517"/>
      <c r="AW10" s="517"/>
      <c r="AX10" s="517"/>
      <c r="AY10" s="517"/>
    </row>
    <row r="12" spans="1:53" x14ac:dyDescent="0.15">
      <c r="C12" s="517" t="s">
        <v>48</v>
      </c>
      <c r="D12" s="517"/>
      <c r="E12" s="517"/>
      <c r="F12" s="517"/>
      <c r="G12" s="517"/>
      <c r="H12" s="517"/>
      <c r="I12" s="517"/>
      <c r="J12" s="226"/>
      <c r="K12" s="226"/>
      <c r="N12" s="517" t="s">
        <v>49</v>
      </c>
      <c r="O12" s="518"/>
      <c r="P12" s="518"/>
      <c r="Q12" s="518"/>
      <c r="R12" s="518"/>
      <c r="T12" s="517" t="s">
        <v>50</v>
      </c>
      <c r="U12" s="517"/>
      <c r="V12" s="517"/>
      <c r="X12" s="517"/>
      <c r="Y12" s="517"/>
      <c r="AG12" s="517" t="s">
        <v>48</v>
      </c>
      <c r="AH12" s="517"/>
      <c r="AI12" s="517"/>
      <c r="AJ12" s="517"/>
      <c r="AK12" s="517"/>
      <c r="AL12" s="517"/>
      <c r="AM12" s="517"/>
      <c r="AP12" s="517" t="s">
        <v>49</v>
      </c>
      <c r="AQ12" s="518"/>
      <c r="AR12" s="518"/>
      <c r="AS12" s="518"/>
      <c r="AT12" s="518"/>
      <c r="AV12" s="517" t="s">
        <v>50</v>
      </c>
      <c r="AW12" s="517"/>
      <c r="AX12" s="517"/>
      <c r="AZ12" s="517" t="s">
        <v>51</v>
      </c>
      <c r="BA12" s="517"/>
    </row>
    <row r="13" spans="1:53" x14ac:dyDescent="0.15">
      <c r="A13" s="228" t="s">
        <v>0</v>
      </c>
      <c r="B13" s="228" t="s">
        <v>1517</v>
      </c>
      <c r="C13" s="228" t="s">
        <v>66</v>
      </c>
      <c r="D13" s="228" t="s">
        <v>1</v>
      </c>
      <c r="E13" s="228" t="s">
        <v>2</v>
      </c>
      <c r="F13" s="228" t="s">
        <v>3</v>
      </c>
      <c r="G13" s="228" t="s">
        <v>4</v>
      </c>
      <c r="H13" s="228" t="s">
        <v>5</v>
      </c>
      <c r="I13" s="228" t="s">
        <v>6</v>
      </c>
      <c r="J13" s="228" t="s">
        <v>7</v>
      </c>
      <c r="K13" s="228" t="s">
        <v>8</v>
      </c>
      <c r="L13" s="228" t="s">
        <v>9</v>
      </c>
      <c r="N13" s="228" t="s">
        <v>10</v>
      </c>
      <c r="O13" s="228" t="s">
        <v>11</v>
      </c>
      <c r="P13" s="228" t="s">
        <v>12</v>
      </c>
      <c r="Q13" s="228" t="s">
        <v>6</v>
      </c>
      <c r="R13" s="228" t="s">
        <v>13</v>
      </c>
      <c r="S13" s="228"/>
      <c r="T13" s="228" t="s">
        <v>47</v>
      </c>
      <c r="U13" s="228" t="s">
        <v>45</v>
      </c>
      <c r="V13" s="228" t="s">
        <v>46</v>
      </c>
      <c r="W13" s="228"/>
      <c r="X13" s="228" t="s">
        <v>14</v>
      </c>
      <c r="Y13" s="228" t="s">
        <v>63</v>
      </c>
      <c r="Z13" s="228"/>
      <c r="AA13" s="228"/>
      <c r="AD13" s="228" t="s">
        <v>0</v>
      </c>
      <c r="AE13" s="228" t="s">
        <v>66</v>
      </c>
      <c r="AF13" s="228" t="s">
        <v>1</v>
      </c>
      <c r="AG13" s="228" t="s">
        <v>2</v>
      </c>
      <c r="AH13" s="228" t="s">
        <v>3</v>
      </c>
      <c r="AI13" s="228" t="s">
        <v>4</v>
      </c>
      <c r="AJ13" s="228" t="s">
        <v>5</v>
      </c>
      <c r="AK13" s="228" t="s">
        <v>6</v>
      </c>
      <c r="AL13" s="228" t="s">
        <v>7</v>
      </c>
      <c r="AM13" s="228" t="s">
        <v>8</v>
      </c>
      <c r="AN13" s="228" t="s">
        <v>9</v>
      </c>
      <c r="AP13" s="228" t="s">
        <v>10</v>
      </c>
      <c r="AQ13" s="228" t="s">
        <v>11</v>
      </c>
      <c r="AR13" s="228" t="s">
        <v>12</v>
      </c>
      <c r="AS13" s="228" t="s">
        <v>6</v>
      </c>
      <c r="AT13" s="228" t="s">
        <v>13</v>
      </c>
      <c r="AU13" s="228"/>
      <c r="AV13" s="228" t="s">
        <v>47</v>
      </c>
      <c r="AW13" s="228" t="s">
        <v>45</v>
      </c>
      <c r="AX13" s="228" t="s">
        <v>46</v>
      </c>
      <c r="AY13" s="228"/>
      <c r="AZ13" s="228" t="s">
        <v>14</v>
      </c>
      <c r="BA13" s="228" t="s">
        <v>63</v>
      </c>
    </row>
    <row r="14" spans="1:53" x14ac:dyDescent="0.15">
      <c r="A14" s="229"/>
      <c r="B14" s="230"/>
      <c r="C14" s="230"/>
      <c r="D14" s="230"/>
      <c r="E14" s="230"/>
      <c r="F14" s="219" t="e">
        <f>E14/D14</f>
        <v>#DIV/0!</v>
      </c>
      <c r="G14" s="230"/>
      <c r="H14" s="231" t="e">
        <f>G14/D14</f>
        <v>#DIV/0!</v>
      </c>
      <c r="I14" s="230"/>
      <c r="J14" s="219" t="e">
        <f>I14/D14</f>
        <v>#DIV/0!</v>
      </c>
      <c r="K14" s="230"/>
      <c r="L14" s="219" t="e">
        <f>K14/D14</f>
        <v>#DIV/0!</v>
      </c>
      <c r="N14" s="230"/>
      <c r="O14" s="230"/>
      <c r="P14" s="230" t="e">
        <f>O14/N14</f>
        <v>#DIV/0!</v>
      </c>
      <c r="Q14" s="230"/>
      <c r="R14" s="219" t="e">
        <f>Q14/N14</f>
        <v>#DIV/0!</v>
      </c>
      <c r="S14" s="232"/>
      <c r="T14" s="219">
        <f>(D14+N14)/($D$17+$N$17)</f>
        <v>0</v>
      </c>
      <c r="U14" s="219">
        <f>D14/($D$17)</f>
        <v>0</v>
      </c>
      <c r="V14" s="219">
        <f>N14/($N$17)</f>
        <v>0</v>
      </c>
      <c r="W14" s="233"/>
      <c r="X14" s="230">
        <f>($G14*('Scoring Format'!$B$2))+($I14*('Scoring Format'!$B$5))+($K14*('Scoring Format'!$B$8))+($O14*('Scoring Format'!$B$3))+($Q14*('Scoring Format'!$B$6))</f>
        <v>0</v>
      </c>
      <c r="Y14" s="234">
        <f>(($G14*('Scoring Format'!$B$2))+($I14*('Scoring Format'!$B$5))+($K14*('Scoring Format'!$B$8))+($O14*('Scoring Format'!$B$3))+($Q14*('Scoring Format'!$B$6)))*0.4</f>
        <v>0</v>
      </c>
      <c r="Z14" s="232"/>
      <c r="AA14" s="232"/>
      <c r="AD14" s="229" t="s">
        <v>15</v>
      </c>
      <c r="AE14" s="229"/>
      <c r="AF14" s="230">
        <v>583</v>
      </c>
      <c r="AG14" s="230">
        <v>378</v>
      </c>
      <c r="AH14" s="219">
        <f>AG14/AF14</f>
        <v>0.64837049742710118</v>
      </c>
      <c r="AI14" s="230">
        <v>4072</v>
      </c>
      <c r="AJ14" s="231">
        <f>AI14/AF14</f>
        <v>6.9845626072041167</v>
      </c>
      <c r="AK14" s="230">
        <v>27</v>
      </c>
      <c r="AL14" s="219">
        <f>AK14/AF14</f>
        <v>4.6312178387650088E-2</v>
      </c>
      <c r="AM14" s="230">
        <v>11</v>
      </c>
      <c r="AN14" s="219">
        <f>AM14/AF14</f>
        <v>1.8867924528301886E-2</v>
      </c>
      <c r="AP14" s="230">
        <v>100</v>
      </c>
      <c r="AQ14" s="230">
        <v>590</v>
      </c>
      <c r="AR14" s="230">
        <f>AQ14/AP14</f>
        <v>5.9</v>
      </c>
      <c r="AS14" s="230">
        <v>5</v>
      </c>
      <c r="AT14" s="219">
        <f>AS14/AP14</f>
        <v>0.05</v>
      </c>
      <c r="AU14" s="232"/>
      <c r="AV14" s="219">
        <f>(AF14+AP14)/(AF17+AP17)</f>
        <v>1</v>
      </c>
      <c r="AW14" s="219">
        <f>AF14/(AP14+AF14)</f>
        <v>0.85358711566617862</v>
      </c>
      <c r="AX14" s="219">
        <f>AP14/(AF14+AP14)</f>
        <v>0.14641288433382138</v>
      </c>
      <c r="AY14" s="233"/>
      <c r="AZ14" s="230">
        <f>((AI14*0.05)+(AK14*4)+(AM14*-1)+(AQ14*0.1)+(AS14*6))*0.55</f>
        <v>214.28000000000003</v>
      </c>
      <c r="BA14" s="234">
        <f>((AI14*0.05)+(AK14*4)+(AM14*-1)+(AQ14*0.1)+(AS14*6))*0.4</f>
        <v>155.84000000000003</v>
      </c>
    </row>
    <row r="15" spans="1:53" x14ac:dyDescent="0.15">
      <c r="A15" s="229" t="s">
        <v>1905</v>
      </c>
      <c r="B15" s="230">
        <v>23</v>
      </c>
      <c r="C15" s="230">
        <v>15</v>
      </c>
      <c r="D15" s="230">
        <v>478</v>
      </c>
      <c r="E15" s="230">
        <v>298</v>
      </c>
      <c r="F15" s="219">
        <f t="shared" ref="F15:F16" si="0">E15/D15</f>
        <v>0.62343096234309625</v>
      </c>
      <c r="G15" s="230">
        <v>3408</v>
      </c>
      <c r="H15" s="231">
        <f>G15/D15</f>
        <v>7.1297071129707117</v>
      </c>
      <c r="I15" s="230">
        <v>23</v>
      </c>
      <c r="J15" s="219">
        <f>I15/D15</f>
        <v>4.8117154811715482E-2</v>
      </c>
      <c r="K15" s="230">
        <v>8</v>
      </c>
      <c r="L15" s="219">
        <f t="shared" ref="L15:L16" si="1">K15/D15</f>
        <v>1.6736401673640166E-2</v>
      </c>
      <c r="N15" s="230">
        <v>109</v>
      </c>
      <c r="O15" s="230">
        <v>630</v>
      </c>
      <c r="P15" s="230">
        <f>O15/N15</f>
        <v>5.7798165137614683</v>
      </c>
      <c r="Q15" s="230">
        <v>8</v>
      </c>
      <c r="R15" s="219">
        <f t="shared" ref="R15:R16" si="2">Q15/N15</f>
        <v>7.3394495412844041E-2</v>
      </c>
      <c r="S15" s="232"/>
      <c r="T15" s="219">
        <f>(D15+N15)/($D$17+$N$17)</f>
        <v>0.92295597484276726</v>
      </c>
      <c r="U15" s="219">
        <f>D15/($D$17)</f>
        <v>0.91570881226053635</v>
      </c>
      <c r="V15" s="219">
        <f>N15/($N$17)</f>
        <v>0.95614035087719296</v>
      </c>
      <c r="W15" s="233"/>
      <c r="X15" s="230">
        <f>($G15*('Scoring Format'!$B$2))+($I15*('Scoring Format'!$B$5))+($K15*('Scoring Format'!$B$8))+($O15*('Scoring Format'!$B$3))+($Q15*('Scoring Format'!$B$6))</f>
        <v>365.4</v>
      </c>
      <c r="Y15" s="234">
        <f>(($G15*('Scoring Format'!$B$2))+($I15*('Scoring Format'!$B$5))+($K15*('Scoring Format'!$B$8))+($O15*('Scoring Format'!$B$3))+($Q15*('Scoring Format'!$B$6)))*0.4</f>
        <v>146.16</v>
      </c>
      <c r="Z15" s="232"/>
      <c r="AA15" s="232"/>
      <c r="AD15" s="229" t="s">
        <v>67</v>
      </c>
      <c r="AE15" s="229"/>
      <c r="AF15" s="230">
        <v>0</v>
      </c>
      <c r="AG15" s="230">
        <v>0</v>
      </c>
      <c r="AH15" s="219">
        <v>0</v>
      </c>
      <c r="AI15" s="230">
        <v>0</v>
      </c>
      <c r="AJ15" s="231"/>
      <c r="AK15" s="230">
        <v>0</v>
      </c>
      <c r="AL15" s="219" t="e">
        <f>AK15/AF15</f>
        <v>#DIV/0!</v>
      </c>
      <c r="AM15" s="230">
        <v>0</v>
      </c>
      <c r="AN15" s="219" t="e">
        <f t="shared" ref="AN15:AN16" si="3">AM15/AF15</f>
        <v>#DIV/0!</v>
      </c>
      <c r="AP15" s="230">
        <v>0</v>
      </c>
      <c r="AQ15" s="230">
        <v>0</v>
      </c>
      <c r="AR15" s="230"/>
      <c r="AS15" s="230">
        <v>0</v>
      </c>
      <c r="AT15" s="219" t="e">
        <f t="shared" ref="AT15:AT16" si="4">AS15/AP15</f>
        <v>#DIV/0!</v>
      </c>
      <c r="AU15" s="232"/>
      <c r="AV15" s="219" t="e">
        <f>(AF15+AP15)/(AD18+AN18)</f>
        <v>#DIV/0!</v>
      </c>
      <c r="AW15" s="219" t="e">
        <f>AF15/(AP15+AF15)</f>
        <v>#DIV/0!</v>
      </c>
      <c r="AX15" s="219" t="e">
        <f>AP15/(AF15+AP15)</f>
        <v>#DIV/0!</v>
      </c>
      <c r="AY15" s="233"/>
      <c r="AZ15" s="230"/>
      <c r="BA15" s="234"/>
    </row>
    <row r="16" spans="1:53" x14ac:dyDescent="0.15">
      <c r="A16" s="229" t="s">
        <v>1906</v>
      </c>
      <c r="B16" s="230">
        <v>32</v>
      </c>
      <c r="C16" s="230">
        <v>2</v>
      </c>
      <c r="D16" s="230">
        <v>44</v>
      </c>
      <c r="E16" s="230">
        <v>28</v>
      </c>
      <c r="F16" s="219">
        <f t="shared" si="0"/>
        <v>0.63636363636363635</v>
      </c>
      <c r="G16" s="230">
        <v>375</v>
      </c>
      <c r="H16" s="231">
        <f>G16/D16</f>
        <v>8.5227272727272734</v>
      </c>
      <c r="I16" s="230">
        <v>2</v>
      </c>
      <c r="J16" s="219">
        <f>I16/D16</f>
        <v>4.5454545454545456E-2</v>
      </c>
      <c r="K16" s="230">
        <v>3</v>
      </c>
      <c r="L16" s="219">
        <f t="shared" si="1"/>
        <v>6.8181818181818177E-2</v>
      </c>
      <c r="N16" s="230">
        <v>5</v>
      </c>
      <c r="O16" s="230">
        <v>17</v>
      </c>
      <c r="P16" s="230">
        <f>O16/N16</f>
        <v>3.4</v>
      </c>
      <c r="Q16" s="230">
        <v>1</v>
      </c>
      <c r="R16" s="219">
        <f t="shared" si="2"/>
        <v>0.2</v>
      </c>
      <c r="S16" s="232"/>
      <c r="T16" s="219">
        <f>(D16+N16)/($D$17+$N$17)</f>
        <v>7.7044025157232701E-2</v>
      </c>
      <c r="U16" s="219">
        <f>D16/($D$17)</f>
        <v>8.4291187739463605E-2</v>
      </c>
      <c r="V16" s="219">
        <f>N16/($N$17)</f>
        <v>4.3859649122807015E-2</v>
      </c>
      <c r="W16" s="233"/>
      <c r="X16" s="230">
        <f>($G16*('Scoring Format'!$B$2))+($I16*('Scoring Format'!$B$5))+($K16*('Scoring Format'!$B$8))+($O16*('Scoring Format'!$B$3))+($Q16*('Scoring Format'!$B$6))</f>
        <v>31.45</v>
      </c>
      <c r="Y16" s="234">
        <f>(($G16*('Scoring Format'!$B$2))+($I16*('Scoring Format'!$B$5))+($K16*('Scoring Format'!$B$8))+($O16*('Scoring Format'!$B$3))+($Q16*('Scoring Format'!$B$6)))*0.4</f>
        <v>12.58</v>
      </c>
      <c r="Z16" s="232"/>
      <c r="AA16" s="232"/>
      <c r="AD16" s="229" t="s">
        <v>68</v>
      </c>
      <c r="AE16" s="229"/>
      <c r="AF16" s="230"/>
      <c r="AG16" s="230"/>
      <c r="AH16" s="219" t="e">
        <f>AG16/AF16</f>
        <v>#DIV/0!</v>
      </c>
      <c r="AI16" s="230"/>
      <c r="AJ16" s="231" t="e">
        <f>AI16/AF16</f>
        <v>#DIV/0!</v>
      </c>
      <c r="AK16" s="230"/>
      <c r="AL16" s="219" t="e">
        <f>AK16/AF16</f>
        <v>#DIV/0!</v>
      </c>
      <c r="AM16" s="230"/>
      <c r="AN16" s="219" t="e">
        <f t="shared" si="3"/>
        <v>#DIV/0!</v>
      </c>
      <c r="AP16" s="230"/>
      <c r="AQ16" s="230"/>
      <c r="AR16" s="230" t="e">
        <f>AQ16/AP16</f>
        <v>#DIV/0!</v>
      </c>
      <c r="AS16" s="230"/>
      <c r="AT16" s="219" t="e">
        <f t="shared" si="4"/>
        <v>#DIV/0!</v>
      </c>
      <c r="AU16" s="232"/>
      <c r="AV16" s="219" t="e">
        <f>(AF16+AP16)/(AF20+AP20)</f>
        <v>#DIV/0!</v>
      </c>
      <c r="AW16" s="219" t="e">
        <f>AF16/(AP16+AF16)</f>
        <v>#DIV/0!</v>
      </c>
      <c r="AX16" s="219" t="e">
        <f>AP16/(AF16+AP16)</f>
        <v>#DIV/0!</v>
      </c>
      <c r="AY16" s="233"/>
      <c r="AZ16" s="230">
        <f>((AI16*0.05)+(AK16*4)+(AM16*-1)+(AQ16*0.1)+(AS16*6))*0.55</f>
        <v>0</v>
      </c>
      <c r="BA16" s="234">
        <f>((AI16*0.05)+(AK16*4)+(AM16*-1)+(AQ16*0.1)+(AS16*6))*0.4</f>
        <v>0</v>
      </c>
    </row>
    <row r="17" spans="1:54" x14ac:dyDescent="0.15">
      <c r="A17" s="228" t="s">
        <v>44</v>
      </c>
      <c r="B17" s="228"/>
      <c r="C17" s="228"/>
      <c r="D17" s="228">
        <f>SUM(D14:D16)</f>
        <v>522</v>
      </c>
      <c r="E17" s="228">
        <f>SUM(E14:E16)</f>
        <v>326</v>
      </c>
      <c r="F17" s="228"/>
      <c r="G17" s="228">
        <f t="shared" ref="G17" si="5">SUM(G14:G16)</f>
        <v>3783</v>
      </c>
      <c r="H17" s="228"/>
      <c r="I17" s="228">
        <f t="shared" ref="I17" si="6">SUM(I14:I16)</f>
        <v>25</v>
      </c>
      <c r="J17" s="228"/>
      <c r="K17" s="228">
        <f t="shared" ref="K17" si="7">SUM(K14:K16)</f>
        <v>11</v>
      </c>
      <c r="L17" s="228"/>
      <c r="M17" s="225"/>
      <c r="N17" s="228">
        <f>SUM(N14:N16)</f>
        <v>114</v>
      </c>
      <c r="O17" s="228">
        <f>SUM(O14:O16)</f>
        <v>647</v>
      </c>
      <c r="P17" s="228"/>
      <c r="Q17" s="228">
        <f>SUM(Q14:Q16)</f>
        <v>9</v>
      </c>
      <c r="R17" s="228"/>
      <c r="S17" s="228"/>
      <c r="T17" s="235">
        <f>T14+T15+T16</f>
        <v>1</v>
      </c>
      <c r="U17" s="236">
        <f>D17/(D17+N17)</f>
        <v>0.82075471698113212</v>
      </c>
      <c r="V17" s="236">
        <f>N17/(N17+D17)</f>
        <v>0.17924528301886791</v>
      </c>
      <c r="W17" s="233"/>
      <c r="X17" s="232"/>
      <c r="Y17" s="232"/>
      <c r="Z17" s="232"/>
      <c r="AA17" s="232"/>
      <c r="AD17" s="228" t="s">
        <v>44</v>
      </c>
      <c r="AE17" s="228"/>
      <c r="AF17" s="228">
        <f>SUM(AF14:AF16)</f>
        <v>583</v>
      </c>
      <c r="AG17" s="228">
        <f>SUM(AG14:AG16)</f>
        <v>378</v>
      </c>
      <c r="AH17" s="228"/>
      <c r="AI17" s="228">
        <f t="shared" ref="AI17" si="8">SUM(AI14:AI16)</f>
        <v>4072</v>
      </c>
      <c r="AJ17" s="228"/>
      <c r="AK17" s="228">
        <f t="shared" ref="AK17" si="9">SUM(AK14:AK16)</f>
        <v>27</v>
      </c>
      <c r="AL17" s="228"/>
      <c r="AM17" s="228">
        <f t="shared" ref="AM17" si="10">SUM(AM14:AM16)</f>
        <v>11</v>
      </c>
      <c r="AN17" s="228"/>
      <c r="AO17" s="225"/>
      <c r="AP17" s="228">
        <f>SUM(AP14:AP16)</f>
        <v>100</v>
      </c>
      <c r="AQ17" s="228">
        <f>SUM(AQ14:AQ16)</f>
        <v>590</v>
      </c>
      <c r="AR17" s="228"/>
      <c r="AS17" s="228">
        <f>SUM(AS14:AS16)</f>
        <v>5</v>
      </c>
      <c r="AT17" s="228"/>
      <c r="AU17" s="228"/>
      <c r="AV17" s="235" t="e">
        <f>AV14+AV15+AV16</f>
        <v>#DIV/0!</v>
      </c>
      <c r="AW17" s="236">
        <f>AF17/(AF17+AP17)</f>
        <v>0.85358711566617862</v>
      </c>
      <c r="AX17" s="236">
        <f>AP17/(AP17+AF17)</f>
        <v>0.14641288433382138</v>
      </c>
      <c r="AY17" s="233"/>
      <c r="AZ17" s="232"/>
      <c r="BA17" s="232"/>
    </row>
    <row r="18" spans="1:54" x14ac:dyDescent="0.15">
      <c r="C18" s="232"/>
      <c r="D18" s="237"/>
      <c r="E18" s="232"/>
      <c r="F18" s="238"/>
      <c r="G18" s="232"/>
      <c r="H18" s="239"/>
      <c r="I18" s="232"/>
      <c r="J18" s="239"/>
      <c r="K18" s="232"/>
      <c r="L18" s="232"/>
      <c r="M18" s="232"/>
      <c r="N18" s="232"/>
      <c r="O18" s="232"/>
      <c r="P18" s="232"/>
      <c r="Q18" s="232"/>
      <c r="R18" s="232"/>
      <c r="AD18" s="232"/>
      <c r="AE18" s="232"/>
      <c r="AF18" s="237"/>
      <c r="AG18" s="232"/>
      <c r="AH18" s="238"/>
      <c r="AI18" s="232"/>
      <c r="AJ18" s="239"/>
      <c r="AK18" s="232"/>
      <c r="AL18" s="239"/>
      <c r="AM18" s="232"/>
      <c r="AN18" s="232"/>
      <c r="AO18" s="232"/>
      <c r="AP18" s="232"/>
      <c r="AQ18" s="232"/>
      <c r="AR18" s="232"/>
      <c r="AS18" s="232"/>
      <c r="AT18" s="232"/>
    </row>
    <row r="19" spans="1:54" x14ac:dyDescent="0.15">
      <c r="C19" s="232"/>
      <c r="D19" s="237"/>
      <c r="E19" s="232"/>
      <c r="F19" s="238"/>
      <c r="G19" s="232"/>
      <c r="H19" s="239"/>
      <c r="I19" s="232"/>
      <c r="J19" s="239"/>
      <c r="K19" s="232"/>
      <c r="L19" s="232"/>
      <c r="M19" s="232"/>
      <c r="N19" s="232"/>
      <c r="O19" s="232"/>
      <c r="P19" s="232"/>
      <c r="Q19" s="232"/>
      <c r="R19" s="232"/>
      <c r="AD19" s="232"/>
      <c r="AE19" s="232"/>
      <c r="AF19" s="237"/>
      <c r="AG19" s="232"/>
      <c r="AH19" s="238"/>
      <c r="AI19" s="232"/>
      <c r="AJ19" s="239"/>
      <c r="AK19" s="232"/>
      <c r="AL19" s="239"/>
      <c r="AM19" s="232"/>
      <c r="AN19" s="232"/>
      <c r="AO19" s="232"/>
      <c r="AP19" s="232"/>
      <c r="AQ19" s="232"/>
      <c r="AR19" s="232"/>
      <c r="AS19" s="232"/>
      <c r="AT19" s="232"/>
    </row>
    <row r="20" spans="1:54" x14ac:dyDescent="0.15">
      <c r="A20" s="517" t="s">
        <v>49</v>
      </c>
      <c r="B20" s="517"/>
      <c r="C20" s="517"/>
      <c r="D20" s="517"/>
      <c r="E20" s="517"/>
      <c r="F20" s="517"/>
      <c r="G20" s="517"/>
      <c r="H20" s="517" t="s">
        <v>52</v>
      </c>
      <c r="I20" s="518"/>
      <c r="J20" s="518"/>
      <c r="K20" s="518"/>
      <c r="L20" s="518"/>
      <c r="M20" s="518"/>
      <c r="N20" s="232"/>
      <c r="O20" s="232"/>
      <c r="P20" s="232"/>
      <c r="Q20" s="232"/>
      <c r="T20" s="517" t="s">
        <v>50</v>
      </c>
      <c r="U20" s="517"/>
      <c r="V20" s="517"/>
      <c r="X20" s="517"/>
      <c r="Y20" s="517"/>
      <c r="Z20" s="226"/>
      <c r="AA20" s="226"/>
      <c r="AB20" s="226"/>
      <c r="AC20" s="226"/>
      <c r="AE20" s="517" t="s">
        <v>49</v>
      </c>
      <c r="AF20" s="517"/>
      <c r="AG20" s="517"/>
      <c r="AH20" s="517"/>
      <c r="AI20" s="517"/>
      <c r="AJ20" s="517"/>
      <c r="AK20" s="517"/>
      <c r="AL20" s="517" t="s">
        <v>52</v>
      </c>
      <c r="AM20" s="518"/>
      <c r="AN20" s="518"/>
      <c r="AO20" s="518"/>
      <c r="AP20" s="518"/>
      <c r="AQ20" s="518"/>
      <c r="AR20" s="232"/>
      <c r="AS20" s="232"/>
      <c r="AV20" s="517" t="s">
        <v>50</v>
      </c>
      <c r="AW20" s="517"/>
      <c r="AX20" s="517"/>
      <c r="AZ20" s="517" t="s">
        <v>51</v>
      </c>
      <c r="BA20" s="517"/>
      <c r="BB20" s="226"/>
    </row>
    <row r="21" spans="1:54" x14ac:dyDescent="0.15">
      <c r="A21" s="228" t="s">
        <v>16</v>
      </c>
      <c r="B21" s="228" t="s">
        <v>1517</v>
      </c>
      <c r="C21" s="228" t="s">
        <v>66</v>
      </c>
      <c r="D21" s="228" t="s">
        <v>1</v>
      </c>
      <c r="E21" s="228" t="s">
        <v>4</v>
      </c>
      <c r="F21" s="228" t="s">
        <v>5</v>
      </c>
      <c r="G21" s="228" t="s">
        <v>6</v>
      </c>
      <c r="H21" s="228" t="s">
        <v>7</v>
      </c>
      <c r="J21" s="228" t="s">
        <v>34</v>
      </c>
      <c r="K21" s="228" t="s">
        <v>17</v>
      </c>
      <c r="L21" s="228" t="s">
        <v>18</v>
      </c>
      <c r="M21" s="228" t="s">
        <v>19</v>
      </c>
      <c r="N21" s="228" t="s">
        <v>20</v>
      </c>
      <c r="O21" s="228" t="s">
        <v>6</v>
      </c>
      <c r="P21" s="228" t="s">
        <v>53</v>
      </c>
      <c r="S21" s="228" t="s">
        <v>16</v>
      </c>
      <c r="T21" s="228" t="s">
        <v>47</v>
      </c>
      <c r="U21" s="228" t="s">
        <v>45</v>
      </c>
      <c r="V21" s="228" t="s">
        <v>46</v>
      </c>
      <c r="X21" s="228" t="s">
        <v>14</v>
      </c>
      <c r="Y21" s="228" t="s">
        <v>21</v>
      </c>
      <c r="Z21" s="228" t="s">
        <v>1002</v>
      </c>
      <c r="AA21" s="228"/>
      <c r="AB21" s="228"/>
      <c r="AC21" s="228"/>
      <c r="AD21" s="228" t="s">
        <v>16</v>
      </c>
      <c r="AE21" s="228" t="s">
        <v>66</v>
      </c>
      <c r="AF21" s="228" t="s">
        <v>1</v>
      </c>
      <c r="AG21" s="228" t="s">
        <v>4</v>
      </c>
      <c r="AH21" s="228" t="s">
        <v>5</v>
      </c>
      <c r="AI21" s="228" t="s">
        <v>6</v>
      </c>
      <c r="AJ21" s="228" t="s">
        <v>7</v>
      </c>
      <c r="AL21" s="228" t="s">
        <v>34</v>
      </c>
      <c r="AM21" s="228" t="s">
        <v>17</v>
      </c>
      <c r="AN21" s="228" t="s">
        <v>18</v>
      </c>
      <c r="AO21" s="228" t="s">
        <v>19</v>
      </c>
      <c r="AP21" s="228" t="s">
        <v>20</v>
      </c>
      <c r="AQ21" s="228" t="s">
        <v>6</v>
      </c>
      <c r="AR21" s="228" t="s">
        <v>53</v>
      </c>
      <c r="AV21" s="228" t="s">
        <v>47</v>
      </c>
      <c r="AW21" s="228" t="s">
        <v>45</v>
      </c>
      <c r="AX21" s="228" t="s">
        <v>46</v>
      </c>
      <c r="AZ21" s="228" t="s">
        <v>14</v>
      </c>
      <c r="BA21" s="228" t="s">
        <v>21</v>
      </c>
    </row>
    <row r="22" spans="1:54" x14ac:dyDescent="0.15">
      <c r="A22" s="229" t="s">
        <v>1598</v>
      </c>
      <c r="B22" s="230">
        <v>29</v>
      </c>
      <c r="C22" s="241">
        <v>17</v>
      </c>
      <c r="D22" s="230">
        <v>44</v>
      </c>
      <c r="E22" s="230">
        <v>171</v>
      </c>
      <c r="F22" s="230">
        <f>E22/D22</f>
        <v>3.8863636363636362</v>
      </c>
      <c r="G22" s="230">
        <v>0</v>
      </c>
      <c r="H22" s="219">
        <f>G22/D22</f>
        <v>0</v>
      </c>
      <c r="J22" s="219">
        <f>L22/K22</f>
        <v>0.5</v>
      </c>
      <c r="K22" s="230">
        <v>10</v>
      </c>
      <c r="L22" s="230">
        <v>5</v>
      </c>
      <c r="M22" s="230">
        <v>40</v>
      </c>
      <c r="N22" s="230">
        <f>M22/L22</f>
        <v>8</v>
      </c>
      <c r="O22" s="230"/>
      <c r="P22" s="219">
        <f>O22/L22</f>
        <v>0</v>
      </c>
      <c r="S22" s="229" t="s">
        <v>1599</v>
      </c>
      <c r="T22" s="219">
        <f>(D22+K22)/($D$27+$K$27+$N$17+$E$17+$L$38+$L$47)</f>
        <v>6.1363636363636363E-2</v>
      </c>
      <c r="U22" s="219">
        <f>K22/($K$27+$F$38+$F$47)</f>
        <v>2.9940119760479042E-2</v>
      </c>
      <c r="V22" s="219">
        <f>D22/($D$27+$N$17+$L$38+$L$47)</f>
        <v>8.6444007858546168E-2</v>
      </c>
      <c r="X22" s="230">
        <f>($E22*('Scoring Format'!$B$3))+($G22*('Scoring Format'!$B$6))+($M22*('Scoring Format'!$B$4))+($O22*('Scoring Format'!$B$7))</f>
        <v>21.1</v>
      </c>
      <c r="Y22" s="230">
        <f>($E22*('Scoring Format'!$B$3))+($G22*('Scoring Format'!$B$6))+(L22*1)+($M22*('Scoring Format'!$B$4))+($O22*('Scoring Format'!$B$7))</f>
        <v>26.1</v>
      </c>
      <c r="Z22" s="230">
        <f>($E22*('Scoring Format'!$B$3))+($G22*('Scoring Format'!$B$6))+(L22*0.5)+($M22*('Scoring Format'!$B$4))+($O22*('Scoring Format'!$B$7))</f>
        <v>23.6</v>
      </c>
      <c r="AA22" s="232"/>
      <c r="AB22" s="232"/>
      <c r="AC22" s="232"/>
      <c r="AD22" s="229" t="s">
        <v>177</v>
      </c>
      <c r="AE22" s="229"/>
      <c r="AF22" s="230">
        <v>200</v>
      </c>
      <c r="AG22" s="230">
        <v>1040</v>
      </c>
      <c r="AH22" s="230">
        <f>AG22/AF22</f>
        <v>5.2</v>
      </c>
      <c r="AI22" s="230">
        <v>7</v>
      </c>
      <c r="AJ22" s="219">
        <f>AI22/AF22</f>
        <v>3.5000000000000003E-2</v>
      </c>
      <c r="AL22" s="219">
        <f>AN22/AM22</f>
        <v>0.8</v>
      </c>
      <c r="AM22" s="230">
        <v>70</v>
      </c>
      <c r="AN22" s="230">
        <v>56</v>
      </c>
      <c r="AO22" s="230">
        <v>364</v>
      </c>
      <c r="AP22" s="230">
        <f>AO22/AN22</f>
        <v>6.5</v>
      </c>
      <c r="AQ22" s="230">
        <v>2</v>
      </c>
      <c r="AR22" s="219">
        <f>AQ22/AN22</f>
        <v>3.5714285714285712E-2</v>
      </c>
      <c r="AV22" s="219" t="e">
        <f>(#REF!+AM22)/(#REF!+AM25)</f>
        <v>#REF!</v>
      </c>
      <c r="AW22" s="219" t="e">
        <f>#REF!/(AM22+#REF!)</f>
        <v>#REF!</v>
      </c>
      <c r="AX22" s="219" t="e">
        <f>AM22/(#REF!+AM22)</f>
        <v>#REF!</v>
      </c>
      <c r="AZ22" s="230" t="e">
        <f>(#REF!*0.1)+(AF22*6)+(AL22*0.1)+(AN22*6)</f>
        <v>#REF!</v>
      </c>
      <c r="BA22" s="230" t="e">
        <f>(#REF!*0.1)+(AF22*6)+(AK22*1)+(AL22*0.1)+(AN22*6)</f>
        <v>#REF!</v>
      </c>
    </row>
    <row r="23" spans="1:54" x14ac:dyDescent="0.15">
      <c r="A23" s="229" t="s">
        <v>944</v>
      </c>
      <c r="B23" s="230">
        <v>27</v>
      </c>
      <c r="C23" s="241">
        <v>5</v>
      </c>
      <c r="D23" s="230">
        <v>0</v>
      </c>
      <c r="E23" s="230">
        <v>0</v>
      </c>
      <c r="F23" s="230" t="e">
        <f>E23/D23</f>
        <v>#DIV/0!</v>
      </c>
      <c r="G23" s="230">
        <v>0</v>
      </c>
      <c r="H23" s="219" t="e">
        <f>G23/D23</f>
        <v>#DIV/0!</v>
      </c>
      <c r="J23" s="219" t="e">
        <f t="shared" ref="J23:J26" si="11">L23/K23</f>
        <v>#DIV/0!</v>
      </c>
      <c r="K23" s="230"/>
      <c r="L23" s="230"/>
      <c r="M23" s="230"/>
      <c r="N23" s="230" t="e">
        <f>M23/L23</f>
        <v>#DIV/0!</v>
      </c>
      <c r="O23" s="230"/>
      <c r="P23" s="219" t="e">
        <f t="shared" ref="P23:P26" si="12">O23/L23</f>
        <v>#DIV/0!</v>
      </c>
      <c r="S23" s="229" t="s">
        <v>943</v>
      </c>
      <c r="T23" s="219">
        <f>(D23+K23)/($D$27+$K$27+$N$17+$E$17+$L$38+$L$47)</f>
        <v>0</v>
      </c>
      <c r="U23" s="219">
        <f>K23/($K$27+$F$38+$F$47)</f>
        <v>0</v>
      </c>
      <c r="V23" s="219">
        <f>D23/($D$27+$N$17+$L$38+$L$47)</f>
        <v>0</v>
      </c>
      <c r="X23" s="230">
        <f>($E23*('Scoring Format'!$B$3))+($G23*('Scoring Format'!$B$6))+($M23*('Scoring Format'!$B$4))+($O23*('Scoring Format'!$B$7))</f>
        <v>0</v>
      </c>
      <c r="Y23" s="230">
        <f>($E23*('Scoring Format'!$B$3))+($G23*('Scoring Format'!$B$6))+(L23*1)+($M23*('Scoring Format'!$B$4))+($O23*('Scoring Format'!$B$7))</f>
        <v>0</v>
      </c>
      <c r="Z23" s="230">
        <f>($E23*('Scoring Format'!$B$3))+($G23*('Scoring Format'!$B$6))+(L23*0.5)+($M23*('Scoring Format'!$B$4))+($O23*('Scoring Format'!$B$7))</f>
        <v>0</v>
      </c>
      <c r="AA23" s="232"/>
      <c r="AB23" s="232"/>
      <c r="AC23" s="232"/>
      <c r="AD23" s="229" t="s">
        <v>178</v>
      </c>
      <c r="AE23" s="229"/>
      <c r="AF23" s="230">
        <v>96</v>
      </c>
      <c r="AG23" s="230">
        <v>445</v>
      </c>
      <c r="AH23" s="230">
        <f>AG23/AF23</f>
        <v>4.635416666666667</v>
      </c>
      <c r="AI23" s="230">
        <v>6</v>
      </c>
      <c r="AJ23" s="219">
        <f>AI23/AF23</f>
        <v>6.25E-2</v>
      </c>
      <c r="AL23" s="219">
        <f t="shared" ref="AL23:AL26" si="13">AN23/AM23</f>
        <v>0.58333333333333337</v>
      </c>
      <c r="AM23" s="230">
        <v>24</v>
      </c>
      <c r="AN23" s="230">
        <v>14</v>
      </c>
      <c r="AO23" s="230">
        <v>110</v>
      </c>
      <c r="AP23" s="230">
        <f>AO23/AN23</f>
        <v>7.8571428571428568</v>
      </c>
      <c r="AQ23" s="230">
        <v>2</v>
      </c>
      <c r="AR23" s="219">
        <f t="shared" ref="AR23:AR26" si="14">AQ23/AN23</f>
        <v>0.14285714285714285</v>
      </c>
      <c r="AV23" s="219" t="e">
        <f>(#REF!+AM23)/(#REF!+AM26)</f>
        <v>#REF!</v>
      </c>
      <c r="AW23" s="219" t="e">
        <f>#REF!/(AM23+#REF!)</f>
        <v>#REF!</v>
      </c>
      <c r="AX23" s="219" t="e">
        <f>AM23/(#REF!+AM23)</f>
        <v>#REF!</v>
      </c>
      <c r="AZ23" s="230" t="e">
        <f>(#REF!*0.1)+(AF23*6)+(AL23*0.1)+(AN23*6)</f>
        <v>#REF!</v>
      </c>
      <c r="BA23" s="230" t="e">
        <f>(#REF!*0.1)+(AF23*6)+(AK23*1)+(AL23*0.1)+(AN23*6)</f>
        <v>#REF!</v>
      </c>
    </row>
    <row r="24" spans="1:54" x14ac:dyDescent="0.15">
      <c r="A24" s="229" t="s">
        <v>1600</v>
      </c>
      <c r="B24" s="230">
        <v>27</v>
      </c>
      <c r="C24" s="241">
        <v>17</v>
      </c>
      <c r="D24" s="230">
        <v>65</v>
      </c>
      <c r="E24" s="230">
        <v>280</v>
      </c>
      <c r="F24" s="230">
        <f>E24/D24</f>
        <v>4.3076923076923075</v>
      </c>
      <c r="G24" s="230">
        <v>2</v>
      </c>
      <c r="H24" s="219">
        <f>G24/D24</f>
        <v>3.0769230769230771E-2</v>
      </c>
      <c r="J24" s="219">
        <f t="shared" si="11"/>
        <v>0.5</v>
      </c>
      <c r="K24" s="230">
        <v>10</v>
      </c>
      <c r="L24" s="230">
        <v>5</v>
      </c>
      <c r="M24" s="230">
        <v>40</v>
      </c>
      <c r="N24" s="230">
        <f>M24/L24</f>
        <v>8</v>
      </c>
      <c r="O24" s="230"/>
      <c r="P24" s="219">
        <f t="shared" si="12"/>
        <v>0</v>
      </c>
      <c r="S24" s="229" t="s">
        <v>1680</v>
      </c>
      <c r="T24" s="219">
        <f>(D24+K24)/($D$27+$K$27+$N$17+$E$17+$L$38+$L$47)</f>
        <v>8.5227272727272721E-2</v>
      </c>
      <c r="U24" s="219">
        <f>K24/($K$27+$F$38+$F$47)</f>
        <v>2.9940119760479042E-2</v>
      </c>
      <c r="V24" s="219">
        <f>D24/($D$27+$N$17+$L$38+$L$47)</f>
        <v>0.12770137524557956</v>
      </c>
      <c r="X24" s="230">
        <f>($E24*('Scoring Format'!$B$3))+($G24*('Scoring Format'!$B$6))+($M24*('Scoring Format'!$B$4))+($O24*('Scoring Format'!$B$7))</f>
        <v>44</v>
      </c>
      <c r="Y24" s="230">
        <f>($E24*('Scoring Format'!$B$3))+($G24*('Scoring Format'!$B$6))+(L24*1)+($M24*('Scoring Format'!$B$4))+($O24*('Scoring Format'!$B$7))</f>
        <v>49</v>
      </c>
      <c r="Z24" s="230">
        <f>($E24*('Scoring Format'!$B$3))+($G24*('Scoring Format'!$B$6))+(L24*0.5)+($M24*('Scoring Format'!$B$4))+($O24*('Scoring Format'!$B$7))</f>
        <v>46.5</v>
      </c>
      <c r="AA24" s="232"/>
      <c r="AB24" s="232"/>
      <c r="AC24" s="232"/>
      <c r="AD24" s="229" t="s">
        <v>179</v>
      </c>
      <c r="AE24" s="229"/>
      <c r="AF24" s="230">
        <v>8</v>
      </c>
      <c r="AG24" s="230">
        <v>28</v>
      </c>
      <c r="AH24" s="230">
        <f>AG24/AF24</f>
        <v>3.5</v>
      </c>
      <c r="AI24" s="230">
        <v>0</v>
      </c>
      <c r="AJ24" s="219">
        <f>AI24/AF24</f>
        <v>0</v>
      </c>
      <c r="AL24" s="219">
        <f t="shared" si="13"/>
        <v>0.5</v>
      </c>
      <c r="AM24" s="230">
        <v>4</v>
      </c>
      <c r="AN24" s="230">
        <v>2</v>
      </c>
      <c r="AO24" s="230">
        <v>17</v>
      </c>
      <c r="AP24" s="230">
        <f>AO24/AN24</f>
        <v>8.5</v>
      </c>
      <c r="AQ24" s="230">
        <v>0</v>
      </c>
      <c r="AR24" s="219">
        <f t="shared" si="14"/>
        <v>0</v>
      </c>
      <c r="AV24" s="219" t="e">
        <f>(#REF!+AM24)/(#REF!+AM30)</f>
        <v>#REF!</v>
      </c>
      <c r="AW24" s="219" t="e">
        <f>#REF!/(AM24+#REF!)</f>
        <v>#REF!</v>
      </c>
      <c r="AX24" s="219" t="e">
        <f>AM24/(#REF!+AM24)</f>
        <v>#REF!</v>
      </c>
      <c r="AZ24" s="230" t="e">
        <f>(#REF!*0.1)+(AF24*6)+(AL24*0.1)+(AN24*6)</f>
        <v>#REF!</v>
      </c>
      <c r="BA24" s="230" t="e">
        <f>(#REF!*0.1)+(AF24*6)+(AK24*1)+(AL24*0.1)+(AN24*6)</f>
        <v>#REF!</v>
      </c>
    </row>
    <row r="25" spans="1:54" x14ac:dyDescent="0.15">
      <c r="A25" s="229" t="s">
        <v>1907</v>
      </c>
      <c r="B25" s="230">
        <v>24</v>
      </c>
      <c r="C25" s="241">
        <v>17</v>
      </c>
      <c r="D25" s="230">
        <v>286</v>
      </c>
      <c r="E25" s="230">
        <v>1230</v>
      </c>
      <c r="F25" s="230">
        <f>E25/D25</f>
        <v>4.3006993006993008</v>
      </c>
      <c r="G25" s="230">
        <v>14</v>
      </c>
      <c r="H25" s="219">
        <f>G25/D25</f>
        <v>4.8951048951048952E-2</v>
      </c>
      <c r="J25" s="219">
        <f t="shared" si="11"/>
        <v>0.6</v>
      </c>
      <c r="K25" s="230">
        <v>25</v>
      </c>
      <c r="L25" s="230">
        <v>15</v>
      </c>
      <c r="M25" s="230">
        <v>120</v>
      </c>
      <c r="N25" s="230">
        <f>M25/L25</f>
        <v>8</v>
      </c>
      <c r="O25" s="230">
        <v>2</v>
      </c>
      <c r="P25" s="219">
        <f t="shared" si="12"/>
        <v>0.13333333333333333</v>
      </c>
      <c r="S25" s="229" t="s">
        <v>1908</v>
      </c>
      <c r="T25" s="219">
        <f>(D25+K25)/($D$27+$K$27+$N$17+$E$17+$L$38+$L$47)</f>
        <v>0.35340909090909089</v>
      </c>
      <c r="U25" s="219">
        <f>K25/($K$27+$F$38+$F$47)</f>
        <v>7.4850299401197598E-2</v>
      </c>
      <c r="V25" s="219">
        <f>D25/($D$27+$N$17+$L$38+$L$47)</f>
        <v>0.56188605108055012</v>
      </c>
      <c r="X25" s="230">
        <f>($E25*('Scoring Format'!$B$3))+($G25*('Scoring Format'!$B$6))+($M25*('Scoring Format'!$B$4))+($O25*('Scoring Format'!$B$7))</f>
        <v>231</v>
      </c>
      <c r="Y25" s="230">
        <f>($E25*('Scoring Format'!$B$3))+($G25*('Scoring Format'!$B$6))+(L25*1)+($M25*('Scoring Format'!$B$4))+($O25*('Scoring Format'!$B$7))</f>
        <v>246</v>
      </c>
      <c r="Z25" s="230">
        <f>($E25*('Scoring Format'!$B$3))+($G25*('Scoring Format'!$B$6))+(L25*0.5)+($M25*('Scoring Format'!$B$4))+($O25*('Scoring Format'!$B$7))</f>
        <v>238.5</v>
      </c>
      <c r="AA25" s="232"/>
      <c r="AB25" s="232"/>
      <c r="AC25" s="232"/>
      <c r="AD25" s="229" t="s">
        <v>180</v>
      </c>
      <c r="AE25" s="229"/>
      <c r="AF25" s="230"/>
      <c r="AG25" s="230"/>
      <c r="AH25" s="230" t="e">
        <f>AG25/AF25</f>
        <v>#DIV/0!</v>
      </c>
      <c r="AI25" s="230">
        <v>0</v>
      </c>
      <c r="AJ25" s="219" t="e">
        <f>AI25/AF25</f>
        <v>#DIV/0!</v>
      </c>
      <c r="AL25" s="219" t="e">
        <f t="shared" si="13"/>
        <v>#DIV/0!</v>
      </c>
      <c r="AM25" s="230"/>
      <c r="AN25" s="230"/>
      <c r="AO25" s="230"/>
      <c r="AP25" s="230" t="e">
        <f>AO25/AN25</f>
        <v>#DIV/0!</v>
      </c>
      <c r="AQ25" s="230">
        <v>0</v>
      </c>
      <c r="AR25" s="219" t="e">
        <f t="shared" si="14"/>
        <v>#DIV/0!</v>
      </c>
      <c r="AV25" s="219" t="e">
        <f>(#REF!+AM25)/(#REF!+AM31)</f>
        <v>#REF!</v>
      </c>
      <c r="AW25" s="219" t="e">
        <f>#REF!/(AM25+#REF!)</f>
        <v>#REF!</v>
      </c>
      <c r="AX25" s="219" t="e">
        <f>AM25/(#REF!+AM25)</f>
        <v>#REF!</v>
      </c>
      <c r="AZ25" s="230" t="e">
        <f>(#REF!*0.1)+(AF25*6)+(AL25*0.1)+(AN25*6)</f>
        <v>#REF!</v>
      </c>
      <c r="BA25" s="230" t="e">
        <f>(#REF!*0.1)+(AF25*6)+(AK25*1)+(AL25*0.1)+(AN25*6)</f>
        <v>#REF!</v>
      </c>
    </row>
    <row r="26" spans="1:54" x14ac:dyDescent="0.15">
      <c r="A26" s="229"/>
      <c r="B26" s="230"/>
      <c r="C26" s="241"/>
      <c r="D26" s="230"/>
      <c r="E26" s="230"/>
      <c r="F26" s="230" t="e">
        <f>E26/D26</f>
        <v>#DIV/0!</v>
      </c>
      <c r="G26" s="230">
        <v>0</v>
      </c>
      <c r="H26" s="219" t="e">
        <f>G26/D26</f>
        <v>#DIV/0!</v>
      </c>
      <c r="J26" s="219" t="e">
        <f t="shared" si="11"/>
        <v>#DIV/0!</v>
      </c>
      <c r="K26" s="230"/>
      <c r="L26" s="230"/>
      <c r="M26" s="230"/>
      <c r="N26" s="230" t="e">
        <f>M26/L26</f>
        <v>#DIV/0!</v>
      </c>
      <c r="O26" s="230">
        <v>0</v>
      </c>
      <c r="P26" s="219" t="e">
        <f t="shared" si="12"/>
        <v>#DIV/0!</v>
      </c>
      <c r="S26" s="229"/>
      <c r="T26" s="219">
        <f>(D26+K26)/($D$27+$K$27+$N$17+$E$17+$L$38+$L$47)</f>
        <v>0</v>
      </c>
      <c r="U26" s="219">
        <f>K26/($K$27+$F$38+$F$47)</f>
        <v>0</v>
      </c>
      <c r="V26" s="219">
        <f>D26/($D$27+$N$17+$L$38+$L$47)</f>
        <v>0</v>
      </c>
      <c r="X26" s="230">
        <f>($E26*('Scoring Format'!$B$3))+($G26*('Scoring Format'!$B$6))+($M26*('Scoring Format'!$B$4))+($O26*('Scoring Format'!$B$7))</f>
        <v>0</v>
      </c>
      <c r="Y26" s="230">
        <f>($E26*('Scoring Format'!$B$3))+($G26*('Scoring Format'!$B$6))+(L26*1)+($M26*('Scoring Format'!$B$4))+($O26*('Scoring Format'!$B$7))</f>
        <v>0</v>
      </c>
      <c r="Z26" s="230">
        <f>($E26*('Scoring Format'!$B$3))+($G26*('Scoring Format'!$B$6))+(L26*0.5)+($M26*('Scoring Format'!$B$4))+($O26*('Scoring Format'!$B$7))</f>
        <v>0</v>
      </c>
      <c r="AA26" s="232"/>
      <c r="AB26" s="232"/>
      <c r="AC26" s="232"/>
      <c r="AD26" s="229" t="s">
        <v>338</v>
      </c>
      <c r="AE26" s="229"/>
      <c r="AF26" s="230"/>
      <c r="AG26" s="230"/>
      <c r="AH26" s="230" t="e">
        <f>AG26/AF26</f>
        <v>#DIV/0!</v>
      </c>
      <c r="AI26" s="230"/>
      <c r="AJ26" s="219" t="e">
        <f>AI26/AF26</f>
        <v>#DIV/0!</v>
      </c>
      <c r="AL26" s="219" t="e">
        <f t="shared" si="13"/>
        <v>#DIV/0!</v>
      </c>
      <c r="AM26" s="230"/>
      <c r="AN26" s="230"/>
      <c r="AO26" s="230"/>
      <c r="AP26" s="230"/>
      <c r="AQ26" s="230">
        <f>(AG26*0.1)+(AI26*6)+(AN26*0.1)+(AP26*6)</f>
        <v>0</v>
      </c>
      <c r="AR26" s="219" t="e">
        <f t="shared" si="14"/>
        <v>#DIV/0!</v>
      </c>
      <c r="AV26" s="219" t="e">
        <f>(#REF!+AM26)/(#REF!+AM32)</f>
        <v>#REF!</v>
      </c>
      <c r="AW26" s="219" t="e">
        <f>#REF!/(AM26+#REF!)</f>
        <v>#REF!</v>
      </c>
      <c r="AX26" s="219" t="e">
        <f>AM26/(#REF!+AM26)</f>
        <v>#REF!</v>
      </c>
      <c r="AZ26" s="230" t="e">
        <f>(#REF!*0.1)+(AF26*6)+(AJ26*1)+(AK26*0.1)+(AM26*6)</f>
        <v>#REF!</v>
      </c>
      <c r="BA26" s="230" t="e">
        <f>(#REF!*0.1)+(AF26*6)+(AK26*1)+(AL26*0.1)+(AN26*6)</f>
        <v>#REF!</v>
      </c>
    </row>
    <row r="27" spans="1:54" x14ac:dyDescent="0.15">
      <c r="A27" s="228" t="s">
        <v>44</v>
      </c>
      <c r="B27" s="228"/>
      <c r="C27" s="228"/>
      <c r="D27" s="228">
        <f>SUM(D22:D26)</f>
        <v>395</v>
      </c>
      <c r="E27" s="228">
        <f t="shared" ref="E27:G27" si="15">SUM(E22:E26)</f>
        <v>1681</v>
      </c>
      <c r="F27" s="228"/>
      <c r="G27" s="228">
        <f t="shared" si="15"/>
        <v>16</v>
      </c>
      <c r="H27" s="228"/>
      <c r="I27" s="228"/>
      <c r="J27" s="228"/>
      <c r="K27" s="228">
        <f>SUM(K22:K26)</f>
        <v>45</v>
      </c>
      <c r="L27" s="228">
        <f t="shared" ref="L27:O27" si="16">SUM(L22:L26)</f>
        <v>25</v>
      </c>
      <c r="M27" s="228">
        <f t="shared" si="16"/>
        <v>200</v>
      </c>
      <c r="N27" s="228"/>
      <c r="O27" s="228">
        <f t="shared" si="16"/>
        <v>2</v>
      </c>
      <c r="P27" s="228"/>
      <c r="AD27" s="228" t="s">
        <v>44</v>
      </c>
      <c r="AE27" s="228"/>
      <c r="AF27" s="228">
        <f>SUM(AF22:AF26)</f>
        <v>304</v>
      </c>
      <c r="AG27" s="228">
        <f t="shared" ref="AG27" si="17">SUM(AG22:AG26)</f>
        <v>1513</v>
      </c>
      <c r="AH27" s="228"/>
      <c r="AI27" s="228">
        <f t="shared" ref="AI27" si="18">SUM(AI22:AI26)</f>
        <v>13</v>
      </c>
      <c r="AJ27" s="228"/>
      <c r="AK27" s="228"/>
      <c r="AL27" s="228"/>
      <c r="AM27" s="228">
        <f>SUM(AM22:AM26)</f>
        <v>98</v>
      </c>
      <c r="AN27" s="228">
        <f t="shared" ref="AN27:AO27" si="19">SUM(AN22:AN26)</f>
        <v>72</v>
      </c>
      <c r="AO27" s="228">
        <f t="shared" si="19"/>
        <v>491</v>
      </c>
      <c r="AP27" s="228"/>
      <c r="AQ27" s="228">
        <f t="shared" ref="AQ27" si="20">SUM(AQ22:AQ26)</f>
        <v>4</v>
      </c>
      <c r="AR27" s="228"/>
    </row>
    <row r="28" spans="1:54" x14ac:dyDescent="0.15">
      <c r="A28" s="435"/>
      <c r="C28" s="232"/>
      <c r="D28" s="232"/>
      <c r="E28" s="232"/>
      <c r="F28" s="232"/>
      <c r="G28" s="232"/>
      <c r="H28" s="228"/>
      <c r="I28" s="232"/>
      <c r="J28" s="232"/>
      <c r="K28" s="232"/>
      <c r="L28" s="232"/>
      <c r="M28" s="232"/>
      <c r="N28" s="232"/>
      <c r="R28" s="224" t="s">
        <v>1321</v>
      </c>
      <c r="AC28" s="228"/>
      <c r="AD28" s="232"/>
      <c r="AE28" s="232"/>
      <c r="AF28" s="232"/>
      <c r="AG28" s="232"/>
      <c r="AH28" s="232"/>
      <c r="AI28" s="232"/>
      <c r="AJ28" s="228"/>
      <c r="AK28" s="232"/>
      <c r="AL28" s="232"/>
      <c r="AM28" s="232"/>
      <c r="AN28" s="232"/>
      <c r="AO28" s="232"/>
      <c r="AP28" s="232"/>
    </row>
    <row r="29" spans="1:54" x14ac:dyDescent="0.15">
      <c r="A29" s="225"/>
      <c r="C29" s="232"/>
      <c r="D29" s="232"/>
      <c r="E29" s="232"/>
      <c r="F29" s="232"/>
      <c r="G29" s="232"/>
      <c r="H29" s="232"/>
      <c r="I29" s="232"/>
      <c r="J29" s="232"/>
      <c r="K29" s="232"/>
      <c r="L29" s="232"/>
      <c r="M29" s="232"/>
      <c r="AD29" s="232"/>
      <c r="AE29" s="232"/>
      <c r="AF29" s="232"/>
      <c r="AG29" s="232"/>
      <c r="AH29" s="232"/>
      <c r="AI29" s="232"/>
      <c r="AJ29" s="232"/>
      <c r="AK29" s="232"/>
      <c r="AL29" s="232"/>
      <c r="AM29" s="232"/>
      <c r="AN29" s="232"/>
      <c r="AO29" s="232"/>
    </row>
    <row r="30" spans="1:54" x14ac:dyDescent="0.15">
      <c r="A30" s="517" t="s">
        <v>52</v>
      </c>
      <c r="B30" s="517"/>
      <c r="C30" s="517"/>
      <c r="D30" s="517"/>
      <c r="E30" s="517"/>
      <c r="F30" s="517"/>
      <c r="G30" s="517"/>
      <c r="H30" s="226"/>
      <c r="I30" s="226"/>
      <c r="J30" s="232"/>
      <c r="K30" s="232"/>
      <c r="L30" s="517" t="s">
        <v>49</v>
      </c>
      <c r="M30" s="517"/>
      <c r="N30" s="517"/>
      <c r="O30" s="517"/>
      <c r="P30" s="517"/>
      <c r="T30" s="517" t="s">
        <v>50</v>
      </c>
      <c r="U30" s="517"/>
      <c r="V30" s="517"/>
      <c r="X30" s="517"/>
      <c r="Y30" s="516"/>
      <c r="AE30" s="517" t="s">
        <v>52</v>
      </c>
      <c r="AF30" s="517"/>
      <c r="AG30" s="517"/>
      <c r="AH30" s="517"/>
      <c r="AI30" s="517"/>
      <c r="AJ30" s="517"/>
      <c r="AK30" s="517"/>
      <c r="AL30" s="232"/>
      <c r="AM30" s="232"/>
      <c r="AN30" s="517" t="s">
        <v>49</v>
      </c>
      <c r="AO30" s="517"/>
      <c r="AP30" s="517"/>
      <c r="AQ30" s="517"/>
      <c r="AR30" s="517"/>
      <c r="AV30" s="517" t="s">
        <v>50</v>
      </c>
      <c r="AW30" s="517"/>
      <c r="AX30" s="517"/>
      <c r="AZ30" s="517" t="s">
        <v>51</v>
      </c>
      <c r="BA30" s="516"/>
    </row>
    <row r="31" spans="1:54" x14ac:dyDescent="0.15">
      <c r="A31" s="228" t="s">
        <v>25</v>
      </c>
      <c r="B31" s="228" t="s">
        <v>1517</v>
      </c>
      <c r="C31" s="228" t="s">
        <v>66</v>
      </c>
      <c r="D31" s="228" t="s">
        <v>34</v>
      </c>
      <c r="E31" s="228" t="s">
        <v>17</v>
      </c>
      <c r="F31" s="228" t="s">
        <v>18</v>
      </c>
      <c r="G31" s="228" t="s">
        <v>19</v>
      </c>
      <c r="H31" s="228" t="s">
        <v>20</v>
      </c>
      <c r="I31" s="228" t="s">
        <v>6</v>
      </c>
      <c r="J31" s="228" t="s">
        <v>53</v>
      </c>
      <c r="L31" s="228" t="s">
        <v>10</v>
      </c>
      <c r="M31" s="228" t="s">
        <v>11</v>
      </c>
      <c r="N31" s="228" t="s">
        <v>12</v>
      </c>
      <c r="O31" s="228" t="s">
        <v>26</v>
      </c>
      <c r="P31" s="228" t="s">
        <v>7</v>
      </c>
      <c r="S31" s="228" t="s">
        <v>25</v>
      </c>
      <c r="T31" s="228" t="s">
        <v>47</v>
      </c>
      <c r="U31" s="228" t="s">
        <v>45</v>
      </c>
      <c r="V31" s="228" t="s">
        <v>46</v>
      </c>
      <c r="X31" s="228" t="s">
        <v>14</v>
      </c>
      <c r="Y31" s="228" t="s">
        <v>21</v>
      </c>
      <c r="Z31" s="228" t="s">
        <v>1003</v>
      </c>
      <c r="AA31" s="228"/>
      <c r="AD31" s="228" t="s">
        <v>25</v>
      </c>
      <c r="AE31" s="228" t="s">
        <v>66</v>
      </c>
      <c r="AF31" s="228" t="s">
        <v>34</v>
      </c>
      <c r="AG31" s="228" t="s">
        <v>17</v>
      </c>
      <c r="AH31" s="228" t="s">
        <v>18</v>
      </c>
      <c r="AI31" s="228" t="s">
        <v>19</v>
      </c>
      <c r="AJ31" s="228" t="s">
        <v>20</v>
      </c>
      <c r="AK31" s="228" t="s">
        <v>6</v>
      </c>
      <c r="AL31" s="228" t="s">
        <v>53</v>
      </c>
      <c r="AN31" s="228" t="s">
        <v>10</v>
      </c>
      <c r="AO31" s="228" t="s">
        <v>11</v>
      </c>
      <c r="AP31" s="228" t="s">
        <v>12</v>
      </c>
      <c r="AQ31" s="228" t="s">
        <v>26</v>
      </c>
      <c r="AR31" s="228" t="s">
        <v>7</v>
      </c>
      <c r="AV31" s="228" t="s">
        <v>47</v>
      </c>
      <c r="AW31" s="228" t="s">
        <v>45</v>
      </c>
      <c r="AX31" s="228" t="s">
        <v>46</v>
      </c>
      <c r="AZ31" s="228" t="s">
        <v>14</v>
      </c>
      <c r="BA31" s="228" t="s">
        <v>21</v>
      </c>
    </row>
    <row r="32" spans="1:54" x14ac:dyDescent="0.15">
      <c r="A32" s="229" t="s">
        <v>2803</v>
      </c>
      <c r="B32" s="230">
        <v>33</v>
      </c>
      <c r="C32" s="230">
        <v>10</v>
      </c>
      <c r="D32" s="219">
        <f>F32/E32</f>
        <v>0.56521739130434778</v>
      </c>
      <c r="E32" s="230">
        <v>23</v>
      </c>
      <c r="F32" s="230">
        <v>13</v>
      </c>
      <c r="G32" s="230">
        <v>118</v>
      </c>
      <c r="H32" s="230">
        <f t="shared" ref="H32:H37" si="21">G32/F32</f>
        <v>9.0769230769230766</v>
      </c>
      <c r="I32" s="230">
        <v>0</v>
      </c>
      <c r="J32" s="219">
        <f>I32/F32</f>
        <v>0</v>
      </c>
      <c r="L32" s="230"/>
      <c r="M32" s="230"/>
      <c r="N32" s="242" t="e">
        <f t="shared" ref="N32:N37" si="22">M32/L32</f>
        <v>#DIV/0!</v>
      </c>
      <c r="O32" s="230"/>
      <c r="P32" s="219" t="e">
        <f>O32/L32</f>
        <v>#DIV/0!</v>
      </c>
      <c r="S32" s="229" t="s">
        <v>2806</v>
      </c>
      <c r="T32" s="221">
        <f t="shared" ref="T32:T37" si="23">(E32+L32)/($D$27+$L$27+$N$17+$E$47+$L$47)</f>
        <v>3.2810271041369472E-2</v>
      </c>
      <c r="U32" s="221">
        <f t="shared" ref="U32:U37" si="24">E32/($E$17)</f>
        <v>7.0552147239263799E-2</v>
      </c>
      <c r="V32" s="221">
        <f t="shared" ref="V32:V37" si="25">L32/($N$17+$D$27+$L$38+$L$47)</f>
        <v>0</v>
      </c>
      <c r="X32" s="230">
        <f>($G32*('Scoring Format'!$B$4))+($I32*'Scoring Format'!$B$7)+($M32*('Scoring Format'!$B$3))+($O32*('Scoring Format'!$B$6))</f>
        <v>11.8</v>
      </c>
      <c r="Y32" s="230">
        <f>(F32*1)+(($G32*('Scoring Format'!$B$4))+($I32*'Scoring Format'!$B$7)+($M32*('Scoring Format'!$B$3))+($O32*('Scoring Format'!$B$6)))</f>
        <v>24.8</v>
      </c>
      <c r="Z32" s="230">
        <f>(F32*0.5)+(($G32*('Scoring Format'!$B$4))+($I32*'Scoring Format'!$B$7)+($M32*('Scoring Format'!$B$3))+($O32*('Scoring Format'!$B$6)))</f>
        <v>18.3</v>
      </c>
      <c r="AA32" s="232"/>
      <c r="AD32" s="229" t="s">
        <v>71</v>
      </c>
      <c r="AE32" s="229"/>
      <c r="AF32" s="219">
        <f>AH32/AG32</f>
        <v>0.60747663551401865</v>
      </c>
      <c r="AG32" s="230">
        <v>107</v>
      </c>
      <c r="AH32" s="230">
        <v>65</v>
      </c>
      <c r="AI32" s="230">
        <v>710</v>
      </c>
      <c r="AJ32" s="230">
        <f t="shared" ref="AJ32:AJ36" si="26">AI32/AH32</f>
        <v>10.923076923076923</v>
      </c>
      <c r="AK32" s="230">
        <v>6</v>
      </c>
      <c r="AL32" s="219">
        <f>AK32/AH32</f>
        <v>9.2307692307692313E-2</v>
      </c>
      <c r="AN32" s="230">
        <v>0</v>
      </c>
      <c r="AO32" s="230">
        <v>0</v>
      </c>
      <c r="AP32" s="242" t="e">
        <f t="shared" ref="AP32:AP37" si="27">AO32/AN32</f>
        <v>#DIV/0!</v>
      </c>
      <c r="AQ32" s="230">
        <v>0</v>
      </c>
      <c r="AR32" s="219" t="e">
        <f>AQ32/AN32</f>
        <v>#DIV/0!</v>
      </c>
      <c r="AV32" s="221" t="e">
        <f>(#REF!+AK32)/(#REF!+AK35)</f>
        <v>#REF!</v>
      </c>
      <c r="AW32" s="221" t="e">
        <f>#REF!/(AK32+#REF!)</f>
        <v>#REF!</v>
      </c>
      <c r="AX32" s="221" t="e">
        <f>AK32/(#REF!+AK32)</f>
        <v>#REF!</v>
      </c>
      <c r="AZ32" s="230">
        <f>(AI32*0.1)+(AK32*6)+(AO32*0.1)+(AQ32*6)</f>
        <v>107</v>
      </c>
      <c r="BA32" s="230">
        <f>(AH32*1)+(AI32*0.1)+(AK32*6)+(AO32*0.1)+(AQ32*6)</f>
        <v>172</v>
      </c>
    </row>
    <row r="33" spans="1:53" x14ac:dyDescent="0.15">
      <c r="A33" s="229" t="s">
        <v>2631</v>
      </c>
      <c r="B33" s="230">
        <v>22</v>
      </c>
      <c r="C33" s="230">
        <v>17</v>
      </c>
      <c r="D33" s="219">
        <f t="shared" ref="D33:D37" si="28">F33/E33</f>
        <v>0.59677419354838712</v>
      </c>
      <c r="E33" s="230">
        <v>62</v>
      </c>
      <c r="F33" s="230">
        <v>37</v>
      </c>
      <c r="G33" s="230">
        <v>460</v>
      </c>
      <c r="H33" s="230">
        <f t="shared" si="21"/>
        <v>12.432432432432432</v>
      </c>
      <c r="I33" s="230">
        <v>3</v>
      </c>
      <c r="J33" s="219">
        <f t="shared" ref="J33:J37" si="29">I33/F33</f>
        <v>8.1081081081081086E-2</v>
      </c>
      <c r="L33" s="230"/>
      <c r="M33" s="230"/>
      <c r="N33" s="242" t="e">
        <f t="shared" si="22"/>
        <v>#DIV/0!</v>
      </c>
      <c r="O33" s="230"/>
      <c r="P33" s="219" t="e">
        <f t="shared" ref="P33:P37" si="30">O33/L33</f>
        <v>#DIV/0!</v>
      </c>
      <c r="S33" s="229" t="s">
        <v>2634</v>
      </c>
      <c r="T33" s="221">
        <f t="shared" si="23"/>
        <v>8.8445078459343796E-2</v>
      </c>
      <c r="U33" s="221">
        <f t="shared" si="24"/>
        <v>0.19018404907975461</v>
      </c>
      <c r="V33" s="221">
        <f t="shared" si="25"/>
        <v>0</v>
      </c>
      <c r="X33" s="230">
        <f>($G33*('Scoring Format'!$B$4))+($I33*'Scoring Format'!$B$7)+($M33*('Scoring Format'!$B$3))+($O33*('Scoring Format'!$B$6))</f>
        <v>64</v>
      </c>
      <c r="Y33" s="230">
        <f>(F33*1)+(($G33*('Scoring Format'!$B$4))+($I33*'Scoring Format'!$B$7)+($M33*('Scoring Format'!$B$3))+($O33*('Scoring Format'!$B$6)))</f>
        <v>101</v>
      </c>
      <c r="Z33" s="230">
        <f>(F33*0.5)+(($G33*('Scoring Format'!$B$4))+($I33*'Scoring Format'!$B$7)+($M33*('Scoring Format'!$B$3))+($O33*('Scoring Format'!$B$6)))</f>
        <v>82.5</v>
      </c>
      <c r="AA33" s="232"/>
      <c r="AD33" s="229" t="s">
        <v>27</v>
      </c>
      <c r="AE33" s="229"/>
      <c r="AF33" s="219">
        <f t="shared" ref="AF33:AF37" si="31">AH33/AG33</f>
        <v>0.6333333333333333</v>
      </c>
      <c r="AG33" s="230">
        <v>120</v>
      </c>
      <c r="AH33" s="230">
        <v>76</v>
      </c>
      <c r="AI33" s="230">
        <v>892</v>
      </c>
      <c r="AJ33" s="230">
        <f t="shared" si="26"/>
        <v>11.736842105263158</v>
      </c>
      <c r="AK33" s="230">
        <v>5</v>
      </c>
      <c r="AL33" s="219">
        <f t="shared" ref="AL33:AL37" si="32">AK33/AH33</f>
        <v>6.5789473684210523E-2</v>
      </c>
      <c r="AN33" s="230">
        <v>12</v>
      </c>
      <c r="AO33" s="230">
        <v>108</v>
      </c>
      <c r="AP33" s="242">
        <f t="shared" si="27"/>
        <v>9</v>
      </c>
      <c r="AQ33" s="230">
        <v>0</v>
      </c>
      <c r="AR33" s="219">
        <f t="shared" ref="AR33:AR37" si="33">AQ33/AN33</f>
        <v>0</v>
      </c>
      <c r="AV33" s="221" t="e">
        <f>(#REF!+AK33)/(#REF!+AK36)</f>
        <v>#REF!</v>
      </c>
      <c r="AW33" s="221" t="e">
        <f>#REF!/(AK33+#REF!)</f>
        <v>#REF!</v>
      </c>
      <c r="AX33" s="221" t="e">
        <f>AK33/(#REF!+AK33)</f>
        <v>#REF!</v>
      </c>
      <c r="AZ33" s="230">
        <f>(AI33*0.1)+(AK33*6)+(AO33*0.1)+(AQ33*6)</f>
        <v>130</v>
      </c>
      <c r="BA33" s="230">
        <f>(AH33*1)+(AI33*0.1)+(AK33*6)+(AO33*0.1)+(AQ33*6)</f>
        <v>206</v>
      </c>
    </row>
    <row r="34" spans="1:53" x14ac:dyDescent="0.15">
      <c r="A34" s="229" t="s">
        <v>809</v>
      </c>
      <c r="B34" s="230">
        <v>29</v>
      </c>
      <c r="C34" s="230">
        <v>13</v>
      </c>
      <c r="D34" s="219">
        <f t="shared" si="28"/>
        <v>0.51515151515151514</v>
      </c>
      <c r="E34" s="230">
        <v>33</v>
      </c>
      <c r="F34" s="230">
        <v>17</v>
      </c>
      <c r="G34" s="230">
        <v>270</v>
      </c>
      <c r="H34" s="230">
        <f t="shared" si="21"/>
        <v>15.882352941176471</v>
      </c>
      <c r="I34" s="230">
        <v>1</v>
      </c>
      <c r="J34" s="219">
        <f t="shared" si="29"/>
        <v>5.8823529411764705E-2</v>
      </c>
      <c r="L34" s="230"/>
      <c r="M34" s="230"/>
      <c r="N34" s="242" t="e">
        <f t="shared" si="22"/>
        <v>#DIV/0!</v>
      </c>
      <c r="O34" s="230"/>
      <c r="P34" s="219" t="e">
        <f t="shared" si="30"/>
        <v>#DIV/0!</v>
      </c>
      <c r="S34" s="229" t="s">
        <v>181</v>
      </c>
      <c r="T34" s="221">
        <f t="shared" si="23"/>
        <v>4.7075606276747506E-2</v>
      </c>
      <c r="U34" s="221">
        <f t="shared" si="24"/>
        <v>0.10122699386503067</v>
      </c>
      <c r="V34" s="221">
        <f t="shared" si="25"/>
        <v>0</v>
      </c>
      <c r="X34" s="230">
        <f>($G34*('Scoring Format'!$B$4))+($I34*'Scoring Format'!$B$7)+($M34*('Scoring Format'!$B$3))+($O34*('Scoring Format'!$B$6))</f>
        <v>33</v>
      </c>
      <c r="Y34" s="230">
        <f>(F34*1)+(($G34*('Scoring Format'!$B$4))+($I34*'Scoring Format'!$B$7)+($M34*('Scoring Format'!$B$3))+($O34*('Scoring Format'!$B$6)))</f>
        <v>50</v>
      </c>
      <c r="Z34" s="230">
        <f>(F34*0.5)+(($G34*('Scoring Format'!$B$4))+($I34*'Scoring Format'!$B$7)+($M34*('Scoring Format'!$B$3))+($O34*('Scoring Format'!$B$6)))</f>
        <v>41.5</v>
      </c>
      <c r="AA34" s="232"/>
      <c r="AD34" s="229" t="s">
        <v>28</v>
      </c>
      <c r="AE34" s="229"/>
      <c r="AF34" s="219">
        <f t="shared" si="31"/>
        <v>0.55000000000000004</v>
      </c>
      <c r="AG34" s="230">
        <v>40</v>
      </c>
      <c r="AH34" s="230">
        <v>22</v>
      </c>
      <c r="AI34" s="230">
        <v>325</v>
      </c>
      <c r="AJ34" s="230">
        <f t="shared" si="26"/>
        <v>14.772727272727273</v>
      </c>
      <c r="AK34" s="230">
        <v>2</v>
      </c>
      <c r="AL34" s="219">
        <f t="shared" si="32"/>
        <v>9.0909090909090912E-2</v>
      </c>
      <c r="AN34" s="230">
        <v>5</v>
      </c>
      <c r="AO34" s="230">
        <v>20</v>
      </c>
      <c r="AP34" s="242">
        <f t="shared" si="27"/>
        <v>4</v>
      </c>
      <c r="AQ34" s="230">
        <v>0</v>
      </c>
      <c r="AR34" s="219">
        <f t="shared" si="33"/>
        <v>0</v>
      </c>
      <c r="AV34" s="221" t="e">
        <f>(#REF!+AK34)/(#REF!+AK37)</f>
        <v>#REF!</v>
      </c>
      <c r="AW34" s="221" t="e">
        <f>#REF!/(AK34+#REF!)</f>
        <v>#REF!</v>
      </c>
      <c r="AX34" s="221" t="e">
        <f>AK34/(#REF!+AK34)</f>
        <v>#REF!</v>
      </c>
      <c r="AZ34" s="230">
        <f>(AI34*0.1)+(AK34*6)+(AO34*0.1)+(AQ34*6)</f>
        <v>46.5</v>
      </c>
      <c r="BA34" s="230">
        <f>(AH34*1)+(AI34*0.1)+(AK34*6)+(AO34*0.1)+(AQ34*6)</f>
        <v>68.5</v>
      </c>
    </row>
    <row r="35" spans="1:53" x14ac:dyDescent="0.15">
      <c r="A35" s="229" t="s">
        <v>2632</v>
      </c>
      <c r="B35" s="230">
        <v>28</v>
      </c>
      <c r="C35" s="230">
        <v>15</v>
      </c>
      <c r="D35" s="219">
        <f t="shared" si="28"/>
        <v>0.61016949152542377</v>
      </c>
      <c r="E35" s="230">
        <v>59</v>
      </c>
      <c r="F35" s="230">
        <v>36</v>
      </c>
      <c r="G35" s="230">
        <v>465</v>
      </c>
      <c r="H35" s="230">
        <f t="shared" si="21"/>
        <v>12.916666666666666</v>
      </c>
      <c r="I35" s="230">
        <v>2</v>
      </c>
      <c r="J35" s="219">
        <f t="shared" si="29"/>
        <v>5.5555555555555552E-2</v>
      </c>
      <c r="L35" s="230"/>
      <c r="M35" s="230"/>
      <c r="N35" s="242" t="e">
        <f t="shared" si="22"/>
        <v>#DIV/0!</v>
      </c>
      <c r="O35" s="230"/>
      <c r="P35" s="219" t="e">
        <f t="shared" si="30"/>
        <v>#DIV/0!</v>
      </c>
      <c r="S35" s="229" t="s">
        <v>2633</v>
      </c>
      <c r="T35" s="221">
        <f t="shared" si="23"/>
        <v>8.4165477888730383E-2</v>
      </c>
      <c r="U35" s="221">
        <f t="shared" si="24"/>
        <v>0.18098159509202455</v>
      </c>
      <c r="V35" s="221">
        <f t="shared" si="25"/>
        <v>0</v>
      </c>
      <c r="X35" s="230">
        <f>($G35*('Scoring Format'!$B$4))+($I35*'Scoring Format'!$B$7)+($M35*('Scoring Format'!$B$3))+($O35*('Scoring Format'!$B$6))</f>
        <v>58.5</v>
      </c>
      <c r="Y35" s="230">
        <f>(F35*1)+(($G35*('Scoring Format'!$B$4))+($I35*'Scoring Format'!$B$7)+($M35*('Scoring Format'!$B$3))+($O35*('Scoring Format'!$B$6)))</f>
        <v>94.5</v>
      </c>
      <c r="Z35" s="230">
        <f>(F35*0.5)+(($G35*('Scoring Format'!$B$4))+($I35*'Scoring Format'!$B$7)+($M35*('Scoring Format'!$B$3))+($O35*('Scoring Format'!$B$6)))</f>
        <v>76.5</v>
      </c>
      <c r="AA35" s="232"/>
      <c r="AD35" s="229" t="s">
        <v>29</v>
      </c>
      <c r="AE35" s="229"/>
      <c r="AF35" s="219">
        <f t="shared" si="31"/>
        <v>0.66206896551724137</v>
      </c>
      <c r="AG35" s="230">
        <v>145</v>
      </c>
      <c r="AH35" s="230">
        <v>96</v>
      </c>
      <c r="AI35" s="230">
        <v>1098</v>
      </c>
      <c r="AJ35" s="230">
        <f t="shared" si="26"/>
        <v>11.4375</v>
      </c>
      <c r="AK35" s="230">
        <v>7</v>
      </c>
      <c r="AL35" s="219">
        <f t="shared" si="32"/>
        <v>7.2916666666666671E-2</v>
      </c>
      <c r="AN35" s="230">
        <v>0</v>
      </c>
      <c r="AO35" s="230">
        <v>0</v>
      </c>
      <c r="AP35" s="242" t="e">
        <f t="shared" si="27"/>
        <v>#DIV/0!</v>
      </c>
      <c r="AQ35" s="230">
        <v>0</v>
      </c>
      <c r="AR35" s="219" t="e">
        <f t="shared" si="33"/>
        <v>#DIV/0!</v>
      </c>
      <c r="AV35" s="221" t="e">
        <f>(#REF!+AK35)/(#REF!+AK38)</f>
        <v>#REF!</v>
      </c>
      <c r="AW35" s="221" t="e">
        <f>#REF!/(AK35+#REF!)</f>
        <v>#REF!</v>
      </c>
      <c r="AX35" s="221" t="e">
        <f>AK35/(#REF!+AK35)</f>
        <v>#REF!</v>
      </c>
      <c r="AZ35" s="230">
        <f>(AI35*0.1)+(AK35*6)+(AO35*0.1)+(AQ35*6)</f>
        <v>151.80000000000001</v>
      </c>
      <c r="BA35" s="230">
        <f>(AH35*1)+(AI35*0.1)+(AK35*6)+(AO35*0.1)+(AQ35*6)</f>
        <v>247.8</v>
      </c>
    </row>
    <row r="36" spans="1:53" x14ac:dyDescent="0.15">
      <c r="A36" s="229" t="s">
        <v>2635</v>
      </c>
      <c r="B36" s="230">
        <v>27</v>
      </c>
      <c r="C36" s="230">
        <v>17</v>
      </c>
      <c r="D36" s="219">
        <f t="shared" si="28"/>
        <v>0.6</v>
      </c>
      <c r="E36" s="230">
        <v>50</v>
      </c>
      <c r="F36" s="230">
        <v>30</v>
      </c>
      <c r="G36" s="230">
        <v>445</v>
      </c>
      <c r="H36" s="230">
        <f t="shared" si="21"/>
        <v>14.833333333333334</v>
      </c>
      <c r="I36" s="230">
        <v>2</v>
      </c>
      <c r="J36" s="219">
        <f t="shared" si="29"/>
        <v>6.6666666666666666E-2</v>
      </c>
      <c r="L36" s="230"/>
      <c r="M36" s="230"/>
      <c r="N36" s="242" t="e">
        <f t="shared" si="22"/>
        <v>#DIV/0!</v>
      </c>
      <c r="O36" s="230"/>
      <c r="P36" s="219" t="e">
        <f t="shared" si="30"/>
        <v>#DIV/0!</v>
      </c>
      <c r="S36" s="229" t="s">
        <v>2636</v>
      </c>
      <c r="T36" s="221">
        <f t="shared" si="23"/>
        <v>7.1326676176890161E-2</v>
      </c>
      <c r="U36" s="221">
        <f t="shared" si="24"/>
        <v>0.15337423312883436</v>
      </c>
      <c r="V36" s="221">
        <f t="shared" si="25"/>
        <v>0</v>
      </c>
      <c r="X36" s="230">
        <f>($G36*('Scoring Format'!$B$4))+($I36*'Scoring Format'!$B$7)+($M36*('Scoring Format'!$B$3))+($O36*('Scoring Format'!$B$6))</f>
        <v>56.5</v>
      </c>
      <c r="Y36" s="230">
        <f>(F36*1)+(($G36*('Scoring Format'!$B$4))+($I36*'Scoring Format'!$B$7)+($M36*('Scoring Format'!$B$3))+($O36*('Scoring Format'!$B$6)))</f>
        <v>86.5</v>
      </c>
      <c r="Z36" s="230">
        <f>(F36*0.5)+(($G36*('Scoring Format'!$B$4))+($I36*'Scoring Format'!$B$7)+($M36*('Scoring Format'!$B$3))+($O36*('Scoring Format'!$B$6)))</f>
        <v>71.5</v>
      </c>
      <c r="AA36" s="232"/>
      <c r="AD36" s="229" t="s">
        <v>30</v>
      </c>
      <c r="AE36" s="229"/>
      <c r="AF36" s="219">
        <f t="shared" si="31"/>
        <v>0.6</v>
      </c>
      <c r="AG36" s="230">
        <v>10</v>
      </c>
      <c r="AH36" s="230">
        <v>6</v>
      </c>
      <c r="AI36" s="230">
        <v>100</v>
      </c>
      <c r="AJ36" s="230">
        <f t="shared" si="26"/>
        <v>16.666666666666668</v>
      </c>
      <c r="AK36" s="230">
        <v>0</v>
      </c>
      <c r="AL36" s="219">
        <f t="shared" si="32"/>
        <v>0</v>
      </c>
      <c r="AN36" s="230">
        <v>0</v>
      </c>
      <c r="AO36" s="230">
        <v>0</v>
      </c>
      <c r="AP36" s="242" t="e">
        <f t="shared" si="27"/>
        <v>#DIV/0!</v>
      </c>
      <c r="AQ36" s="230">
        <v>0</v>
      </c>
      <c r="AR36" s="219" t="e">
        <f t="shared" si="33"/>
        <v>#DIV/0!</v>
      </c>
      <c r="AV36" s="221" t="e">
        <f>(#REF!+AK36)/(#REF!+AK41)</f>
        <v>#REF!</v>
      </c>
      <c r="AW36" s="221" t="e">
        <f>#REF!/(AK36+#REF!)</f>
        <v>#REF!</v>
      </c>
      <c r="AX36" s="221" t="e">
        <f>AK36/(#REF!+AK36)</f>
        <v>#REF!</v>
      </c>
      <c r="AZ36" s="230">
        <f>(AI36*0.1)+(AK36*6)+(AO36*0.1)+(AQ36*6)</f>
        <v>10</v>
      </c>
      <c r="BA36" s="230">
        <f>(AH36*1)+(AI36*0.1)+(AK36*6)+(AO36*0.1)+(AQ36*6)</f>
        <v>16</v>
      </c>
    </row>
    <row r="37" spans="1:53" x14ac:dyDescent="0.15">
      <c r="A37" s="229" t="s">
        <v>1601</v>
      </c>
      <c r="B37" s="230">
        <v>23</v>
      </c>
      <c r="C37" s="230">
        <v>10</v>
      </c>
      <c r="D37" s="219">
        <f t="shared" si="28"/>
        <v>0.61445783132530118</v>
      </c>
      <c r="E37" s="230">
        <v>83</v>
      </c>
      <c r="F37" s="230">
        <v>51</v>
      </c>
      <c r="G37" s="230">
        <v>620</v>
      </c>
      <c r="H37" s="230">
        <f t="shared" si="21"/>
        <v>12.156862745098039</v>
      </c>
      <c r="I37" s="230">
        <v>3</v>
      </c>
      <c r="J37" s="219">
        <f t="shared" si="29"/>
        <v>5.8823529411764705E-2</v>
      </c>
      <c r="L37" s="230"/>
      <c r="M37" s="230"/>
      <c r="N37" s="242" t="e">
        <f t="shared" si="22"/>
        <v>#DIV/0!</v>
      </c>
      <c r="O37" s="230"/>
      <c r="P37" s="219" t="e">
        <f t="shared" si="30"/>
        <v>#DIV/0!</v>
      </c>
      <c r="S37" s="229" t="s">
        <v>1602</v>
      </c>
      <c r="T37" s="221">
        <f t="shared" si="23"/>
        <v>0.11840228245363767</v>
      </c>
      <c r="U37" s="221">
        <f t="shared" si="24"/>
        <v>0.254601226993865</v>
      </c>
      <c r="V37" s="221">
        <f t="shared" si="25"/>
        <v>0</v>
      </c>
      <c r="X37" s="230">
        <f>($G37*('Scoring Format'!$B$4))+($I37*'Scoring Format'!$B$7)+($M37*('Scoring Format'!$B$3))+($O37*('Scoring Format'!$B$6))</f>
        <v>80</v>
      </c>
      <c r="Y37" s="230">
        <f>(F37*1)+(($G37*('Scoring Format'!$B$4))+($I37*'Scoring Format'!$B$7)+($M37*('Scoring Format'!$B$3))+($O37*('Scoring Format'!$B$6)))</f>
        <v>131</v>
      </c>
      <c r="Z37" s="230">
        <f>(F37*0.5)+(($G37*('Scoring Format'!$B$4))+($I37*'Scoring Format'!$B$7)+($M37*('Scoring Format'!$B$3))+($O37*('Scoring Format'!$B$6)))</f>
        <v>105.5</v>
      </c>
      <c r="AA37" s="232"/>
      <c r="AD37" s="229" t="s">
        <v>72</v>
      </c>
      <c r="AE37" s="229"/>
      <c r="AF37" s="219" t="e">
        <f t="shared" si="31"/>
        <v>#DIV/0!</v>
      </c>
      <c r="AG37" s="230"/>
      <c r="AH37" s="230"/>
      <c r="AI37" s="230"/>
      <c r="AJ37" s="230"/>
      <c r="AK37" s="230"/>
      <c r="AL37" s="219" t="e">
        <f t="shared" si="32"/>
        <v>#DIV/0!</v>
      </c>
      <c r="AN37" s="230"/>
      <c r="AO37" s="230"/>
      <c r="AP37" s="242" t="e">
        <f t="shared" si="27"/>
        <v>#DIV/0!</v>
      </c>
      <c r="AQ37" s="230"/>
      <c r="AR37" s="219" t="e">
        <f t="shared" si="33"/>
        <v>#DIV/0!</v>
      </c>
      <c r="AV37" s="221" t="e">
        <f>(#REF!+AK37)/(#REF!+AK42)</f>
        <v>#REF!</v>
      </c>
      <c r="AW37" s="221" t="e">
        <f>#REF!/(AK37+#REF!)</f>
        <v>#REF!</v>
      </c>
      <c r="AX37" s="221" t="e">
        <f>AK37/(#REF!+AK37)</f>
        <v>#REF!</v>
      </c>
      <c r="AZ37" s="230"/>
      <c r="BA37" s="230"/>
    </row>
    <row r="38" spans="1:53" x14ac:dyDescent="0.15">
      <c r="A38" s="228" t="s">
        <v>44</v>
      </c>
      <c r="B38" s="228"/>
      <c r="C38" s="228"/>
      <c r="D38" s="225"/>
      <c r="E38" s="228">
        <f>SUM(E32:E37)</f>
        <v>310</v>
      </c>
      <c r="F38" s="228">
        <f t="shared" ref="F38:I38" si="34">SUM(F32:F37)</f>
        <v>184</v>
      </c>
      <c r="G38" s="228">
        <f t="shared" si="34"/>
        <v>2378</v>
      </c>
      <c r="H38" s="228"/>
      <c r="I38" s="228">
        <f t="shared" si="34"/>
        <v>11</v>
      </c>
      <c r="J38" s="228"/>
      <c r="K38" s="228"/>
      <c r="L38" s="228">
        <f>SUM(L32:L37)</f>
        <v>0</v>
      </c>
      <c r="M38" s="228">
        <f t="shared" ref="M38:O38" si="35">SUM(M32:M37)</f>
        <v>0</v>
      </c>
      <c r="N38" s="228"/>
      <c r="O38" s="228">
        <f t="shared" si="35"/>
        <v>0</v>
      </c>
      <c r="P38" s="228"/>
      <c r="AD38" s="228" t="s">
        <v>44</v>
      </c>
      <c r="AE38" s="228"/>
      <c r="AF38" s="225"/>
      <c r="AG38" s="228">
        <f>SUM(AG32:AG37)</f>
        <v>422</v>
      </c>
      <c r="AH38" s="228">
        <f t="shared" ref="AH38:AI38" si="36">SUM(AH32:AH37)</f>
        <v>265</v>
      </c>
      <c r="AI38" s="228">
        <f t="shared" si="36"/>
        <v>3125</v>
      </c>
      <c r="AJ38" s="228"/>
      <c r="AK38" s="228">
        <f t="shared" ref="AK38" si="37">SUM(AK32:AK37)</f>
        <v>20</v>
      </c>
      <c r="AL38" s="228"/>
      <c r="AM38" s="228"/>
      <c r="AN38" s="228">
        <f>SUM(AN32:AN37)</f>
        <v>17</v>
      </c>
      <c r="AO38" s="228">
        <f t="shared" ref="AO38" si="38">SUM(AO32:AO37)</f>
        <v>128</v>
      </c>
      <c r="AP38" s="228"/>
      <c r="AQ38" s="228">
        <f t="shared" ref="AQ38" si="39">SUM(AQ32:AQ37)</f>
        <v>0</v>
      </c>
      <c r="AR38" s="228"/>
    </row>
    <row r="39" spans="1:53" x14ac:dyDescent="0.15">
      <c r="A39" s="228" t="s">
        <v>2804</v>
      </c>
      <c r="B39" s="232">
        <v>30</v>
      </c>
      <c r="C39" s="232"/>
      <c r="D39" s="232"/>
      <c r="E39" s="232"/>
      <c r="F39" s="232"/>
      <c r="G39" s="232"/>
      <c r="H39" s="232"/>
      <c r="I39" s="232"/>
      <c r="J39" s="232"/>
      <c r="K39" s="232"/>
      <c r="L39" s="232"/>
      <c r="S39" s="224" t="s">
        <v>1662</v>
      </c>
      <c r="AC39" s="228"/>
      <c r="AE39" s="232"/>
      <c r="AF39" s="232"/>
      <c r="AG39" s="232"/>
      <c r="AH39" s="232"/>
      <c r="AI39" s="232"/>
      <c r="AJ39" s="232"/>
      <c r="AK39" s="232"/>
      <c r="AL39" s="232"/>
      <c r="AM39" s="232"/>
      <c r="AN39" s="232"/>
    </row>
    <row r="40" spans="1:53" x14ac:dyDescent="0.15">
      <c r="A40" s="228" t="s">
        <v>2805</v>
      </c>
      <c r="B40" s="232">
        <v>29</v>
      </c>
      <c r="C40" s="232"/>
      <c r="D40" s="232"/>
      <c r="E40" s="232">
        <v>12</v>
      </c>
      <c r="F40" s="232">
        <v>8</v>
      </c>
      <c r="G40" s="232">
        <v>80</v>
      </c>
      <c r="H40" s="232"/>
      <c r="I40" s="232">
        <v>1</v>
      </c>
      <c r="J40" s="232"/>
      <c r="K40" s="232"/>
      <c r="L40" s="232"/>
      <c r="AC40" s="228"/>
      <c r="AE40" s="232"/>
      <c r="AF40" s="232"/>
      <c r="AG40" s="232"/>
      <c r="AH40" s="232"/>
      <c r="AI40" s="232"/>
      <c r="AJ40" s="232"/>
      <c r="AK40" s="232"/>
      <c r="AL40" s="232"/>
      <c r="AM40" s="232"/>
      <c r="AN40" s="232"/>
    </row>
    <row r="41" spans="1:53" x14ac:dyDescent="0.15">
      <c r="A41" s="517" t="s">
        <v>52</v>
      </c>
      <c r="B41" s="517"/>
      <c r="C41" s="517"/>
      <c r="D41" s="517"/>
      <c r="E41" s="517"/>
      <c r="F41" s="517"/>
      <c r="G41" s="517"/>
      <c r="H41" s="226"/>
      <c r="I41" s="226"/>
      <c r="J41" s="232"/>
      <c r="K41" s="232"/>
      <c r="L41" s="517" t="s">
        <v>49</v>
      </c>
      <c r="M41" s="517"/>
      <c r="N41" s="517"/>
      <c r="O41" s="517"/>
      <c r="P41" s="517"/>
      <c r="T41" s="517" t="s">
        <v>50</v>
      </c>
      <c r="U41" s="517"/>
      <c r="V41" s="517"/>
      <c r="X41" s="517"/>
      <c r="Y41" s="516"/>
      <c r="AE41" s="517" t="s">
        <v>52</v>
      </c>
      <c r="AF41" s="517"/>
      <c r="AG41" s="517"/>
      <c r="AH41" s="517"/>
      <c r="AI41" s="517"/>
      <c r="AJ41" s="517"/>
      <c r="AK41" s="517"/>
      <c r="AL41" s="232"/>
      <c r="AM41" s="232"/>
      <c r="AN41" s="517" t="s">
        <v>49</v>
      </c>
      <c r="AO41" s="517"/>
      <c r="AP41" s="517"/>
      <c r="AQ41" s="517"/>
      <c r="AR41" s="517"/>
      <c r="AV41" s="517" t="s">
        <v>50</v>
      </c>
      <c r="AW41" s="517"/>
      <c r="AX41" s="517"/>
      <c r="AZ41" s="517" t="s">
        <v>51</v>
      </c>
      <c r="BA41" s="516"/>
    </row>
    <row r="42" spans="1:53" x14ac:dyDescent="0.15">
      <c r="A42" s="228" t="s">
        <v>31</v>
      </c>
      <c r="B42" s="228" t="s">
        <v>1517</v>
      </c>
      <c r="C42" s="228" t="s">
        <v>66</v>
      </c>
      <c r="D42" s="228" t="s">
        <v>34</v>
      </c>
      <c r="E42" s="228" t="s">
        <v>17</v>
      </c>
      <c r="F42" s="228" t="s">
        <v>18</v>
      </c>
      <c r="G42" s="228" t="s">
        <v>19</v>
      </c>
      <c r="H42" s="228" t="s">
        <v>20</v>
      </c>
      <c r="I42" s="228" t="s">
        <v>6</v>
      </c>
      <c r="J42" s="228" t="s">
        <v>53</v>
      </c>
      <c r="L42" s="228" t="s">
        <v>10</v>
      </c>
      <c r="M42" s="228" t="s">
        <v>11</v>
      </c>
      <c r="N42" s="228" t="s">
        <v>12</v>
      </c>
      <c r="O42" s="228" t="s">
        <v>54</v>
      </c>
      <c r="P42" s="228" t="s">
        <v>7</v>
      </c>
      <c r="S42" s="228" t="s">
        <v>31</v>
      </c>
      <c r="T42" s="228" t="s">
        <v>47</v>
      </c>
      <c r="U42" s="228" t="s">
        <v>45</v>
      </c>
      <c r="V42" s="228" t="s">
        <v>46</v>
      </c>
      <c r="X42" s="228" t="s">
        <v>14</v>
      </c>
      <c r="Y42" s="228" t="s">
        <v>21</v>
      </c>
      <c r="Z42" s="228" t="s">
        <v>1004</v>
      </c>
      <c r="AA42" s="228"/>
      <c r="AD42" s="228" t="s">
        <v>31</v>
      </c>
      <c r="AE42" s="228" t="s">
        <v>66</v>
      </c>
      <c r="AF42" s="228" t="s">
        <v>34</v>
      </c>
      <c r="AG42" s="228" t="s">
        <v>17</v>
      </c>
      <c r="AH42" s="228" t="s">
        <v>18</v>
      </c>
      <c r="AI42" s="228" t="s">
        <v>19</v>
      </c>
      <c r="AJ42" s="228" t="s">
        <v>20</v>
      </c>
      <c r="AK42" s="228" t="s">
        <v>6</v>
      </c>
      <c r="AL42" s="228" t="s">
        <v>53</v>
      </c>
      <c r="AN42" s="228" t="s">
        <v>10</v>
      </c>
      <c r="AO42" s="228" t="s">
        <v>11</v>
      </c>
      <c r="AP42" s="228" t="s">
        <v>12</v>
      </c>
      <c r="AQ42" s="228" t="s">
        <v>54</v>
      </c>
      <c r="AR42" s="228" t="s">
        <v>7</v>
      </c>
      <c r="AV42" s="228" t="s">
        <v>47</v>
      </c>
      <c r="AW42" s="228" t="s">
        <v>45</v>
      </c>
      <c r="AX42" s="228" t="s">
        <v>46</v>
      </c>
      <c r="AZ42" s="228" t="s">
        <v>14</v>
      </c>
      <c r="BA42" s="228" t="s">
        <v>21</v>
      </c>
    </row>
    <row r="43" spans="1:53" x14ac:dyDescent="0.15">
      <c r="A43" s="229" t="s">
        <v>1910</v>
      </c>
      <c r="B43" s="230">
        <v>23</v>
      </c>
      <c r="C43" s="230">
        <v>0</v>
      </c>
      <c r="D43" s="219">
        <f>F43/E43</f>
        <v>0.7</v>
      </c>
      <c r="E43" s="230">
        <v>10</v>
      </c>
      <c r="F43" s="230">
        <v>7</v>
      </c>
      <c r="G43" s="230">
        <v>63</v>
      </c>
      <c r="H43" s="230">
        <f>G43/F43</f>
        <v>9</v>
      </c>
      <c r="I43" s="230">
        <v>1</v>
      </c>
      <c r="J43" s="219">
        <f>I43/F43</f>
        <v>0.14285714285714285</v>
      </c>
      <c r="L43" s="230">
        <v>0</v>
      </c>
      <c r="M43" s="230">
        <v>0</v>
      </c>
      <c r="N43" s="230" t="e">
        <f>M43/L43</f>
        <v>#DIV/0!</v>
      </c>
      <c r="O43" s="230">
        <v>0</v>
      </c>
      <c r="P43" s="219" t="e">
        <f>O43/L43</f>
        <v>#DIV/0!</v>
      </c>
      <c r="S43" s="229" t="s">
        <v>1911</v>
      </c>
      <c r="T43" s="221">
        <f>(E43+L43)/($E$47+$L$47+$E$38+$L$38+$K$27+$D$27+$N$17)</f>
        <v>9.6993210475266739E-3</v>
      </c>
      <c r="U43" s="221">
        <f>E43/($E$47+$E$38+$K$27)</f>
        <v>1.9157088122605363E-2</v>
      </c>
      <c r="V43" s="221">
        <f>L43/($L$47+$L$38+$D$27+$N$17)</f>
        <v>0</v>
      </c>
      <c r="X43" s="230">
        <f>($G43*('Scoring Format'!$B$4))+($I43*'Scoring Format'!$B$7)+($M43*('Scoring Format'!$B$3))+($O43*('Scoring Format'!$B$6))</f>
        <v>12.3</v>
      </c>
      <c r="Y43" s="230">
        <f>(F43*1)+(($G43*('Scoring Format'!$B$4))+($I43*'Scoring Format'!$B$7)+($M43*('Scoring Format'!$B$3))+($O43*('Scoring Format'!$B$6)))</f>
        <v>19.3</v>
      </c>
      <c r="Z43" s="230">
        <f>(F43*0.5)+(($G43*('Scoring Format'!$B$4))+($I43*'Scoring Format'!$B$7)+($M43*('Scoring Format'!$B$3))+($O43*('Scoring Format'!$B$6)))</f>
        <v>15.8</v>
      </c>
      <c r="AA43" s="232"/>
      <c r="AD43" s="229" t="s">
        <v>32</v>
      </c>
      <c r="AE43" s="229"/>
      <c r="AF43" s="219">
        <f>AH43/AG43</f>
        <v>0.5625</v>
      </c>
      <c r="AG43" s="230">
        <v>16</v>
      </c>
      <c r="AH43" s="230">
        <v>9</v>
      </c>
      <c r="AI43" s="230">
        <v>108</v>
      </c>
      <c r="AJ43" s="230">
        <f>AI43/AH43</f>
        <v>12</v>
      </c>
      <c r="AK43" s="230">
        <v>1</v>
      </c>
      <c r="AL43" s="219">
        <f>AK43/AH43</f>
        <v>0.1111111111111111</v>
      </c>
      <c r="AN43" s="230">
        <v>0</v>
      </c>
      <c r="AO43" s="230">
        <v>0</v>
      </c>
      <c r="AP43" s="230">
        <v>0</v>
      </c>
      <c r="AQ43" s="230">
        <v>0</v>
      </c>
      <c r="AR43" s="219" t="e">
        <f>AQ43/AN43</f>
        <v>#DIV/0!</v>
      </c>
      <c r="AV43" s="221" t="e">
        <f>(#REF!+AK43)/(#REF!+AK46)</f>
        <v>#REF!</v>
      </c>
      <c r="AW43" s="221" t="e">
        <f>#REF!/(AK43+#REF!)</f>
        <v>#REF!</v>
      </c>
      <c r="AX43" s="221" t="e">
        <f>AK43/(#REF!+AK43)</f>
        <v>#REF!</v>
      </c>
      <c r="AZ43" s="230">
        <f>(AI43*0.1)+(AK43*6)+(AO43*0.1)+(AQ43*6)</f>
        <v>16.8</v>
      </c>
      <c r="BA43" s="230">
        <f>(AH43*1)+(AI43*0.1)+(AK43*6)+(AO43*0.1)+(AQ43*6)</f>
        <v>25.8</v>
      </c>
    </row>
    <row r="44" spans="1:53" x14ac:dyDescent="0.15">
      <c r="A44" s="229" t="s">
        <v>1603</v>
      </c>
      <c r="B44" s="230">
        <v>25</v>
      </c>
      <c r="C44" s="230">
        <v>15</v>
      </c>
      <c r="D44" s="219">
        <f t="shared" ref="D44:D46" si="40">F44/E44</f>
        <v>0.609375</v>
      </c>
      <c r="E44" s="230">
        <v>64</v>
      </c>
      <c r="F44" s="230">
        <v>39</v>
      </c>
      <c r="G44" s="230">
        <v>452</v>
      </c>
      <c r="H44" s="230">
        <f>G44/F44</f>
        <v>11.589743589743589</v>
      </c>
      <c r="I44" s="230">
        <v>5</v>
      </c>
      <c r="J44" s="219">
        <f t="shared" ref="J44:J46" si="41">I44/F44</f>
        <v>0.12820512820512819</v>
      </c>
      <c r="L44" s="230">
        <v>0</v>
      </c>
      <c r="M44" s="230">
        <v>0</v>
      </c>
      <c r="N44" s="230" t="e">
        <f t="shared" ref="N44:N46" si="42">M44/L44</f>
        <v>#DIV/0!</v>
      </c>
      <c r="O44" s="230">
        <v>0</v>
      </c>
      <c r="P44" s="219" t="e">
        <f t="shared" ref="P44:P46" si="43">O44/L44</f>
        <v>#DIV/0!</v>
      </c>
      <c r="S44" s="229" t="s">
        <v>1605</v>
      </c>
      <c r="T44" s="221">
        <f>(E44+L44)/($E$47+$L$47+$E$38+$L$38+$K$27+$D$27+$N$17)</f>
        <v>6.2075654704170709E-2</v>
      </c>
      <c r="U44" s="221">
        <f>E44/($E$47+$E$38+$K$27)</f>
        <v>0.12260536398467432</v>
      </c>
      <c r="V44" s="221">
        <f>L44/($L$47+$L$38+$D$27+$N$17)</f>
        <v>0</v>
      </c>
      <c r="X44" s="230">
        <f>($G44*('Scoring Format'!$B$4))+($I44*'Scoring Format'!$B$7)+($M44*('Scoring Format'!$B$3))+($O44*('Scoring Format'!$B$6))</f>
        <v>75.2</v>
      </c>
      <c r="Y44" s="230">
        <f>(F44*1)+(($G44*('Scoring Format'!$B$4))+($I44*'Scoring Format'!$B$7)+($M44*('Scoring Format'!$B$3))+($O44*('Scoring Format'!$B$6)))</f>
        <v>114.2</v>
      </c>
      <c r="Z44" s="230">
        <f>(F44*0.5)+(($G44*('Scoring Format'!$B$4))+($I44*'Scoring Format'!$B$7)+($M44*('Scoring Format'!$B$3))+($O44*('Scoring Format'!$B$6)))</f>
        <v>94.7</v>
      </c>
      <c r="AA44" s="232"/>
      <c r="AD44" s="229" t="s">
        <v>73</v>
      </c>
      <c r="AE44" s="229"/>
      <c r="AF44" s="219">
        <f t="shared" ref="AF44:AF46" si="44">AH44/AG44</f>
        <v>0.74285714285714288</v>
      </c>
      <c r="AG44" s="230">
        <v>35</v>
      </c>
      <c r="AH44" s="230">
        <v>26</v>
      </c>
      <c r="AI44" s="230">
        <v>283</v>
      </c>
      <c r="AJ44" s="230">
        <f>AI44/AH44</f>
        <v>10.884615384615385</v>
      </c>
      <c r="AK44" s="230">
        <v>2</v>
      </c>
      <c r="AL44" s="219">
        <f t="shared" ref="AL44:AL46" si="45">AK44/AH44</f>
        <v>7.6923076923076927E-2</v>
      </c>
      <c r="AN44" s="230">
        <v>0</v>
      </c>
      <c r="AO44" s="230">
        <v>0</v>
      </c>
      <c r="AP44" s="230">
        <v>0</v>
      </c>
      <c r="AQ44" s="230">
        <v>0</v>
      </c>
      <c r="AR44" s="219" t="e">
        <f t="shared" ref="AR44:AR46" si="46">AQ44/AN44</f>
        <v>#DIV/0!</v>
      </c>
      <c r="AV44" s="221" t="e">
        <f>(#REF!+AK44)/(#REF!+AK47)</f>
        <v>#REF!</v>
      </c>
      <c r="AW44" s="221" t="e">
        <f>#REF!/(AK44+#REF!)</f>
        <v>#REF!</v>
      </c>
      <c r="AX44" s="221" t="e">
        <f>AK44/(#REF!+AK44)</f>
        <v>#REF!</v>
      </c>
      <c r="AZ44" s="230">
        <f>(AI44*0.1)+(AK44*6)+(AO44*0.1)+(AQ44*6)</f>
        <v>40.299999999999997</v>
      </c>
      <c r="BA44" s="230">
        <f>(AH44*1)+(AI44*0.1)+(AK44*6)+(AO44*0.1)+(AQ44*6)</f>
        <v>66.3</v>
      </c>
    </row>
    <row r="45" spans="1:53" x14ac:dyDescent="0.15">
      <c r="A45" s="229" t="s">
        <v>2637</v>
      </c>
      <c r="B45" s="230">
        <v>26</v>
      </c>
      <c r="C45" s="230">
        <v>12</v>
      </c>
      <c r="D45" s="219">
        <f t="shared" si="40"/>
        <v>0.64444444444444449</v>
      </c>
      <c r="E45" s="230">
        <v>90</v>
      </c>
      <c r="F45" s="230">
        <v>58</v>
      </c>
      <c r="G45" s="230">
        <v>675</v>
      </c>
      <c r="H45" s="230">
        <f>G45/F45</f>
        <v>11.637931034482758</v>
      </c>
      <c r="I45" s="230">
        <v>6</v>
      </c>
      <c r="J45" s="219">
        <f t="shared" si="41"/>
        <v>0.10344827586206896</v>
      </c>
      <c r="L45" s="230">
        <v>0</v>
      </c>
      <c r="M45" s="230">
        <v>0</v>
      </c>
      <c r="N45" s="230" t="e">
        <f t="shared" si="42"/>
        <v>#DIV/0!</v>
      </c>
      <c r="O45" s="230">
        <v>0</v>
      </c>
      <c r="P45" s="219" t="e">
        <f t="shared" si="43"/>
        <v>#DIV/0!</v>
      </c>
      <c r="S45" s="229" t="s">
        <v>2638</v>
      </c>
      <c r="T45" s="221">
        <f>(E45+L45)/($E$47+$L$47+$E$38+$L$38+$K$27+$D$27+$N$17)</f>
        <v>8.7293889427740065E-2</v>
      </c>
      <c r="U45" s="221">
        <f>E45/($E$47+$E$38+$K$27)</f>
        <v>0.17241379310344829</v>
      </c>
      <c r="V45" s="221">
        <f>L45/($L$47+$L$38+$D$27+$N$17)</f>
        <v>0</v>
      </c>
      <c r="X45" s="230">
        <f>($G45*('Scoring Format'!$B$4))+($I45*'Scoring Format'!$B$7)+($M45*('Scoring Format'!$B$3))+($O45*('Scoring Format'!$B$6))</f>
        <v>103.5</v>
      </c>
      <c r="Y45" s="230">
        <f>(F45*1)+(($G45*('Scoring Format'!$B$4))+($I45*'Scoring Format'!$B$7)+($M45*('Scoring Format'!$B$3))+($O45*('Scoring Format'!$B$6)))</f>
        <v>161.5</v>
      </c>
      <c r="Z45" s="230">
        <f>(F45*0.5)+(($G45*('Scoring Format'!$B$4))+($I45*'Scoring Format'!$B$7)+($M45*('Scoring Format'!$B$3))+($O45*('Scoring Format'!$B$6)))</f>
        <v>132.5</v>
      </c>
      <c r="AA45" s="232"/>
      <c r="AD45" s="229" t="s">
        <v>74</v>
      </c>
      <c r="AE45" s="229"/>
      <c r="AF45" s="219">
        <f t="shared" si="44"/>
        <v>0.5</v>
      </c>
      <c r="AG45" s="230">
        <v>12</v>
      </c>
      <c r="AH45" s="230">
        <v>6</v>
      </c>
      <c r="AI45" s="230">
        <v>65</v>
      </c>
      <c r="AJ45" s="230">
        <f>AI45/AH45</f>
        <v>10.833333333333334</v>
      </c>
      <c r="AK45" s="230">
        <v>0</v>
      </c>
      <c r="AL45" s="219">
        <f t="shared" si="45"/>
        <v>0</v>
      </c>
      <c r="AN45" s="230">
        <v>0</v>
      </c>
      <c r="AO45" s="230">
        <v>0</v>
      </c>
      <c r="AP45" s="230">
        <v>0</v>
      </c>
      <c r="AQ45" s="230">
        <v>0</v>
      </c>
      <c r="AR45" s="219" t="e">
        <f t="shared" si="46"/>
        <v>#DIV/0!</v>
      </c>
      <c r="AV45" s="221" t="e">
        <f>(#REF!+AK45)/(#REF!+AI49)</f>
        <v>#REF!</v>
      </c>
      <c r="AW45" s="221" t="e">
        <f>#REF!/(AK45+#REF!)</f>
        <v>#REF!</v>
      </c>
      <c r="AX45" s="221" t="e">
        <f>AK45/(#REF!+AK45)</f>
        <v>#REF!</v>
      </c>
      <c r="AZ45" s="230">
        <f>(AI45*0.1)+(AK45*6)+(AO45*0.1)+(AQ45*6)</f>
        <v>6.5</v>
      </c>
      <c r="BA45" s="230">
        <f>(AH45*1)+(AI45*0.1)+(AK45*6)+(AO45*0.1)+(AQ45*6)</f>
        <v>12.5</v>
      </c>
    </row>
    <row r="46" spans="1:53" x14ac:dyDescent="0.15">
      <c r="A46" s="229" t="s">
        <v>1604</v>
      </c>
      <c r="B46" s="230">
        <v>34</v>
      </c>
      <c r="C46" s="230">
        <v>8</v>
      </c>
      <c r="D46" s="219">
        <f t="shared" si="40"/>
        <v>0.33333333333333331</v>
      </c>
      <c r="E46" s="230">
        <v>3</v>
      </c>
      <c r="F46" s="230">
        <v>1</v>
      </c>
      <c r="G46" s="230">
        <v>7</v>
      </c>
      <c r="H46" s="230">
        <f>G46/F46</f>
        <v>7</v>
      </c>
      <c r="I46" s="230">
        <v>0</v>
      </c>
      <c r="J46" s="219">
        <f t="shared" si="41"/>
        <v>0</v>
      </c>
      <c r="L46" s="230"/>
      <c r="M46" s="230"/>
      <c r="N46" s="230" t="e">
        <f t="shared" si="42"/>
        <v>#DIV/0!</v>
      </c>
      <c r="O46" s="230">
        <v>0</v>
      </c>
      <c r="P46" s="219" t="e">
        <f t="shared" si="43"/>
        <v>#DIV/0!</v>
      </c>
      <c r="S46" s="229" t="s">
        <v>1606</v>
      </c>
      <c r="T46" s="221">
        <f>(E46+L46)/($E$47+$L$47+$E$38+$L$38+$K$27+$D$27+$N$17)</f>
        <v>2.9097963142580021E-3</v>
      </c>
      <c r="U46" s="221">
        <f>E46/($E$47+$E$38+$K$27)</f>
        <v>5.7471264367816091E-3</v>
      </c>
      <c r="V46" s="221">
        <f>L46/($L$47+$L$38+$D$27+$N$17)</f>
        <v>0</v>
      </c>
      <c r="X46" s="230">
        <f>($G46*('Scoring Format'!$B$4))+($I46*'Scoring Format'!$B$7)+($M46*('Scoring Format'!$B$3))+($O46*('Scoring Format'!$B$6))</f>
        <v>0.70000000000000007</v>
      </c>
      <c r="Y46" s="230">
        <f>(F46*1)+(($G46*('Scoring Format'!$B$4))+($I46*'Scoring Format'!$B$7)+($M46*('Scoring Format'!$B$3))+($O46*('Scoring Format'!$B$6)))</f>
        <v>1.7000000000000002</v>
      </c>
      <c r="Z46" s="230">
        <f>(F46*0.5)+(($G46*('Scoring Format'!$B$4))+($I46*'Scoring Format'!$B$7)+($M46*('Scoring Format'!$B$3))+($O46*('Scoring Format'!$B$6)))</f>
        <v>1.2000000000000002</v>
      </c>
      <c r="AA46" s="232"/>
      <c r="AD46" s="229"/>
      <c r="AE46" s="229"/>
      <c r="AF46" s="219" t="e">
        <f t="shared" si="44"/>
        <v>#DIV/0!</v>
      </c>
      <c r="AG46" s="230"/>
      <c r="AH46" s="230"/>
      <c r="AI46" s="230"/>
      <c r="AJ46" s="230" t="e">
        <f>AI46/AH46</f>
        <v>#DIV/0!</v>
      </c>
      <c r="AK46" s="230"/>
      <c r="AL46" s="219" t="e">
        <f t="shared" si="45"/>
        <v>#DIV/0!</v>
      </c>
      <c r="AN46" s="230"/>
      <c r="AO46" s="230"/>
      <c r="AP46" s="230"/>
      <c r="AQ46" s="230">
        <v>0</v>
      </c>
      <c r="AR46" s="219" t="e">
        <f t="shared" si="46"/>
        <v>#DIV/0!</v>
      </c>
      <c r="AV46" s="221" t="e">
        <f>(#REF!+AK46)/(#REF!+AI50)</f>
        <v>#REF!</v>
      </c>
      <c r="AW46" s="221" t="e">
        <f>#REF!/(AK46+#REF!)</f>
        <v>#REF!</v>
      </c>
      <c r="AX46" s="221" t="e">
        <f>AK46/(#REF!+AK46)</f>
        <v>#REF!</v>
      </c>
      <c r="AZ46" s="230">
        <f>(AI46*0.1)+(AK46*6)+(AO46*0.1)+(AQ46*6)</f>
        <v>0</v>
      </c>
      <c r="BA46" s="230">
        <f>(AH46*1)+(AI46*0.1)+(AK46*6)+(AO46*0.1)+(AQ46*6)</f>
        <v>0</v>
      </c>
    </row>
    <row r="47" spans="1:53" x14ac:dyDescent="0.15">
      <c r="A47" s="228" t="s">
        <v>44</v>
      </c>
      <c r="B47" s="228"/>
      <c r="C47" s="228"/>
      <c r="D47" s="225"/>
      <c r="E47" s="228">
        <f>SUM(E43:E46)</f>
        <v>167</v>
      </c>
      <c r="F47" s="228">
        <f t="shared" ref="F47:I47" si="47">SUM(F43:F46)</f>
        <v>105</v>
      </c>
      <c r="G47" s="228">
        <f t="shared" si="47"/>
        <v>1197</v>
      </c>
      <c r="H47" s="228"/>
      <c r="I47" s="228">
        <f t="shared" si="47"/>
        <v>12</v>
      </c>
      <c r="J47" s="228"/>
      <c r="K47" s="228"/>
      <c r="L47" s="228">
        <f>SUM(L43:L46)</f>
        <v>0</v>
      </c>
      <c r="M47" s="228">
        <f t="shared" ref="M47:O47" si="48">SUM(M43:M46)</f>
        <v>0</v>
      </c>
      <c r="N47" s="228"/>
      <c r="O47" s="228">
        <f t="shared" si="48"/>
        <v>0</v>
      </c>
      <c r="P47" s="225"/>
      <c r="R47" s="233"/>
      <c r="T47" s="233"/>
      <c r="V47" s="232"/>
      <c r="W47" s="232"/>
      <c r="AD47" s="228" t="s">
        <v>44</v>
      </c>
      <c r="AE47" s="228"/>
      <c r="AF47" s="225"/>
      <c r="AG47" s="228">
        <f>SUM(AG43:AG46)</f>
        <v>63</v>
      </c>
      <c r="AH47" s="228">
        <f t="shared" ref="AH47:AI47" si="49">SUM(AH43:AH46)</f>
        <v>41</v>
      </c>
      <c r="AI47" s="228">
        <f t="shared" si="49"/>
        <v>456</v>
      </c>
      <c r="AJ47" s="228"/>
      <c r="AK47" s="228">
        <f t="shared" ref="AK47" si="50">SUM(AK43:AK46)</f>
        <v>3</v>
      </c>
      <c r="AL47" s="228"/>
      <c r="AM47" s="228"/>
      <c r="AN47" s="228">
        <f>SUM(AN43:AN46)</f>
        <v>0</v>
      </c>
      <c r="AO47" s="228">
        <f t="shared" ref="AO47" si="51">SUM(AO43:AO46)</f>
        <v>0</v>
      </c>
      <c r="AP47" s="228"/>
      <c r="AQ47" s="228">
        <f t="shared" ref="AQ47" si="52">SUM(AQ43:AQ46)</f>
        <v>0</v>
      </c>
      <c r="AR47" s="225"/>
      <c r="AT47" s="233"/>
      <c r="AU47" s="233"/>
      <c r="AV47" s="233"/>
      <c r="AX47" s="232"/>
      <c r="AY47" s="232"/>
    </row>
    <row r="48" spans="1:53" x14ac:dyDescent="0.15">
      <c r="H48" s="237"/>
      <c r="I48" s="232"/>
      <c r="J48" s="232"/>
      <c r="P48" s="233"/>
      <c r="Q48" s="233"/>
      <c r="R48" s="233"/>
      <c r="T48" s="232"/>
      <c r="U48" s="232"/>
      <c r="AJ48" s="237"/>
      <c r="AK48" s="232"/>
      <c r="AL48" s="232"/>
      <c r="AR48" s="233"/>
      <c r="AS48" s="233"/>
      <c r="AT48" s="233"/>
      <c r="AV48" s="232"/>
      <c r="AW48" s="232"/>
    </row>
    <row r="49" spans="1:50" x14ac:dyDescent="0.15">
      <c r="H49" s="237"/>
      <c r="I49" s="232"/>
      <c r="J49" s="232"/>
      <c r="P49" s="233"/>
      <c r="Q49" s="233"/>
      <c r="R49" s="233"/>
      <c r="T49" s="232"/>
      <c r="U49" s="232"/>
      <c r="AJ49" s="237"/>
      <c r="AK49" s="232"/>
      <c r="AL49" s="232"/>
      <c r="AR49" s="233"/>
      <c r="AS49" s="233"/>
      <c r="AT49" s="233"/>
      <c r="AV49" s="232"/>
      <c r="AW49" s="232"/>
    </row>
    <row r="50" spans="1:50" x14ac:dyDescent="0.15">
      <c r="A50" s="517" t="s">
        <v>57</v>
      </c>
      <c r="B50" s="517"/>
      <c r="C50" s="517"/>
      <c r="D50" s="517"/>
      <c r="E50" s="517"/>
      <c r="F50" s="517"/>
      <c r="G50" s="517"/>
      <c r="H50" s="237"/>
      <c r="I50" s="232"/>
      <c r="J50" s="517" t="s">
        <v>58</v>
      </c>
      <c r="K50" s="518"/>
      <c r="L50" s="518"/>
      <c r="M50" s="518"/>
      <c r="N50" s="518"/>
      <c r="P50" s="243"/>
      <c r="Q50" s="233"/>
      <c r="R50" s="517" t="s">
        <v>62</v>
      </c>
      <c r="S50" s="518"/>
      <c r="T50" s="518"/>
      <c r="U50" s="518"/>
      <c r="V50" s="518"/>
      <c r="AC50" s="517" t="s">
        <v>57</v>
      </c>
      <c r="AD50" s="517"/>
      <c r="AE50" s="517"/>
      <c r="AF50" s="517"/>
      <c r="AG50" s="517"/>
      <c r="AH50" s="517"/>
      <c r="AI50" s="517"/>
      <c r="AJ50" s="237"/>
      <c r="AK50" s="232"/>
      <c r="AL50" s="517" t="s">
        <v>58</v>
      </c>
      <c r="AM50" s="518"/>
      <c r="AN50" s="518"/>
      <c r="AO50" s="518"/>
      <c r="AP50" s="518"/>
      <c r="AR50" s="243"/>
      <c r="AS50" s="233"/>
      <c r="AT50" s="517" t="s">
        <v>62</v>
      </c>
      <c r="AU50" s="518"/>
      <c r="AV50" s="518"/>
      <c r="AW50" s="518"/>
      <c r="AX50" s="518"/>
    </row>
    <row r="51" spans="1:50" x14ac:dyDescent="0.15">
      <c r="A51" s="225"/>
      <c r="B51" s="228" t="s">
        <v>17</v>
      </c>
      <c r="C51" s="228" t="s">
        <v>42</v>
      </c>
      <c r="D51" s="228" t="s">
        <v>19</v>
      </c>
      <c r="E51" s="228" t="s">
        <v>6</v>
      </c>
      <c r="H51" s="232"/>
      <c r="I51" s="232"/>
      <c r="J51" s="519" t="s">
        <v>59</v>
      </c>
      <c r="K51" s="516"/>
      <c r="L51" s="516"/>
      <c r="M51" s="516"/>
      <c r="N51" s="225" t="s">
        <v>60</v>
      </c>
      <c r="R51" s="519" t="s">
        <v>59</v>
      </c>
      <c r="S51" s="516"/>
      <c r="T51" s="516"/>
      <c r="U51" s="516"/>
      <c r="V51" s="225" t="s">
        <v>60</v>
      </c>
      <c r="AC51" s="225"/>
      <c r="AD51" s="228" t="s">
        <v>17</v>
      </c>
      <c r="AE51" s="228" t="s">
        <v>42</v>
      </c>
      <c r="AF51" s="228" t="s">
        <v>19</v>
      </c>
      <c r="AG51" s="228" t="s">
        <v>6</v>
      </c>
      <c r="AJ51" s="232"/>
      <c r="AK51" s="232"/>
      <c r="AL51" s="519" t="s">
        <v>59</v>
      </c>
      <c r="AM51" s="516"/>
      <c r="AN51" s="516"/>
      <c r="AO51" s="516"/>
      <c r="AP51" s="225" t="s">
        <v>60</v>
      </c>
      <c r="AT51" s="519" t="s">
        <v>59</v>
      </c>
      <c r="AU51" s="516"/>
      <c r="AV51" s="516"/>
      <c r="AW51" s="516"/>
      <c r="AX51" s="225" t="s">
        <v>60</v>
      </c>
    </row>
    <row r="52" spans="1:50" x14ac:dyDescent="0.15">
      <c r="A52" s="240" t="s">
        <v>33</v>
      </c>
      <c r="B52" s="230">
        <f>SUM(K22:K26,E32:E37,E43:E46,D39:D40)</f>
        <v>522</v>
      </c>
      <c r="C52" s="230">
        <f>SUM(L22:L26,F32:F37,F43:F46,E39:E40)</f>
        <v>326</v>
      </c>
      <c r="D52" s="230">
        <f>SUM(M22:M26,G32:G37,G43:G46,F39:F40)</f>
        <v>3783</v>
      </c>
      <c r="E52" s="230">
        <f>SUM(O22:O26,I32:I37,I43:I46,H39:H40)</f>
        <v>25</v>
      </c>
      <c r="H52" s="232"/>
      <c r="I52" s="232"/>
      <c r="J52" s="520" t="s">
        <v>2639</v>
      </c>
      <c r="K52" s="520"/>
      <c r="L52" s="520"/>
      <c r="M52" s="520"/>
      <c r="N52" s="229" t="s">
        <v>0</v>
      </c>
      <c r="R52" s="520"/>
      <c r="S52" s="520"/>
      <c r="T52" s="520"/>
      <c r="U52" s="520"/>
      <c r="V52" s="229"/>
      <c r="AC52" s="240" t="s">
        <v>33</v>
      </c>
      <c r="AD52" s="230">
        <f>SUM(AM22:AM26,AG32:AG37,AG43:AG46)</f>
        <v>583</v>
      </c>
      <c r="AE52" s="230">
        <f>SUM(AH43:AH46,AH32:AH37,AM22:AM26)</f>
        <v>404</v>
      </c>
      <c r="AF52" s="230">
        <f>SUM(AI43:AI46,AI32:AI37,AN22:AN26)</f>
        <v>3653</v>
      </c>
      <c r="AG52" s="230">
        <f>SUM(AQ22:AQ26,AK32:AK37,AK43:AK46)</f>
        <v>27</v>
      </c>
      <c r="AJ52" s="232"/>
      <c r="AK52" s="232"/>
      <c r="AL52" s="521"/>
      <c r="AM52" s="520"/>
      <c r="AN52" s="520"/>
      <c r="AO52" s="520"/>
      <c r="AP52" s="229"/>
      <c r="AT52" s="521"/>
      <c r="AU52" s="520"/>
      <c r="AV52" s="520"/>
      <c r="AW52" s="520"/>
      <c r="AX52" s="229"/>
    </row>
    <row r="53" spans="1:50" x14ac:dyDescent="0.15">
      <c r="A53" s="240" t="s">
        <v>43</v>
      </c>
      <c r="B53" s="230">
        <f>SUM(D17)</f>
        <v>522</v>
      </c>
      <c r="C53" s="230">
        <f>SUM(E17)</f>
        <v>326</v>
      </c>
      <c r="D53" s="230">
        <f>SUM(G17)</f>
        <v>3783</v>
      </c>
      <c r="E53" s="230">
        <f>SUM(I17)</f>
        <v>25</v>
      </c>
      <c r="F53" s="228"/>
      <c r="J53" s="520" t="s">
        <v>1909</v>
      </c>
      <c r="K53" s="520"/>
      <c r="L53" s="520"/>
      <c r="M53" s="520"/>
      <c r="N53" s="229" t="s">
        <v>16</v>
      </c>
      <c r="R53" s="520"/>
      <c r="S53" s="520"/>
      <c r="T53" s="520"/>
      <c r="U53" s="520"/>
      <c r="V53" s="229"/>
      <c r="AC53" s="240" t="s">
        <v>43</v>
      </c>
      <c r="AD53" s="230">
        <f>SUM(AF17)</f>
        <v>583</v>
      </c>
      <c r="AE53" s="230">
        <f>SUM(AG17)</f>
        <v>378</v>
      </c>
      <c r="AF53" s="230">
        <f>SUM(AI17)</f>
        <v>4072</v>
      </c>
      <c r="AG53" s="230">
        <f>SUM(AK17)</f>
        <v>27</v>
      </c>
      <c r="AH53" s="228"/>
      <c r="AL53" s="521"/>
      <c r="AM53" s="520"/>
      <c r="AN53" s="520"/>
      <c r="AO53" s="520"/>
      <c r="AP53" s="229"/>
      <c r="AT53" s="521"/>
      <c r="AU53" s="520"/>
      <c r="AV53" s="520"/>
      <c r="AW53" s="520"/>
      <c r="AX53" s="229"/>
    </row>
    <row r="54" spans="1:50" x14ac:dyDescent="0.15">
      <c r="A54" s="240" t="s">
        <v>65</v>
      </c>
      <c r="B54" s="230"/>
      <c r="F54" s="228"/>
      <c r="J54" s="520" t="s">
        <v>2640</v>
      </c>
      <c r="K54" s="520"/>
      <c r="L54" s="520"/>
      <c r="M54" s="520"/>
      <c r="N54" s="229" t="s">
        <v>16</v>
      </c>
      <c r="R54" s="520"/>
      <c r="S54" s="520"/>
      <c r="T54" s="520"/>
      <c r="U54" s="520"/>
      <c r="V54" s="229"/>
      <c r="AC54" s="240" t="s">
        <v>65</v>
      </c>
      <c r="AD54" s="229"/>
      <c r="AH54" s="228"/>
      <c r="AL54" s="521"/>
      <c r="AM54" s="520"/>
      <c r="AN54" s="520"/>
      <c r="AO54" s="520"/>
      <c r="AP54" s="229"/>
      <c r="AT54" s="521"/>
      <c r="AU54" s="520"/>
      <c r="AV54" s="520"/>
      <c r="AW54" s="520"/>
      <c r="AX54" s="229"/>
    </row>
    <row r="55" spans="1:50" x14ac:dyDescent="0.15">
      <c r="J55" s="520" t="s">
        <v>1357</v>
      </c>
      <c r="K55" s="520"/>
      <c r="L55" s="520"/>
      <c r="M55" s="520"/>
      <c r="N55" s="229" t="s">
        <v>285</v>
      </c>
      <c r="R55" s="521"/>
      <c r="S55" s="520"/>
      <c r="T55" s="520"/>
      <c r="U55" s="520"/>
      <c r="V55" s="229"/>
      <c r="AL55" s="521"/>
      <c r="AM55" s="520"/>
      <c r="AN55" s="520"/>
      <c r="AO55" s="520"/>
      <c r="AP55" s="229"/>
      <c r="AT55" s="521"/>
      <c r="AU55" s="520"/>
      <c r="AV55" s="520"/>
      <c r="AW55" s="520"/>
      <c r="AX55" s="229"/>
    </row>
    <row r="56" spans="1:50" x14ac:dyDescent="0.15">
      <c r="A56" s="225"/>
      <c r="B56" s="228" t="s">
        <v>1</v>
      </c>
      <c r="C56" s="228" t="s">
        <v>4</v>
      </c>
      <c r="D56" s="228" t="s">
        <v>6</v>
      </c>
      <c r="J56" s="520"/>
      <c r="K56" s="520"/>
      <c r="L56" s="520"/>
      <c r="M56" s="520"/>
      <c r="N56" s="229"/>
      <c r="R56" s="521"/>
      <c r="S56" s="520"/>
      <c r="T56" s="520"/>
      <c r="U56" s="520"/>
      <c r="V56" s="229"/>
      <c r="AC56" s="225"/>
      <c r="AD56" s="228" t="s">
        <v>1</v>
      </c>
      <c r="AE56" s="228" t="s">
        <v>4</v>
      </c>
      <c r="AF56" s="228" t="s">
        <v>6</v>
      </c>
      <c r="AL56" s="521"/>
      <c r="AM56" s="520"/>
      <c r="AN56" s="520"/>
      <c r="AO56" s="520"/>
      <c r="AP56" s="229"/>
      <c r="AT56" s="521"/>
      <c r="AU56" s="520"/>
      <c r="AV56" s="520"/>
      <c r="AW56" s="520"/>
      <c r="AX56" s="229"/>
    </row>
    <row r="57" spans="1:50" x14ac:dyDescent="0.15">
      <c r="A57" s="240" t="s">
        <v>56</v>
      </c>
      <c r="B57" s="230">
        <f>SUM(N14:N16,D22:D26,L32:L37,L43:L46)</f>
        <v>509</v>
      </c>
      <c r="C57" s="230">
        <f>SUM(O14:O16,E22:E26,M32:M37,M43:M46)</f>
        <v>2328</v>
      </c>
      <c r="D57" s="230">
        <f>SUM(Q14:Q16,G22:G26,O32:O37,O43:O46)</f>
        <v>25</v>
      </c>
      <c r="J57" s="520" t="s">
        <v>2641</v>
      </c>
      <c r="K57" s="520"/>
      <c r="L57" s="520"/>
      <c r="M57" s="520"/>
      <c r="N57" s="229" t="s">
        <v>285</v>
      </c>
      <c r="R57" s="521"/>
      <c r="S57" s="520"/>
      <c r="T57" s="520"/>
      <c r="U57" s="520"/>
      <c r="V57" s="229"/>
      <c r="AC57" s="240" t="s">
        <v>56</v>
      </c>
      <c r="AD57" s="230">
        <f>SUM(AP14:AP16,AF22:AF26,AN32:AN37,AN43:AN46)</f>
        <v>421</v>
      </c>
      <c r="AE57" s="230">
        <f>SUM(AQ14:AQ16,AG22:AG26,AO32:AO37,AO43:AO46)</f>
        <v>2231</v>
      </c>
      <c r="AF57" s="230">
        <f>SUM(AS14:AS16,AI22:AI26,AQ32:AQ37,AQ43:AQ46)</f>
        <v>18</v>
      </c>
      <c r="AL57" s="521"/>
      <c r="AM57" s="520"/>
      <c r="AN57" s="520"/>
      <c r="AO57" s="520"/>
      <c r="AP57" s="229"/>
      <c r="AT57" s="521"/>
      <c r="AU57" s="520"/>
      <c r="AV57" s="520"/>
      <c r="AW57" s="520"/>
      <c r="AX57" s="229"/>
    </row>
    <row r="58" spans="1:50" x14ac:dyDescent="0.15">
      <c r="A58" s="240" t="s">
        <v>65</v>
      </c>
      <c r="B58" s="230"/>
      <c r="J58" s="520" t="s">
        <v>2642</v>
      </c>
      <c r="K58" s="520"/>
      <c r="L58" s="520"/>
      <c r="M58" s="520"/>
      <c r="N58" s="229" t="s">
        <v>285</v>
      </c>
      <c r="R58" s="521"/>
      <c r="S58" s="520"/>
      <c r="T58" s="520"/>
      <c r="U58" s="520"/>
      <c r="V58" s="229"/>
      <c r="AC58" s="240" t="s">
        <v>65</v>
      </c>
      <c r="AD58" s="229"/>
      <c r="AL58" s="521"/>
      <c r="AM58" s="520"/>
      <c r="AN58" s="520"/>
      <c r="AO58" s="520"/>
      <c r="AP58" s="229"/>
      <c r="AT58" s="521"/>
      <c r="AU58" s="520"/>
      <c r="AV58" s="520"/>
      <c r="AW58" s="520"/>
      <c r="AX58" s="229"/>
    </row>
    <row r="59" spans="1:50" x14ac:dyDescent="0.15">
      <c r="J59" s="520" t="s">
        <v>2643</v>
      </c>
      <c r="K59" s="520"/>
      <c r="L59" s="520"/>
      <c r="M59" s="520"/>
      <c r="N59" s="229" t="s">
        <v>285</v>
      </c>
      <c r="R59" s="521"/>
      <c r="S59" s="520"/>
      <c r="T59" s="520"/>
      <c r="U59" s="520"/>
      <c r="V59" s="229"/>
      <c r="AL59" s="521"/>
      <c r="AM59" s="520"/>
      <c r="AN59" s="520"/>
      <c r="AO59" s="520"/>
      <c r="AP59" s="229"/>
      <c r="AT59" s="521"/>
      <c r="AU59" s="520"/>
      <c r="AV59" s="520"/>
      <c r="AW59" s="520"/>
      <c r="AX59" s="229"/>
    </row>
    <row r="60" spans="1:50" x14ac:dyDescent="0.15">
      <c r="B60" s="228" t="s">
        <v>40</v>
      </c>
      <c r="C60" s="228" t="s">
        <v>41</v>
      </c>
      <c r="AD60" s="228" t="s">
        <v>40</v>
      </c>
      <c r="AE60" s="228" t="s">
        <v>41</v>
      </c>
    </row>
    <row r="61" spans="1:50" x14ac:dyDescent="0.15">
      <c r="A61" s="240" t="s">
        <v>39</v>
      </c>
      <c r="B61" s="219">
        <f>B57/(B53+B57)</f>
        <v>0.49369544131910764</v>
      </c>
      <c r="C61" s="219">
        <f>B53/(B53+B57)</f>
        <v>0.5063045586808923</v>
      </c>
      <c r="AC61" s="240" t="s">
        <v>39</v>
      </c>
      <c r="AD61" s="219">
        <f>AD57/(AD53+AD57)</f>
        <v>0.41932270916334663</v>
      </c>
      <c r="AE61" s="219">
        <f>AD53/(AD53+AD57)</f>
        <v>0.58067729083665343</v>
      </c>
      <c r="AL61" s="224" t="s">
        <v>61</v>
      </c>
    </row>
    <row r="62" spans="1:50" x14ac:dyDescent="0.15">
      <c r="A62" s="240" t="s">
        <v>64</v>
      </c>
      <c r="B62" s="230"/>
      <c r="C62" s="229"/>
      <c r="AC62" s="240" t="s">
        <v>64</v>
      </c>
      <c r="AD62" s="229"/>
      <c r="AE62" s="229"/>
    </row>
    <row r="64" spans="1:50" x14ac:dyDescent="0.15">
      <c r="J64" s="224" t="s">
        <v>61</v>
      </c>
    </row>
    <row r="73" spans="1:23" x14ac:dyDescent="0.15">
      <c r="A73" s="517" t="s">
        <v>55</v>
      </c>
      <c r="B73" s="517"/>
      <c r="C73" s="517"/>
      <c r="D73" s="517"/>
      <c r="E73" s="517"/>
      <c r="F73" s="517"/>
      <c r="G73" s="517"/>
      <c r="H73" s="517"/>
      <c r="I73" s="517"/>
      <c r="J73" s="517"/>
      <c r="K73" s="517"/>
      <c r="L73" s="517"/>
      <c r="M73" s="517"/>
      <c r="N73" s="517"/>
      <c r="O73" s="517"/>
      <c r="P73" s="517"/>
      <c r="Q73" s="517"/>
      <c r="R73" s="517"/>
      <c r="S73" s="517"/>
      <c r="T73" s="517"/>
      <c r="U73" s="517"/>
      <c r="V73" s="517"/>
      <c r="W73" s="517"/>
    </row>
    <row r="74" spans="1:23" x14ac:dyDescent="0.15">
      <c r="A74" s="226"/>
      <c r="B74" s="226"/>
      <c r="C74" s="226"/>
      <c r="D74" s="226"/>
      <c r="E74" s="226"/>
      <c r="F74" s="226"/>
      <c r="G74" s="226"/>
      <c r="H74" s="226"/>
      <c r="I74" s="226"/>
      <c r="J74" s="226"/>
      <c r="K74" s="226"/>
      <c r="L74" s="226"/>
      <c r="M74" s="226"/>
      <c r="N74" s="226"/>
      <c r="O74" s="226"/>
      <c r="P74" s="226"/>
      <c r="Q74" s="226"/>
      <c r="R74" s="226"/>
      <c r="S74" s="226"/>
      <c r="T74" s="226"/>
      <c r="U74" s="226"/>
      <c r="V74" s="226"/>
      <c r="W74" s="226"/>
    </row>
    <row r="75" spans="1:23" x14ac:dyDescent="0.15">
      <c r="H75" s="515" t="s">
        <v>36</v>
      </c>
      <c r="I75" s="515"/>
      <c r="J75" s="515"/>
      <c r="M75" s="515" t="s">
        <v>37</v>
      </c>
      <c r="N75" s="515"/>
      <c r="O75" s="515"/>
      <c r="S75" s="225" t="s">
        <v>94</v>
      </c>
    </row>
    <row r="76" spans="1:23" x14ac:dyDescent="0.15">
      <c r="H76" s="515" t="s">
        <v>38</v>
      </c>
      <c r="I76" s="515"/>
      <c r="J76" s="515"/>
      <c r="M76" s="227" t="s">
        <v>75</v>
      </c>
      <c r="S76" s="220" t="s">
        <v>40</v>
      </c>
      <c r="T76" s="220" t="s">
        <v>41</v>
      </c>
    </row>
    <row r="77" spans="1:23" x14ac:dyDescent="0.15">
      <c r="H77" s="515"/>
      <c r="I77" s="515"/>
      <c r="J77" s="515"/>
      <c r="S77" s="219">
        <f>(M87+C97+K108+K117)/(M87+C97+K108+C87)</f>
        <v>1</v>
      </c>
      <c r="T77" s="219">
        <f>C87/(C87+M87+C97+K108+K117)</f>
        <v>0</v>
      </c>
    </row>
    <row r="80" spans="1:23" x14ac:dyDescent="0.15">
      <c r="A80" s="517" t="s">
        <v>38</v>
      </c>
      <c r="B80" s="517"/>
      <c r="C80" s="517"/>
      <c r="D80" s="517"/>
      <c r="E80" s="517"/>
      <c r="F80" s="517"/>
      <c r="G80" s="517"/>
      <c r="H80" s="517"/>
      <c r="I80" s="517"/>
      <c r="J80" s="517"/>
      <c r="K80" s="517"/>
      <c r="L80" s="517"/>
      <c r="M80" s="517"/>
      <c r="N80" s="517"/>
      <c r="O80" s="517"/>
      <c r="P80" s="517"/>
      <c r="Q80" s="517"/>
      <c r="R80" s="517"/>
      <c r="S80" s="517"/>
      <c r="T80" s="517"/>
      <c r="U80" s="517"/>
      <c r="V80" s="517"/>
      <c r="W80" s="517"/>
    </row>
    <row r="83" spans="1:27" x14ac:dyDescent="0.15">
      <c r="C83" s="517" t="s">
        <v>48</v>
      </c>
      <c r="D83" s="517"/>
      <c r="E83" s="517"/>
      <c r="F83" s="517"/>
      <c r="G83" s="517"/>
      <c r="H83" s="517"/>
      <c r="I83" s="517"/>
      <c r="L83" s="517" t="s">
        <v>49</v>
      </c>
      <c r="M83" s="518"/>
      <c r="N83" s="518"/>
      <c r="O83" s="518"/>
      <c r="P83" s="518"/>
      <c r="R83" s="517" t="s">
        <v>50</v>
      </c>
      <c r="S83" s="517"/>
      <c r="T83" s="517"/>
      <c r="V83" s="517" t="s">
        <v>51</v>
      </c>
      <c r="W83" s="517"/>
      <c r="X83" s="224" t="s">
        <v>63</v>
      </c>
      <c r="Z83" s="228"/>
    </row>
    <row r="84" spans="1:27" x14ac:dyDescent="0.15">
      <c r="A84" s="228" t="s">
        <v>0</v>
      </c>
      <c r="B84" s="228" t="s">
        <v>66</v>
      </c>
      <c r="C84" s="228" t="s">
        <v>1</v>
      </c>
      <c r="D84" s="228" t="s">
        <v>2</v>
      </c>
      <c r="E84" s="228" t="s">
        <v>3</v>
      </c>
      <c r="F84" s="228" t="s">
        <v>4</v>
      </c>
      <c r="G84" s="228" t="s">
        <v>5</v>
      </c>
      <c r="H84" s="228" t="s">
        <v>6</v>
      </c>
      <c r="I84" s="228" t="s">
        <v>7</v>
      </c>
      <c r="J84" s="228" t="s">
        <v>8</v>
      </c>
      <c r="K84" s="228" t="s">
        <v>9</v>
      </c>
      <c r="M84" s="228" t="s">
        <v>10</v>
      </c>
      <c r="N84" s="228" t="s">
        <v>11</v>
      </c>
      <c r="O84" s="228" t="s">
        <v>12</v>
      </c>
      <c r="P84" s="228" t="s">
        <v>6</v>
      </c>
      <c r="Q84" s="228" t="s">
        <v>13</v>
      </c>
      <c r="R84" s="228"/>
      <c r="S84" s="228" t="s">
        <v>47</v>
      </c>
      <c r="T84" s="228" t="s">
        <v>45</v>
      </c>
      <c r="U84" s="228" t="s">
        <v>46</v>
      </c>
      <c r="V84" s="228"/>
      <c r="W84" s="228" t="s">
        <v>14</v>
      </c>
      <c r="X84" s="228" t="e">
        <f>((F84*0.05)+(H84*4)+(J84*-1)+(N84*0.1)+(P84*6))*0.4</f>
        <v>#VALUE!</v>
      </c>
      <c r="Y84" s="228"/>
      <c r="Z84" s="232"/>
    </row>
    <row r="85" spans="1:27" x14ac:dyDescent="0.15">
      <c r="A85" s="229" t="s">
        <v>475</v>
      </c>
      <c r="B85" s="230">
        <v>17</v>
      </c>
      <c r="C85" s="230">
        <v>563</v>
      </c>
      <c r="D85" s="230">
        <v>385</v>
      </c>
      <c r="E85" s="219">
        <f>D85/C85</f>
        <v>0.68383658969804617</v>
      </c>
      <c r="F85" s="230">
        <v>4001</v>
      </c>
      <c r="G85" s="231">
        <f>F85/C85</f>
        <v>7.106571936056838</v>
      </c>
      <c r="H85" s="230">
        <v>24</v>
      </c>
      <c r="I85" s="219">
        <f>H85/C85</f>
        <v>4.2628774422735348E-2</v>
      </c>
      <c r="J85" s="230">
        <v>13</v>
      </c>
      <c r="K85" s="219">
        <f>J85/C85</f>
        <v>2.3090586145648313E-2</v>
      </c>
      <c r="M85" s="230">
        <v>104</v>
      </c>
      <c r="N85" s="230">
        <v>608</v>
      </c>
      <c r="O85" s="230">
        <f>N85/M85</f>
        <v>5.8461538461538458</v>
      </c>
      <c r="P85" s="230">
        <v>6</v>
      </c>
      <c r="Q85" s="219">
        <f>P85/M85</f>
        <v>5.7692307692307696E-2</v>
      </c>
      <c r="R85" s="232"/>
      <c r="S85" s="219">
        <f>(C85+M85)/($D$17+$N$17)</f>
        <v>1.0487421383647799</v>
      </c>
      <c r="T85" s="219">
        <f>C85/($D$17)</f>
        <v>1.078544061302682</v>
      </c>
      <c r="U85" s="219">
        <f>M85/($N$17)</f>
        <v>0.91228070175438591</v>
      </c>
      <c r="V85" s="233"/>
      <c r="W85" s="230">
        <f>(F85*0.05)+(H85*4)+(J85*-1)+(N85*0.1)+(P85*6)</f>
        <v>379.85</v>
      </c>
      <c r="X85" s="234">
        <f t="shared" ref="X85:X86" si="53">((F85*0.05)+(H85*4)+(J85*-1)+(N85*0.1)+(P85*6))*0.4</f>
        <v>151.94000000000003</v>
      </c>
      <c r="Y85" s="232"/>
      <c r="Z85" s="232"/>
    </row>
    <row r="86" spans="1:27" x14ac:dyDescent="0.15">
      <c r="A86" s="229"/>
      <c r="B86" s="230"/>
      <c r="C86" s="230"/>
      <c r="D86" s="230"/>
      <c r="E86" s="219" t="e">
        <f t="shared" ref="E86:E87" si="54">D86/C86</f>
        <v>#DIV/0!</v>
      </c>
      <c r="F86" s="230"/>
      <c r="G86" s="231" t="e">
        <f>F86/C86</f>
        <v>#DIV/0!</v>
      </c>
      <c r="H86" s="230"/>
      <c r="I86" s="219" t="e">
        <f>H86/C86</f>
        <v>#DIV/0!</v>
      </c>
      <c r="J86" s="230"/>
      <c r="K86" s="219" t="e">
        <f t="shared" ref="K86:K87" si="55">J86/C86</f>
        <v>#DIV/0!</v>
      </c>
      <c r="M86" s="230"/>
      <c r="N86" s="230"/>
      <c r="O86" s="230" t="e">
        <f>N86/M86</f>
        <v>#DIV/0!</v>
      </c>
      <c r="P86" s="230"/>
      <c r="Q86" s="219" t="e">
        <f t="shared" ref="Q86:Q87" si="56">P86/M86</f>
        <v>#DIV/0!</v>
      </c>
      <c r="R86" s="232"/>
      <c r="S86" s="219">
        <f>(C86+M86)/($D$17+$N$17)</f>
        <v>0</v>
      </c>
      <c r="T86" s="219">
        <f>C86/($D$17)</f>
        <v>0</v>
      </c>
      <c r="U86" s="219">
        <f>M86/($N$17)</f>
        <v>0</v>
      </c>
      <c r="V86" s="233"/>
      <c r="W86" s="230">
        <f t="shared" ref="W86:W87" si="57">(F86*0.05)+(H86*4)+(J86*-1)+(N86*0.1)+(P86*6)</f>
        <v>0</v>
      </c>
      <c r="X86" s="234">
        <f t="shared" si="53"/>
        <v>0</v>
      </c>
      <c r="Y86" s="232"/>
      <c r="Z86" s="232"/>
    </row>
    <row r="87" spans="1:27" x14ac:dyDescent="0.15">
      <c r="A87" s="229"/>
      <c r="B87" s="230"/>
      <c r="C87" s="230"/>
      <c r="D87" s="230"/>
      <c r="E87" s="219" t="e">
        <f t="shared" si="54"/>
        <v>#DIV/0!</v>
      </c>
      <c r="F87" s="230"/>
      <c r="G87" s="231" t="e">
        <f>F87/C87</f>
        <v>#DIV/0!</v>
      </c>
      <c r="H87" s="230"/>
      <c r="I87" s="219" t="e">
        <f>H87/C87</f>
        <v>#DIV/0!</v>
      </c>
      <c r="J87" s="230"/>
      <c r="K87" s="219" t="e">
        <f t="shared" si="55"/>
        <v>#DIV/0!</v>
      </c>
      <c r="M87" s="230"/>
      <c r="N87" s="230"/>
      <c r="O87" s="230" t="e">
        <f>N87/M87</f>
        <v>#DIV/0!</v>
      </c>
      <c r="P87" s="230"/>
      <c r="Q87" s="219" t="e">
        <f t="shared" si="56"/>
        <v>#DIV/0!</v>
      </c>
      <c r="R87" s="232"/>
      <c r="S87" s="219">
        <f>(C87+M87)/($D$17+$N$17)</f>
        <v>0</v>
      </c>
      <c r="T87" s="219">
        <f>C87/($D$17)</f>
        <v>0</v>
      </c>
      <c r="U87" s="219">
        <f>M87/($N$17)</f>
        <v>0</v>
      </c>
      <c r="V87" s="233"/>
      <c r="W87" s="230">
        <f t="shared" si="57"/>
        <v>0</v>
      </c>
      <c r="X87" s="234"/>
      <c r="Y87" s="232"/>
      <c r="Z87" s="232"/>
    </row>
    <row r="88" spans="1:27" x14ac:dyDescent="0.15">
      <c r="A88" s="228" t="s">
        <v>44</v>
      </c>
      <c r="B88" s="228"/>
      <c r="C88" s="228">
        <f>SUM(C85:C87)</f>
        <v>563</v>
      </c>
      <c r="D88" s="228">
        <f>SUM(D85:D87)</f>
        <v>385</v>
      </c>
      <c r="E88" s="228"/>
      <c r="F88" s="228">
        <f t="shared" ref="F88" si="58">SUM(F85:F87)</f>
        <v>4001</v>
      </c>
      <c r="G88" s="228"/>
      <c r="H88" s="228">
        <f t="shared" ref="H88" si="59">SUM(H85:H87)</f>
        <v>24</v>
      </c>
      <c r="I88" s="228"/>
      <c r="J88" s="228">
        <f t="shared" ref="J88" si="60">SUM(J85:J87)</f>
        <v>13</v>
      </c>
      <c r="K88" s="228"/>
      <c r="L88" s="225"/>
      <c r="M88" s="228">
        <f>SUM(M85:M87)</f>
        <v>104</v>
      </c>
      <c r="N88" s="228">
        <f>SUM(N85:N87)</f>
        <v>608</v>
      </c>
      <c r="O88" s="228"/>
      <c r="P88" s="228">
        <f>SUM(P85:P87)</f>
        <v>6</v>
      </c>
      <c r="Q88" s="228"/>
      <c r="R88" s="228"/>
      <c r="S88" s="235">
        <f>S85+S86+S87</f>
        <v>1.0487421383647799</v>
      </c>
      <c r="T88" s="236">
        <f>C88/(C88+M88)</f>
        <v>0.84407796101949029</v>
      </c>
      <c r="U88" s="236">
        <f>M88/(M88+C88)</f>
        <v>0.15592203898050974</v>
      </c>
      <c r="V88" s="233"/>
      <c r="W88" s="232"/>
      <c r="X88" s="232"/>
      <c r="Y88" s="232"/>
    </row>
    <row r="89" spans="1:27" x14ac:dyDescent="0.15">
      <c r="C89" s="232"/>
      <c r="D89" s="237"/>
      <c r="E89" s="232"/>
      <c r="F89" s="238"/>
      <c r="G89" s="232"/>
      <c r="H89" s="239"/>
      <c r="I89" s="232"/>
      <c r="J89" s="239"/>
      <c r="K89" s="232"/>
      <c r="L89" s="232"/>
      <c r="M89" s="232"/>
      <c r="N89" s="232"/>
      <c r="O89" s="232"/>
      <c r="P89" s="232"/>
      <c r="Q89" s="232"/>
      <c r="R89" s="232"/>
    </row>
    <row r="90" spans="1:27" x14ac:dyDescent="0.15">
      <c r="C90" s="232"/>
      <c r="D90" s="237"/>
      <c r="E90" s="232"/>
      <c r="F90" s="238"/>
      <c r="G90" s="232"/>
      <c r="H90" s="239"/>
      <c r="I90" s="232"/>
      <c r="J90" s="239"/>
      <c r="K90" s="232"/>
      <c r="L90" s="232"/>
      <c r="M90" s="232"/>
      <c r="N90" s="232"/>
      <c r="O90" s="232"/>
      <c r="P90" s="232"/>
      <c r="Q90" s="232"/>
      <c r="R90" s="232"/>
      <c r="Z90" s="226"/>
      <c r="AA90" s="226"/>
    </row>
    <row r="91" spans="1:27" x14ac:dyDescent="0.15">
      <c r="A91" s="517" t="s">
        <v>49</v>
      </c>
      <c r="B91" s="517"/>
      <c r="C91" s="517"/>
      <c r="D91" s="517"/>
      <c r="E91" s="517"/>
      <c r="F91" s="517"/>
      <c r="G91" s="517"/>
      <c r="H91" s="517" t="s">
        <v>52</v>
      </c>
      <c r="I91" s="518"/>
      <c r="J91" s="518"/>
      <c r="K91" s="518"/>
      <c r="L91" s="518"/>
      <c r="M91" s="518"/>
      <c r="N91" s="232"/>
      <c r="O91" s="232"/>
      <c r="R91" s="517" t="s">
        <v>50</v>
      </c>
      <c r="S91" s="517"/>
      <c r="T91" s="517"/>
      <c r="V91" s="517" t="s">
        <v>51</v>
      </c>
      <c r="W91" s="517"/>
      <c r="X91" s="226" t="s">
        <v>21</v>
      </c>
      <c r="Y91" s="226" t="s">
        <v>1002</v>
      </c>
      <c r="Z91" s="228"/>
      <c r="AA91" s="228"/>
    </row>
    <row r="92" spans="1:27" x14ac:dyDescent="0.15">
      <c r="A92" s="228" t="s">
        <v>16</v>
      </c>
      <c r="B92" s="228" t="s">
        <v>66</v>
      </c>
      <c r="C92" s="228" t="s">
        <v>1</v>
      </c>
      <c r="D92" s="228" t="s">
        <v>4</v>
      </c>
      <c r="E92" s="228" t="s">
        <v>5</v>
      </c>
      <c r="F92" s="228" t="s">
        <v>6</v>
      </c>
      <c r="G92" s="228" t="s">
        <v>7</v>
      </c>
      <c r="I92" s="228" t="s">
        <v>34</v>
      </c>
      <c r="J92" s="228" t="s">
        <v>17</v>
      </c>
      <c r="K92" s="228" t="s">
        <v>18</v>
      </c>
      <c r="L92" s="228" t="s">
        <v>19</v>
      </c>
      <c r="M92" s="228" t="s">
        <v>20</v>
      </c>
      <c r="N92" s="228" t="s">
        <v>6</v>
      </c>
      <c r="O92" s="228" t="s">
        <v>53</v>
      </c>
      <c r="R92" s="228" t="s">
        <v>16</v>
      </c>
      <c r="S92" s="228" t="s">
        <v>47</v>
      </c>
      <c r="T92" s="228" t="s">
        <v>45</v>
      </c>
      <c r="U92" s="228" t="s">
        <v>46</v>
      </c>
      <c r="W92" s="228" t="s">
        <v>14</v>
      </c>
      <c r="X92" s="228" t="e">
        <f>(D92*0.1)+(F92*6)+(K92*1)+(L92*0.1)+(N92*6)</f>
        <v>#VALUE!</v>
      </c>
      <c r="Y92" s="228" t="e">
        <f>(D92*0.1)+(F92*6)+(K92*0.5)+(L92*0.1)+(N92*6)</f>
        <v>#VALUE!</v>
      </c>
      <c r="Z92" s="232"/>
      <c r="AA92" s="232"/>
    </row>
    <row r="93" spans="1:27" x14ac:dyDescent="0.15">
      <c r="A93" s="229" t="s">
        <v>1484</v>
      </c>
      <c r="B93" s="241">
        <v>16</v>
      </c>
      <c r="C93" s="230">
        <v>140</v>
      </c>
      <c r="D93" s="230">
        <v>576</v>
      </c>
      <c r="E93" s="230">
        <f>D93/C93</f>
        <v>4.1142857142857139</v>
      </c>
      <c r="F93" s="230">
        <v>3</v>
      </c>
      <c r="G93" s="219">
        <f>F93/C93</f>
        <v>2.1428571428571429E-2</v>
      </c>
      <c r="I93" s="219">
        <f>K93/J93</f>
        <v>0.8</v>
      </c>
      <c r="J93" s="230">
        <v>50</v>
      </c>
      <c r="K93" s="230">
        <v>40</v>
      </c>
      <c r="L93" s="230">
        <v>265</v>
      </c>
      <c r="M93" s="230">
        <f>L93/K93</f>
        <v>6.625</v>
      </c>
      <c r="N93" s="230">
        <v>1</v>
      </c>
      <c r="O93" s="219">
        <f>N93/K93</f>
        <v>2.5000000000000001E-2</v>
      </c>
      <c r="R93" s="229"/>
      <c r="S93" s="219">
        <f>(C93+J93)/($D$27+$K$27+$N$17+$E$17+$L$38+$L$47)</f>
        <v>0.21590909090909091</v>
      </c>
      <c r="T93" s="219">
        <f>J93/($K$27+$F$38+$F$47)</f>
        <v>0.1497005988023952</v>
      </c>
      <c r="U93" s="219">
        <f>C93/($D$27+$N$17+$L$38+$L$47)</f>
        <v>0.27504911591355602</v>
      </c>
      <c r="W93" s="230">
        <f>(D93*0.1)+(F93*6)+(L93*0.1)+(N93*6)</f>
        <v>108.1</v>
      </c>
      <c r="X93" s="230">
        <f t="shared" ref="X93:X96" si="61">(D93*0.1)+(F93*6)+(K93*1)+(L93*0.1)+(N93*6)</f>
        <v>148.1</v>
      </c>
      <c r="Y93" s="230">
        <f t="shared" ref="Y93:Y96" si="62">(D93*0.1)+(F93*6)+(K93*0.5)+(L93*0.1)+(N93*6)</f>
        <v>128.1</v>
      </c>
      <c r="Z93" s="232"/>
      <c r="AA93" s="232"/>
    </row>
    <row r="94" spans="1:27" x14ac:dyDescent="0.15">
      <c r="A94" s="229" t="s">
        <v>1485</v>
      </c>
      <c r="B94" s="241">
        <v>16</v>
      </c>
      <c r="C94" s="230">
        <v>200</v>
      </c>
      <c r="D94" s="230">
        <v>850</v>
      </c>
      <c r="E94" s="230">
        <f>D94/C94</f>
        <v>4.25</v>
      </c>
      <c r="F94" s="230">
        <v>6</v>
      </c>
      <c r="G94" s="219">
        <f>F94/C94</f>
        <v>0.03</v>
      </c>
      <c r="I94" s="219">
        <f t="shared" ref="I94:I97" si="63">K94/J94</f>
        <v>0.6428571428571429</v>
      </c>
      <c r="J94" s="230">
        <v>14</v>
      </c>
      <c r="K94" s="230">
        <v>9</v>
      </c>
      <c r="L94" s="230">
        <v>58</v>
      </c>
      <c r="M94" s="230">
        <f>L94/K94</f>
        <v>6.4444444444444446</v>
      </c>
      <c r="N94" s="230">
        <v>0</v>
      </c>
      <c r="O94" s="219">
        <f t="shared" ref="O94:O97" si="64">N94/K94</f>
        <v>0</v>
      </c>
      <c r="R94" s="229"/>
      <c r="S94" s="219">
        <f>(C94+J94)/($D$27+$K$27+$N$17+$E$17+$L$38+$L$47)</f>
        <v>0.24318181818181819</v>
      </c>
      <c r="T94" s="219">
        <f>J94/($K$27+$F$38+$F$47)</f>
        <v>4.1916167664670656E-2</v>
      </c>
      <c r="U94" s="219">
        <f>C94/($D$27+$N$17+$L$38+$L$47)</f>
        <v>0.39292730844793711</v>
      </c>
      <c r="W94" s="230">
        <f t="shared" ref="W94:W97" si="65">(D94*0.1)+(F94*6)+(L94*0.1)+(N94*6)</f>
        <v>126.8</v>
      </c>
      <c r="X94" s="230">
        <f t="shared" si="61"/>
        <v>135.80000000000001</v>
      </c>
      <c r="Y94" s="230">
        <f t="shared" si="62"/>
        <v>131.30000000000001</v>
      </c>
      <c r="Z94" s="232"/>
      <c r="AA94" s="232"/>
    </row>
    <row r="95" spans="1:27" x14ac:dyDescent="0.15">
      <c r="A95" s="229" t="s">
        <v>476</v>
      </c>
      <c r="B95" s="241">
        <v>8</v>
      </c>
      <c r="C95" s="230">
        <v>15</v>
      </c>
      <c r="D95" s="230">
        <v>70</v>
      </c>
      <c r="E95" s="230">
        <f>D95/C95</f>
        <v>4.666666666666667</v>
      </c>
      <c r="F95" s="230">
        <v>1</v>
      </c>
      <c r="G95" s="219">
        <f>F95/C95</f>
        <v>6.6666666666666666E-2</v>
      </c>
      <c r="I95" s="219">
        <f t="shared" si="63"/>
        <v>0.61538461538461542</v>
      </c>
      <c r="J95" s="230">
        <v>26</v>
      </c>
      <c r="K95" s="230">
        <v>16</v>
      </c>
      <c r="L95" s="230">
        <v>99</v>
      </c>
      <c r="M95" s="230">
        <f>L95/K95</f>
        <v>6.1875</v>
      </c>
      <c r="N95" s="230">
        <v>0</v>
      </c>
      <c r="O95" s="219">
        <f t="shared" si="64"/>
        <v>0</v>
      </c>
      <c r="R95" s="229" t="s">
        <v>180</v>
      </c>
      <c r="S95" s="219">
        <f>(C95+J95)/($D$27+$K$27+$N$17+$E$17+$L$38+$L$47)</f>
        <v>4.6590909090909093E-2</v>
      </c>
      <c r="T95" s="219">
        <f>J95/($K$27+$F$38+$F$47)</f>
        <v>7.7844311377245512E-2</v>
      </c>
      <c r="U95" s="219">
        <f>C95/($D$27+$N$17+$L$38+$L$47)</f>
        <v>2.9469548133595286E-2</v>
      </c>
      <c r="W95" s="230">
        <f t="shared" si="65"/>
        <v>22.9</v>
      </c>
      <c r="X95" s="230">
        <f t="shared" si="61"/>
        <v>38.9</v>
      </c>
      <c r="Y95" s="230">
        <f t="shared" si="62"/>
        <v>30.9</v>
      </c>
      <c r="Z95" s="232"/>
      <c r="AA95" s="232"/>
    </row>
    <row r="96" spans="1:27" x14ac:dyDescent="0.15">
      <c r="A96" s="229"/>
      <c r="B96" s="241"/>
      <c r="C96" s="230"/>
      <c r="D96" s="230"/>
      <c r="E96" s="230" t="e">
        <f>D96/C96</f>
        <v>#DIV/0!</v>
      </c>
      <c r="F96" s="230">
        <v>0</v>
      </c>
      <c r="G96" s="219" t="e">
        <f>F96/C96</f>
        <v>#DIV/0!</v>
      </c>
      <c r="I96" s="219" t="e">
        <f t="shared" si="63"/>
        <v>#DIV/0!</v>
      </c>
      <c r="J96" s="230"/>
      <c r="K96" s="230">
        <v>0</v>
      </c>
      <c r="L96" s="230">
        <v>0</v>
      </c>
      <c r="M96" s="230" t="e">
        <f>L96/K96</f>
        <v>#DIV/0!</v>
      </c>
      <c r="N96" s="230">
        <v>0</v>
      </c>
      <c r="O96" s="219" t="e">
        <f t="shared" si="64"/>
        <v>#DIV/0!</v>
      </c>
      <c r="R96" s="229"/>
      <c r="S96" s="219">
        <f>(C96+J96)/($D$27+$K$27+$N$17+$E$17+$L$38+$L$47)</f>
        <v>0</v>
      </c>
      <c r="T96" s="219">
        <f>J96/($K$27+$F$38+$F$47)</f>
        <v>0</v>
      </c>
      <c r="U96" s="219">
        <f>C96/($D$27+$N$17+$L$38+$L$47)</f>
        <v>0</v>
      </c>
      <c r="W96" s="230">
        <f t="shared" si="65"/>
        <v>0</v>
      </c>
      <c r="X96" s="230">
        <f t="shared" si="61"/>
        <v>0</v>
      </c>
      <c r="Y96" s="230">
        <f t="shared" si="62"/>
        <v>0</v>
      </c>
      <c r="Z96" s="232"/>
      <c r="AA96" s="232"/>
    </row>
    <row r="97" spans="1:26" x14ac:dyDescent="0.15">
      <c r="A97" s="229" t="s">
        <v>944</v>
      </c>
      <c r="B97" s="241">
        <v>8</v>
      </c>
      <c r="C97" s="230">
        <v>16</v>
      </c>
      <c r="D97" s="230">
        <v>63</v>
      </c>
      <c r="E97" s="230">
        <f>D97/C97</f>
        <v>3.9375</v>
      </c>
      <c r="F97" s="230">
        <v>0</v>
      </c>
      <c r="G97" s="219">
        <f>F97/C97</f>
        <v>0</v>
      </c>
      <c r="I97" s="219">
        <f t="shared" si="63"/>
        <v>0.67647058823529416</v>
      </c>
      <c r="J97" s="230">
        <v>34</v>
      </c>
      <c r="K97" s="230">
        <v>23</v>
      </c>
      <c r="L97" s="230">
        <v>125</v>
      </c>
      <c r="M97" s="230">
        <f>L97/K97</f>
        <v>5.4347826086956523</v>
      </c>
      <c r="N97" s="230">
        <v>0</v>
      </c>
      <c r="O97" s="219">
        <f t="shared" si="64"/>
        <v>0</v>
      </c>
      <c r="R97" s="229" t="s">
        <v>943</v>
      </c>
      <c r="S97" s="219">
        <f>(C97+J97)/($D$27+$K$27+$N$17+$E$17+$L$38+$L$47)</f>
        <v>5.6818181818181816E-2</v>
      </c>
      <c r="T97" s="219">
        <f>J97/($K$27+$F$38+$F$47)</f>
        <v>0.10179640718562874</v>
      </c>
      <c r="U97" s="219">
        <f>C97/($D$27+$N$17+$L$38+$L$47)</f>
        <v>3.1434184675834968E-2</v>
      </c>
      <c r="W97" s="230">
        <f t="shared" si="65"/>
        <v>18.8</v>
      </c>
      <c r="X97" s="230"/>
      <c r="Y97" s="230"/>
    </row>
    <row r="98" spans="1:26" x14ac:dyDescent="0.15">
      <c r="A98" s="228" t="s">
        <v>44</v>
      </c>
      <c r="B98" s="228"/>
      <c r="C98" s="228">
        <f>SUM(C93:C97)</f>
        <v>371</v>
      </c>
      <c r="D98" s="228">
        <f t="shared" ref="D98" si="66">SUM(D93:D97)</f>
        <v>1559</v>
      </c>
      <c r="E98" s="228"/>
      <c r="F98" s="228">
        <f t="shared" ref="F98" si="67">SUM(F93:F97)</f>
        <v>10</v>
      </c>
      <c r="G98" s="228"/>
      <c r="H98" s="228"/>
      <c r="I98" s="228"/>
      <c r="J98" s="228">
        <f>SUM(J93:J97)</f>
        <v>124</v>
      </c>
      <c r="K98" s="228">
        <f t="shared" ref="K98:L98" si="68">SUM(K93:K97)</f>
        <v>88</v>
      </c>
      <c r="L98" s="228">
        <f t="shared" si="68"/>
        <v>547</v>
      </c>
      <c r="M98" s="228"/>
      <c r="N98" s="228">
        <f t="shared" ref="N98" si="69">SUM(N93:N97)</f>
        <v>1</v>
      </c>
      <c r="O98" s="228"/>
    </row>
    <row r="99" spans="1:26" x14ac:dyDescent="0.15">
      <c r="A99" s="435"/>
      <c r="C99" s="232"/>
      <c r="D99" s="232"/>
      <c r="E99" s="232"/>
      <c r="F99" s="232"/>
      <c r="G99" s="232"/>
      <c r="H99" s="228"/>
      <c r="I99" s="232"/>
      <c r="J99" s="232"/>
      <c r="K99" s="232"/>
      <c r="L99" s="232"/>
      <c r="M99" s="232"/>
      <c r="N99" s="232"/>
      <c r="R99" s="224" t="s">
        <v>1321</v>
      </c>
    </row>
    <row r="100" spans="1:26" x14ac:dyDescent="0.15">
      <c r="A100" s="225"/>
      <c r="C100" s="232"/>
      <c r="D100" s="232"/>
      <c r="E100" s="232"/>
      <c r="F100" s="232"/>
      <c r="G100" s="232"/>
      <c r="H100" s="232"/>
      <c r="I100" s="232"/>
      <c r="J100" s="232"/>
      <c r="K100" s="232"/>
      <c r="L100" s="232"/>
      <c r="M100" s="232"/>
    </row>
    <row r="101" spans="1:26" x14ac:dyDescent="0.15">
      <c r="A101" s="517" t="s">
        <v>52</v>
      </c>
      <c r="B101" s="517"/>
      <c r="C101" s="517"/>
      <c r="D101" s="517"/>
      <c r="E101" s="517"/>
      <c r="F101" s="517"/>
      <c r="G101" s="517"/>
      <c r="H101" s="232"/>
      <c r="I101" s="232"/>
      <c r="J101" s="517" t="s">
        <v>49</v>
      </c>
      <c r="K101" s="517"/>
      <c r="L101" s="517"/>
      <c r="M101" s="517"/>
      <c r="N101" s="517"/>
      <c r="R101" s="517" t="s">
        <v>50</v>
      </c>
      <c r="S101" s="517"/>
      <c r="T101" s="517"/>
      <c r="V101" s="517" t="s">
        <v>51</v>
      </c>
      <c r="W101" s="516"/>
      <c r="X101" s="224" t="s">
        <v>21</v>
      </c>
      <c r="Y101" s="224" t="s">
        <v>1003</v>
      </c>
      <c r="Z101" s="228"/>
    </row>
    <row r="102" spans="1:26" x14ac:dyDescent="0.15">
      <c r="A102" s="228" t="s">
        <v>25</v>
      </c>
      <c r="B102" s="228" t="s">
        <v>66</v>
      </c>
      <c r="C102" s="228" t="s">
        <v>34</v>
      </c>
      <c r="D102" s="228" t="s">
        <v>17</v>
      </c>
      <c r="E102" s="228" t="s">
        <v>18</v>
      </c>
      <c r="F102" s="228" t="s">
        <v>19</v>
      </c>
      <c r="G102" s="228" t="s">
        <v>20</v>
      </c>
      <c r="H102" s="228" t="s">
        <v>6</v>
      </c>
      <c r="I102" s="228" t="s">
        <v>53</v>
      </c>
      <c r="K102" s="228" t="s">
        <v>10</v>
      </c>
      <c r="L102" s="228" t="s">
        <v>11</v>
      </c>
      <c r="M102" s="228" t="s">
        <v>12</v>
      </c>
      <c r="N102" s="228" t="s">
        <v>26</v>
      </c>
      <c r="O102" s="228" t="s">
        <v>7</v>
      </c>
      <c r="R102" s="228" t="s">
        <v>25</v>
      </c>
      <c r="S102" s="228" t="s">
        <v>47</v>
      </c>
      <c r="T102" s="228" t="s">
        <v>45</v>
      </c>
      <c r="U102" s="228" t="s">
        <v>46</v>
      </c>
      <c r="W102" s="228" t="s">
        <v>14</v>
      </c>
      <c r="X102" s="228" t="e">
        <f>(E102*1)+(F102*0.1)+(H102*6)+(L102*0.1)+(N102*6)</f>
        <v>#VALUE!</v>
      </c>
      <c r="Y102" s="228" t="e">
        <f>(E102*0.5)+(F102*0.1)+(H102*6)+(L102*0.1)+(N102*6)</f>
        <v>#VALUE!</v>
      </c>
      <c r="Z102" s="232"/>
    </row>
    <row r="103" spans="1:26" x14ac:dyDescent="0.15">
      <c r="A103" s="240" t="s">
        <v>1323</v>
      </c>
      <c r="B103" s="230">
        <v>14</v>
      </c>
      <c r="C103" s="219">
        <f>E103/D103</f>
        <v>0.55384615384615388</v>
      </c>
      <c r="D103" s="230">
        <v>65</v>
      </c>
      <c r="E103" s="230">
        <v>36</v>
      </c>
      <c r="F103" s="230">
        <v>506</v>
      </c>
      <c r="G103" s="230">
        <f t="shared" ref="G103:G108" si="70">F103/E103</f>
        <v>14.055555555555555</v>
      </c>
      <c r="H103" s="230">
        <v>3</v>
      </c>
      <c r="I103" s="219">
        <f>H103/E103</f>
        <v>8.3333333333333329E-2</v>
      </c>
      <c r="K103" s="230"/>
      <c r="L103" s="230"/>
      <c r="M103" s="242" t="e">
        <f t="shared" ref="M103:M108" si="71">L103/K103</f>
        <v>#DIV/0!</v>
      </c>
      <c r="N103" s="230"/>
      <c r="O103" s="219" t="e">
        <f>N103/K103</f>
        <v>#DIV/0!</v>
      </c>
      <c r="R103" s="229" t="s">
        <v>998</v>
      </c>
      <c r="S103" s="221">
        <f t="shared" ref="S103:S108" si="72">(D103+K103)/($D$27+$L$27+$N$17+$E$47+$L$47)</f>
        <v>9.2724679029957208E-2</v>
      </c>
      <c r="T103" s="221">
        <f t="shared" ref="T103:T108" si="73">D103/($E$17)</f>
        <v>0.19938650306748465</v>
      </c>
      <c r="U103" s="221">
        <f t="shared" ref="U103:U108" si="74">K103/($N$17+$D$27+$L$38+$L$47)</f>
        <v>0</v>
      </c>
      <c r="W103" s="230">
        <f>(F103*0.1)+(H103*6)+(L103*0.1)+(N103*6)</f>
        <v>68.599999999999994</v>
      </c>
      <c r="X103" s="230">
        <f t="shared" ref="X103:X107" si="75">(E103*1)+(F103*0.1)+(H103*6)+(L103*0.1)+(N103*6)</f>
        <v>104.6</v>
      </c>
      <c r="Y103" s="230">
        <f t="shared" ref="Y103:Y107" si="76">(E103*0.5)+(F103*0.1)+(H103*6)+(L103*0.1)+(N103*6)</f>
        <v>86.6</v>
      </c>
      <c r="Z103" s="232"/>
    </row>
    <row r="104" spans="1:26" x14ac:dyDescent="0.15">
      <c r="A104" s="240" t="s">
        <v>689</v>
      </c>
      <c r="B104" s="230">
        <v>16</v>
      </c>
      <c r="C104" s="219">
        <f t="shared" ref="C104:C108" si="77">E104/D104</f>
        <v>0.72727272727272729</v>
      </c>
      <c r="D104" s="230">
        <v>55</v>
      </c>
      <c r="E104" s="230">
        <v>40</v>
      </c>
      <c r="F104" s="230">
        <v>425</v>
      </c>
      <c r="G104" s="230">
        <f t="shared" si="70"/>
        <v>10.625</v>
      </c>
      <c r="H104" s="230">
        <v>4</v>
      </c>
      <c r="I104" s="219">
        <f t="shared" ref="I104:I108" si="78">H104/E104</f>
        <v>0.1</v>
      </c>
      <c r="K104" s="230">
        <v>0</v>
      </c>
      <c r="L104" s="230">
        <v>0</v>
      </c>
      <c r="M104" s="242" t="e">
        <f t="shared" si="71"/>
        <v>#DIV/0!</v>
      </c>
      <c r="N104" s="230">
        <v>0</v>
      </c>
      <c r="O104" s="219" t="e">
        <f t="shared" ref="O104:O108" si="79">N104/K104</f>
        <v>#DIV/0!</v>
      </c>
      <c r="R104" s="229" t="s">
        <v>699</v>
      </c>
      <c r="S104" s="221">
        <f t="shared" si="72"/>
        <v>7.8459343794579167E-2</v>
      </c>
      <c r="T104" s="221">
        <f t="shared" si="73"/>
        <v>0.16871165644171779</v>
      </c>
      <c r="U104" s="221">
        <f t="shared" si="74"/>
        <v>0</v>
      </c>
      <c r="W104" s="230">
        <f t="shared" ref="W104:W108" si="80">(F104*0.1)+(H104*6)+(L104*0.1)+(N104*6)</f>
        <v>66.5</v>
      </c>
      <c r="X104" s="230">
        <f t="shared" si="75"/>
        <v>106.5</v>
      </c>
      <c r="Y104" s="230">
        <f t="shared" si="76"/>
        <v>86.5</v>
      </c>
      <c r="Z104" s="232"/>
    </row>
    <row r="105" spans="1:26" x14ac:dyDescent="0.15">
      <c r="A105" s="240" t="s">
        <v>809</v>
      </c>
      <c r="B105" s="230">
        <v>17</v>
      </c>
      <c r="C105" s="219">
        <f t="shared" si="77"/>
        <v>0.62637362637362637</v>
      </c>
      <c r="D105" s="230">
        <v>91</v>
      </c>
      <c r="E105" s="230">
        <v>57</v>
      </c>
      <c r="F105" s="230">
        <v>831</v>
      </c>
      <c r="G105" s="230">
        <f t="shared" si="70"/>
        <v>14.578947368421053</v>
      </c>
      <c r="H105" s="230">
        <v>3</v>
      </c>
      <c r="I105" s="219">
        <f t="shared" si="78"/>
        <v>5.2631578947368418E-2</v>
      </c>
      <c r="K105" s="230">
        <v>0</v>
      </c>
      <c r="L105" s="230">
        <v>0</v>
      </c>
      <c r="M105" s="242" t="e">
        <f t="shared" si="71"/>
        <v>#DIV/0!</v>
      </c>
      <c r="N105" s="230">
        <v>0</v>
      </c>
      <c r="O105" s="219" t="e">
        <f t="shared" si="79"/>
        <v>#DIV/0!</v>
      </c>
      <c r="R105" s="229" t="s">
        <v>181</v>
      </c>
      <c r="S105" s="221">
        <f t="shared" si="72"/>
        <v>0.12981455064194009</v>
      </c>
      <c r="T105" s="221">
        <f t="shared" si="73"/>
        <v>0.27914110429447853</v>
      </c>
      <c r="U105" s="221">
        <f t="shared" si="74"/>
        <v>0</v>
      </c>
      <c r="W105" s="230">
        <f t="shared" si="80"/>
        <v>101.10000000000001</v>
      </c>
      <c r="X105" s="230">
        <f t="shared" si="75"/>
        <v>158.10000000000002</v>
      </c>
      <c r="Y105" s="230">
        <f t="shared" si="76"/>
        <v>129.60000000000002</v>
      </c>
      <c r="Z105" s="232"/>
    </row>
    <row r="106" spans="1:26" x14ac:dyDescent="0.15">
      <c r="A106" s="240" t="s">
        <v>1484</v>
      </c>
      <c r="B106" s="230">
        <v>6</v>
      </c>
      <c r="C106" s="219">
        <f t="shared" si="77"/>
        <v>0.69696969696969702</v>
      </c>
      <c r="D106" s="230">
        <v>33</v>
      </c>
      <c r="E106" s="230">
        <v>23</v>
      </c>
      <c r="F106" s="230">
        <v>223</v>
      </c>
      <c r="G106" s="230">
        <f t="shared" si="70"/>
        <v>9.695652173913043</v>
      </c>
      <c r="H106" s="230">
        <v>1</v>
      </c>
      <c r="I106" s="219">
        <f t="shared" si="78"/>
        <v>4.3478260869565216E-2</v>
      </c>
      <c r="K106" s="230"/>
      <c r="L106" s="230"/>
      <c r="M106" s="242" t="e">
        <f t="shared" si="71"/>
        <v>#DIV/0!</v>
      </c>
      <c r="N106" s="230"/>
      <c r="O106" s="219" t="e">
        <f t="shared" si="79"/>
        <v>#DIV/0!</v>
      </c>
      <c r="R106" s="229"/>
      <c r="S106" s="221">
        <f t="shared" si="72"/>
        <v>4.7075606276747506E-2</v>
      </c>
      <c r="T106" s="221">
        <f t="shared" si="73"/>
        <v>0.10122699386503067</v>
      </c>
      <c r="U106" s="221">
        <f t="shared" si="74"/>
        <v>0</v>
      </c>
      <c r="W106" s="230">
        <f t="shared" si="80"/>
        <v>28.3</v>
      </c>
      <c r="X106" s="230">
        <f t="shared" si="75"/>
        <v>51.3</v>
      </c>
      <c r="Y106" s="230">
        <f t="shared" si="76"/>
        <v>39.799999999999997</v>
      </c>
      <c r="Z106" s="232"/>
    </row>
    <row r="107" spans="1:26" x14ac:dyDescent="0.15">
      <c r="A107" s="240" t="s">
        <v>586</v>
      </c>
      <c r="B107" s="230">
        <v>8</v>
      </c>
      <c r="C107" s="219">
        <f t="shared" si="77"/>
        <v>0.68888888888888888</v>
      </c>
      <c r="D107" s="230">
        <v>45</v>
      </c>
      <c r="E107" s="230">
        <v>31</v>
      </c>
      <c r="F107" s="230">
        <v>286</v>
      </c>
      <c r="G107" s="230">
        <f t="shared" si="70"/>
        <v>9.2258064516129039</v>
      </c>
      <c r="H107" s="230">
        <v>1</v>
      </c>
      <c r="I107" s="219">
        <f t="shared" si="78"/>
        <v>3.2258064516129031E-2</v>
      </c>
      <c r="K107" s="230">
        <v>2</v>
      </c>
      <c r="L107" s="230">
        <v>10</v>
      </c>
      <c r="M107" s="242">
        <f t="shared" si="71"/>
        <v>5</v>
      </c>
      <c r="N107" s="230">
        <v>0</v>
      </c>
      <c r="O107" s="219">
        <f t="shared" si="79"/>
        <v>0</v>
      </c>
      <c r="R107" s="229" t="s">
        <v>395</v>
      </c>
      <c r="S107" s="221">
        <f t="shared" si="72"/>
        <v>6.7047075606276749E-2</v>
      </c>
      <c r="T107" s="221">
        <f t="shared" si="73"/>
        <v>0.13803680981595093</v>
      </c>
      <c r="U107" s="221">
        <f t="shared" si="74"/>
        <v>3.929273084479371E-3</v>
      </c>
      <c r="W107" s="230">
        <f t="shared" si="80"/>
        <v>35.6</v>
      </c>
      <c r="X107" s="230">
        <f t="shared" si="75"/>
        <v>66.599999999999994</v>
      </c>
      <c r="Y107" s="230">
        <f t="shared" si="76"/>
        <v>51.1</v>
      </c>
      <c r="Z107" s="232"/>
    </row>
    <row r="108" spans="1:26" x14ac:dyDescent="0.15">
      <c r="A108" s="229"/>
      <c r="B108" s="230">
        <v>6</v>
      </c>
      <c r="C108" s="219" t="e">
        <f t="shared" si="77"/>
        <v>#DIV/0!</v>
      </c>
      <c r="D108" s="230"/>
      <c r="E108" s="230"/>
      <c r="F108" s="230"/>
      <c r="G108" s="230" t="e">
        <f t="shared" si="70"/>
        <v>#DIV/0!</v>
      </c>
      <c r="H108" s="230">
        <v>0</v>
      </c>
      <c r="I108" s="219" t="e">
        <f t="shared" si="78"/>
        <v>#DIV/0!</v>
      </c>
      <c r="K108" s="230"/>
      <c r="L108" s="230"/>
      <c r="M108" s="242" t="e">
        <f t="shared" si="71"/>
        <v>#DIV/0!</v>
      </c>
      <c r="N108" s="230"/>
      <c r="O108" s="219" t="e">
        <f t="shared" si="79"/>
        <v>#DIV/0!</v>
      </c>
      <c r="R108" s="229"/>
      <c r="S108" s="221">
        <f t="shared" si="72"/>
        <v>0</v>
      </c>
      <c r="T108" s="221">
        <f t="shared" si="73"/>
        <v>0</v>
      </c>
      <c r="U108" s="221">
        <f t="shared" si="74"/>
        <v>0</v>
      </c>
      <c r="W108" s="230">
        <f t="shared" si="80"/>
        <v>0</v>
      </c>
      <c r="X108" s="230"/>
      <c r="Y108" s="230"/>
    </row>
    <row r="109" spans="1:26" x14ac:dyDescent="0.15">
      <c r="A109" s="228" t="s">
        <v>44</v>
      </c>
      <c r="B109" s="228"/>
      <c r="C109" s="225"/>
      <c r="D109" s="228">
        <f>SUM(D103:D108)</f>
        <v>289</v>
      </c>
      <c r="E109" s="228">
        <f t="shared" ref="E109:F109" si="81">SUM(E103:E108)</f>
        <v>187</v>
      </c>
      <c r="F109" s="228">
        <f t="shared" si="81"/>
        <v>2271</v>
      </c>
      <c r="G109" s="228"/>
      <c r="H109" s="228">
        <f t="shared" ref="H109" si="82">SUM(H103:H108)</f>
        <v>12</v>
      </c>
      <c r="I109" s="228"/>
      <c r="J109" s="228"/>
      <c r="K109" s="228">
        <f>SUM(K103:K108)</f>
        <v>2</v>
      </c>
      <c r="L109" s="228">
        <f t="shared" ref="L109" si="83">SUM(L103:L108)</f>
        <v>10</v>
      </c>
      <c r="M109" s="228"/>
      <c r="N109" s="228">
        <f t="shared" ref="N109" si="84">SUM(N103:N108)</f>
        <v>0</v>
      </c>
      <c r="O109" s="228"/>
    </row>
    <row r="110" spans="1:26" x14ac:dyDescent="0.15">
      <c r="A110" s="228"/>
      <c r="C110" s="232"/>
      <c r="D110" s="232"/>
      <c r="E110" s="232"/>
      <c r="F110" s="232"/>
      <c r="G110" s="232"/>
      <c r="H110" s="232"/>
      <c r="I110" s="232"/>
      <c r="J110" s="232"/>
      <c r="K110" s="232"/>
      <c r="L110" s="232"/>
    </row>
    <row r="111" spans="1:26" x14ac:dyDescent="0.15">
      <c r="A111" s="228"/>
      <c r="C111" s="232"/>
      <c r="D111" s="232"/>
      <c r="E111" s="232"/>
      <c r="F111" s="232"/>
      <c r="G111" s="232"/>
      <c r="H111" s="232"/>
      <c r="I111" s="232"/>
      <c r="J111" s="232"/>
      <c r="K111" s="232"/>
      <c r="L111" s="232"/>
    </row>
    <row r="112" spans="1:26" x14ac:dyDescent="0.15">
      <c r="A112" s="517" t="s">
        <v>52</v>
      </c>
      <c r="B112" s="517"/>
      <c r="C112" s="517"/>
      <c r="D112" s="517"/>
      <c r="E112" s="517"/>
      <c r="F112" s="517"/>
      <c r="G112" s="517"/>
      <c r="H112" s="232"/>
      <c r="I112" s="232"/>
      <c r="J112" s="517" t="s">
        <v>49</v>
      </c>
      <c r="K112" s="517"/>
      <c r="L112" s="517"/>
      <c r="M112" s="517"/>
      <c r="N112" s="517"/>
      <c r="R112" s="517" t="s">
        <v>50</v>
      </c>
      <c r="S112" s="517"/>
      <c r="T112" s="517"/>
      <c r="V112" s="517" t="s">
        <v>51</v>
      </c>
      <c r="W112" s="516"/>
      <c r="X112" s="224" t="s">
        <v>21</v>
      </c>
      <c r="Y112" s="224" t="s">
        <v>1004</v>
      </c>
      <c r="Z112" s="228"/>
    </row>
    <row r="113" spans="1:26" x14ac:dyDescent="0.15">
      <c r="A113" s="228" t="s">
        <v>31</v>
      </c>
      <c r="B113" s="228" t="s">
        <v>66</v>
      </c>
      <c r="C113" s="228" t="s">
        <v>34</v>
      </c>
      <c r="D113" s="228" t="s">
        <v>17</v>
      </c>
      <c r="E113" s="228" t="s">
        <v>18</v>
      </c>
      <c r="F113" s="228" t="s">
        <v>19</v>
      </c>
      <c r="G113" s="228" t="s">
        <v>20</v>
      </c>
      <c r="H113" s="228" t="s">
        <v>6</v>
      </c>
      <c r="I113" s="228" t="s">
        <v>53</v>
      </c>
      <c r="K113" s="228" t="s">
        <v>10</v>
      </c>
      <c r="L113" s="228" t="s">
        <v>11</v>
      </c>
      <c r="M113" s="228" t="s">
        <v>12</v>
      </c>
      <c r="N113" s="228" t="s">
        <v>54</v>
      </c>
      <c r="O113" s="228" t="s">
        <v>7</v>
      </c>
      <c r="R113" s="228" t="s">
        <v>31</v>
      </c>
      <c r="S113" s="228" t="s">
        <v>47</v>
      </c>
      <c r="T113" s="228" t="s">
        <v>45</v>
      </c>
      <c r="U113" s="228" t="s">
        <v>46</v>
      </c>
      <c r="W113" s="228" t="s">
        <v>14</v>
      </c>
      <c r="X113" s="228" t="e">
        <f>(E113*1)+(F113*0.1)+(H113*6)+(L113*0.1)+(N113*6)</f>
        <v>#VALUE!</v>
      </c>
      <c r="Y113" s="228" t="e">
        <f>(E113*0.5)+(F113*0.1)+(H113*6)+(L113*0.1)+(N113*6)</f>
        <v>#VALUE!</v>
      </c>
      <c r="Z113" s="232"/>
    </row>
    <row r="114" spans="1:26" x14ac:dyDescent="0.15">
      <c r="A114" s="240" t="s">
        <v>811</v>
      </c>
      <c r="B114" s="230">
        <v>14</v>
      </c>
      <c r="C114" s="219">
        <f>E114/D114</f>
        <v>0.70114942528735635</v>
      </c>
      <c r="D114" s="230">
        <v>87</v>
      </c>
      <c r="E114" s="230">
        <v>61</v>
      </c>
      <c r="F114" s="230">
        <v>742</v>
      </c>
      <c r="G114" s="230">
        <f>F114/E114</f>
        <v>12.163934426229508</v>
      </c>
      <c r="H114" s="230">
        <v>8</v>
      </c>
      <c r="I114" s="219">
        <f>H114/E114</f>
        <v>0.13114754098360656</v>
      </c>
      <c r="K114" s="230">
        <v>0</v>
      </c>
      <c r="L114" s="230">
        <v>0</v>
      </c>
      <c r="M114" s="230" t="e">
        <f>L114/K114</f>
        <v>#DIV/0!</v>
      </c>
      <c r="N114" s="230">
        <v>0</v>
      </c>
      <c r="O114" s="219" t="e">
        <f>N114/K114</f>
        <v>#DIV/0!</v>
      </c>
      <c r="R114" s="229" t="s">
        <v>812</v>
      </c>
      <c r="S114" s="221">
        <f>(D114+K114)/($E$47+$L$47+$E$38+$L$38+$K$27+$D$27+$N$17)</f>
        <v>8.438409311348205E-2</v>
      </c>
      <c r="T114" s="221">
        <f>D114/($E$47+$E$38+$K$27)</f>
        <v>0.16666666666666666</v>
      </c>
      <c r="U114" s="221">
        <f>K114/($L$47+$L$38+$D$27+$N$17)</f>
        <v>0</v>
      </c>
      <c r="W114" s="230">
        <f>(F114*0.1)+(H114*6)+(L114*0.1)+(N114*6)</f>
        <v>122.2</v>
      </c>
      <c r="X114" s="230">
        <f t="shared" ref="X114:X116" si="85">(E114*1)+(F114*0.1)+(H114*6)+(L114*0.1)+(N114*6)</f>
        <v>183.2</v>
      </c>
      <c r="Y114" s="230">
        <f t="shared" ref="Y114:Y116" si="86">(E114*0.5)+(F114*0.1)+(H114*6)+(L114*0.1)+(N114*6)</f>
        <v>152.69999999999999</v>
      </c>
      <c r="Z114" s="232"/>
    </row>
    <row r="115" spans="1:26" x14ac:dyDescent="0.15">
      <c r="A115" s="229" t="s">
        <v>690</v>
      </c>
      <c r="B115" s="230">
        <v>6</v>
      </c>
      <c r="C115" s="219">
        <f t="shared" ref="C115:C117" si="87">E115/D115</f>
        <v>0.5</v>
      </c>
      <c r="D115" s="230">
        <v>6</v>
      </c>
      <c r="E115" s="230">
        <v>3</v>
      </c>
      <c r="F115" s="230">
        <v>27</v>
      </c>
      <c r="G115" s="230">
        <f>F115/E115</f>
        <v>9</v>
      </c>
      <c r="H115" s="230">
        <v>0</v>
      </c>
      <c r="I115" s="219">
        <f t="shared" ref="I115:I117" si="88">H115/E115</f>
        <v>0</v>
      </c>
      <c r="K115" s="230">
        <v>0</v>
      </c>
      <c r="L115" s="230">
        <v>0</v>
      </c>
      <c r="M115" s="230" t="e">
        <f t="shared" ref="M115:M117" si="89">L115/K115</f>
        <v>#DIV/0!</v>
      </c>
      <c r="N115" s="230">
        <v>0</v>
      </c>
      <c r="O115" s="219" t="e">
        <f t="shared" ref="O115:O117" si="90">N115/K115</f>
        <v>#DIV/0!</v>
      </c>
      <c r="R115" s="229" t="s">
        <v>691</v>
      </c>
      <c r="S115" s="221">
        <f>(D115+K115)/($E$47+$L$47+$E$38+$L$38+$K$27+$D$27+$N$17)</f>
        <v>5.8195926285160042E-3</v>
      </c>
      <c r="T115" s="221">
        <f>D115/($E$47+$E$38+$K$27)</f>
        <v>1.1494252873563218E-2</v>
      </c>
      <c r="U115" s="221">
        <f>K115/($L$47+$L$38+$D$27+$N$17)</f>
        <v>0</v>
      </c>
      <c r="W115" s="230">
        <f t="shared" ref="W115:W117" si="91">(F115*0.1)+(H115*6)+(L115*0.1)+(N115*6)</f>
        <v>2.7</v>
      </c>
      <c r="X115" s="230">
        <f t="shared" si="85"/>
        <v>5.7</v>
      </c>
      <c r="Y115" s="230">
        <f t="shared" si="86"/>
        <v>4.2</v>
      </c>
      <c r="Z115" s="232"/>
    </row>
    <row r="116" spans="1:26" x14ac:dyDescent="0.15">
      <c r="A116" s="229" t="s">
        <v>477</v>
      </c>
      <c r="B116" s="230">
        <v>17</v>
      </c>
      <c r="C116" s="219">
        <f t="shared" si="87"/>
        <v>0.80701754385964908</v>
      </c>
      <c r="D116" s="230">
        <v>57</v>
      </c>
      <c r="E116" s="230">
        <v>46</v>
      </c>
      <c r="F116" s="230">
        <v>414</v>
      </c>
      <c r="G116" s="230">
        <f>F116/E116</f>
        <v>9</v>
      </c>
      <c r="H116" s="230">
        <v>3</v>
      </c>
      <c r="I116" s="219">
        <f t="shared" si="88"/>
        <v>6.5217391304347824E-2</v>
      </c>
      <c r="K116" s="230">
        <v>0</v>
      </c>
      <c r="L116" s="230">
        <v>0</v>
      </c>
      <c r="M116" s="230" t="e">
        <f t="shared" si="89"/>
        <v>#DIV/0!</v>
      </c>
      <c r="N116" s="230">
        <v>0</v>
      </c>
      <c r="O116" s="219" t="e">
        <f t="shared" si="90"/>
        <v>#DIV/0!</v>
      </c>
      <c r="R116" s="229" t="s">
        <v>396</v>
      </c>
      <c r="S116" s="221">
        <f>(D116+K116)/($E$47+$L$47+$E$38+$L$38+$K$27+$D$27+$N$17)</f>
        <v>5.5286129970902036E-2</v>
      </c>
      <c r="T116" s="221">
        <f>D116/($E$47+$E$38+$K$27)</f>
        <v>0.10919540229885058</v>
      </c>
      <c r="U116" s="221">
        <f>K116/($L$47+$L$38+$D$27+$N$17)</f>
        <v>0</v>
      </c>
      <c r="W116" s="230">
        <f t="shared" si="91"/>
        <v>59.400000000000006</v>
      </c>
      <c r="X116" s="230">
        <f t="shared" si="85"/>
        <v>105.4</v>
      </c>
      <c r="Y116" s="230">
        <f t="shared" si="86"/>
        <v>82.4</v>
      </c>
      <c r="Z116" s="232"/>
    </row>
    <row r="117" spans="1:26" x14ac:dyDescent="0.15">
      <c r="A117" s="229"/>
      <c r="B117" s="230">
        <v>8</v>
      </c>
      <c r="C117" s="219" t="e">
        <f t="shared" si="87"/>
        <v>#DIV/0!</v>
      </c>
      <c r="D117" s="230"/>
      <c r="E117" s="230"/>
      <c r="F117" s="230"/>
      <c r="G117" s="230" t="e">
        <f>F117/E117</f>
        <v>#DIV/0!</v>
      </c>
      <c r="H117" s="230">
        <v>0</v>
      </c>
      <c r="I117" s="219" t="e">
        <f t="shared" si="88"/>
        <v>#DIV/0!</v>
      </c>
      <c r="K117" s="230"/>
      <c r="L117" s="230"/>
      <c r="M117" s="230" t="e">
        <f t="shared" si="89"/>
        <v>#DIV/0!</v>
      </c>
      <c r="N117" s="230">
        <v>0</v>
      </c>
      <c r="O117" s="219" t="e">
        <f t="shared" si="90"/>
        <v>#DIV/0!</v>
      </c>
      <c r="R117" s="229"/>
      <c r="S117" s="221">
        <f>(D117+K117)/($E$47+$L$47+$E$38+$L$38+$K$27+$D$27+$N$17)</f>
        <v>0</v>
      </c>
      <c r="T117" s="221">
        <f>D117/($E$47+$E$38+$K$27)</f>
        <v>0</v>
      </c>
      <c r="U117" s="221">
        <f>K117/($L$47+$L$38+$D$27+$N$17)</f>
        <v>0</v>
      </c>
      <c r="W117" s="230">
        <f t="shared" si="91"/>
        <v>0</v>
      </c>
      <c r="X117" s="230"/>
      <c r="Y117" s="230"/>
    </row>
    <row r="118" spans="1:26" x14ac:dyDescent="0.15">
      <c r="A118" s="228" t="s">
        <v>44</v>
      </c>
      <c r="B118" s="228"/>
      <c r="C118" s="225"/>
      <c r="D118" s="228">
        <f>SUM(D114:D117)</f>
        <v>150</v>
      </c>
      <c r="E118" s="228">
        <f t="shared" ref="E118:F118" si="92">SUM(E114:E117)</f>
        <v>110</v>
      </c>
      <c r="F118" s="228">
        <f t="shared" si="92"/>
        <v>1183</v>
      </c>
      <c r="G118" s="228"/>
      <c r="H118" s="228">
        <f t="shared" ref="H118" si="93">SUM(H114:H117)</f>
        <v>11</v>
      </c>
      <c r="I118" s="228"/>
      <c r="J118" s="228"/>
      <c r="K118" s="228">
        <f>SUM(K114:K117)</f>
        <v>0</v>
      </c>
      <c r="L118" s="228">
        <f t="shared" ref="L118" si="94">SUM(L114:L117)</f>
        <v>0</v>
      </c>
      <c r="M118" s="228"/>
      <c r="N118" s="228">
        <f t="shared" ref="N118" si="95">SUM(N114:N117)</f>
        <v>0</v>
      </c>
      <c r="O118" s="225"/>
      <c r="Q118" s="233"/>
      <c r="S118" s="233"/>
      <c r="U118" s="232"/>
      <c r="V118" s="232"/>
    </row>
    <row r="119" spans="1:26" x14ac:dyDescent="0.15">
      <c r="H119" s="237"/>
      <c r="I119" s="232"/>
      <c r="J119" s="232"/>
      <c r="P119" s="233"/>
      <c r="Q119" s="233"/>
      <c r="R119" s="233"/>
      <c r="T119" s="232"/>
      <c r="U119" s="232"/>
    </row>
    <row r="120" spans="1:26" x14ac:dyDescent="0.15">
      <c r="H120" s="237"/>
      <c r="I120" s="232"/>
      <c r="J120" s="232"/>
      <c r="P120" s="233"/>
      <c r="Q120" s="233"/>
      <c r="R120" s="233"/>
      <c r="T120" s="232"/>
      <c r="U120" s="232"/>
    </row>
    <row r="121" spans="1:26" x14ac:dyDescent="0.15">
      <c r="A121" s="517" t="s">
        <v>57</v>
      </c>
      <c r="B121" s="517"/>
      <c r="C121" s="517"/>
      <c r="D121" s="517"/>
      <c r="E121" s="517"/>
      <c r="F121" s="517"/>
      <c r="G121" s="517"/>
      <c r="H121" s="237"/>
      <c r="I121" s="232"/>
      <c r="J121" s="517" t="s">
        <v>58</v>
      </c>
      <c r="K121" s="518"/>
      <c r="L121" s="518"/>
      <c r="M121" s="518"/>
      <c r="N121" s="518"/>
      <c r="P121" s="243"/>
      <c r="Q121" s="233"/>
      <c r="R121" s="517" t="s">
        <v>62</v>
      </c>
      <c r="S121" s="518"/>
      <c r="T121" s="518"/>
      <c r="U121" s="518"/>
      <c r="V121" s="518"/>
    </row>
    <row r="122" spans="1:26" x14ac:dyDescent="0.15">
      <c r="A122" s="225"/>
      <c r="B122" s="228" t="s">
        <v>17</v>
      </c>
      <c r="C122" s="228" t="s">
        <v>42</v>
      </c>
      <c r="D122" s="228" t="s">
        <v>19</v>
      </c>
      <c r="E122" s="228" t="s">
        <v>6</v>
      </c>
      <c r="H122" s="232"/>
      <c r="I122" s="232"/>
      <c r="J122" s="519" t="s">
        <v>59</v>
      </c>
      <c r="K122" s="516"/>
      <c r="L122" s="516"/>
      <c r="M122" s="516"/>
      <c r="N122" s="225" t="s">
        <v>60</v>
      </c>
      <c r="R122" s="519" t="s">
        <v>59</v>
      </c>
      <c r="S122" s="516"/>
      <c r="T122" s="516"/>
      <c r="U122" s="516"/>
      <c r="V122" s="225" t="s">
        <v>60</v>
      </c>
    </row>
    <row r="123" spans="1:26" x14ac:dyDescent="0.15">
      <c r="A123" s="240" t="s">
        <v>33</v>
      </c>
      <c r="B123" s="230">
        <f>SUM(J93:J97,D103:D108,D114:D117,D110:D111)</f>
        <v>563</v>
      </c>
      <c r="C123" s="230">
        <f t="shared" ref="C123" si="96">SUM(K93:K97,E103:E108,E114:E117,E110:E111)</f>
        <v>385</v>
      </c>
      <c r="D123" s="230">
        <f t="shared" ref="D123" si="97">SUM(L93:L97,F103:F108,F114:F117,F110:F111)</f>
        <v>4001</v>
      </c>
      <c r="E123" s="230">
        <f>SUM(N93:N97,H103:H108,H114:H117,H110:H111)</f>
        <v>24</v>
      </c>
      <c r="H123" s="232"/>
      <c r="I123" s="232"/>
      <c r="J123" s="520" t="s">
        <v>657</v>
      </c>
      <c r="K123" s="520"/>
      <c r="L123" s="520"/>
      <c r="M123" s="520"/>
      <c r="N123" s="229" t="s">
        <v>285</v>
      </c>
      <c r="R123" s="229" t="s">
        <v>945</v>
      </c>
      <c r="S123" s="229"/>
      <c r="T123" s="229"/>
      <c r="U123" s="229"/>
      <c r="V123" s="229" t="s">
        <v>285</v>
      </c>
    </row>
    <row r="124" spans="1:26" x14ac:dyDescent="0.15">
      <c r="A124" s="240" t="s">
        <v>43</v>
      </c>
      <c r="B124" s="230">
        <f>SUM(C88)</f>
        <v>563</v>
      </c>
      <c r="C124" s="230">
        <f>SUM(D88)</f>
        <v>385</v>
      </c>
      <c r="D124" s="230">
        <f>SUM(F88)</f>
        <v>4001</v>
      </c>
      <c r="E124" s="230">
        <f>SUM(H88)</f>
        <v>24</v>
      </c>
      <c r="F124" s="228"/>
      <c r="J124" s="520" t="s">
        <v>1410</v>
      </c>
      <c r="K124" s="520"/>
      <c r="L124" s="520"/>
      <c r="M124" s="520"/>
      <c r="N124" s="229" t="s">
        <v>286</v>
      </c>
      <c r="R124" s="520"/>
      <c r="S124" s="520"/>
      <c r="T124" s="520"/>
      <c r="U124" s="520"/>
      <c r="V124" s="229"/>
    </row>
    <row r="125" spans="1:26" x14ac:dyDescent="0.15">
      <c r="A125" s="240" t="s">
        <v>65</v>
      </c>
      <c r="B125" s="230"/>
      <c r="F125" s="228"/>
      <c r="J125" s="520" t="s">
        <v>709</v>
      </c>
      <c r="K125" s="520"/>
      <c r="L125" s="520"/>
      <c r="M125" s="520"/>
      <c r="N125" s="229" t="s">
        <v>286</v>
      </c>
      <c r="R125" s="520"/>
      <c r="S125" s="520"/>
      <c r="T125" s="520"/>
      <c r="U125" s="520"/>
      <c r="V125" s="229"/>
    </row>
    <row r="126" spans="1:26" x14ac:dyDescent="0.15">
      <c r="J126" s="520" t="s">
        <v>1464</v>
      </c>
      <c r="K126" s="520"/>
      <c r="L126" s="520"/>
      <c r="M126" s="520"/>
      <c r="N126" s="229" t="s">
        <v>16</v>
      </c>
      <c r="R126" s="521"/>
      <c r="S126" s="520"/>
      <c r="T126" s="520"/>
      <c r="U126" s="520"/>
      <c r="V126" s="229"/>
    </row>
    <row r="127" spans="1:26" x14ac:dyDescent="0.15">
      <c r="A127" s="225"/>
      <c r="B127" s="228" t="s">
        <v>1</v>
      </c>
      <c r="C127" s="228" t="s">
        <v>4</v>
      </c>
      <c r="D127" s="228" t="s">
        <v>6</v>
      </c>
      <c r="J127" s="520" t="s">
        <v>602</v>
      </c>
      <c r="K127" s="520"/>
      <c r="L127" s="520"/>
      <c r="M127" s="520"/>
      <c r="N127" s="229" t="s">
        <v>285</v>
      </c>
      <c r="R127" s="521"/>
      <c r="S127" s="520"/>
      <c r="T127" s="520"/>
      <c r="U127" s="520"/>
      <c r="V127" s="229"/>
    </row>
    <row r="128" spans="1:26" x14ac:dyDescent="0.15">
      <c r="A128" s="240" t="s">
        <v>56</v>
      </c>
      <c r="B128" s="230">
        <f>SUM(M85:M87,C93:C97,K103:K108,K114:K117)</f>
        <v>477</v>
      </c>
      <c r="C128" s="230">
        <f>SUM(N85:N87,D93:D97,L103:L108,L114:L117)</f>
        <v>2177</v>
      </c>
      <c r="D128" s="230">
        <f>SUM(P85:P87,F93:F97,N103:N108,N114:N117)</f>
        <v>16</v>
      </c>
      <c r="J128" s="520"/>
      <c r="K128" s="520"/>
      <c r="L128" s="520"/>
      <c r="M128" s="520"/>
      <c r="N128" s="229"/>
      <c r="R128" s="521"/>
      <c r="S128" s="520"/>
      <c r="T128" s="520"/>
      <c r="U128" s="520"/>
      <c r="V128" s="229"/>
    </row>
    <row r="129" spans="1:23" x14ac:dyDescent="0.15">
      <c r="A129" s="240" t="s">
        <v>65</v>
      </c>
      <c r="B129" s="230"/>
      <c r="J129" s="520"/>
      <c r="K129" s="520"/>
      <c r="L129" s="520"/>
      <c r="M129" s="520"/>
      <c r="N129" s="229"/>
      <c r="R129" s="521"/>
      <c r="S129" s="520"/>
      <c r="T129" s="520"/>
      <c r="U129" s="520"/>
      <c r="V129" s="229"/>
    </row>
    <row r="130" spans="1:23" x14ac:dyDescent="0.15">
      <c r="J130" s="520"/>
      <c r="K130" s="520"/>
      <c r="L130" s="520"/>
      <c r="M130" s="520"/>
      <c r="N130" s="229"/>
      <c r="R130" s="521"/>
      <c r="S130" s="520"/>
      <c r="T130" s="520"/>
      <c r="U130" s="520"/>
      <c r="V130" s="229"/>
    </row>
    <row r="131" spans="1:23" x14ac:dyDescent="0.15">
      <c r="B131" s="228" t="s">
        <v>40</v>
      </c>
      <c r="C131" s="228" t="s">
        <v>41</v>
      </c>
    </row>
    <row r="132" spans="1:23" x14ac:dyDescent="0.15">
      <c r="A132" s="240" t="s">
        <v>39</v>
      </c>
      <c r="B132" s="219">
        <f>B128/(B124+B128)</f>
        <v>0.45865384615384613</v>
      </c>
      <c r="C132" s="219">
        <f>B124/(B124+B128)</f>
        <v>0.54134615384615381</v>
      </c>
    </row>
    <row r="133" spans="1:23" x14ac:dyDescent="0.15">
      <c r="A133" s="240" t="s">
        <v>64</v>
      </c>
      <c r="B133" s="230"/>
      <c r="C133" s="229"/>
      <c r="J133" s="224" t="s">
        <v>657</v>
      </c>
      <c r="N133" s="224" t="s">
        <v>285</v>
      </c>
    </row>
    <row r="135" spans="1:23" x14ac:dyDescent="0.15">
      <c r="J135" s="224" t="s">
        <v>61</v>
      </c>
    </row>
    <row r="141" spans="1:23" x14ac:dyDescent="0.15">
      <c r="A141" s="517" t="s">
        <v>93</v>
      </c>
      <c r="B141" s="517"/>
      <c r="C141" s="517"/>
      <c r="D141" s="517"/>
      <c r="E141" s="517"/>
      <c r="F141" s="517"/>
      <c r="G141" s="517"/>
      <c r="H141" s="517"/>
      <c r="I141" s="517"/>
      <c r="J141" s="517"/>
      <c r="K141" s="517"/>
      <c r="L141" s="517"/>
      <c r="M141" s="517"/>
      <c r="N141" s="517"/>
      <c r="O141" s="517"/>
      <c r="P141" s="517"/>
      <c r="Q141" s="517"/>
      <c r="R141" s="517"/>
      <c r="S141" s="517"/>
      <c r="T141" s="517"/>
      <c r="U141" s="517"/>
      <c r="V141" s="517"/>
      <c r="W141" s="517"/>
    </row>
    <row r="142" spans="1:23" x14ac:dyDescent="0.15">
      <c r="A142" s="226"/>
      <c r="B142" s="226"/>
      <c r="C142" s="226"/>
      <c r="D142" s="226"/>
      <c r="E142" s="226"/>
      <c r="F142" s="226"/>
      <c r="G142" s="226"/>
      <c r="H142" s="226"/>
      <c r="I142" s="226"/>
      <c r="J142" s="226"/>
      <c r="K142" s="226"/>
      <c r="L142" s="226"/>
      <c r="M142" s="226"/>
      <c r="N142" s="226"/>
      <c r="O142" s="226"/>
      <c r="P142" s="226"/>
      <c r="Q142" s="226"/>
      <c r="R142" s="226"/>
      <c r="S142" s="226"/>
      <c r="T142" s="226"/>
      <c r="U142" s="226"/>
      <c r="V142" s="226"/>
      <c r="W142" s="226"/>
    </row>
    <row r="143" spans="1:23" x14ac:dyDescent="0.15">
      <c r="H143" s="515" t="s">
        <v>36</v>
      </c>
      <c r="I143" s="516"/>
      <c r="J143" s="516"/>
      <c r="M143" s="515" t="s">
        <v>37</v>
      </c>
      <c r="N143" s="515"/>
      <c r="O143" s="515"/>
    </row>
    <row r="144" spans="1:23" x14ac:dyDescent="0.15">
      <c r="H144" s="515" t="s">
        <v>38</v>
      </c>
      <c r="I144" s="515"/>
      <c r="J144" s="515"/>
    </row>
    <row r="145" spans="1:20" x14ac:dyDescent="0.15">
      <c r="H145" s="515"/>
      <c r="I145" s="516"/>
      <c r="J145" s="516"/>
    </row>
    <row r="146" spans="1:20" x14ac:dyDescent="0.15">
      <c r="H146" s="515"/>
      <c r="I146" s="516"/>
      <c r="J146" s="516"/>
    </row>
    <row r="147" spans="1:20" x14ac:dyDescent="0.15">
      <c r="D147" s="225" t="s">
        <v>83</v>
      </c>
      <c r="P147" s="225" t="s">
        <v>84</v>
      </c>
    </row>
    <row r="148" spans="1:20" x14ac:dyDescent="0.15">
      <c r="A148" s="228" t="s">
        <v>90</v>
      </c>
      <c r="P148" s="225" t="s">
        <v>90</v>
      </c>
      <c r="S148" s="228" t="s">
        <v>92</v>
      </c>
    </row>
    <row r="149" spans="1:20" x14ac:dyDescent="0.15">
      <c r="A149" s="240" t="s">
        <v>79</v>
      </c>
      <c r="B149" s="215" t="s">
        <v>89</v>
      </c>
      <c r="C149" s="215" t="s">
        <v>2</v>
      </c>
      <c r="D149" s="215" t="s">
        <v>3</v>
      </c>
      <c r="E149" s="215" t="s">
        <v>19</v>
      </c>
      <c r="F149" s="215" t="s">
        <v>6</v>
      </c>
      <c r="G149" s="215" t="s">
        <v>76</v>
      </c>
      <c r="H149" s="215" t="s">
        <v>10</v>
      </c>
      <c r="I149" s="215" t="s">
        <v>19</v>
      </c>
      <c r="J149" s="215" t="s">
        <v>77</v>
      </c>
      <c r="K149" s="215" t="s">
        <v>6</v>
      </c>
      <c r="L149" s="215" t="s">
        <v>14</v>
      </c>
      <c r="O149" s="215" t="s">
        <v>85</v>
      </c>
      <c r="P149" s="215" t="s">
        <v>86</v>
      </c>
      <c r="Q149" s="215" t="s">
        <v>87</v>
      </c>
      <c r="S149" s="220" t="s">
        <v>40</v>
      </c>
      <c r="T149" s="220" t="s">
        <v>41</v>
      </c>
    </row>
    <row r="150" spans="1:20" x14ac:dyDescent="0.15">
      <c r="A150" s="229" t="s">
        <v>44</v>
      </c>
      <c r="B150" s="241">
        <f>AVERAGE(B160,B170)</f>
        <v>557</v>
      </c>
      <c r="C150" s="241">
        <f>AVERAGE(C160,C170)</f>
        <v>344</v>
      </c>
      <c r="D150" s="218">
        <f>C150/B150</f>
        <v>0.61759425493716336</v>
      </c>
      <c r="E150" s="241">
        <f>AVERAGE(E160,E170)</f>
        <v>3595.5</v>
      </c>
      <c r="F150" s="241">
        <f t="shared" ref="F150:I150" si="98">AVERAGE(F160,F170)</f>
        <v>17.5</v>
      </c>
      <c r="G150" s="241">
        <f t="shared" si="98"/>
        <v>11.5</v>
      </c>
      <c r="H150" s="241">
        <f t="shared" si="98"/>
        <v>102.5</v>
      </c>
      <c r="I150" s="241">
        <f t="shared" si="98"/>
        <v>507.5</v>
      </c>
      <c r="J150" s="244">
        <f>I150/H150</f>
        <v>4.9512195121951219</v>
      </c>
      <c r="K150" s="241">
        <f>AVERAGE(K160,K170)</f>
        <v>7</v>
      </c>
      <c r="L150" s="230">
        <f>((E150*0.05)+(F150*4)+(G150*-1)+(I150*0.1)+(K150*6))</f>
        <v>331.02499999999998</v>
      </c>
      <c r="O150" s="218">
        <f>(B150+H150)/(B152+F152+B154+F154+B156+F156+B150+H150)</f>
        <v>0.42507251047373512</v>
      </c>
      <c r="P150" s="219">
        <f>B150/(B150+F152+F154+F156)</f>
        <v>0.51336405529953921</v>
      </c>
      <c r="Q150" s="219">
        <f>H150/(H150+B152+B154+B156)</f>
        <v>0.21972132904608788</v>
      </c>
      <c r="S150" s="219">
        <f>(H150+B152+B154+B156)/(H150+B152+B154+B156+B150)</f>
        <v>0.45578895945285786</v>
      </c>
      <c r="T150" s="219">
        <f>B150/(B150+H150+B152+B154+B156)</f>
        <v>0.5442110405471422</v>
      </c>
    </row>
    <row r="151" spans="1:20" x14ac:dyDescent="0.15">
      <c r="A151" s="240" t="s">
        <v>80</v>
      </c>
      <c r="B151" s="215" t="s">
        <v>10</v>
      </c>
      <c r="C151" s="215" t="s">
        <v>19</v>
      </c>
      <c r="D151" s="215" t="s">
        <v>77</v>
      </c>
      <c r="E151" s="215" t="s">
        <v>6</v>
      </c>
      <c r="F151" s="215" t="s">
        <v>17</v>
      </c>
      <c r="G151" s="215" t="s">
        <v>18</v>
      </c>
      <c r="H151" s="215" t="s">
        <v>19</v>
      </c>
      <c r="I151" s="215" t="s">
        <v>78</v>
      </c>
      <c r="J151" s="215" t="s">
        <v>6</v>
      </c>
      <c r="K151" s="215" t="s">
        <v>14</v>
      </c>
      <c r="L151" s="241" t="s">
        <v>91</v>
      </c>
      <c r="O151" s="220" t="s">
        <v>85</v>
      </c>
      <c r="P151" s="220" t="s">
        <v>87</v>
      </c>
      <c r="Q151" s="220" t="s">
        <v>88</v>
      </c>
    </row>
    <row r="152" spans="1:20" x14ac:dyDescent="0.15">
      <c r="A152" s="229" t="s">
        <v>44</v>
      </c>
      <c r="B152" s="241">
        <f>AVERAGE(B162,B172)</f>
        <v>357.5</v>
      </c>
      <c r="C152" s="241">
        <f>AVERAGE(C162,C172)</f>
        <v>1447</v>
      </c>
      <c r="D152" s="244">
        <f>C152/B152</f>
        <v>4.0475524475524471</v>
      </c>
      <c r="E152" s="241">
        <f>AVERAGE(E162,E172)</f>
        <v>10.5</v>
      </c>
      <c r="F152" s="241">
        <f t="shared" ref="F152:H152" si="99">AVERAGE(F162,F172)</f>
        <v>92</v>
      </c>
      <c r="G152" s="241">
        <f t="shared" si="99"/>
        <v>73.5</v>
      </c>
      <c r="H152" s="241">
        <f t="shared" si="99"/>
        <v>565.5</v>
      </c>
      <c r="I152" s="244">
        <f>H152/G152</f>
        <v>7.6938775510204085</v>
      </c>
      <c r="J152" s="241">
        <f>AVERAGE(J162,J172)</f>
        <v>2.5</v>
      </c>
      <c r="K152" s="230">
        <f>(C152*0.1)+(E152*6)+(H152*0.1)+(J152*6)</f>
        <v>279.25</v>
      </c>
      <c r="L152" s="230">
        <f>(C152*0.1)+(E152*6)+(G152*1)+(H152*0.1)+(J152*6)</f>
        <v>352.75000000000006</v>
      </c>
      <c r="O152" s="218">
        <f>(B152+F152)/(B152+F152+B154+F154+B156+F156+B150+H150)</f>
        <v>0.28971962616822428</v>
      </c>
      <c r="P152" s="219">
        <f>B152/(H150+B152+B154+B156)</f>
        <v>0.7663451232583065</v>
      </c>
      <c r="Q152" s="219">
        <f>F152/(F152+F154+F156)</f>
        <v>0.17424242424242425</v>
      </c>
    </row>
    <row r="153" spans="1:20" x14ac:dyDescent="0.15">
      <c r="A153" s="240" t="s">
        <v>81</v>
      </c>
      <c r="B153" s="215" t="s">
        <v>10</v>
      </c>
      <c r="C153" s="215" t="s">
        <v>19</v>
      </c>
      <c r="D153" s="215" t="s">
        <v>77</v>
      </c>
      <c r="E153" s="215" t="s">
        <v>6</v>
      </c>
      <c r="F153" s="215" t="s">
        <v>17</v>
      </c>
      <c r="G153" s="215" t="s">
        <v>18</v>
      </c>
      <c r="H153" s="215" t="s">
        <v>19</v>
      </c>
      <c r="I153" s="215" t="s">
        <v>78</v>
      </c>
      <c r="J153" s="215" t="s">
        <v>6</v>
      </c>
      <c r="K153" s="215" t="s">
        <v>14</v>
      </c>
      <c r="L153" s="241" t="s">
        <v>91</v>
      </c>
      <c r="O153" s="220" t="s">
        <v>85</v>
      </c>
      <c r="P153" s="220" t="s">
        <v>87</v>
      </c>
      <c r="Q153" s="220" t="s">
        <v>88</v>
      </c>
    </row>
    <row r="154" spans="1:20" x14ac:dyDescent="0.15">
      <c r="A154" s="229" t="s">
        <v>44</v>
      </c>
      <c r="B154" s="241">
        <f>AVERAGE(B164,B174)</f>
        <v>6.5</v>
      </c>
      <c r="C154" s="241">
        <f>AVERAGE(C164,C174)</f>
        <v>21</v>
      </c>
      <c r="D154" s="241">
        <f>C154/B154</f>
        <v>3.2307692307692308</v>
      </c>
      <c r="E154" s="241">
        <f>AVERAGE(E164,E174)</f>
        <v>0</v>
      </c>
      <c r="F154" s="241">
        <f t="shared" ref="F154:H154" si="100">AVERAGE(F164,F174)</f>
        <v>352.5</v>
      </c>
      <c r="G154" s="241">
        <f t="shared" si="100"/>
        <v>215</v>
      </c>
      <c r="H154" s="241">
        <f t="shared" si="100"/>
        <v>2376.5</v>
      </c>
      <c r="I154" s="244">
        <f>H154/G154</f>
        <v>11.053488372093023</v>
      </c>
      <c r="J154" s="241">
        <f>AVERAGE(J164,J174)</f>
        <v>9.5</v>
      </c>
      <c r="K154" s="230">
        <f>(C154*0.1)+(E154*6)+(H154*0.1)+(J154*6)</f>
        <v>296.75</v>
      </c>
      <c r="L154" s="230">
        <f>(C154*0.1)+(E154*6)+(G154*1)+(H154*0.1)+(J154*6)</f>
        <v>511.75</v>
      </c>
      <c r="O154" s="218">
        <f>(B154+F154)/(B152+F152+B154+F154+B156+F156+B150+H150)</f>
        <v>0.23138897840799227</v>
      </c>
      <c r="P154" s="219">
        <f>B154/(B152+H150+B154+B156)</f>
        <v>1.3933547695605574E-2</v>
      </c>
      <c r="Q154" s="219">
        <f>F154/(F154+F152+F156)</f>
        <v>0.66761363636363635</v>
      </c>
    </row>
    <row r="155" spans="1:20" x14ac:dyDescent="0.15">
      <c r="A155" s="240" t="s">
        <v>82</v>
      </c>
      <c r="B155" s="215" t="s">
        <v>10</v>
      </c>
      <c r="C155" s="215" t="s">
        <v>19</v>
      </c>
      <c r="D155" s="215" t="s">
        <v>77</v>
      </c>
      <c r="E155" s="215" t="s">
        <v>6</v>
      </c>
      <c r="F155" s="215" t="s">
        <v>17</v>
      </c>
      <c r="G155" s="215" t="s">
        <v>18</v>
      </c>
      <c r="H155" s="215" t="s">
        <v>19</v>
      </c>
      <c r="I155" s="215" t="s">
        <v>78</v>
      </c>
      <c r="J155" s="215" t="s">
        <v>6</v>
      </c>
      <c r="K155" s="215" t="s">
        <v>14</v>
      </c>
      <c r="L155" s="241" t="s">
        <v>91</v>
      </c>
      <c r="O155" s="220" t="s">
        <v>85</v>
      </c>
      <c r="P155" s="220" t="s">
        <v>87</v>
      </c>
      <c r="Q155" s="220" t="s">
        <v>88</v>
      </c>
    </row>
    <row r="156" spans="1:20" x14ac:dyDescent="0.15">
      <c r="A156" s="229" t="s">
        <v>44</v>
      </c>
      <c r="B156" s="241">
        <f>AVERAGE(B166,B176)</f>
        <v>0</v>
      </c>
      <c r="C156" s="241">
        <f>AVERAGE(C166,C176)</f>
        <v>0</v>
      </c>
      <c r="D156" s="241" t="e">
        <f>C156/B156</f>
        <v>#DIV/0!</v>
      </c>
      <c r="E156" s="241">
        <f>AVERAGE(E166,E176)</f>
        <v>0</v>
      </c>
      <c r="F156" s="241">
        <f>AVERAGE(F166,F176)</f>
        <v>83.5</v>
      </c>
      <c r="G156" s="241">
        <f t="shared" ref="G156:H156" si="101">AVERAGE(G166,G176)</f>
        <v>55.5</v>
      </c>
      <c r="H156" s="241">
        <f t="shared" si="101"/>
        <v>653.5</v>
      </c>
      <c r="I156" s="244">
        <f>H156/G156</f>
        <v>11.774774774774775</v>
      </c>
      <c r="J156" s="241">
        <f>AVERAGE(J166,J176)</f>
        <v>4.5</v>
      </c>
      <c r="K156" s="230">
        <f>(C156*0.1)+(E156*6)+(H156*0.1)+(J156*6)</f>
        <v>92.350000000000009</v>
      </c>
      <c r="L156" s="230">
        <f>(C156*0.1)+(E156*6)+(G156*1)+(H156*0.1)+(J156*6)</f>
        <v>147.85000000000002</v>
      </c>
      <c r="O156" s="218">
        <f>(B156+F156)/(B152+F152+B154+F154+B156+F156+B150+H150)</f>
        <v>5.3818884950048343E-2</v>
      </c>
      <c r="P156" s="221">
        <f>B156/(B156+B154+B152+H150)</f>
        <v>0</v>
      </c>
      <c r="Q156" s="219">
        <f>F156/(F156+F154+F152)</f>
        <v>0.15814393939393939</v>
      </c>
    </row>
    <row r="157" spans="1:20" x14ac:dyDescent="0.15">
      <c r="B157" s="246"/>
      <c r="C157" s="246"/>
      <c r="D157" s="246"/>
      <c r="E157" s="246"/>
      <c r="F157" s="246"/>
      <c r="G157" s="246"/>
      <c r="H157" s="246"/>
      <c r="I157" s="246"/>
      <c r="J157" s="246"/>
      <c r="K157" s="246"/>
      <c r="L157" s="247"/>
      <c r="P157" s="225"/>
    </row>
    <row r="158" spans="1:20" x14ac:dyDescent="0.15">
      <c r="A158" s="228">
        <v>2024</v>
      </c>
      <c r="P158" s="225">
        <v>2024</v>
      </c>
      <c r="S158" s="228" t="s">
        <v>92</v>
      </c>
    </row>
    <row r="159" spans="1:20" x14ac:dyDescent="0.15">
      <c r="A159" s="240" t="s">
        <v>79</v>
      </c>
      <c r="B159" s="215" t="s">
        <v>89</v>
      </c>
      <c r="C159" s="215" t="s">
        <v>2</v>
      </c>
      <c r="D159" s="215" t="s">
        <v>3</v>
      </c>
      <c r="E159" s="215" t="s">
        <v>19</v>
      </c>
      <c r="F159" s="215" t="s">
        <v>6</v>
      </c>
      <c r="G159" s="215" t="s">
        <v>76</v>
      </c>
      <c r="H159" s="215" t="s">
        <v>10</v>
      </c>
      <c r="I159" s="215" t="s">
        <v>19</v>
      </c>
      <c r="J159" s="215" t="s">
        <v>77</v>
      </c>
      <c r="K159" s="215" t="s">
        <v>6</v>
      </c>
      <c r="L159" s="215" t="s">
        <v>14</v>
      </c>
      <c r="O159" s="215" t="s">
        <v>85</v>
      </c>
      <c r="P159" s="215" t="s">
        <v>86</v>
      </c>
      <c r="Q159" s="215" t="s">
        <v>87</v>
      </c>
      <c r="S159" s="220" t="s">
        <v>40</v>
      </c>
      <c r="T159" s="220" t="s">
        <v>41</v>
      </c>
    </row>
    <row r="160" spans="1:20" x14ac:dyDescent="0.15">
      <c r="A160" s="229" t="s">
        <v>44</v>
      </c>
      <c r="B160" s="241">
        <v>590</v>
      </c>
      <c r="C160" s="241">
        <v>366</v>
      </c>
      <c r="D160" s="218">
        <f>C160/B160</f>
        <v>0.62033898305084745</v>
      </c>
      <c r="E160" s="241">
        <v>3521</v>
      </c>
      <c r="F160" s="241">
        <v>15</v>
      </c>
      <c r="G160" s="241">
        <v>13</v>
      </c>
      <c r="H160" s="241">
        <v>94</v>
      </c>
      <c r="I160" s="241">
        <v>419</v>
      </c>
      <c r="J160" s="244">
        <f>I160/H160</f>
        <v>4.457446808510638</v>
      </c>
      <c r="K160" s="241">
        <v>4</v>
      </c>
      <c r="L160" s="230">
        <f>((E160*0.05)+(F160*4)+(G160*-1)+(I160*0.1)+(K160*6))</f>
        <v>288.95000000000005</v>
      </c>
      <c r="O160" s="218">
        <f>(B160+H160)/(B162+F162+B164+F164+B166+F166+B160+H160)</f>
        <v>0.43706070287539939</v>
      </c>
      <c r="P160" s="219">
        <f>B160/(B160+F162+F164+F166)</f>
        <v>0.5166374781085814</v>
      </c>
      <c r="Q160" s="219">
        <f>H160/(H160+B162+B164+B166)</f>
        <v>0.22222222222222221</v>
      </c>
      <c r="S160" s="219">
        <f>(H160+B162+B164+B166)/(H160+B162+B164+B166+B160)</f>
        <v>0.41757156959526159</v>
      </c>
      <c r="T160" s="219">
        <f>B160/(B160+H160+B162+B164+B166)</f>
        <v>0.58242843040473835</v>
      </c>
    </row>
    <row r="161" spans="1:20" x14ac:dyDescent="0.15">
      <c r="A161" s="240" t="s">
        <v>80</v>
      </c>
      <c r="B161" s="215" t="s">
        <v>10</v>
      </c>
      <c r="C161" s="215" t="s">
        <v>19</v>
      </c>
      <c r="D161" s="215" t="s">
        <v>77</v>
      </c>
      <c r="E161" s="215" t="s">
        <v>6</v>
      </c>
      <c r="F161" s="215" t="s">
        <v>17</v>
      </c>
      <c r="G161" s="215" t="s">
        <v>18</v>
      </c>
      <c r="H161" s="215" t="s">
        <v>19</v>
      </c>
      <c r="I161" s="215" t="s">
        <v>78</v>
      </c>
      <c r="J161" s="215" t="s">
        <v>6</v>
      </c>
      <c r="K161" s="215" t="s">
        <v>14</v>
      </c>
      <c r="L161" s="215" t="s">
        <v>91</v>
      </c>
      <c r="O161" s="220" t="s">
        <v>85</v>
      </c>
      <c r="P161" s="220" t="s">
        <v>87</v>
      </c>
      <c r="Q161" s="220" t="s">
        <v>88</v>
      </c>
    </row>
    <row r="162" spans="1:20" x14ac:dyDescent="0.15">
      <c r="A162" s="229" t="s">
        <v>44</v>
      </c>
      <c r="B162" s="241">
        <v>319</v>
      </c>
      <c r="C162" s="241">
        <v>1307</v>
      </c>
      <c r="D162" s="244">
        <f>C162/B162</f>
        <v>4.0971786833855797</v>
      </c>
      <c r="E162" s="241">
        <v>9</v>
      </c>
      <c r="F162" s="241">
        <v>86</v>
      </c>
      <c r="G162" s="241">
        <v>69</v>
      </c>
      <c r="H162" s="241">
        <v>485</v>
      </c>
      <c r="I162" s="244">
        <f>H162/G162</f>
        <v>7.0289855072463769</v>
      </c>
      <c r="J162" s="241">
        <v>1</v>
      </c>
      <c r="K162" s="230">
        <f>(C162*0.1)+(E162*6)+(H162*0.1)+(J162*6)</f>
        <v>239.20000000000002</v>
      </c>
      <c r="L162" s="230">
        <f>(C162*0.1)+(E162*6)+(G162*1)+(H162*0.1)+(J162*6)</f>
        <v>308.20000000000005</v>
      </c>
      <c r="O162" s="218">
        <f>(B162+F162)/(B162+F162+B164+F164+B166+F166+B160+H160)</f>
        <v>0.25878594249201275</v>
      </c>
      <c r="P162" s="219">
        <f>B162/(H160+B162+B164+B166)</f>
        <v>0.75413711583924348</v>
      </c>
      <c r="Q162" s="219">
        <f>F162/(F162+F164+F166)</f>
        <v>0.15579710144927536</v>
      </c>
    </row>
    <row r="163" spans="1:20" x14ac:dyDescent="0.15">
      <c r="A163" s="240" t="s">
        <v>81</v>
      </c>
      <c r="B163" s="215" t="s">
        <v>10</v>
      </c>
      <c r="C163" s="215" t="s">
        <v>19</v>
      </c>
      <c r="D163" s="215" t="s">
        <v>77</v>
      </c>
      <c r="E163" s="215" t="s">
        <v>6</v>
      </c>
      <c r="F163" s="215" t="s">
        <v>17</v>
      </c>
      <c r="G163" s="215" t="s">
        <v>18</v>
      </c>
      <c r="H163" s="215" t="s">
        <v>19</v>
      </c>
      <c r="I163" s="215" t="s">
        <v>78</v>
      </c>
      <c r="J163" s="215" t="s">
        <v>6</v>
      </c>
      <c r="K163" s="215" t="s">
        <v>14</v>
      </c>
      <c r="L163" s="215" t="s">
        <v>91</v>
      </c>
      <c r="O163" s="220" t="s">
        <v>85</v>
      </c>
      <c r="P163" s="220" t="s">
        <v>87</v>
      </c>
      <c r="Q163" s="220" t="s">
        <v>88</v>
      </c>
    </row>
    <row r="164" spans="1:20" x14ac:dyDescent="0.15">
      <c r="A164" s="229" t="s">
        <v>44</v>
      </c>
      <c r="B164" s="241">
        <v>10</v>
      </c>
      <c r="C164" s="241">
        <v>37</v>
      </c>
      <c r="D164" s="241">
        <f>C164/B164</f>
        <v>3.7</v>
      </c>
      <c r="E164" s="241">
        <v>0</v>
      </c>
      <c r="F164" s="241">
        <v>402</v>
      </c>
      <c r="G164" s="241">
        <v>251</v>
      </c>
      <c r="H164" s="241">
        <v>2550</v>
      </c>
      <c r="I164" s="244">
        <f>H164/G164</f>
        <v>10.159362549800797</v>
      </c>
      <c r="J164" s="241">
        <v>10</v>
      </c>
      <c r="K164" s="230">
        <f>(C164*0.1)+(E164*6)+(H164*0.1)+(J164*6)</f>
        <v>318.7</v>
      </c>
      <c r="L164" s="230">
        <f>(C164*0.1)+(E164*6)+(G164*1)+(H164*0.1)+(J164*6)</f>
        <v>569.70000000000005</v>
      </c>
      <c r="O164" s="218">
        <f>(B164+F164)/(B162+F162+B164+F164+B166+F166+B160+H160)</f>
        <v>0.26325878594249202</v>
      </c>
      <c r="P164" s="219">
        <f>B164/(B162+H160+B164+B166)</f>
        <v>2.3640661938534278E-2</v>
      </c>
      <c r="Q164" s="219">
        <f>F164/(F164+F162+F166)</f>
        <v>0.72826086956521741</v>
      </c>
    </row>
    <row r="165" spans="1:20" x14ac:dyDescent="0.15">
      <c r="A165" s="240" t="s">
        <v>82</v>
      </c>
      <c r="B165" s="215" t="s">
        <v>10</v>
      </c>
      <c r="C165" s="215" t="s">
        <v>19</v>
      </c>
      <c r="D165" s="215" t="s">
        <v>77</v>
      </c>
      <c r="E165" s="215" t="s">
        <v>6</v>
      </c>
      <c r="F165" s="215" t="s">
        <v>17</v>
      </c>
      <c r="G165" s="215" t="s">
        <v>18</v>
      </c>
      <c r="H165" s="215" t="s">
        <v>19</v>
      </c>
      <c r="I165" s="215" t="s">
        <v>78</v>
      </c>
      <c r="J165" s="215" t="s">
        <v>6</v>
      </c>
      <c r="K165" s="215" t="s">
        <v>14</v>
      </c>
      <c r="L165" s="215" t="s">
        <v>91</v>
      </c>
      <c r="O165" s="220" t="s">
        <v>85</v>
      </c>
      <c r="P165" s="220" t="s">
        <v>87</v>
      </c>
      <c r="Q165" s="220" t="s">
        <v>88</v>
      </c>
    </row>
    <row r="166" spans="1:20" x14ac:dyDescent="0.15">
      <c r="A166" s="229" t="s">
        <v>44</v>
      </c>
      <c r="B166" s="241">
        <v>0</v>
      </c>
      <c r="C166" s="241">
        <v>0</v>
      </c>
      <c r="D166" s="241" t="e">
        <f>C166/B166</f>
        <v>#DIV/0!</v>
      </c>
      <c r="E166" s="241">
        <v>0</v>
      </c>
      <c r="F166" s="241">
        <v>64</v>
      </c>
      <c r="G166" s="241">
        <v>46</v>
      </c>
      <c r="H166" s="241">
        <v>486</v>
      </c>
      <c r="I166" s="244">
        <f>H166/G166</f>
        <v>10.565217391304348</v>
      </c>
      <c r="J166" s="241">
        <v>2</v>
      </c>
      <c r="K166" s="230">
        <f>(C166*0.1)+(E166*6)+(H166*0.1)+(J166*6)</f>
        <v>60.6</v>
      </c>
      <c r="L166" s="230">
        <f>(C166*0.1)+(E166*6)+(G166*1)+(H166*0.1)+(J166*6)</f>
        <v>106.6</v>
      </c>
      <c r="O166" s="218">
        <f>(B166+F166)/(B162+F162+B164+F164+B166+F166+B160+H160)</f>
        <v>4.0894568690095848E-2</v>
      </c>
      <c r="P166" s="221">
        <f>B166/(B166+B164+B162+H160)</f>
        <v>0</v>
      </c>
      <c r="Q166" s="219">
        <f>F166/(F166+F164+F162)</f>
        <v>0.11594202898550725</v>
      </c>
    </row>
    <row r="168" spans="1:20" x14ac:dyDescent="0.15">
      <c r="A168" s="228">
        <v>2025</v>
      </c>
      <c r="P168" s="225">
        <v>2025</v>
      </c>
      <c r="S168" s="228" t="s">
        <v>92</v>
      </c>
    </row>
    <row r="169" spans="1:20" x14ac:dyDescent="0.15">
      <c r="A169" s="240" t="s">
        <v>79</v>
      </c>
      <c r="B169" s="215" t="s">
        <v>89</v>
      </c>
      <c r="C169" s="215" t="s">
        <v>2</v>
      </c>
      <c r="D169" s="215" t="s">
        <v>3</v>
      </c>
      <c r="E169" s="215" t="s">
        <v>19</v>
      </c>
      <c r="F169" s="215" t="s">
        <v>6</v>
      </c>
      <c r="G169" s="215" t="s">
        <v>76</v>
      </c>
      <c r="H169" s="215" t="s">
        <v>10</v>
      </c>
      <c r="I169" s="215" t="s">
        <v>19</v>
      </c>
      <c r="J169" s="215" t="s">
        <v>77</v>
      </c>
      <c r="K169" s="215" t="s">
        <v>6</v>
      </c>
      <c r="L169" s="215" t="s">
        <v>14</v>
      </c>
      <c r="O169" s="215" t="s">
        <v>85</v>
      </c>
      <c r="P169" s="215" t="s">
        <v>86</v>
      </c>
      <c r="Q169" s="215" t="s">
        <v>87</v>
      </c>
      <c r="S169" s="220" t="s">
        <v>40</v>
      </c>
      <c r="T169" s="220" t="s">
        <v>41</v>
      </c>
    </row>
    <row r="170" spans="1:20" x14ac:dyDescent="0.15">
      <c r="A170" s="229" t="s">
        <v>44</v>
      </c>
      <c r="B170" s="241">
        <v>524</v>
      </c>
      <c r="C170" s="241">
        <v>322</v>
      </c>
      <c r="D170" s="218">
        <f>C170/B170</f>
        <v>0.6145038167938931</v>
      </c>
      <c r="E170" s="241">
        <v>3670</v>
      </c>
      <c r="F170" s="241">
        <v>20</v>
      </c>
      <c r="G170" s="241">
        <v>10</v>
      </c>
      <c r="H170" s="241">
        <v>111</v>
      </c>
      <c r="I170" s="241">
        <v>596</v>
      </c>
      <c r="J170" s="241">
        <f>I170/H170</f>
        <v>5.3693693693693696</v>
      </c>
      <c r="K170" s="241">
        <v>10</v>
      </c>
      <c r="L170" s="230">
        <f>((E170*0.05)+(F170*4)+(G170*-1)+(I170*0.1)+(K170*6))</f>
        <v>373.1</v>
      </c>
      <c r="O170" s="218">
        <f>(B170+H170)/(B172+F172+B174+F174+B176+F176+B170+H170)</f>
        <v>0.41287386215864758</v>
      </c>
      <c r="P170" s="219">
        <f>B170/(B170+F172+F174+F176)</f>
        <v>0.50972762645914393</v>
      </c>
      <c r="Q170" s="219">
        <f>H170/(H170+B172+B174+B176)</f>
        <v>0.21764705882352942</v>
      </c>
      <c r="S170" s="219">
        <f>(H170+B172+B174+B176)/(H170+B172+B174+B176+B170)</f>
        <v>0.49323017408123793</v>
      </c>
      <c r="T170" s="219">
        <f>B170/(B170+H170+B172+B174+B176)</f>
        <v>0.50676982591876207</v>
      </c>
    </row>
    <row r="171" spans="1:20" x14ac:dyDescent="0.15">
      <c r="A171" s="240" t="s">
        <v>80</v>
      </c>
      <c r="B171" s="215" t="s">
        <v>10</v>
      </c>
      <c r="C171" s="215" t="s">
        <v>19</v>
      </c>
      <c r="D171" s="215" t="s">
        <v>77</v>
      </c>
      <c r="E171" s="215" t="s">
        <v>6</v>
      </c>
      <c r="F171" s="215" t="s">
        <v>17</v>
      </c>
      <c r="G171" s="215" t="s">
        <v>18</v>
      </c>
      <c r="H171" s="215" t="s">
        <v>19</v>
      </c>
      <c r="I171" s="215" t="s">
        <v>78</v>
      </c>
      <c r="J171" s="215" t="s">
        <v>6</v>
      </c>
      <c r="K171" s="215" t="s">
        <v>14</v>
      </c>
      <c r="L171" s="215" t="s">
        <v>91</v>
      </c>
      <c r="O171" s="220" t="s">
        <v>85</v>
      </c>
      <c r="P171" s="220" t="s">
        <v>87</v>
      </c>
      <c r="Q171" s="220" t="s">
        <v>88</v>
      </c>
    </row>
    <row r="172" spans="1:20" x14ac:dyDescent="0.15">
      <c r="A172" s="229" t="s">
        <v>44</v>
      </c>
      <c r="B172" s="241">
        <v>396</v>
      </c>
      <c r="C172" s="241">
        <v>1587</v>
      </c>
      <c r="D172" s="244">
        <f>C172/B172</f>
        <v>4.0075757575757578</v>
      </c>
      <c r="E172" s="241">
        <v>12</v>
      </c>
      <c r="F172" s="241">
        <v>98</v>
      </c>
      <c r="G172" s="241">
        <v>78</v>
      </c>
      <c r="H172" s="241">
        <v>646</v>
      </c>
      <c r="I172" s="244">
        <f>H172/G172</f>
        <v>8.2820512820512828</v>
      </c>
      <c r="J172" s="241">
        <v>4</v>
      </c>
      <c r="K172" s="230">
        <f>(C172*0.1)+(E172*6)+(H172*0.1)+(J172*6)</f>
        <v>319.3</v>
      </c>
      <c r="L172" s="230">
        <f>(C172*0.1)+(E172*6)+(G172*1)+(H172*0.1)+(J172*6)</f>
        <v>397.30000000000007</v>
      </c>
      <c r="O172" s="218">
        <f>(B172+F172)/(B172+F172+B174+F174+B176+F176+B170+H170)</f>
        <v>0.32119635890767229</v>
      </c>
      <c r="P172" s="219">
        <f>B172/(H170+B172+B174+B176)</f>
        <v>0.77647058823529413</v>
      </c>
      <c r="Q172" s="219">
        <f>F172/(F172+F174+F176)</f>
        <v>0.19444444444444445</v>
      </c>
    </row>
    <row r="173" spans="1:20" x14ac:dyDescent="0.15">
      <c r="A173" s="240" t="s">
        <v>81</v>
      </c>
      <c r="B173" s="215" t="s">
        <v>10</v>
      </c>
      <c r="C173" s="215" t="s">
        <v>19</v>
      </c>
      <c r="D173" s="215" t="s">
        <v>77</v>
      </c>
      <c r="E173" s="215" t="s">
        <v>6</v>
      </c>
      <c r="F173" s="215" t="s">
        <v>17</v>
      </c>
      <c r="G173" s="215" t="s">
        <v>18</v>
      </c>
      <c r="H173" s="215" t="s">
        <v>19</v>
      </c>
      <c r="I173" s="215" t="s">
        <v>78</v>
      </c>
      <c r="J173" s="215" t="s">
        <v>6</v>
      </c>
      <c r="K173" s="215" t="s">
        <v>14</v>
      </c>
      <c r="L173" s="215" t="s">
        <v>91</v>
      </c>
      <c r="O173" s="220" t="s">
        <v>85</v>
      </c>
      <c r="P173" s="220" t="s">
        <v>87</v>
      </c>
      <c r="Q173" s="220" t="s">
        <v>88</v>
      </c>
    </row>
    <row r="174" spans="1:20" x14ac:dyDescent="0.15">
      <c r="A174" s="229" t="s">
        <v>44</v>
      </c>
      <c r="B174" s="241">
        <v>3</v>
      </c>
      <c r="C174" s="241">
        <v>5</v>
      </c>
      <c r="D174" s="244">
        <f>C174/B174</f>
        <v>1.6666666666666667</v>
      </c>
      <c r="E174" s="241">
        <v>0</v>
      </c>
      <c r="F174" s="241">
        <v>303</v>
      </c>
      <c r="G174" s="241">
        <v>179</v>
      </c>
      <c r="H174" s="241">
        <v>2203</v>
      </c>
      <c r="I174" s="244">
        <f>H174/G174</f>
        <v>12.307262569832401</v>
      </c>
      <c r="J174" s="241">
        <v>9</v>
      </c>
      <c r="K174" s="230">
        <f>(C174*0.1)+(E174*6)+(H174*0.1)+(J174*6)</f>
        <v>274.8</v>
      </c>
      <c r="L174" s="230">
        <f>(C174*0.1)+(E174*6)+(G174*1)+(H174*0.1)+(J174*6)</f>
        <v>453.8</v>
      </c>
      <c r="O174" s="218">
        <f>(B174+F174)/(B172+F172+B174+F174+B176+F176+B170+H170)</f>
        <v>0.19895968790637192</v>
      </c>
      <c r="P174" s="219">
        <f>B174/(B172+H170+B174+B176)</f>
        <v>5.8823529411764705E-3</v>
      </c>
      <c r="Q174" s="219">
        <f>F174/(F174+F172+F176)</f>
        <v>0.60119047619047616</v>
      </c>
    </row>
    <row r="175" spans="1:20" x14ac:dyDescent="0.15">
      <c r="A175" s="240" t="s">
        <v>82</v>
      </c>
      <c r="B175" s="215" t="s">
        <v>10</v>
      </c>
      <c r="C175" s="215" t="s">
        <v>19</v>
      </c>
      <c r="D175" s="215" t="s">
        <v>77</v>
      </c>
      <c r="E175" s="215" t="s">
        <v>6</v>
      </c>
      <c r="F175" s="215" t="s">
        <v>17</v>
      </c>
      <c r="G175" s="215" t="s">
        <v>18</v>
      </c>
      <c r="H175" s="215" t="s">
        <v>19</v>
      </c>
      <c r="I175" s="215" t="s">
        <v>78</v>
      </c>
      <c r="J175" s="215" t="s">
        <v>6</v>
      </c>
      <c r="K175" s="215" t="s">
        <v>14</v>
      </c>
      <c r="L175" s="215" t="s">
        <v>91</v>
      </c>
      <c r="O175" s="220" t="s">
        <v>85</v>
      </c>
      <c r="P175" s="220" t="s">
        <v>87</v>
      </c>
      <c r="Q175" s="220" t="s">
        <v>88</v>
      </c>
    </row>
    <row r="176" spans="1:20" x14ac:dyDescent="0.15">
      <c r="A176" s="229" t="s">
        <v>44</v>
      </c>
      <c r="B176" s="241">
        <v>0</v>
      </c>
      <c r="C176" s="241">
        <v>0</v>
      </c>
      <c r="D176" s="241" t="e">
        <f>C176/B176</f>
        <v>#DIV/0!</v>
      </c>
      <c r="E176" s="241">
        <v>0</v>
      </c>
      <c r="F176" s="241">
        <v>103</v>
      </c>
      <c r="G176" s="241">
        <v>65</v>
      </c>
      <c r="H176" s="241">
        <v>821</v>
      </c>
      <c r="I176" s="244">
        <f>H176/G176</f>
        <v>12.63076923076923</v>
      </c>
      <c r="J176" s="241">
        <v>7</v>
      </c>
      <c r="K176" s="230">
        <f>(C176*0.1)+(E176*6)+(H176*0.1)+(J176*6)</f>
        <v>124.10000000000001</v>
      </c>
      <c r="L176" s="230">
        <f>(C176*0.1)+(E176*6)+(G176*1)+(H176*0.1)+(J176*6)</f>
        <v>189.10000000000002</v>
      </c>
      <c r="O176" s="218">
        <f>(B176+F176)/(B172+F172+B174+F174+B176+F176+B170+H170)</f>
        <v>6.6970091027308193E-2</v>
      </c>
      <c r="P176" s="221">
        <f>B176/(B176+B174+B172+H170)</f>
        <v>0</v>
      </c>
      <c r="Q176" s="219">
        <f>F176/(F176+F174+F172)</f>
        <v>0.20436507936507936</v>
      </c>
    </row>
  </sheetData>
  <mergeCells count="135">
    <mergeCell ref="J124:M124"/>
    <mergeCell ref="R124:U124"/>
    <mergeCell ref="J125:M125"/>
    <mergeCell ref="R125:U125"/>
    <mergeCell ref="J126:M126"/>
    <mergeCell ref="R126:U126"/>
    <mergeCell ref="J122:M122"/>
    <mergeCell ref="A141:W141"/>
    <mergeCell ref="R122:U122"/>
    <mergeCell ref="J123:M123"/>
    <mergeCell ref="H143:J143"/>
    <mergeCell ref="M143:O143"/>
    <mergeCell ref="H144:J144"/>
    <mergeCell ref="H145:J145"/>
    <mergeCell ref="H146:J146"/>
    <mergeCell ref="J127:M127"/>
    <mergeCell ref="R127:U127"/>
    <mergeCell ref="J128:M128"/>
    <mergeCell ref="R128:U128"/>
    <mergeCell ref="J129:M129"/>
    <mergeCell ref="R129:U129"/>
    <mergeCell ref="J130:M130"/>
    <mergeCell ref="R130:U130"/>
    <mergeCell ref="H76:J76"/>
    <mergeCell ref="H77:J77"/>
    <mergeCell ref="A80:W80"/>
    <mergeCell ref="A121:G121"/>
    <mergeCell ref="J121:N121"/>
    <mergeCell ref="R121:V121"/>
    <mergeCell ref="C83:I83"/>
    <mergeCell ref="L83:P83"/>
    <mergeCell ref="R83:T83"/>
    <mergeCell ref="V83:W83"/>
    <mergeCell ref="A91:G91"/>
    <mergeCell ref="H91:M91"/>
    <mergeCell ref="R91:T91"/>
    <mergeCell ref="V91:W91"/>
    <mergeCell ref="A101:G101"/>
    <mergeCell ref="J101:N101"/>
    <mergeCell ref="R101:T101"/>
    <mergeCell ref="V101:W101"/>
    <mergeCell ref="A112:G112"/>
    <mergeCell ref="J112:N112"/>
    <mergeCell ref="R112:T112"/>
    <mergeCell ref="V112:W112"/>
    <mergeCell ref="J59:M59"/>
    <mergeCell ref="R59:U59"/>
    <mergeCell ref="AL59:AO59"/>
    <mergeCell ref="AT59:AW59"/>
    <mergeCell ref="A73:W73"/>
    <mergeCell ref="H75:J75"/>
    <mergeCell ref="M75:O75"/>
    <mergeCell ref="J57:M57"/>
    <mergeCell ref="R57:U57"/>
    <mergeCell ref="AL57:AO57"/>
    <mergeCell ref="AT57:AW57"/>
    <mergeCell ref="J58:M58"/>
    <mergeCell ref="R58:U58"/>
    <mergeCell ref="AL58:AO58"/>
    <mergeCell ref="AT58:AW58"/>
    <mergeCell ref="J55:M55"/>
    <mergeCell ref="R55:U55"/>
    <mergeCell ref="AL55:AO55"/>
    <mergeCell ref="AT55:AW55"/>
    <mergeCell ref="J56:M56"/>
    <mergeCell ref="R56:U56"/>
    <mergeCell ref="AL56:AO56"/>
    <mergeCell ref="AT56:AW56"/>
    <mergeCell ref="J53:M53"/>
    <mergeCell ref="R53:U53"/>
    <mergeCell ref="AL53:AO53"/>
    <mergeCell ref="AT53:AW53"/>
    <mergeCell ref="J54:M54"/>
    <mergeCell ref="R54:U54"/>
    <mergeCell ref="AL54:AO54"/>
    <mergeCell ref="AT54:AW54"/>
    <mergeCell ref="J51:M51"/>
    <mergeCell ref="R51:U51"/>
    <mergeCell ref="AL51:AO51"/>
    <mergeCell ref="AT51:AW51"/>
    <mergeCell ref="J52:M52"/>
    <mergeCell ref="AL52:AO52"/>
    <mergeCell ref="AT52:AW52"/>
    <mergeCell ref="A50:G50"/>
    <mergeCell ref="J50:N50"/>
    <mergeCell ref="R50:V50"/>
    <mergeCell ref="AC50:AI50"/>
    <mergeCell ref="AL50:AP50"/>
    <mergeCell ref="AT50:AX50"/>
    <mergeCell ref="R52:U52"/>
    <mergeCell ref="AV30:AX30"/>
    <mergeCell ref="AZ30:BA30"/>
    <mergeCell ref="A41:G41"/>
    <mergeCell ref="L41:P41"/>
    <mergeCell ref="T41:V41"/>
    <mergeCell ref="X41:Y41"/>
    <mergeCell ref="AE41:AK41"/>
    <mergeCell ref="AN41:AR41"/>
    <mergeCell ref="AV41:AX41"/>
    <mergeCell ref="AZ41:BA41"/>
    <mergeCell ref="A30:G30"/>
    <mergeCell ref="L30:P30"/>
    <mergeCell ref="T30:V30"/>
    <mergeCell ref="X30:Y30"/>
    <mergeCell ref="AE30:AK30"/>
    <mergeCell ref="AN30:AR30"/>
    <mergeCell ref="AV12:AX12"/>
    <mergeCell ref="AZ12:BA12"/>
    <mergeCell ref="A20:G20"/>
    <mergeCell ref="H20:M20"/>
    <mergeCell ref="T20:V20"/>
    <mergeCell ref="X20:Y20"/>
    <mergeCell ref="AE20:AK20"/>
    <mergeCell ref="AL20:AQ20"/>
    <mergeCell ref="AV20:AX20"/>
    <mergeCell ref="AZ20:BA20"/>
    <mergeCell ref="C12:I12"/>
    <mergeCell ref="N12:R12"/>
    <mergeCell ref="T12:V12"/>
    <mergeCell ref="X12:Y12"/>
    <mergeCell ref="AG12:AM12"/>
    <mergeCell ref="AP12:AT12"/>
    <mergeCell ref="H6:J6"/>
    <mergeCell ref="AJ6:AL6"/>
    <mergeCell ref="H7:J7"/>
    <mergeCell ref="AJ7:AL7"/>
    <mergeCell ref="A10:W10"/>
    <mergeCell ref="AC10:AY10"/>
    <mergeCell ref="A1:W1"/>
    <mergeCell ref="A3:W3"/>
    <mergeCell ref="AC3:AY3"/>
    <mergeCell ref="H5:J5"/>
    <mergeCell ref="M5:O5"/>
    <mergeCell ref="AJ5:AL5"/>
    <mergeCell ref="AO5:AQ5"/>
  </mergeCells>
  <hyperlinks>
    <hyperlink ref="H6" location="ARI!A90" display="RSP Projections: Year 2" xr:uid="{61AA7831-09B3-451F-A041-8A5AF23CC3C8}"/>
    <hyperlink ref="H6:J6" location="ARI!A110" display="RSP Projections: Year 2" xr:uid="{2F6F926D-D5C5-43C8-9855-238E036898E7}"/>
    <hyperlink ref="M5:O5" location="ARI!AX11" display="Adjustable Projections: Year 1" xr:uid="{7E4A4EBE-300F-4701-B666-F6859D3F5387}"/>
    <hyperlink ref="AJ5" location="ARI!C9" display="RSP Projections: Year 1" xr:uid="{94C68EBE-4050-40AA-A5EB-7DEA87339B12}"/>
    <hyperlink ref="AJ6" location="ARI!A90" display="RSP Projections: Year 2" xr:uid="{4B27D993-0986-4317-B900-04082949A7EC}"/>
    <hyperlink ref="AJ6:AL6" location="ARI!A110" display="RSP Projections: Year 2" xr:uid="{C49E9E19-10C3-43B7-9663-9CC9825F69C6}"/>
    <hyperlink ref="AO5:AQ5" location="ARI!AX11" display="Adjustable Projections: Year 1" xr:uid="{1A3998DB-FDFB-4919-8FE5-2D9F05C972F2}"/>
    <hyperlink ref="H5" location="ARI!C9" display="RSP Projections: Year 1" xr:uid="{E0685900-92F0-42B6-AF3D-2F0827F0C1E0}"/>
    <hyperlink ref="H76" location="ARI!A90" display="RSP Projections: Year 2" xr:uid="{2571DDF7-4C3A-4EB7-86F4-7E5DC836B3CC}"/>
    <hyperlink ref="H76:J76" location="ARI!A110" display="RSP Projections: Year 2" xr:uid="{A0FFA7D2-94D7-4130-BC7C-31C0300CB93E}"/>
    <hyperlink ref="M75:O75" location="ARI!AX11" display="Adjustable Projections: Year 1" xr:uid="{A2E7DB73-DCD3-417B-B9EE-AA9A76572C8B}"/>
    <hyperlink ref="H75" location="ARI!C9" display="RSP Projections: Year 1" xr:uid="{7CE105B9-8EE5-4997-A751-F22360ED7C55}"/>
    <hyperlink ref="M143:O143" location="ARI!AX11" display="Adjustable Projections: Year 1" xr:uid="{098A8584-454A-41F5-BB48-A8F0F60E395C}"/>
    <hyperlink ref="H144:J144" location="ARI!A110" display="RSP Projections: Year 2" xr:uid="{EBBF1961-3FD7-481B-9176-D0EDA626E0BC}"/>
    <hyperlink ref="H144" location="ARI!A90" display="RSP Projections: Year 2" xr:uid="{A06C39A8-D36E-4886-A771-2F0BAB183A69}"/>
    <hyperlink ref="H143" location="ARI!C9" display="RSP Projections: Year 1" xr:uid="{EAE46C6A-D37D-4486-AB18-F09152576CD7}"/>
    <hyperlink ref="M6" location="ARI!A170" display="Past Run/Pass Performances" xr:uid="{F998C327-7155-4394-973F-905638D6697E}"/>
    <hyperlink ref="M76" location="ARI!A170" display="Past Run/Pass Performances" xr:uid="{EF6BB7D7-87F4-49B6-BC47-B87FE00A1B59}"/>
  </hyperlinks>
  <pageMargins left="0" right="0" top="0" bottom="0" header="0" footer="0"/>
  <pageSetup scale="54" orientation="landscape" horizontalDpi="1200" verticalDpi="1200" r:id="rId1"/>
  <legacy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3C629-C5DC-4956-8AEB-4B9F53A0C866}">
  <dimension ref="A1:BB176"/>
  <sheetViews>
    <sheetView topLeftCell="A43" zoomScale="200" zoomScaleNormal="200" workbookViewId="0">
      <selection activeCell="O60" sqref="O60"/>
    </sheetView>
  </sheetViews>
  <sheetFormatPr defaultColWidth="4.28515625" defaultRowHeight="8.25" x14ac:dyDescent="0.15"/>
  <cols>
    <col min="1" max="1" width="12.140625" style="49" customWidth="1"/>
    <col min="2" max="17" width="3.85546875" style="49" customWidth="1"/>
    <col min="18" max="18" width="14" style="49" customWidth="1"/>
    <col min="19" max="24" width="3.85546875" style="49" customWidth="1"/>
    <col min="25" max="28" width="4.28515625" style="49"/>
    <col min="29" max="29" width="12.85546875" style="49" customWidth="1"/>
    <col min="30" max="45" width="4.42578125" style="49" bestFit="1" customWidth="1"/>
    <col min="46" max="46" width="4.28515625" style="49"/>
    <col min="47" max="47" width="5.85546875" style="49" bestFit="1" customWidth="1"/>
    <col min="48" max="48" width="4.7109375" style="49" bestFit="1" customWidth="1"/>
    <col min="49" max="49" width="4.5703125" style="49" bestFit="1" customWidth="1"/>
    <col min="50" max="50" width="4.28515625" style="49"/>
    <col min="51" max="52" width="4.42578125" style="49" bestFit="1" customWidth="1"/>
    <col min="53" max="16384" width="4.28515625" style="49"/>
  </cols>
  <sheetData>
    <row r="1" spans="1:53" x14ac:dyDescent="0.15">
      <c r="A1" s="524" t="s">
        <v>118</v>
      </c>
      <c r="B1" s="524"/>
      <c r="C1" s="524"/>
      <c r="D1" s="524"/>
      <c r="E1" s="524"/>
      <c r="F1" s="524"/>
      <c r="G1" s="524"/>
      <c r="H1" s="524"/>
      <c r="I1" s="524"/>
      <c r="J1" s="524"/>
      <c r="K1" s="524"/>
      <c r="L1" s="524"/>
      <c r="M1" s="524"/>
      <c r="N1" s="524"/>
      <c r="O1" s="524"/>
      <c r="P1" s="524"/>
      <c r="Q1" s="524"/>
      <c r="R1" s="524"/>
      <c r="S1" s="524"/>
      <c r="T1" s="524"/>
      <c r="U1" s="524"/>
      <c r="V1" s="524"/>
      <c r="W1" s="524"/>
    </row>
    <row r="2" spans="1:53" x14ac:dyDescent="0.15">
      <c r="C2" s="97"/>
      <c r="D2" s="97"/>
      <c r="E2" s="97"/>
      <c r="F2" s="97"/>
      <c r="G2" s="97"/>
      <c r="H2" s="97"/>
      <c r="I2" s="97"/>
      <c r="J2" s="97"/>
      <c r="K2" s="97"/>
      <c r="L2" s="97"/>
      <c r="M2" s="97"/>
      <c r="N2" s="97"/>
    </row>
    <row r="3" spans="1:53" x14ac:dyDescent="0.15">
      <c r="A3" s="524" t="s">
        <v>55</v>
      </c>
      <c r="B3" s="524"/>
      <c r="C3" s="524"/>
      <c r="D3" s="524"/>
      <c r="E3" s="524"/>
      <c r="F3" s="524"/>
      <c r="G3" s="524"/>
      <c r="H3" s="524"/>
      <c r="I3" s="524"/>
      <c r="J3" s="524"/>
      <c r="K3" s="524"/>
      <c r="L3" s="524"/>
      <c r="M3" s="524"/>
      <c r="N3" s="524"/>
      <c r="O3" s="524"/>
      <c r="P3" s="524"/>
      <c r="Q3" s="524"/>
      <c r="R3" s="524"/>
      <c r="S3" s="524"/>
      <c r="T3" s="524"/>
      <c r="U3" s="524"/>
      <c r="V3" s="524"/>
      <c r="W3" s="524"/>
      <c r="AC3" s="524" t="s">
        <v>55</v>
      </c>
      <c r="AD3" s="524"/>
      <c r="AE3" s="524"/>
      <c r="AF3" s="524"/>
      <c r="AG3" s="524"/>
      <c r="AH3" s="524"/>
      <c r="AI3" s="524"/>
      <c r="AJ3" s="524"/>
      <c r="AK3" s="524"/>
      <c r="AL3" s="524"/>
      <c r="AM3" s="524"/>
      <c r="AN3" s="524"/>
      <c r="AO3" s="524"/>
      <c r="AP3" s="524"/>
      <c r="AQ3" s="524"/>
      <c r="AR3" s="524"/>
      <c r="AS3" s="524"/>
      <c r="AT3" s="524"/>
      <c r="AU3" s="524"/>
      <c r="AV3" s="524"/>
      <c r="AW3" s="524"/>
      <c r="AX3" s="524"/>
      <c r="AY3" s="524"/>
    </row>
    <row r="4" spans="1:53" x14ac:dyDescent="0.15">
      <c r="A4" s="97"/>
      <c r="B4" s="97"/>
      <c r="C4" s="97"/>
      <c r="D4" s="97"/>
      <c r="E4" s="97"/>
      <c r="F4" s="97"/>
      <c r="G4" s="97"/>
      <c r="H4" s="97"/>
      <c r="I4" s="97"/>
      <c r="J4" s="97"/>
      <c r="K4" s="97"/>
      <c r="L4" s="97"/>
      <c r="M4" s="97"/>
      <c r="N4" s="97"/>
      <c r="O4" s="97"/>
      <c r="P4" s="97"/>
      <c r="Q4" s="97"/>
      <c r="R4" s="97"/>
      <c r="S4" s="97"/>
      <c r="T4" s="97"/>
      <c r="U4" s="97"/>
      <c r="V4" s="97"/>
      <c r="W4" s="97"/>
      <c r="X4" s="97"/>
      <c r="Y4" s="97"/>
      <c r="Z4" s="97"/>
      <c r="AA4" s="97"/>
      <c r="AC4" s="97"/>
      <c r="AD4" s="97"/>
      <c r="AE4" s="97"/>
      <c r="AF4" s="97"/>
      <c r="AG4" s="97"/>
      <c r="AH4" s="97"/>
      <c r="AI4" s="97"/>
      <c r="AJ4" s="97"/>
      <c r="AK4" s="97"/>
      <c r="AL4" s="97"/>
      <c r="AM4" s="97"/>
      <c r="AN4" s="97"/>
      <c r="AO4" s="97"/>
      <c r="AP4" s="97"/>
      <c r="AQ4" s="97"/>
      <c r="AR4" s="97"/>
      <c r="AS4" s="97"/>
      <c r="AT4" s="97"/>
      <c r="AU4" s="97"/>
      <c r="AV4" s="97"/>
      <c r="AW4" s="97"/>
      <c r="AX4" s="97"/>
      <c r="AY4" s="97"/>
    </row>
    <row r="5" spans="1:53" x14ac:dyDescent="0.15">
      <c r="H5" s="522" t="s">
        <v>36</v>
      </c>
      <c r="I5" s="523"/>
      <c r="J5" s="523"/>
      <c r="M5" s="522" t="s">
        <v>37</v>
      </c>
      <c r="N5" s="522"/>
      <c r="O5" s="522"/>
      <c r="S5" s="58" t="s">
        <v>94</v>
      </c>
      <c r="AJ5" s="522" t="s">
        <v>36</v>
      </c>
      <c r="AK5" s="523"/>
      <c r="AL5" s="523"/>
      <c r="AO5" s="522" t="s">
        <v>37</v>
      </c>
      <c r="AP5" s="522"/>
      <c r="AQ5" s="522"/>
    </row>
    <row r="6" spans="1:53" x14ac:dyDescent="0.15">
      <c r="H6" s="522" t="s">
        <v>38</v>
      </c>
      <c r="I6" s="522"/>
      <c r="J6" s="522"/>
      <c r="M6" s="248" t="s">
        <v>75</v>
      </c>
      <c r="S6" s="249" t="s">
        <v>40</v>
      </c>
      <c r="T6" s="249" t="s">
        <v>41</v>
      </c>
      <c r="AJ6" s="522" t="s">
        <v>38</v>
      </c>
      <c r="AK6" s="522"/>
      <c r="AL6" s="522"/>
    </row>
    <row r="7" spans="1:53" x14ac:dyDescent="0.15">
      <c r="H7" s="522"/>
      <c r="I7" s="523"/>
      <c r="J7" s="523"/>
      <c r="S7" s="50">
        <f>(N17+D27+L38+L47)/(N17+D27+L38+D17)</f>
        <v>0.4263217097862767</v>
      </c>
      <c r="T7" s="50">
        <f>D17/(D17+N17+D27+L38+L47)</f>
        <v>0.5736782902137233</v>
      </c>
      <c r="AJ7" s="522"/>
      <c r="AK7" s="523"/>
      <c r="AL7" s="523"/>
    </row>
    <row r="10" spans="1:53" x14ac:dyDescent="0.15">
      <c r="A10" s="524" t="s">
        <v>36</v>
      </c>
      <c r="B10" s="524"/>
      <c r="C10" s="524"/>
      <c r="D10" s="524"/>
      <c r="E10" s="524"/>
      <c r="F10" s="524"/>
      <c r="G10" s="524"/>
      <c r="H10" s="524"/>
      <c r="I10" s="524"/>
      <c r="J10" s="524"/>
      <c r="K10" s="524"/>
      <c r="L10" s="524"/>
      <c r="M10" s="524"/>
      <c r="N10" s="524"/>
      <c r="O10" s="524"/>
      <c r="P10" s="524"/>
      <c r="Q10" s="524"/>
      <c r="R10" s="524"/>
      <c r="S10" s="524"/>
      <c r="T10" s="524"/>
      <c r="U10" s="524"/>
      <c r="V10" s="524"/>
      <c r="W10" s="524"/>
      <c r="AC10" s="524" t="s">
        <v>37</v>
      </c>
      <c r="AD10" s="524"/>
      <c r="AE10" s="524"/>
      <c r="AF10" s="524"/>
      <c r="AG10" s="524"/>
      <c r="AH10" s="524"/>
      <c r="AI10" s="524"/>
      <c r="AJ10" s="524"/>
      <c r="AK10" s="524"/>
      <c r="AL10" s="524"/>
      <c r="AM10" s="524"/>
      <c r="AN10" s="524"/>
      <c r="AO10" s="524"/>
      <c r="AP10" s="524"/>
      <c r="AQ10" s="524"/>
      <c r="AR10" s="524"/>
      <c r="AS10" s="524"/>
      <c r="AT10" s="524"/>
      <c r="AU10" s="524"/>
      <c r="AV10" s="524"/>
      <c r="AW10" s="524"/>
      <c r="AX10" s="524"/>
      <c r="AY10" s="524"/>
    </row>
    <row r="12" spans="1:53" x14ac:dyDescent="0.15">
      <c r="C12" s="524" t="s">
        <v>48</v>
      </c>
      <c r="D12" s="524"/>
      <c r="E12" s="524"/>
      <c r="F12" s="524"/>
      <c r="G12" s="524"/>
      <c r="H12" s="524"/>
      <c r="I12" s="524"/>
      <c r="J12" s="97"/>
      <c r="K12" s="97"/>
      <c r="N12" s="524" t="s">
        <v>49</v>
      </c>
      <c r="O12" s="525"/>
      <c r="P12" s="525"/>
      <c r="Q12" s="525"/>
      <c r="R12" s="525"/>
      <c r="T12" s="524" t="s">
        <v>50</v>
      </c>
      <c r="U12" s="524"/>
      <c r="V12" s="524"/>
      <c r="X12" s="524"/>
      <c r="Y12" s="524"/>
      <c r="AG12" s="524" t="s">
        <v>48</v>
      </c>
      <c r="AH12" s="524"/>
      <c r="AI12" s="524"/>
      <c r="AJ12" s="524"/>
      <c r="AK12" s="524"/>
      <c r="AL12" s="524"/>
      <c r="AM12" s="524"/>
      <c r="AP12" s="524" t="s">
        <v>49</v>
      </c>
      <c r="AQ12" s="525"/>
      <c r="AR12" s="525"/>
      <c r="AS12" s="525"/>
      <c r="AT12" s="525"/>
      <c r="AV12" s="524" t="s">
        <v>50</v>
      </c>
      <c r="AW12" s="524"/>
      <c r="AX12" s="524"/>
      <c r="AZ12" s="524" t="s">
        <v>51</v>
      </c>
      <c r="BA12" s="524"/>
    </row>
    <row r="13" spans="1:53" x14ac:dyDescent="0.15">
      <c r="A13" s="51" t="s">
        <v>0</v>
      </c>
      <c r="B13" s="51" t="s">
        <v>1517</v>
      </c>
      <c r="C13" s="51" t="s">
        <v>66</v>
      </c>
      <c r="D13" s="51" t="s">
        <v>1</v>
      </c>
      <c r="E13" s="51" t="s">
        <v>2</v>
      </c>
      <c r="F13" s="51" t="s">
        <v>3</v>
      </c>
      <c r="G13" s="51" t="s">
        <v>4</v>
      </c>
      <c r="H13" s="51" t="s">
        <v>5</v>
      </c>
      <c r="I13" s="51" t="s">
        <v>6</v>
      </c>
      <c r="J13" s="51" t="s">
        <v>7</v>
      </c>
      <c r="K13" s="51" t="s">
        <v>8</v>
      </c>
      <c r="L13" s="51" t="s">
        <v>9</v>
      </c>
      <c r="N13" s="51" t="s">
        <v>10</v>
      </c>
      <c r="O13" s="51" t="s">
        <v>11</v>
      </c>
      <c r="P13" s="51" t="s">
        <v>12</v>
      </c>
      <c r="Q13" s="51" t="s">
        <v>6</v>
      </c>
      <c r="R13" s="51" t="s">
        <v>13</v>
      </c>
      <c r="S13" s="51"/>
      <c r="T13" s="51" t="s">
        <v>47</v>
      </c>
      <c r="U13" s="51" t="s">
        <v>45</v>
      </c>
      <c r="V13" s="51" t="s">
        <v>46</v>
      </c>
      <c r="W13" s="51"/>
      <c r="X13" s="51" t="s">
        <v>14</v>
      </c>
      <c r="Y13" s="51" t="s">
        <v>63</v>
      </c>
      <c r="Z13" s="51"/>
      <c r="AA13" s="51"/>
      <c r="AD13" s="51" t="s">
        <v>0</v>
      </c>
      <c r="AE13" s="51" t="s">
        <v>66</v>
      </c>
      <c r="AF13" s="51" t="s">
        <v>1</v>
      </c>
      <c r="AG13" s="51" t="s">
        <v>2</v>
      </c>
      <c r="AH13" s="51" t="s">
        <v>3</v>
      </c>
      <c r="AI13" s="51" t="s">
        <v>4</v>
      </c>
      <c r="AJ13" s="51" t="s">
        <v>5</v>
      </c>
      <c r="AK13" s="51" t="s">
        <v>6</v>
      </c>
      <c r="AL13" s="51" t="s">
        <v>7</v>
      </c>
      <c r="AM13" s="51" t="s">
        <v>8</v>
      </c>
      <c r="AN13" s="51" t="s">
        <v>9</v>
      </c>
      <c r="AP13" s="51" t="s">
        <v>10</v>
      </c>
      <c r="AQ13" s="51" t="s">
        <v>11</v>
      </c>
      <c r="AR13" s="51" t="s">
        <v>12</v>
      </c>
      <c r="AS13" s="51" t="s">
        <v>6</v>
      </c>
      <c r="AT13" s="51" t="s">
        <v>13</v>
      </c>
      <c r="AU13" s="51"/>
      <c r="AV13" s="51" t="s">
        <v>47</v>
      </c>
      <c r="AW13" s="51" t="s">
        <v>45</v>
      </c>
      <c r="AX13" s="51" t="s">
        <v>46</v>
      </c>
      <c r="AY13" s="51"/>
      <c r="AZ13" s="51" t="s">
        <v>14</v>
      </c>
      <c r="BA13" s="51" t="s">
        <v>63</v>
      </c>
    </row>
    <row r="14" spans="1:53" x14ac:dyDescent="0.15">
      <c r="A14" s="52" t="s">
        <v>2644</v>
      </c>
      <c r="B14" s="53">
        <v>35</v>
      </c>
      <c r="C14" s="53">
        <v>17</v>
      </c>
      <c r="D14" s="53">
        <v>510</v>
      </c>
      <c r="E14" s="53">
        <v>347</v>
      </c>
      <c r="F14" s="50">
        <f>E14/D14</f>
        <v>0.68039215686274512</v>
      </c>
      <c r="G14" s="53">
        <v>3675</v>
      </c>
      <c r="H14" s="54">
        <f>G14/D14</f>
        <v>7.2058823529411766</v>
      </c>
      <c r="I14" s="53">
        <v>21</v>
      </c>
      <c r="J14" s="50">
        <f>I14/D14</f>
        <v>4.1176470588235294E-2</v>
      </c>
      <c r="K14" s="53">
        <v>16</v>
      </c>
      <c r="L14" s="50">
        <f>K14/D14</f>
        <v>3.1372549019607843E-2</v>
      </c>
      <c r="N14" s="53">
        <v>47</v>
      </c>
      <c r="O14" s="53">
        <v>190</v>
      </c>
      <c r="P14" s="53">
        <f>O14/N14</f>
        <v>4.042553191489362</v>
      </c>
      <c r="Q14" s="53">
        <v>1</v>
      </c>
      <c r="R14" s="50">
        <f>Q14/N14</f>
        <v>2.1276595744680851E-2</v>
      </c>
      <c r="S14" s="55"/>
      <c r="T14" s="50">
        <f>(D14+N14)/($D$17+$N$17)</f>
        <v>1</v>
      </c>
      <c r="U14" s="50">
        <f>D14/($D$17)</f>
        <v>1</v>
      </c>
      <c r="V14" s="50">
        <f>N14/($N$17)</f>
        <v>1</v>
      </c>
      <c r="W14" s="56"/>
      <c r="X14" s="53">
        <f>($G14*('Scoring Format'!$B$2))+($I14*('Scoring Format'!$B$5))+($K14*('Scoring Format'!$B$8))+($O14*('Scoring Format'!$B$3))+($Q14*('Scoring Format'!$B$6))</f>
        <v>276.75</v>
      </c>
      <c r="Y14" s="57">
        <f>(($G14*('Scoring Format'!$B$2))+($I14*('Scoring Format'!$B$5))+($K14*('Scoring Format'!$B$8))+($O14*('Scoring Format'!$B$3))+($Q14*('Scoring Format'!$B$6)))*0.4</f>
        <v>110.7</v>
      </c>
      <c r="Z14" s="55"/>
      <c r="AA14" s="55"/>
      <c r="AD14" s="52" t="s">
        <v>15</v>
      </c>
      <c r="AE14" s="52"/>
      <c r="AF14" s="53">
        <v>583</v>
      </c>
      <c r="AG14" s="53">
        <v>378</v>
      </c>
      <c r="AH14" s="50">
        <f>AG14/AF14</f>
        <v>0.64837049742710118</v>
      </c>
      <c r="AI14" s="53">
        <v>4072</v>
      </c>
      <c r="AJ14" s="54">
        <f>AI14/AF14</f>
        <v>6.9845626072041167</v>
      </c>
      <c r="AK14" s="53">
        <v>27</v>
      </c>
      <c r="AL14" s="50">
        <f>AK14/AF14</f>
        <v>4.6312178387650088E-2</v>
      </c>
      <c r="AM14" s="53">
        <v>11</v>
      </c>
      <c r="AN14" s="50">
        <f>AM14/AF14</f>
        <v>1.8867924528301886E-2</v>
      </c>
      <c r="AP14" s="53">
        <v>100</v>
      </c>
      <c r="AQ14" s="53">
        <v>590</v>
      </c>
      <c r="AR14" s="53">
        <f>AQ14/AP14</f>
        <v>5.9</v>
      </c>
      <c r="AS14" s="53">
        <v>5</v>
      </c>
      <c r="AT14" s="50">
        <f>AS14/AP14</f>
        <v>0.05</v>
      </c>
      <c r="AU14" s="55"/>
      <c r="AV14" s="50">
        <f>(AF14+AP14)/(AF17+AP17)</f>
        <v>1</v>
      </c>
      <c r="AW14" s="50">
        <f>AF14/(AP14+AF14)</f>
        <v>0.85358711566617862</v>
      </c>
      <c r="AX14" s="50">
        <f>AP14/(AF14+AP14)</f>
        <v>0.14641288433382138</v>
      </c>
      <c r="AY14" s="56"/>
      <c r="AZ14" s="53">
        <f>((AI14*0.05)+(AK14*4)+(AM14*-1)+(AQ14*0.1)+(AS14*6))*0.55</f>
        <v>214.28000000000003</v>
      </c>
      <c r="BA14" s="57">
        <f>((AI14*0.05)+(AK14*4)+(AM14*-1)+(AQ14*0.1)+(AS14*6))*0.4</f>
        <v>155.84000000000003</v>
      </c>
    </row>
    <row r="15" spans="1:53" x14ac:dyDescent="0.15">
      <c r="A15" s="52" t="s">
        <v>2645</v>
      </c>
      <c r="B15" s="53">
        <v>22</v>
      </c>
      <c r="C15" s="53"/>
      <c r="D15" s="53"/>
      <c r="E15" s="53"/>
      <c r="F15" s="50" t="e">
        <f>E15/D15</f>
        <v>#DIV/0!</v>
      </c>
      <c r="G15" s="53"/>
      <c r="H15" s="54" t="e">
        <f>G15/D15</f>
        <v>#DIV/0!</v>
      </c>
      <c r="I15" s="53"/>
      <c r="J15" s="50" t="e">
        <f>I15/D15</f>
        <v>#DIV/0!</v>
      </c>
      <c r="K15" s="53"/>
      <c r="L15" s="50" t="e">
        <f t="shared" ref="L15:L16" si="0">K15/D15</f>
        <v>#DIV/0!</v>
      </c>
      <c r="N15" s="53"/>
      <c r="O15" s="53"/>
      <c r="P15" s="53" t="e">
        <f>O15/N15</f>
        <v>#DIV/0!</v>
      </c>
      <c r="Q15" s="53">
        <v>0</v>
      </c>
      <c r="R15" s="50" t="e">
        <f t="shared" ref="R15:R16" si="1">Q15/N15</f>
        <v>#DIV/0!</v>
      </c>
      <c r="S15" s="55"/>
      <c r="T15" s="50">
        <f>(D15+N15)/($D$17+$N$17)</f>
        <v>0</v>
      </c>
      <c r="U15" s="50">
        <f>D15/($D$17)</f>
        <v>0</v>
      </c>
      <c r="V15" s="50">
        <f>N15/($N$17)</f>
        <v>0</v>
      </c>
      <c r="W15" s="56"/>
      <c r="X15" s="53">
        <f>($G15*('Scoring Format'!$B$2))+($I15*('Scoring Format'!$B$5))+($K15*('Scoring Format'!$B$8))+($O15*('Scoring Format'!$B$3))+($Q15*('Scoring Format'!$B$6))</f>
        <v>0</v>
      </c>
      <c r="Y15" s="57">
        <f>(($G15*('Scoring Format'!$B$2))+($I15*('Scoring Format'!$B$5))+($K15*('Scoring Format'!$B$8))+($O15*('Scoring Format'!$B$3))+($Q15*('Scoring Format'!$B$6)))*0.4</f>
        <v>0</v>
      </c>
      <c r="Z15" s="55"/>
      <c r="AA15" s="55"/>
      <c r="AD15" s="52" t="s">
        <v>67</v>
      </c>
      <c r="AE15" s="52"/>
      <c r="AF15" s="53">
        <v>0</v>
      </c>
      <c r="AG15" s="53">
        <v>0</v>
      </c>
      <c r="AH15" s="50">
        <v>0</v>
      </c>
      <c r="AI15" s="53">
        <v>0</v>
      </c>
      <c r="AJ15" s="54"/>
      <c r="AK15" s="53">
        <v>0</v>
      </c>
      <c r="AL15" s="50" t="e">
        <f>AK15/AF15</f>
        <v>#DIV/0!</v>
      </c>
      <c r="AM15" s="53">
        <v>0</v>
      </c>
      <c r="AN15" s="50" t="e">
        <f t="shared" ref="AN15:AN16" si="2">AM15/AF15</f>
        <v>#DIV/0!</v>
      </c>
      <c r="AP15" s="53">
        <v>0</v>
      </c>
      <c r="AQ15" s="53">
        <v>0</v>
      </c>
      <c r="AR15" s="53"/>
      <c r="AS15" s="53">
        <v>0</v>
      </c>
      <c r="AT15" s="50" t="e">
        <f t="shared" ref="AT15:AT16" si="3">AS15/AP15</f>
        <v>#DIV/0!</v>
      </c>
      <c r="AU15" s="55"/>
      <c r="AV15" s="50" t="e">
        <f>(AF15+AP15)/(AD18+AN18)</f>
        <v>#DIV/0!</v>
      </c>
      <c r="AW15" s="50" t="e">
        <f>AF15/(AP15+AF15)</f>
        <v>#DIV/0!</v>
      </c>
      <c r="AX15" s="50" t="e">
        <f>AP15/(AF15+AP15)</f>
        <v>#DIV/0!</v>
      </c>
      <c r="AY15" s="56"/>
      <c r="AZ15" s="53"/>
      <c r="BA15" s="57"/>
    </row>
    <row r="16" spans="1:53" x14ac:dyDescent="0.15">
      <c r="A16" s="52"/>
      <c r="B16" s="53"/>
      <c r="C16" s="53"/>
      <c r="D16" s="53"/>
      <c r="E16" s="53"/>
      <c r="F16" s="50" t="e">
        <f>E16/D16</f>
        <v>#DIV/0!</v>
      </c>
      <c r="G16" s="53"/>
      <c r="H16" s="54" t="e">
        <f>G16/D16</f>
        <v>#DIV/0!</v>
      </c>
      <c r="I16" s="53"/>
      <c r="J16" s="50" t="e">
        <f>I16/D16</f>
        <v>#DIV/0!</v>
      </c>
      <c r="K16" s="53"/>
      <c r="L16" s="50" t="e">
        <f t="shared" si="0"/>
        <v>#DIV/0!</v>
      </c>
      <c r="N16" s="53"/>
      <c r="O16" s="53"/>
      <c r="P16" s="53" t="e">
        <f>O16/N16</f>
        <v>#DIV/0!</v>
      </c>
      <c r="Q16" s="53">
        <v>0</v>
      </c>
      <c r="R16" s="50" t="e">
        <f t="shared" si="1"/>
        <v>#DIV/0!</v>
      </c>
      <c r="S16" s="55"/>
      <c r="T16" s="50">
        <f>(D16+N16)/($D$17+$N$17)</f>
        <v>0</v>
      </c>
      <c r="U16" s="50">
        <f>D16/($D$17)</f>
        <v>0</v>
      </c>
      <c r="V16" s="50">
        <f>N16/($N$17)</f>
        <v>0</v>
      </c>
      <c r="W16" s="56"/>
      <c r="X16" s="53">
        <f>($G16*('Scoring Format'!$B$2))+($I16*('Scoring Format'!$B$5))+($K16*('Scoring Format'!$B$8))+($O16*('Scoring Format'!$B$3))+($Q16*('Scoring Format'!$B$6))</f>
        <v>0</v>
      </c>
      <c r="Y16" s="57">
        <f>(($G16*('Scoring Format'!$B$2))+($I16*('Scoring Format'!$B$5))+($K16*('Scoring Format'!$B$8))+($O16*('Scoring Format'!$B$3))+($Q16*('Scoring Format'!$B$6)))*0.4</f>
        <v>0</v>
      </c>
      <c r="Z16" s="55"/>
      <c r="AA16" s="55"/>
      <c r="AD16" s="52" t="s">
        <v>68</v>
      </c>
      <c r="AE16" s="52"/>
      <c r="AF16" s="53"/>
      <c r="AG16" s="53"/>
      <c r="AH16" s="50" t="e">
        <f>AG16/AF16</f>
        <v>#DIV/0!</v>
      </c>
      <c r="AI16" s="53"/>
      <c r="AJ16" s="54" t="e">
        <f>AI16/AF16</f>
        <v>#DIV/0!</v>
      </c>
      <c r="AK16" s="53"/>
      <c r="AL16" s="50" t="e">
        <f>AK16/AF16</f>
        <v>#DIV/0!</v>
      </c>
      <c r="AM16" s="53"/>
      <c r="AN16" s="50" t="e">
        <f t="shared" si="2"/>
        <v>#DIV/0!</v>
      </c>
      <c r="AP16" s="53"/>
      <c r="AQ16" s="53"/>
      <c r="AR16" s="53" t="e">
        <f>AQ16/AP16</f>
        <v>#DIV/0!</v>
      </c>
      <c r="AS16" s="53"/>
      <c r="AT16" s="50" t="e">
        <f t="shared" si="3"/>
        <v>#DIV/0!</v>
      </c>
      <c r="AU16" s="55"/>
      <c r="AV16" s="50" t="e">
        <f>(AF16+AP16)/(AF20+AP20)</f>
        <v>#DIV/0!</v>
      </c>
      <c r="AW16" s="50" t="e">
        <f>AF16/(AP16+AF16)</f>
        <v>#DIV/0!</v>
      </c>
      <c r="AX16" s="50" t="e">
        <f>AP16/(AF16+AP16)</f>
        <v>#DIV/0!</v>
      </c>
      <c r="AY16" s="56"/>
      <c r="AZ16" s="53">
        <f>((AI16*0.05)+(AK16*4)+(AM16*-1)+(AQ16*0.1)+(AS16*6))*0.55</f>
        <v>0</v>
      </c>
      <c r="BA16" s="57">
        <f>((AI16*0.05)+(AK16*4)+(AM16*-1)+(AQ16*0.1)+(AS16*6))*0.4</f>
        <v>0</v>
      </c>
    </row>
    <row r="17" spans="1:54" x14ac:dyDescent="0.15">
      <c r="A17" s="51" t="s">
        <v>44</v>
      </c>
      <c r="B17" s="51"/>
      <c r="C17" s="51"/>
      <c r="D17" s="51">
        <f>SUM(D14:D16)</f>
        <v>510</v>
      </c>
      <c r="E17" s="51">
        <f>SUM(E14:E16)</f>
        <v>347</v>
      </c>
      <c r="F17" s="51"/>
      <c r="G17" s="51">
        <f t="shared" ref="G17:K17" si="4">SUM(G14:G16)</f>
        <v>3675</v>
      </c>
      <c r="H17" s="51"/>
      <c r="I17" s="51">
        <f t="shared" si="4"/>
        <v>21</v>
      </c>
      <c r="J17" s="51"/>
      <c r="K17" s="51">
        <f t="shared" si="4"/>
        <v>16</v>
      </c>
      <c r="L17" s="51"/>
      <c r="M17" s="58"/>
      <c r="N17" s="51">
        <f>SUM(N14:N16)</f>
        <v>47</v>
      </c>
      <c r="O17" s="51">
        <f>SUM(O14:O16)</f>
        <v>190</v>
      </c>
      <c r="P17" s="51"/>
      <c r="Q17" s="51">
        <f>SUM(Q14:Q16)</f>
        <v>1</v>
      </c>
      <c r="R17" s="51"/>
      <c r="S17" s="51"/>
      <c r="T17" s="59">
        <f>T14+T15+T16</f>
        <v>1</v>
      </c>
      <c r="U17" s="60">
        <f>D17/(D17+N17)</f>
        <v>0.91561938958707356</v>
      </c>
      <c r="V17" s="60">
        <f>N17/(N17+D17)</f>
        <v>8.4380610412926396E-2</v>
      </c>
      <c r="W17" s="56"/>
      <c r="X17" s="55"/>
      <c r="Y17" s="55"/>
      <c r="Z17" s="55"/>
      <c r="AA17" s="55"/>
      <c r="AD17" s="51" t="s">
        <v>44</v>
      </c>
      <c r="AE17" s="51"/>
      <c r="AF17" s="51">
        <f>SUM(AF14:AF16)</f>
        <v>583</v>
      </c>
      <c r="AG17" s="51">
        <f>SUM(AG14:AG16)</f>
        <v>378</v>
      </c>
      <c r="AH17" s="51"/>
      <c r="AI17" s="51">
        <f t="shared" ref="AI17" si="5">SUM(AI14:AI16)</f>
        <v>4072</v>
      </c>
      <c r="AJ17" s="51"/>
      <c r="AK17" s="51">
        <f t="shared" ref="AK17" si="6">SUM(AK14:AK16)</f>
        <v>27</v>
      </c>
      <c r="AL17" s="51"/>
      <c r="AM17" s="51">
        <f t="shared" ref="AM17" si="7">SUM(AM14:AM16)</f>
        <v>11</v>
      </c>
      <c r="AN17" s="51"/>
      <c r="AO17" s="58"/>
      <c r="AP17" s="51">
        <f>SUM(AP14:AP16)</f>
        <v>100</v>
      </c>
      <c r="AQ17" s="51">
        <f>SUM(AQ14:AQ16)</f>
        <v>590</v>
      </c>
      <c r="AR17" s="51"/>
      <c r="AS17" s="51">
        <f>SUM(AS14:AS16)</f>
        <v>5</v>
      </c>
      <c r="AT17" s="51"/>
      <c r="AU17" s="51"/>
      <c r="AV17" s="59" t="e">
        <f>AV14+AV15+AV16</f>
        <v>#DIV/0!</v>
      </c>
      <c r="AW17" s="60">
        <f>AF17/(AF17+AP17)</f>
        <v>0.85358711566617862</v>
      </c>
      <c r="AX17" s="60">
        <f>AP17/(AP17+AF17)</f>
        <v>0.14641288433382138</v>
      </c>
      <c r="AY17" s="56"/>
      <c r="AZ17" s="55"/>
      <c r="BA17" s="55"/>
    </row>
    <row r="18" spans="1:54" x14ac:dyDescent="0.15">
      <c r="B18" s="55"/>
      <c r="C18" s="55"/>
      <c r="D18" s="61"/>
      <c r="E18" s="55"/>
      <c r="F18" s="62"/>
      <c r="G18" s="55"/>
      <c r="H18" s="63"/>
      <c r="I18" s="55"/>
      <c r="J18" s="63"/>
      <c r="K18" s="55"/>
      <c r="L18" s="55"/>
      <c r="M18" s="55"/>
      <c r="N18" s="55"/>
      <c r="O18" s="55"/>
      <c r="P18" s="55"/>
      <c r="Q18" s="55"/>
      <c r="R18" s="55"/>
      <c r="AD18" s="55"/>
      <c r="AE18" s="55"/>
      <c r="AF18" s="61"/>
      <c r="AG18" s="55"/>
      <c r="AH18" s="62"/>
      <c r="AI18" s="55"/>
      <c r="AJ18" s="63"/>
      <c r="AK18" s="55"/>
      <c r="AL18" s="63"/>
      <c r="AM18" s="55"/>
      <c r="AN18" s="55"/>
      <c r="AO18" s="55"/>
      <c r="AP18" s="55"/>
      <c r="AQ18" s="55"/>
      <c r="AR18" s="55"/>
      <c r="AS18" s="55"/>
      <c r="AT18" s="55"/>
    </row>
    <row r="19" spans="1:54" x14ac:dyDescent="0.15">
      <c r="B19" s="55"/>
      <c r="C19" s="55"/>
      <c r="D19" s="61"/>
      <c r="E19" s="55"/>
      <c r="F19" s="62"/>
      <c r="G19" s="55"/>
      <c r="H19" s="63"/>
      <c r="I19" s="55"/>
      <c r="J19" s="63"/>
      <c r="K19" s="55"/>
      <c r="L19" s="55"/>
      <c r="M19" s="55"/>
      <c r="N19" s="55"/>
      <c r="O19" s="55"/>
      <c r="P19" s="55"/>
      <c r="Q19" s="55"/>
      <c r="R19" s="55"/>
      <c r="AD19" s="55"/>
      <c r="AE19" s="55"/>
      <c r="AF19" s="61"/>
      <c r="AG19" s="55"/>
      <c r="AH19" s="62"/>
      <c r="AI19" s="55"/>
      <c r="AJ19" s="63"/>
      <c r="AK19" s="55"/>
      <c r="AL19" s="63"/>
      <c r="AM19" s="55"/>
      <c r="AN19" s="55"/>
      <c r="AO19" s="55"/>
      <c r="AP19" s="55"/>
      <c r="AQ19" s="55"/>
      <c r="AR19" s="55"/>
      <c r="AS19" s="55"/>
      <c r="AT19" s="55"/>
    </row>
    <row r="20" spans="1:54" x14ac:dyDescent="0.15">
      <c r="A20" s="524" t="s">
        <v>49</v>
      </c>
      <c r="B20" s="524"/>
      <c r="C20" s="524"/>
      <c r="D20" s="524"/>
      <c r="E20" s="524"/>
      <c r="F20" s="524"/>
      <c r="G20" s="524"/>
      <c r="H20" s="524" t="s">
        <v>52</v>
      </c>
      <c r="I20" s="525"/>
      <c r="J20" s="525"/>
      <c r="K20" s="525"/>
      <c r="L20" s="525"/>
      <c r="M20" s="525"/>
      <c r="N20" s="55"/>
      <c r="O20" s="55"/>
      <c r="P20" s="55"/>
      <c r="Q20" s="55"/>
      <c r="T20" s="524" t="s">
        <v>50</v>
      </c>
      <c r="U20" s="524"/>
      <c r="V20" s="524"/>
      <c r="X20" s="524"/>
      <c r="Y20" s="524"/>
      <c r="Z20" s="97"/>
      <c r="AA20" s="97"/>
      <c r="AB20" s="97"/>
      <c r="AC20" s="97"/>
      <c r="AE20" s="524" t="s">
        <v>49</v>
      </c>
      <c r="AF20" s="524"/>
      <c r="AG20" s="524"/>
      <c r="AH20" s="524"/>
      <c r="AI20" s="524"/>
      <c r="AJ20" s="524"/>
      <c r="AK20" s="524"/>
      <c r="AL20" s="524" t="s">
        <v>52</v>
      </c>
      <c r="AM20" s="525"/>
      <c r="AN20" s="525"/>
      <c r="AO20" s="525"/>
      <c r="AP20" s="525"/>
      <c r="AQ20" s="525"/>
      <c r="AR20" s="55"/>
      <c r="AS20" s="55"/>
      <c r="AV20" s="524" t="s">
        <v>50</v>
      </c>
      <c r="AW20" s="524"/>
      <c r="AX20" s="524"/>
      <c r="AZ20" s="524" t="s">
        <v>51</v>
      </c>
      <c r="BA20" s="524"/>
      <c r="BB20" s="97"/>
    </row>
    <row r="21" spans="1:54" x14ac:dyDescent="0.15">
      <c r="A21" s="51" t="s">
        <v>16</v>
      </c>
      <c r="B21" s="51" t="s">
        <v>1517</v>
      </c>
      <c r="C21" s="51" t="s">
        <v>66</v>
      </c>
      <c r="D21" s="51" t="s">
        <v>1</v>
      </c>
      <c r="E21" s="51" t="s">
        <v>4</v>
      </c>
      <c r="F21" s="51" t="s">
        <v>5</v>
      </c>
      <c r="G21" s="51" t="s">
        <v>6</v>
      </c>
      <c r="H21" s="51" t="s">
        <v>7</v>
      </c>
      <c r="J21" s="51" t="s">
        <v>34</v>
      </c>
      <c r="K21" s="51" t="s">
        <v>17</v>
      </c>
      <c r="L21" s="51" t="s">
        <v>18</v>
      </c>
      <c r="M21" s="51" t="s">
        <v>19</v>
      </c>
      <c r="N21" s="51" t="s">
        <v>20</v>
      </c>
      <c r="O21" s="51" t="s">
        <v>6</v>
      </c>
      <c r="P21" s="51" t="s">
        <v>53</v>
      </c>
      <c r="S21" s="51" t="s">
        <v>16</v>
      </c>
      <c r="T21" s="51" t="s">
        <v>47</v>
      </c>
      <c r="U21" s="51" t="s">
        <v>45</v>
      </c>
      <c r="V21" s="51" t="s">
        <v>46</v>
      </c>
      <c r="X21" s="51" t="s">
        <v>14</v>
      </c>
      <c r="Y21" s="51" t="s">
        <v>21</v>
      </c>
      <c r="Z21" s="51" t="s">
        <v>1002</v>
      </c>
      <c r="AA21" s="51"/>
      <c r="AB21" s="51"/>
      <c r="AC21" s="51"/>
      <c r="AD21" s="51" t="s">
        <v>16</v>
      </c>
      <c r="AE21" s="51" t="s">
        <v>66</v>
      </c>
      <c r="AF21" s="51" t="s">
        <v>1</v>
      </c>
      <c r="AG21" s="51" t="s">
        <v>4</v>
      </c>
      <c r="AH21" s="51" t="s">
        <v>5</v>
      </c>
      <c r="AI21" s="51" t="s">
        <v>6</v>
      </c>
      <c r="AJ21" s="51" t="s">
        <v>7</v>
      </c>
      <c r="AL21" s="51" t="s">
        <v>34</v>
      </c>
      <c r="AM21" s="51" t="s">
        <v>17</v>
      </c>
      <c r="AN21" s="51" t="s">
        <v>18</v>
      </c>
      <c r="AO21" s="51" t="s">
        <v>19</v>
      </c>
      <c r="AP21" s="51" t="s">
        <v>20</v>
      </c>
      <c r="AQ21" s="51" t="s">
        <v>6</v>
      </c>
      <c r="AR21" s="51" t="s">
        <v>53</v>
      </c>
      <c r="AV21" s="51" t="s">
        <v>47</v>
      </c>
      <c r="AW21" s="51" t="s">
        <v>45</v>
      </c>
      <c r="AX21" s="51" t="s">
        <v>46</v>
      </c>
      <c r="AZ21" s="51" t="s">
        <v>14</v>
      </c>
      <c r="BA21" s="51" t="s">
        <v>21</v>
      </c>
    </row>
    <row r="22" spans="1:54" x14ac:dyDescent="0.15">
      <c r="A22" s="52" t="s">
        <v>470</v>
      </c>
      <c r="B22" s="53">
        <v>25</v>
      </c>
      <c r="C22" s="250">
        <v>16</v>
      </c>
      <c r="D22" s="53">
        <v>250</v>
      </c>
      <c r="E22" s="53">
        <v>1160</v>
      </c>
      <c r="F22" s="53">
        <f>E22/D22</f>
        <v>4.6399999999999997</v>
      </c>
      <c r="G22" s="53">
        <v>5</v>
      </c>
      <c r="H22" s="50">
        <f>G22/D22</f>
        <v>0.02</v>
      </c>
      <c r="J22" s="50">
        <f>L22/K22</f>
        <v>0.81034482758620685</v>
      </c>
      <c r="K22" s="53">
        <v>58</v>
      </c>
      <c r="L22" s="53">
        <v>47</v>
      </c>
      <c r="M22" s="53">
        <v>410</v>
      </c>
      <c r="N22" s="53">
        <f>M22/L22</f>
        <v>8.7234042553191493</v>
      </c>
      <c r="O22" s="53">
        <v>2</v>
      </c>
      <c r="P22" s="50">
        <f>O22/L22</f>
        <v>4.2553191489361701E-2</v>
      </c>
      <c r="S22" s="52" t="s">
        <v>397</v>
      </c>
      <c r="T22" s="50">
        <f>(D22+K22)/($D$27+$K$27+$N$17+$E$17+$L$38+$L$47)</f>
        <v>0.37931034482758619</v>
      </c>
      <c r="U22" s="50">
        <f>K22/($K$27+$F$38+$F$47)</f>
        <v>0.15803814713896458</v>
      </c>
      <c r="V22" s="50">
        <f>D22/($D$27+$N$17+$L$38+$L$47)</f>
        <v>0.65963060686015829</v>
      </c>
      <c r="X22" s="53">
        <f>($E22*('Scoring Format'!$B$3))+($G22*('Scoring Format'!$B$6))+($M22*('Scoring Format'!$B$4))+($O22*('Scoring Format'!$B$7))</f>
        <v>199</v>
      </c>
      <c r="Y22" s="53">
        <f>($E22*('Scoring Format'!$B$3))+($G22*('Scoring Format'!$B$6))+(L22*1)+($M22*('Scoring Format'!$B$4))+($O22*('Scoring Format'!$B$7))</f>
        <v>246</v>
      </c>
      <c r="Z22" s="53">
        <f>($E22*('Scoring Format'!$B$3))+($G22*('Scoring Format'!$B$6))+(L22*0.5)+($M22*('Scoring Format'!$B$4))+($O22*('Scoring Format'!$B$7))</f>
        <v>222.5</v>
      </c>
      <c r="AA22" s="55"/>
      <c r="AB22" s="55"/>
      <c r="AC22" s="55"/>
      <c r="AD22" s="52" t="s">
        <v>69</v>
      </c>
      <c r="AE22" s="52"/>
      <c r="AF22" s="53">
        <v>200</v>
      </c>
      <c r="AG22" s="53">
        <v>1040</v>
      </c>
      <c r="AH22" s="53">
        <f>AG22/AF22</f>
        <v>5.2</v>
      </c>
      <c r="AI22" s="53">
        <v>7</v>
      </c>
      <c r="AJ22" s="50">
        <f>AI22/AF22</f>
        <v>3.5000000000000003E-2</v>
      </c>
      <c r="AL22" s="50">
        <f>AN22/AM22</f>
        <v>0.8</v>
      </c>
      <c r="AM22" s="53">
        <v>70</v>
      </c>
      <c r="AN22" s="53">
        <v>56</v>
      </c>
      <c r="AO22" s="53">
        <v>364</v>
      </c>
      <c r="AP22" s="53">
        <f>AO22/AN22</f>
        <v>6.5</v>
      </c>
      <c r="AQ22" s="53">
        <v>2</v>
      </c>
      <c r="AR22" s="50">
        <f>AQ22/AN22</f>
        <v>3.5714285714285712E-2</v>
      </c>
      <c r="AV22" s="50" t="e">
        <f>(#REF!+AM22)/(#REF!+AM25)</f>
        <v>#REF!</v>
      </c>
      <c r="AW22" s="50" t="e">
        <f>#REF!/(AM22+#REF!)</f>
        <v>#REF!</v>
      </c>
      <c r="AX22" s="50" t="e">
        <f>AM22/(#REF!+AM22)</f>
        <v>#REF!</v>
      </c>
      <c r="AZ22" s="53" t="e">
        <f>(#REF!*0.1)+(AF22*6)+(AL22*0.1)+(AN22*6)</f>
        <v>#REF!</v>
      </c>
      <c r="BA22" s="53" t="e">
        <f>(#REF!*0.1)+(AF22*6)+(AK22*1)+(AL22*0.1)+(AN22*6)</f>
        <v>#REF!</v>
      </c>
    </row>
    <row r="23" spans="1:54" x14ac:dyDescent="0.15">
      <c r="A23" s="52" t="s">
        <v>1607</v>
      </c>
      <c r="B23" s="53">
        <v>22</v>
      </c>
      <c r="C23" s="250">
        <v>16</v>
      </c>
      <c r="D23" s="53">
        <v>51</v>
      </c>
      <c r="E23" s="53">
        <v>223</v>
      </c>
      <c r="F23" s="53">
        <f>E23/D23</f>
        <v>4.3725490196078427</v>
      </c>
      <c r="G23" s="53">
        <v>2</v>
      </c>
      <c r="H23" s="50">
        <f>G23/D23</f>
        <v>3.9215686274509803E-2</v>
      </c>
      <c r="J23" s="50">
        <f t="shared" ref="J23:J26" si="8">L23/K23</f>
        <v>0.61538461538461542</v>
      </c>
      <c r="K23" s="53">
        <v>13</v>
      </c>
      <c r="L23" s="53">
        <v>8</v>
      </c>
      <c r="M23" s="53">
        <v>74</v>
      </c>
      <c r="N23" s="53">
        <f>M23/L23</f>
        <v>9.25</v>
      </c>
      <c r="O23" s="53">
        <v>0</v>
      </c>
      <c r="P23" s="50">
        <f t="shared" ref="P23:P26" si="9">O23/L23</f>
        <v>0</v>
      </c>
      <c r="S23" s="52" t="s">
        <v>1610</v>
      </c>
      <c r="T23" s="50">
        <f>(D23+K23)/($D$27+$K$27+$N$17+$E$17+$L$38+$L$47)</f>
        <v>7.8817733990147784E-2</v>
      </c>
      <c r="U23" s="50">
        <f>K23/($K$27+$F$38+$F$47)</f>
        <v>3.5422343324250684E-2</v>
      </c>
      <c r="V23" s="50">
        <f>D23/($D$27+$N$17+$L$38+$L$47)</f>
        <v>0.13456464379947231</v>
      </c>
      <c r="X23" s="53">
        <f>($E23*('Scoring Format'!$B$3))+($G23*('Scoring Format'!$B$6))+($M23*('Scoring Format'!$B$4))+($O23*('Scoring Format'!$B$7))</f>
        <v>41.699999999999996</v>
      </c>
      <c r="Y23" s="53">
        <f>($E23*('Scoring Format'!$B$3))+($G23*('Scoring Format'!$B$6))+(L23*1)+($M23*('Scoring Format'!$B$4))+($O23*('Scoring Format'!$B$7))</f>
        <v>49.699999999999996</v>
      </c>
      <c r="Z23" s="53">
        <f>($E23*('Scoring Format'!$B$3))+($G23*('Scoring Format'!$B$6))+(L23*0.5)+($M23*('Scoring Format'!$B$4))+($O23*('Scoring Format'!$B$7))</f>
        <v>45.699999999999996</v>
      </c>
      <c r="AA23" s="55"/>
      <c r="AB23" s="55"/>
      <c r="AC23" s="55"/>
      <c r="AD23" s="52" t="s">
        <v>22</v>
      </c>
      <c r="AE23" s="52"/>
      <c r="AF23" s="53">
        <v>96</v>
      </c>
      <c r="AG23" s="53">
        <v>445</v>
      </c>
      <c r="AH23" s="53">
        <f>AG23/AF23</f>
        <v>4.635416666666667</v>
      </c>
      <c r="AI23" s="53">
        <v>6</v>
      </c>
      <c r="AJ23" s="50">
        <f>AI23/AF23</f>
        <v>6.25E-2</v>
      </c>
      <c r="AL23" s="50">
        <f t="shared" ref="AL23:AL26" si="10">AN23/AM23</f>
        <v>0.58333333333333337</v>
      </c>
      <c r="AM23" s="53">
        <v>24</v>
      </c>
      <c r="AN23" s="53">
        <v>14</v>
      </c>
      <c r="AO23" s="53">
        <v>110</v>
      </c>
      <c r="AP23" s="53">
        <f>AO23/AN23</f>
        <v>7.8571428571428568</v>
      </c>
      <c r="AQ23" s="53">
        <v>2</v>
      </c>
      <c r="AR23" s="50">
        <f t="shared" ref="AR23:AR26" si="11">AQ23/AN23</f>
        <v>0.14285714285714285</v>
      </c>
      <c r="AV23" s="50" t="e">
        <f>(#REF!+AM23)/(#REF!+AM26)</f>
        <v>#REF!</v>
      </c>
      <c r="AW23" s="50" t="e">
        <f>#REF!/(AM23+#REF!)</f>
        <v>#REF!</v>
      </c>
      <c r="AX23" s="50" t="e">
        <f>AM23/(#REF!+AM23)</f>
        <v>#REF!</v>
      </c>
      <c r="AZ23" s="53" t="e">
        <f>(#REF!*0.1)+(AF23*6)+(AL23*0.1)+(AN23*6)</f>
        <v>#REF!</v>
      </c>
      <c r="BA23" s="53" t="e">
        <f>(#REF!*0.1)+(AF23*6)+(AK23*1)+(AL23*0.1)+(AN23*6)</f>
        <v>#REF!</v>
      </c>
    </row>
    <row r="24" spans="1:54" x14ac:dyDescent="0.15">
      <c r="A24" s="52" t="s">
        <v>1608</v>
      </c>
      <c r="B24" s="53">
        <v>24</v>
      </c>
      <c r="C24" s="250">
        <v>16</v>
      </c>
      <c r="D24" s="53">
        <v>30</v>
      </c>
      <c r="E24" s="53">
        <v>150</v>
      </c>
      <c r="F24" s="53">
        <f>E24/D24</f>
        <v>5</v>
      </c>
      <c r="G24" s="53">
        <v>1</v>
      </c>
      <c r="H24" s="50">
        <f>G24/D24</f>
        <v>3.3333333333333333E-2</v>
      </c>
      <c r="J24" s="50">
        <f t="shared" si="8"/>
        <v>0.73333333333333328</v>
      </c>
      <c r="K24" s="53">
        <v>15</v>
      </c>
      <c r="L24" s="53">
        <v>11</v>
      </c>
      <c r="M24" s="53">
        <v>101</v>
      </c>
      <c r="N24" s="53">
        <f>M24/L24</f>
        <v>9.1818181818181817</v>
      </c>
      <c r="O24" s="53">
        <v>1</v>
      </c>
      <c r="P24" s="50">
        <f t="shared" si="9"/>
        <v>9.0909090909090912E-2</v>
      </c>
      <c r="S24" s="52" t="s">
        <v>1609</v>
      </c>
      <c r="T24" s="50">
        <f>(D24+K24)/($D$27+$K$27+$N$17+$E$17+$L$38+$L$47)</f>
        <v>5.5418719211822662E-2</v>
      </c>
      <c r="U24" s="50">
        <f>K24/($K$27+$F$38+$F$47)</f>
        <v>4.0871934604904632E-2</v>
      </c>
      <c r="V24" s="50">
        <f>D24/($D$27+$N$17+$L$38+$L$47)</f>
        <v>7.9155672823219003E-2</v>
      </c>
      <c r="X24" s="53">
        <f>($E24*('Scoring Format'!$B$3))+($G24*('Scoring Format'!$B$6))+($M24*('Scoring Format'!$B$4))+($O24*('Scoring Format'!$B$7))</f>
        <v>37.1</v>
      </c>
      <c r="Y24" s="53">
        <f>($E24*('Scoring Format'!$B$3))+($G24*('Scoring Format'!$B$6))+(L24*1)+($M24*('Scoring Format'!$B$4))+($O24*('Scoring Format'!$B$7))</f>
        <v>48.1</v>
      </c>
      <c r="Z24" s="53">
        <f>($E24*('Scoring Format'!$B$3))+($G24*('Scoring Format'!$B$6))+(L24*0.5)+($M24*('Scoring Format'!$B$4))+($O24*('Scoring Format'!$B$7))</f>
        <v>42.6</v>
      </c>
      <c r="AA24" s="55"/>
      <c r="AB24" s="55"/>
      <c r="AC24" s="55"/>
      <c r="AD24" s="52" t="s">
        <v>23</v>
      </c>
      <c r="AE24" s="52"/>
      <c r="AF24" s="53">
        <v>8</v>
      </c>
      <c r="AG24" s="53">
        <v>28</v>
      </c>
      <c r="AH24" s="53">
        <f>AG24/AF24</f>
        <v>3.5</v>
      </c>
      <c r="AI24" s="53">
        <v>0</v>
      </c>
      <c r="AJ24" s="50">
        <f>AI24/AF24</f>
        <v>0</v>
      </c>
      <c r="AL24" s="50">
        <f t="shared" si="10"/>
        <v>0.5</v>
      </c>
      <c r="AM24" s="53">
        <v>4</v>
      </c>
      <c r="AN24" s="53">
        <v>2</v>
      </c>
      <c r="AO24" s="53">
        <v>17</v>
      </c>
      <c r="AP24" s="53">
        <f>AO24/AN24</f>
        <v>8.5</v>
      </c>
      <c r="AQ24" s="53">
        <v>0</v>
      </c>
      <c r="AR24" s="50">
        <f t="shared" si="11"/>
        <v>0</v>
      </c>
      <c r="AV24" s="50" t="e">
        <f>(#REF!+AM24)/(#REF!+AM30)</f>
        <v>#REF!</v>
      </c>
      <c r="AW24" s="50" t="e">
        <f>#REF!/(AM24+#REF!)</f>
        <v>#REF!</v>
      </c>
      <c r="AX24" s="50" t="e">
        <f>AM24/(#REF!+AM24)</f>
        <v>#REF!</v>
      </c>
      <c r="AZ24" s="53" t="e">
        <f>(#REF!*0.1)+(AF24*6)+(AL24*0.1)+(AN24*6)</f>
        <v>#REF!</v>
      </c>
      <c r="BA24" s="53" t="e">
        <f>(#REF!*0.1)+(AF24*6)+(AK24*1)+(AL24*0.1)+(AN24*6)</f>
        <v>#REF!</v>
      </c>
    </row>
    <row r="25" spans="1:54" x14ac:dyDescent="0.15">
      <c r="A25" s="52" t="s">
        <v>1913</v>
      </c>
      <c r="B25" s="53">
        <v>28</v>
      </c>
      <c r="C25" s="250">
        <v>16</v>
      </c>
      <c r="D25" s="53">
        <v>1</v>
      </c>
      <c r="E25" s="53">
        <v>0</v>
      </c>
      <c r="F25" s="53">
        <f>E25/D25</f>
        <v>0</v>
      </c>
      <c r="G25" s="53">
        <v>0</v>
      </c>
      <c r="H25" s="50">
        <f>G25/D25</f>
        <v>0</v>
      </c>
      <c r="J25" s="50" t="e">
        <f t="shared" si="8"/>
        <v>#DIV/0!</v>
      </c>
      <c r="K25" s="53">
        <v>0</v>
      </c>
      <c r="L25" s="53">
        <v>0</v>
      </c>
      <c r="M25" s="53">
        <v>0</v>
      </c>
      <c r="N25" s="53" t="e">
        <f>M25/L25</f>
        <v>#DIV/0!</v>
      </c>
      <c r="O25" s="53">
        <v>0</v>
      </c>
      <c r="P25" s="50" t="e">
        <f t="shared" si="9"/>
        <v>#DIV/0!</v>
      </c>
      <c r="S25" s="52" t="s">
        <v>1914</v>
      </c>
      <c r="T25" s="50">
        <f>(D25+K25)/($D$27+$K$27+$N$17+$E$17+$L$38+$L$47)</f>
        <v>1.2315270935960591E-3</v>
      </c>
      <c r="U25" s="50">
        <f>K25/($K$27+$F$38+$F$47)</f>
        <v>0</v>
      </c>
      <c r="V25" s="50">
        <f>D25/($D$27+$N$17+$L$38+$L$47)</f>
        <v>2.6385224274406332E-3</v>
      </c>
      <c r="X25" s="53">
        <f>($E25*('Scoring Format'!$B$3))+($G25*('Scoring Format'!$B$6))+($M25*('Scoring Format'!$B$4))+($O25*('Scoring Format'!$B$7))</f>
        <v>0</v>
      </c>
      <c r="Y25" s="53">
        <f>($E25*('Scoring Format'!$B$3))+($G25*('Scoring Format'!$B$6))+(L25*1)+($M25*('Scoring Format'!$B$4))+($O25*('Scoring Format'!$B$7))</f>
        <v>0</v>
      </c>
      <c r="Z25" s="53">
        <f>($E25*('Scoring Format'!$B$3))+($G25*('Scoring Format'!$B$6))+(L25*0.5)+($M25*('Scoring Format'!$B$4))+($O25*('Scoring Format'!$B$7))</f>
        <v>0</v>
      </c>
      <c r="AA25" s="55"/>
      <c r="AB25" s="55"/>
      <c r="AC25" s="55"/>
      <c r="AD25" s="52" t="s">
        <v>24</v>
      </c>
      <c r="AE25" s="52"/>
      <c r="AF25" s="53"/>
      <c r="AG25" s="53"/>
      <c r="AH25" s="53" t="e">
        <f>AG25/AF25</f>
        <v>#DIV/0!</v>
      </c>
      <c r="AI25" s="53">
        <v>0</v>
      </c>
      <c r="AJ25" s="50" t="e">
        <f>AI25/AF25</f>
        <v>#DIV/0!</v>
      </c>
      <c r="AL25" s="50" t="e">
        <f t="shared" si="10"/>
        <v>#DIV/0!</v>
      </c>
      <c r="AM25" s="53"/>
      <c r="AN25" s="53"/>
      <c r="AO25" s="53"/>
      <c r="AP25" s="53" t="e">
        <f>AO25/AN25</f>
        <v>#DIV/0!</v>
      </c>
      <c r="AQ25" s="53">
        <v>0</v>
      </c>
      <c r="AR25" s="50" t="e">
        <f t="shared" si="11"/>
        <v>#DIV/0!</v>
      </c>
      <c r="AV25" s="50" t="e">
        <f>(#REF!+AM25)/(#REF!+AM31)</f>
        <v>#REF!</v>
      </c>
      <c r="AW25" s="50" t="e">
        <f>#REF!/(AM25+#REF!)</f>
        <v>#REF!</v>
      </c>
      <c r="AX25" s="50" t="e">
        <f>AM25/(#REF!+AM25)</f>
        <v>#REF!</v>
      </c>
      <c r="AZ25" s="53" t="e">
        <f>(#REF!*0.1)+(AF25*6)+(AL25*0.1)+(AN25*6)</f>
        <v>#REF!</v>
      </c>
      <c r="BA25" s="53" t="e">
        <f>(#REF!*0.1)+(AF25*6)+(AK25*1)+(AL25*0.1)+(AN25*6)</f>
        <v>#REF!</v>
      </c>
    </row>
    <row r="26" spans="1:54" x14ac:dyDescent="0.15">
      <c r="A26" s="52"/>
      <c r="B26" s="53"/>
      <c r="C26" s="250"/>
      <c r="D26" s="53"/>
      <c r="E26" s="53"/>
      <c r="F26" s="53" t="e">
        <f>E26/D26</f>
        <v>#DIV/0!</v>
      </c>
      <c r="G26" s="53">
        <v>0</v>
      </c>
      <c r="H26" s="50" t="e">
        <f>G26/D26</f>
        <v>#DIV/0!</v>
      </c>
      <c r="J26" s="50" t="e">
        <f t="shared" si="8"/>
        <v>#DIV/0!</v>
      </c>
      <c r="K26" s="53"/>
      <c r="L26" s="53"/>
      <c r="M26" s="53"/>
      <c r="N26" s="53" t="e">
        <f>M26/L26</f>
        <v>#DIV/0!</v>
      </c>
      <c r="O26" s="53"/>
      <c r="P26" s="50" t="e">
        <f t="shared" si="9"/>
        <v>#DIV/0!</v>
      </c>
      <c r="S26" s="52"/>
      <c r="T26" s="50">
        <f>(D26+K26)/($D$27+$K$27+$N$17+$E$17+$L$38+$L$47)</f>
        <v>0</v>
      </c>
      <c r="U26" s="50">
        <f>K26/($K$27+$F$38+$F$47)</f>
        <v>0</v>
      </c>
      <c r="V26" s="50">
        <f>D26/($D$27+$N$17+$L$38+$L$47)</f>
        <v>0</v>
      </c>
      <c r="X26" s="53">
        <f>($E26*('Scoring Format'!$B$3))+($G26*('Scoring Format'!$B$6))+($M26*('Scoring Format'!$B$4))+($O26*('Scoring Format'!$B$7))</f>
        <v>0</v>
      </c>
      <c r="Y26" s="53">
        <f>($E26*('Scoring Format'!$B$3))+($G26*('Scoring Format'!$B$6))+(L26*1)+($M26*('Scoring Format'!$B$4))+($O26*('Scoring Format'!$B$7))</f>
        <v>0</v>
      </c>
      <c r="Z26" s="53">
        <f>($E26*('Scoring Format'!$B$3))+($G26*('Scoring Format'!$B$6))+(L26*0.5)+($M26*('Scoring Format'!$B$4))+($O26*('Scoring Format'!$B$7))</f>
        <v>0</v>
      </c>
      <c r="AA26" s="55"/>
      <c r="AB26" s="55"/>
      <c r="AC26" s="55"/>
      <c r="AD26" s="52" t="s">
        <v>70</v>
      </c>
      <c r="AE26" s="52"/>
      <c r="AF26" s="53"/>
      <c r="AG26" s="53"/>
      <c r="AH26" s="53" t="e">
        <f>AG26/AF26</f>
        <v>#DIV/0!</v>
      </c>
      <c r="AI26" s="53"/>
      <c r="AJ26" s="50" t="e">
        <f>AI26/AF26</f>
        <v>#DIV/0!</v>
      </c>
      <c r="AL26" s="50" t="e">
        <f t="shared" si="10"/>
        <v>#DIV/0!</v>
      </c>
      <c r="AM26" s="53"/>
      <c r="AN26" s="53"/>
      <c r="AO26" s="53"/>
      <c r="AP26" s="53"/>
      <c r="AQ26" s="53">
        <f>(AG26*0.1)+(AI26*6)+(AN26*0.1)+(AP26*6)</f>
        <v>0</v>
      </c>
      <c r="AR26" s="50" t="e">
        <f t="shared" si="11"/>
        <v>#DIV/0!</v>
      </c>
      <c r="AV26" s="50" t="e">
        <f>(#REF!+AM26)/(#REF!+AM32)</f>
        <v>#REF!</v>
      </c>
      <c r="AW26" s="50" t="e">
        <f>#REF!/(AM26+#REF!)</f>
        <v>#REF!</v>
      </c>
      <c r="AX26" s="50" t="e">
        <f>AM26/(#REF!+AM26)</f>
        <v>#REF!</v>
      </c>
      <c r="AZ26" s="53" t="e">
        <f>(#REF!*0.1)+(AF26*6)+(AJ26*1)+(AK26*0.1)+(AM26*6)</f>
        <v>#REF!</v>
      </c>
      <c r="BA26" s="53" t="e">
        <f>(#REF!*0.1)+(AF26*6)+(AK26*1)+(AL26*0.1)+(AN26*6)</f>
        <v>#REF!</v>
      </c>
    </row>
    <row r="27" spans="1:54" x14ac:dyDescent="0.15">
      <c r="A27" s="51" t="s">
        <v>44</v>
      </c>
      <c r="B27" s="51"/>
      <c r="C27" s="51"/>
      <c r="D27" s="51">
        <f>SUM(D22:D26)</f>
        <v>332</v>
      </c>
      <c r="E27" s="51">
        <f t="shared" ref="E27:G27" si="12">SUM(E22:E26)</f>
        <v>1533</v>
      </c>
      <c r="F27" s="51"/>
      <c r="G27" s="51">
        <f t="shared" si="12"/>
        <v>8</v>
      </c>
      <c r="H27" s="51"/>
      <c r="I27" s="51"/>
      <c r="J27" s="51"/>
      <c r="K27" s="51">
        <f>SUM(K22:K26)</f>
        <v>86</v>
      </c>
      <c r="L27" s="51">
        <f t="shared" ref="L27:O27" si="13">SUM(L22:L26)</f>
        <v>66</v>
      </c>
      <c r="M27" s="51">
        <f t="shared" si="13"/>
        <v>585</v>
      </c>
      <c r="N27" s="51"/>
      <c r="O27" s="51">
        <f t="shared" si="13"/>
        <v>3</v>
      </c>
      <c r="P27" s="51"/>
      <c r="AD27" s="51" t="s">
        <v>44</v>
      </c>
      <c r="AE27" s="51"/>
      <c r="AF27" s="51">
        <f>SUM(AF22:AF26)</f>
        <v>304</v>
      </c>
      <c r="AG27" s="51">
        <f t="shared" ref="AG27" si="14">SUM(AG22:AG26)</f>
        <v>1513</v>
      </c>
      <c r="AH27" s="51"/>
      <c r="AI27" s="51">
        <f t="shared" ref="AI27" si="15">SUM(AI22:AI26)</f>
        <v>13</v>
      </c>
      <c r="AJ27" s="51"/>
      <c r="AK27" s="51"/>
      <c r="AL27" s="51"/>
      <c r="AM27" s="51">
        <f>SUM(AM22:AM26)</f>
        <v>98</v>
      </c>
      <c r="AN27" s="51">
        <f t="shared" ref="AN27:AO27" si="16">SUM(AN22:AN26)</f>
        <v>72</v>
      </c>
      <c r="AO27" s="51">
        <f t="shared" si="16"/>
        <v>491</v>
      </c>
      <c r="AP27" s="51"/>
      <c r="AQ27" s="51">
        <f t="shared" ref="AQ27" si="17">SUM(AQ22:AQ26)</f>
        <v>4</v>
      </c>
      <c r="AR27" s="51"/>
    </row>
    <row r="28" spans="1:54" x14ac:dyDescent="0.15">
      <c r="A28" s="51"/>
      <c r="B28" s="55"/>
      <c r="C28" s="55"/>
      <c r="D28" s="55"/>
      <c r="E28" s="55"/>
      <c r="F28" s="55"/>
      <c r="G28" s="55"/>
      <c r="H28" s="51"/>
      <c r="I28" s="55"/>
      <c r="J28" s="55"/>
      <c r="K28" s="55"/>
      <c r="L28" s="55"/>
      <c r="M28" s="55"/>
      <c r="N28" s="55"/>
      <c r="AC28" s="51"/>
      <c r="AD28" s="55"/>
      <c r="AE28" s="55"/>
      <c r="AF28" s="55"/>
      <c r="AG28" s="55"/>
      <c r="AH28" s="55"/>
      <c r="AI28" s="55"/>
      <c r="AJ28" s="51"/>
      <c r="AK28" s="55"/>
      <c r="AL28" s="55"/>
      <c r="AM28" s="55"/>
      <c r="AN28" s="55"/>
      <c r="AO28" s="55"/>
      <c r="AP28" s="55"/>
    </row>
    <row r="29" spans="1:54" x14ac:dyDescent="0.15">
      <c r="B29" s="55"/>
      <c r="C29" s="55"/>
      <c r="D29" s="55"/>
      <c r="E29" s="55"/>
      <c r="F29" s="55"/>
      <c r="G29" s="55"/>
      <c r="H29" s="55"/>
      <c r="I29" s="55"/>
      <c r="J29" s="55"/>
      <c r="K29" s="55"/>
      <c r="L29" s="55"/>
      <c r="M29" s="55"/>
      <c r="AD29" s="55"/>
      <c r="AE29" s="55"/>
      <c r="AF29" s="55"/>
      <c r="AG29" s="55"/>
      <c r="AH29" s="55"/>
      <c r="AI29" s="55"/>
      <c r="AJ29" s="55"/>
      <c r="AK29" s="55"/>
      <c r="AL29" s="55"/>
      <c r="AM29" s="55"/>
      <c r="AN29" s="55"/>
      <c r="AO29" s="55"/>
    </row>
    <row r="30" spans="1:54" x14ac:dyDescent="0.15">
      <c r="A30" s="524" t="s">
        <v>52</v>
      </c>
      <c r="B30" s="524"/>
      <c r="C30" s="524"/>
      <c r="D30" s="524"/>
      <c r="E30" s="524"/>
      <c r="F30" s="524"/>
      <c r="G30" s="524"/>
      <c r="H30" s="97"/>
      <c r="I30" s="97"/>
      <c r="J30" s="55"/>
      <c r="K30" s="55"/>
      <c r="L30" s="524" t="s">
        <v>49</v>
      </c>
      <c r="M30" s="524"/>
      <c r="N30" s="524"/>
      <c r="O30" s="524"/>
      <c r="P30" s="524"/>
      <c r="T30" s="524" t="s">
        <v>50</v>
      </c>
      <c r="U30" s="524"/>
      <c r="V30" s="524"/>
      <c r="X30" s="524"/>
      <c r="Y30" s="523"/>
      <c r="AE30" s="524" t="s">
        <v>52</v>
      </c>
      <c r="AF30" s="524"/>
      <c r="AG30" s="524"/>
      <c r="AH30" s="524"/>
      <c r="AI30" s="524"/>
      <c r="AJ30" s="524"/>
      <c r="AK30" s="524"/>
      <c r="AL30" s="55"/>
      <c r="AM30" s="55"/>
      <c r="AN30" s="524" t="s">
        <v>49</v>
      </c>
      <c r="AO30" s="524"/>
      <c r="AP30" s="524"/>
      <c r="AQ30" s="524"/>
      <c r="AR30" s="524"/>
      <c r="AV30" s="524" t="s">
        <v>50</v>
      </c>
      <c r="AW30" s="524"/>
      <c r="AX30" s="524"/>
      <c r="AZ30" s="524" t="s">
        <v>51</v>
      </c>
      <c r="BA30" s="523"/>
    </row>
    <row r="31" spans="1:54" x14ac:dyDescent="0.15">
      <c r="A31" s="51" t="s">
        <v>25</v>
      </c>
      <c r="B31" s="51" t="s">
        <v>1517</v>
      </c>
      <c r="C31" s="51" t="s">
        <v>66</v>
      </c>
      <c r="D31" s="51" t="s">
        <v>34</v>
      </c>
      <c r="E31" s="51" t="s">
        <v>17</v>
      </c>
      <c r="F31" s="51" t="s">
        <v>18</v>
      </c>
      <c r="G31" s="51" t="s">
        <v>19</v>
      </c>
      <c r="H31" s="51" t="s">
        <v>20</v>
      </c>
      <c r="I31" s="51" t="s">
        <v>6</v>
      </c>
      <c r="J31" s="51" t="s">
        <v>53</v>
      </c>
      <c r="L31" s="51" t="s">
        <v>10</v>
      </c>
      <c r="M31" s="51" t="s">
        <v>11</v>
      </c>
      <c r="N31" s="51" t="s">
        <v>12</v>
      </c>
      <c r="O31" s="51" t="s">
        <v>26</v>
      </c>
      <c r="P31" s="51" t="s">
        <v>7</v>
      </c>
      <c r="S31" s="51" t="s">
        <v>25</v>
      </c>
      <c r="T31" s="51" t="s">
        <v>47</v>
      </c>
      <c r="U31" s="51" t="s">
        <v>45</v>
      </c>
      <c r="V31" s="51" t="s">
        <v>46</v>
      </c>
      <c r="X31" s="51" t="s">
        <v>14</v>
      </c>
      <c r="Y31" s="51" t="s">
        <v>21</v>
      </c>
      <c r="Z31" s="51" t="s">
        <v>1003</v>
      </c>
      <c r="AA31" s="51"/>
      <c r="AD31" s="51" t="s">
        <v>25</v>
      </c>
      <c r="AE31" s="51" t="s">
        <v>66</v>
      </c>
      <c r="AF31" s="51" t="s">
        <v>34</v>
      </c>
      <c r="AG31" s="51" t="s">
        <v>17</v>
      </c>
      <c r="AH31" s="51" t="s">
        <v>18</v>
      </c>
      <c r="AI31" s="51" t="s">
        <v>19</v>
      </c>
      <c r="AJ31" s="51" t="s">
        <v>20</v>
      </c>
      <c r="AK31" s="51" t="s">
        <v>6</v>
      </c>
      <c r="AL31" s="51" t="s">
        <v>53</v>
      </c>
      <c r="AN31" s="51" t="s">
        <v>10</v>
      </c>
      <c r="AO31" s="51" t="s">
        <v>11</v>
      </c>
      <c r="AP31" s="51" t="s">
        <v>12</v>
      </c>
      <c r="AQ31" s="51" t="s">
        <v>26</v>
      </c>
      <c r="AR31" s="51" t="s">
        <v>7</v>
      </c>
      <c r="AV31" s="51" t="s">
        <v>47</v>
      </c>
      <c r="AW31" s="51" t="s">
        <v>45</v>
      </c>
      <c r="AX31" s="51" t="s">
        <v>46</v>
      </c>
      <c r="AZ31" s="51" t="s">
        <v>14</v>
      </c>
      <c r="BA31" s="51" t="s">
        <v>21</v>
      </c>
    </row>
    <row r="32" spans="1:54" x14ac:dyDescent="0.15">
      <c r="A32" s="52" t="s">
        <v>471</v>
      </c>
      <c r="B32" s="53">
        <v>26</v>
      </c>
      <c r="C32" s="53">
        <v>17</v>
      </c>
      <c r="D32" s="50">
        <f>F32/E32</f>
        <v>0.60897435897435892</v>
      </c>
      <c r="E32" s="53">
        <v>156</v>
      </c>
      <c r="F32" s="53">
        <v>95</v>
      </c>
      <c r="G32" s="53">
        <v>1102</v>
      </c>
      <c r="H32" s="53">
        <f t="shared" ref="H32:H37" si="18">G32/F32</f>
        <v>11.6</v>
      </c>
      <c r="I32" s="53">
        <v>6</v>
      </c>
      <c r="J32" s="50">
        <f>I32/F32</f>
        <v>6.3157894736842107E-2</v>
      </c>
      <c r="L32" s="53">
        <v>0</v>
      </c>
      <c r="M32" s="53">
        <v>0</v>
      </c>
      <c r="N32" s="64" t="e">
        <f t="shared" ref="N32:N37" si="19">M32/L32</f>
        <v>#DIV/0!</v>
      </c>
      <c r="O32" s="53">
        <v>0</v>
      </c>
      <c r="P32" s="50" t="e">
        <f>O32/L32</f>
        <v>#DIV/0!</v>
      </c>
      <c r="S32" s="52" t="s">
        <v>398</v>
      </c>
      <c r="T32" s="65">
        <f t="shared" ref="T32:T37" si="20">(E32+L32)/($D$27+$L$27+$N$17+$E$47+$L$47)</f>
        <v>0.27659574468085107</v>
      </c>
      <c r="U32" s="65">
        <f t="shared" ref="U32:U37" si="21">E32/($E$17)</f>
        <v>0.44956772334293948</v>
      </c>
      <c r="V32" s="65">
        <f t="shared" ref="V32:V37" si="22">L32/($N$17+$D$27+$L$38+$L$47)</f>
        <v>0</v>
      </c>
      <c r="X32" s="53">
        <f>($G32*('Scoring Format'!$B$4))+($I32*'Scoring Format'!$B$7)+($M32*('Scoring Format'!$B$3))+($O32*('Scoring Format'!$B$6))</f>
        <v>146.19999999999999</v>
      </c>
      <c r="Y32" s="53">
        <f>(F32*1)+(($G32*('Scoring Format'!$B$4))+($I32*'Scoring Format'!$B$7)+($M32*('Scoring Format'!$B$3))+($O32*('Scoring Format'!$B$6)))</f>
        <v>241.2</v>
      </c>
      <c r="Z32" s="53">
        <f>(F32*0.5)+(($G32*('Scoring Format'!$B$4))+($I32*'Scoring Format'!$B$7)+($M32*('Scoring Format'!$B$3))+($O32*('Scoring Format'!$B$6)))</f>
        <v>193.7</v>
      </c>
      <c r="AA32" s="55"/>
      <c r="AD32" s="52" t="s">
        <v>71</v>
      </c>
      <c r="AE32" s="52"/>
      <c r="AF32" s="50">
        <f>AH32/AG32</f>
        <v>0.60747663551401865</v>
      </c>
      <c r="AG32" s="53">
        <v>107</v>
      </c>
      <c r="AH32" s="53">
        <v>65</v>
      </c>
      <c r="AI32" s="53">
        <v>710</v>
      </c>
      <c r="AJ32" s="53">
        <f t="shared" ref="AJ32:AJ36" si="23">AI32/AH32</f>
        <v>10.923076923076923</v>
      </c>
      <c r="AK32" s="53">
        <v>6</v>
      </c>
      <c r="AL32" s="50">
        <f>AK32/AH32</f>
        <v>9.2307692307692313E-2</v>
      </c>
      <c r="AN32" s="53">
        <v>0</v>
      </c>
      <c r="AO32" s="53">
        <v>0</v>
      </c>
      <c r="AP32" s="64" t="e">
        <f t="shared" ref="AP32:AP37" si="24">AO32/AN32</f>
        <v>#DIV/0!</v>
      </c>
      <c r="AQ32" s="53">
        <v>0</v>
      </c>
      <c r="AR32" s="50" t="e">
        <f>AQ32/AN32</f>
        <v>#DIV/0!</v>
      </c>
      <c r="AV32" s="65" t="e">
        <f>(#REF!+AK32)/(#REF!+AK35)</f>
        <v>#REF!</v>
      </c>
      <c r="AW32" s="65" t="e">
        <f>#REF!/(AK32+#REF!)</f>
        <v>#REF!</v>
      </c>
      <c r="AX32" s="65" t="e">
        <f>AK32/(#REF!+AK32)</f>
        <v>#REF!</v>
      </c>
      <c r="AZ32" s="53">
        <f>(AI32*0.1)+(AK32*6)+(AO32*0.1)+(AQ32*6)</f>
        <v>107</v>
      </c>
      <c r="BA32" s="53">
        <f>(AH32*1)+(AI32*0.1)+(AK32*6)+(AO32*0.1)+(AQ32*6)</f>
        <v>172</v>
      </c>
    </row>
    <row r="33" spans="1:53" x14ac:dyDescent="0.15">
      <c r="A33" s="52" t="s">
        <v>2648</v>
      </c>
      <c r="B33" s="53">
        <v>32</v>
      </c>
      <c r="C33" s="53">
        <v>14</v>
      </c>
      <c r="D33" s="50">
        <f t="shared" ref="D33:D37" si="25">F33/E33</f>
        <v>0.55555555555555558</v>
      </c>
      <c r="E33" s="53">
        <v>9</v>
      </c>
      <c r="F33" s="53">
        <v>5</v>
      </c>
      <c r="G33" s="53">
        <v>55</v>
      </c>
      <c r="H33" s="53">
        <f t="shared" si="18"/>
        <v>11</v>
      </c>
      <c r="I33" s="53">
        <v>0</v>
      </c>
      <c r="J33" s="50">
        <f t="shared" ref="J33:J37" si="26">I33/F33</f>
        <v>0</v>
      </c>
      <c r="L33" s="53"/>
      <c r="M33" s="53"/>
      <c r="N33" s="64" t="e">
        <f t="shared" si="19"/>
        <v>#DIV/0!</v>
      </c>
      <c r="O33" s="53">
        <v>0</v>
      </c>
      <c r="P33" s="50" t="e">
        <f t="shared" ref="P33:P37" si="27">O33/L33</f>
        <v>#DIV/0!</v>
      </c>
      <c r="S33" s="52" t="s">
        <v>2650</v>
      </c>
      <c r="T33" s="65">
        <f t="shared" si="20"/>
        <v>1.5957446808510637E-2</v>
      </c>
      <c r="U33" s="65">
        <f t="shared" si="21"/>
        <v>2.5936599423631124E-2</v>
      </c>
      <c r="V33" s="65">
        <f t="shared" si="22"/>
        <v>0</v>
      </c>
      <c r="X33" s="53">
        <f>($G33*('Scoring Format'!$B$4))+($I33*'Scoring Format'!$B$7)+($M33*('Scoring Format'!$B$3))+($O33*('Scoring Format'!$B$6))</f>
        <v>5.5</v>
      </c>
      <c r="Y33" s="53">
        <f>(F33*1)+(($G33*('Scoring Format'!$B$4))+($I33*'Scoring Format'!$B$7)+($M33*('Scoring Format'!$B$3))+($O33*('Scoring Format'!$B$6)))</f>
        <v>10.5</v>
      </c>
      <c r="Z33" s="53">
        <f>(F33*0.5)+(($G33*('Scoring Format'!$B$4))+($I33*'Scoring Format'!$B$7)+($M33*('Scoring Format'!$B$3))+($O33*('Scoring Format'!$B$6)))</f>
        <v>8</v>
      </c>
      <c r="AA33" s="55"/>
      <c r="AD33" s="52" t="s">
        <v>27</v>
      </c>
      <c r="AE33" s="52"/>
      <c r="AF33" s="50">
        <f t="shared" ref="AF33:AF37" si="28">AH33/AG33</f>
        <v>0.6333333333333333</v>
      </c>
      <c r="AG33" s="53">
        <v>120</v>
      </c>
      <c r="AH33" s="53">
        <v>76</v>
      </c>
      <c r="AI33" s="53">
        <v>892</v>
      </c>
      <c r="AJ33" s="53">
        <f t="shared" si="23"/>
        <v>11.736842105263158</v>
      </c>
      <c r="AK33" s="53">
        <v>5</v>
      </c>
      <c r="AL33" s="50">
        <f t="shared" ref="AL33:AL37" si="29">AK33/AH33</f>
        <v>6.5789473684210523E-2</v>
      </c>
      <c r="AN33" s="53">
        <v>12</v>
      </c>
      <c r="AO33" s="53">
        <v>108</v>
      </c>
      <c r="AP33" s="64">
        <f t="shared" si="24"/>
        <v>9</v>
      </c>
      <c r="AQ33" s="53">
        <v>0</v>
      </c>
      <c r="AR33" s="50">
        <f t="shared" ref="AR33:AR37" si="30">AQ33/AN33</f>
        <v>0</v>
      </c>
      <c r="AV33" s="65" t="e">
        <f>(#REF!+AK33)/(#REF!+AK36)</f>
        <v>#REF!</v>
      </c>
      <c r="AW33" s="65" t="e">
        <f>#REF!/(AK33+#REF!)</f>
        <v>#REF!</v>
      </c>
      <c r="AX33" s="65" t="e">
        <f>AK33/(#REF!+AK33)</f>
        <v>#REF!</v>
      </c>
      <c r="AZ33" s="53">
        <f>(AI33*0.1)+(AK33*6)+(AO33*0.1)+(AQ33*6)</f>
        <v>130</v>
      </c>
      <c r="BA33" s="53">
        <f>(AH33*1)+(AI33*0.1)+(AK33*6)+(AO33*0.1)+(AQ33*6)</f>
        <v>206</v>
      </c>
    </row>
    <row r="34" spans="1:53" x14ac:dyDescent="0.15">
      <c r="A34" s="52" t="s">
        <v>2649</v>
      </c>
      <c r="B34" s="53">
        <v>23</v>
      </c>
      <c r="C34" s="53">
        <v>16</v>
      </c>
      <c r="D34" s="50">
        <f t="shared" si="25"/>
        <v>0.56521739130434778</v>
      </c>
      <c r="E34" s="53">
        <v>46</v>
      </c>
      <c r="F34" s="53">
        <v>26</v>
      </c>
      <c r="G34" s="53">
        <v>401</v>
      </c>
      <c r="H34" s="53">
        <f t="shared" si="18"/>
        <v>15.423076923076923</v>
      </c>
      <c r="I34" s="53">
        <v>2</v>
      </c>
      <c r="J34" s="50">
        <f t="shared" si="26"/>
        <v>7.6923076923076927E-2</v>
      </c>
      <c r="L34" s="53"/>
      <c r="M34" s="53"/>
      <c r="N34" s="64" t="e">
        <f t="shared" si="19"/>
        <v>#DIV/0!</v>
      </c>
      <c r="O34" s="53">
        <v>0</v>
      </c>
      <c r="P34" s="50" t="e">
        <f t="shared" si="27"/>
        <v>#DIV/0!</v>
      </c>
      <c r="S34" s="52" t="s">
        <v>2651</v>
      </c>
      <c r="T34" s="65">
        <f t="shared" si="20"/>
        <v>8.1560283687943269E-2</v>
      </c>
      <c r="U34" s="65">
        <f t="shared" si="21"/>
        <v>0.13256484149855907</v>
      </c>
      <c r="V34" s="65">
        <f t="shared" si="22"/>
        <v>0</v>
      </c>
      <c r="X34" s="53">
        <f>($G34*('Scoring Format'!$B$4))+($I34*'Scoring Format'!$B$7)+($M34*('Scoring Format'!$B$3))+($O34*('Scoring Format'!$B$6))</f>
        <v>52.1</v>
      </c>
      <c r="Y34" s="53">
        <f>(F34*1)+(($G34*('Scoring Format'!$B$4))+($I34*'Scoring Format'!$B$7)+($M34*('Scoring Format'!$B$3))+($O34*('Scoring Format'!$B$6)))</f>
        <v>78.099999999999994</v>
      </c>
      <c r="Z34" s="53">
        <f>(F34*0.5)+(($G34*('Scoring Format'!$B$4))+($I34*'Scoring Format'!$B$7)+($M34*('Scoring Format'!$B$3))+($O34*('Scoring Format'!$B$6)))</f>
        <v>65.099999999999994</v>
      </c>
      <c r="AA34" s="55"/>
      <c r="AD34" s="52" t="s">
        <v>28</v>
      </c>
      <c r="AE34" s="52"/>
      <c r="AF34" s="50">
        <f t="shared" si="28"/>
        <v>0.55000000000000004</v>
      </c>
      <c r="AG34" s="53">
        <v>40</v>
      </c>
      <c r="AH34" s="53">
        <v>22</v>
      </c>
      <c r="AI34" s="53">
        <v>325</v>
      </c>
      <c r="AJ34" s="53">
        <f t="shared" si="23"/>
        <v>14.772727272727273</v>
      </c>
      <c r="AK34" s="53">
        <v>2</v>
      </c>
      <c r="AL34" s="50">
        <f t="shared" si="29"/>
        <v>9.0909090909090912E-2</v>
      </c>
      <c r="AN34" s="53">
        <v>5</v>
      </c>
      <c r="AO34" s="53">
        <v>20</v>
      </c>
      <c r="AP34" s="64">
        <f t="shared" si="24"/>
        <v>4</v>
      </c>
      <c r="AQ34" s="53">
        <v>0</v>
      </c>
      <c r="AR34" s="50">
        <f t="shared" si="30"/>
        <v>0</v>
      </c>
      <c r="AV34" s="65" t="e">
        <f>(#REF!+AK34)/(#REF!+AK37)</f>
        <v>#REF!</v>
      </c>
      <c r="AW34" s="65" t="e">
        <f>#REF!/(AK34+#REF!)</f>
        <v>#REF!</v>
      </c>
      <c r="AX34" s="65" t="e">
        <f>AK34/(#REF!+AK34)</f>
        <v>#REF!</v>
      </c>
      <c r="AZ34" s="53">
        <f>(AI34*0.1)+(AK34*6)+(AO34*0.1)+(AQ34*6)</f>
        <v>46.5</v>
      </c>
      <c r="BA34" s="53">
        <f>(AH34*1)+(AI34*0.1)+(AK34*6)+(AO34*0.1)+(AQ34*6)</f>
        <v>68.5</v>
      </c>
    </row>
    <row r="35" spans="1:53" x14ac:dyDescent="0.15">
      <c r="A35" s="52" t="s">
        <v>2652</v>
      </c>
      <c r="B35" s="53">
        <v>22</v>
      </c>
      <c r="C35" s="53">
        <v>16</v>
      </c>
      <c r="D35" s="50">
        <f t="shared" si="25"/>
        <v>0.72289156626506024</v>
      </c>
      <c r="E35" s="53">
        <v>83</v>
      </c>
      <c r="F35" s="53">
        <v>60</v>
      </c>
      <c r="G35" s="53">
        <v>564</v>
      </c>
      <c r="H35" s="53">
        <f t="shared" si="18"/>
        <v>9.4</v>
      </c>
      <c r="I35" s="53">
        <v>3</v>
      </c>
      <c r="J35" s="50">
        <f t="shared" si="26"/>
        <v>0.05</v>
      </c>
      <c r="L35" s="53"/>
      <c r="M35" s="53"/>
      <c r="N35" s="64" t="e">
        <f t="shared" si="19"/>
        <v>#DIV/0!</v>
      </c>
      <c r="O35" s="53">
        <v>0</v>
      </c>
      <c r="P35" s="50" t="e">
        <f t="shared" si="27"/>
        <v>#DIV/0!</v>
      </c>
      <c r="S35" s="52" t="s">
        <v>2653</v>
      </c>
      <c r="T35" s="65">
        <f t="shared" si="20"/>
        <v>0.14716312056737588</v>
      </c>
      <c r="U35" s="65">
        <f t="shared" si="21"/>
        <v>0.23919308357348704</v>
      </c>
      <c r="V35" s="65">
        <f t="shared" si="22"/>
        <v>0</v>
      </c>
      <c r="X35" s="53">
        <f>($G35*('Scoring Format'!$B$4))+($I35*'Scoring Format'!$B$7)+($M35*('Scoring Format'!$B$3))+($O35*('Scoring Format'!$B$6))</f>
        <v>74.400000000000006</v>
      </c>
      <c r="Y35" s="53">
        <f>(F35*1)+(($G35*('Scoring Format'!$B$4))+($I35*'Scoring Format'!$B$7)+($M35*('Scoring Format'!$B$3))+($O35*('Scoring Format'!$B$6)))</f>
        <v>134.4</v>
      </c>
      <c r="Z35" s="53">
        <f>(F35*0.5)+(($G35*('Scoring Format'!$B$4))+($I35*'Scoring Format'!$B$7)+($M35*('Scoring Format'!$B$3))+($O35*('Scoring Format'!$B$6)))</f>
        <v>104.4</v>
      </c>
      <c r="AA35" s="55"/>
      <c r="AD35" s="52" t="s">
        <v>29</v>
      </c>
      <c r="AE35" s="52"/>
      <c r="AF35" s="50">
        <f t="shared" si="28"/>
        <v>0.66206896551724137</v>
      </c>
      <c r="AG35" s="53">
        <v>145</v>
      </c>
      <c r="AH35" s="53">
        <v>96</v>
      </c>
      <c r="AI35" s="53">
        <v>1098</v>
      </c>
      <c r="AJ35" s="53">
        <f t="shared" si="23"/>
        <v>11.4375</v>
      </c>
      <c r="AK35" s="53">
        <v>7</v>
      </c>
      <c r="AL35" s="50">
        <f t="shared" si="29"/>
        <v>7.2916666666666671E-2</v>
      </c>
      <c r="AN35" s="53">
        <v>0</v>
      </c>
      <c r="AO35" s="53">
        <v>0</v>
      </c>
      <c r="AP35" s="64" t="e">
        <f t="shared" si="24"/>
        <v>#DIV/0!</v>
      </c>
      <c r="AQ35" s="53">
        <v>0</v>
      </c>
      <c r="AR35" s="50" t="e">
        <f t="shared" si="30"/>
        <v>#DIV/0!</v>
      </c>
      <c r="AV35" s="65" t="e">
        <f>(#REF!+AK35)/(#REF!+AK38)</f>
        <v>#REF!</v>
      </c>
      <c r="AW35" s="65" t="e">
        <f>#REF!/(AK35+#REF!)</f>
        <v>#REF!</v>
      </c>
      <c r="AX35" s="65" t="e">
        <f>AK35/(#REF!+AK35)</f>
        <v>#REF!</v>
      </c>
      <c r="AZ35" s="53">
        <f>(AI35*0.1)+(AK35*6)+(AO35*0.1)+(AQ35*6)</f>
        <v>151.80000000000001</v>
      </c>
      <c r="BA35" s="53">
        <f>(AH35*1)+(AI35*0.1)+(AK35*6)+(AO35*0.1)+(AQ35*6)</f>
        <v>247.8</v>
      </c>
    </row>
    <row r="36" spans="1:53" x14ac:dyDescent="0.15">
      <c r="A36" s="52" t="s">
        <v>2654</v>
      </c>
      <c r="B36" s="53">
        <v>25</v>
      </c>
      <c r="C36" s="53">
        <v>16</v>
      </c>
      <c r="D36" s="50">
        <f t="shared" si="25"/>
        <v>1</v>
      </c>
      <c r="E36" s="53">
        <v>5</v>
      </c>
      <c r="F36" s="53">
        <v>5</v>
      </c>
      <c r="G36" s="53">
        <v>45</v>
      </c>
      <c r="H36" s="53">
        <f t="shared" si="18"/>
        <v>9</v>
      </c>
      <c r="I36" s="53">
        <v>0</v>
      </c>
      <c r="J36" s="50">
        <f t="shared" si="26"/>
        <v>0</v>
      </c>
      <c r="L36" s="53"/>
      <c r="M36" s="53"/>
      <c r="N36" s="64" t="e">
        <f t="shared" si="19"/>
        <v>#DIV/0!</v>
      </c>
      <c r="O36" s="53">
        <v>0</v>
      </c>
      <c r="P36" s="50" t="e">
        <f t="shared" si="27"/>
        <v>#DIV/0!</v>
      </c>
      <c r="S36" s="52" t="s">
        <v>2655</v>
      </c>
      <c r="T36" s="65">
        <f t="shared" si="20"/>
        <v>8.8652482269503553E-3</v>
      </c>
      <c r="U36" s="65">
        <f t="shared" si="21"/>
        <v>1.4409221902017291E-2</v>
      </c>
      <c r="V36" s="65">
        <f t="shared" si="22"/>
        <v>0</v>
      </c>
      <c r="X36" s="53">
        <f>($G36*('Scoring Format'!$B$4))+($I36*'Scoring Format'!$B$7)+($M36*('Scoring Format'!$B$3))+($O36*('Scoring Format'!$B$6))</f>
        <v>4.5</v>
      </c>
      <c r="Y36" s="53">
        <f>(F36*1)+(($G36*('Scoring Format'!$B$4))+($I36*'Scoring Format'!$B$7)+($M36*('Scoring Format'!$B$3))+($O36*('Scoring Format'!$B$6)))</f>
        <v>9.5</v>
      </c>
      <c r="Z36" s="53">
        <f>(F36*0.5)+(($G36*('Scoring Format'!$B$4))+($I36*'Scoring Format'!$B$7)+($M36*('Scoring Format'!$B$3))+($O36*('Scoring Format'!$B$6)))</f>
        <v>7</v>
      </c>
      <c r="AA36" s="55"/>
      <c r="AD36" s="52" t="s">
        <v>30</v>
      </c>
      <c r="AE36" s="52"/>
      <c r="AF36" s="50">
        <f t="shared" si="28"/>
        <v>0.6</v>
      </c>
      <c r="AG36" s="53">
        <v>10</v>
      </c>
      <c r="AH36" s="53">
        <v>6</v>
      </c>
      <c r="AI36" s="53">
        <v>100</v>
      </c>
      <c r="AJ36" s="53">
        <f t="shared" si="23"/>
        <v>16.666666666666668</v>
      </c>
      <c r="AK36" s="53">
        <v>0</v>
      </c>
      <c r="AL36" s="50">
        <f t="shared" si="29"/>
        <v>0</v>
      </c>
      <c r="AN36" s="53">
        <v>0</v>
      </c>
      <c r="AO36" s="53">
        <v>0</v>
      </c>
      <c r="AP36" s="64" t="e">
        <f t="shared" si="24"/>
        <v>#DIV/0!</v>
      </c>
      <c r="AQ36" s="53">
        <v>0</v>
      </c>
      <c r="AR36" s="50" t="e">
        <f t="shared" si="30"/>
        <v>#DIV/0!</v>
      </c>
      <c r="AV36" s="65" t="e">
        <f>(#REF!+AK36)/(#REF!+AK41)</f>
        <v>#REF!</v>
      </c>
      <c r="AW36" s="65" t="e">
        <f>#REF!/(AK36+#REF!)</f>
        <v>#REF!</v>
      </c>
      <c r="AX36" s="65" t="e">
        <f>AK36/(#REF!+AK36)</f>
        <v>#REF!</v>
      </c>
      <c r="AZ36" s="53">
        <f>(AI36*0.1)+(AK36*6)+(AO36*0.1)+(AQ36*6)</f>
        <v>10</v>
      </c>
      <c r="BA36" s="53">
        <f>(AH36*1)+(AI36*0.1)+(AK36*6)+(AO36*0.1)+(AQ36*6)</f>
        <v>16</v>
      </c>
    </row>
    <row r="37" spans="1:53" x14ac:dyDescent="0.15">
      <c r="A37" s="52" t="s">
        <v>1915</v>
      </c>
      <c r="B37" s="53">
        <v>25</v>
      </c>
      <c r="C37" s="53">
        <v>16</v>
      </c>
      <c r="D37" s="50">
        <f t="shared" si="25"/>
        <v>0.5</v>
      </c>
      <c r="E37" s="53">
        <v>6</v>
      </c>
      <c r="F37" s="53">
        <v>3</v>
      </c>
      <c r="G37" s="53">
        <v>50</v>
      </c>
      <c r="H37" s="53">
        <f t="shared" si="18"/>
        <v>16.666666666666668</v>
      </c>
      <c r="I37" s="53">
        <v>0</v>
      </c>
      <c r="J37" s="50">
        <f t="shared" si="26"/>
        <v>0</v>
      </c>
      <c r="L37" s="53"/>
      <c r="M37" s="53"/>
      <c r="N37" s="64" t="e">
        <f t="shared" si="19"/>
        <v>#DIV/0!</v>
      </c>
      <c r="O37" s="53">
        <v>0</v>
      </c>
      <c r="P37" s="50" t="e">
        <f t="shared" si="27"/>
        <v>#DIV/0!</v>
      </c>
      <c r="S37" s="52" t="s">
        <v>1916</v>
      </c>
      <c r="T37" s="65">
        <f t="shared" si="20"/>
        <v>1.0638297872340425E-2</v>
      </c>
      <c r="U37" s="65">
        <f t="shared" si="21"/>
        <v>1.7291066282420751E-2</v>
      </c>
      <c r="V37" s="65">
        <f t="shared" si="22"/>
        <v>0</v>
      </c>
      <c r="X37" s="53">
        <f>($G37*('Scoring Format'!$B$4))+($I37*'Scoring Format'!$B$7)+($M37*('Scoring Format'!$B$3))+($O37*('Scoring Format'!$B$6))</f>
        <v>5</v>
      </c>
      <c r="Y37" s="53">
        <f>(F37*1)+(($G37*('Scoring Format'!$B$4))+($I37*'Scoring Format'!$B$7)+($M37*('Scoring Format'!$B$3))+($O37*('Scoring Format'!$B$6)))</f>
        <v>8</v>
      </c>
      <c r="Z37" s="53">
        <f>(F37*0.5)+(($G37*('Scoring Format'!$B$4))+($I37*'Scoring Format'!$B$7)+($M37*('Scoring Format'!$B$3))+($O37*('Scoring Format'!$B$6)))</f>
        <v>6.5</v>
      </c>
      <c r="AA37" s="55"/>
      <c r="AD37" s="52" t="s">
        <v>72</v>
      </c>
      <c r="AE37" s="52"/>
      <c r="AF37" s="50" t="e">
        <f t="shared" si="28"/>
        <v>#DIV/0!</v>
      </c>
      <c r="AG37" s="53"/>
      <c r="AH37" s="53"/>
      <c r="AI37" s="53"/>
      <c r="AJ37" s="53"/>
      <c r="AK37" s="53"/>
      <c r="AL37" s="50" t="e">
        <f t="shared" si="29"/>
        <v>#DIV/0!</v>
      </c>
      <c r="AN37" s="53"/>
      <c r="AO37" s="53"/>
      <c r="AP37" s="64" t="e">
        <f t="shared" si="24"/>
        <v>#DIV/0!</v>
      </c>
      <c r="AQ37" s="53"/>
      <c r="AR37" s="50" t="e">
        <f t="shared" si="30"/>
        <v>#DIV/0!</v>
      </c>
      <c r="AV37" s="65" t="e">
        <f>(#REF!+AK37)/(#REF!+AK42)</f>
        <v>#REF!</v>
      </c>
      <c r="AW37" s="65" t="e">
        <f>#REF!/(AK37+#REF!)</f>
        <v>#REF!</v>
      </c>
      <c r="AX37" s="65" t="e">
        <f>AK37/(#REF!+AK37)</f>
        <v>#REF!</v>
      </c>
      <c r="AZ37" s="53"/>
      <c r="BA37" s="53"/>
    </row>
    <row r="38" spans="1:53" x14ac:dyDescent="0.15">
      <c r="A38" s="51" t="s">
        <v>44</v>
      </c>
      <c r="B38" s="51"/>
      <c r="C38" s="51"/>
      <c r="D38" s="58"/>
      <c r="E38" s="51">
        <f>SUM(E32:E37)</f>
        <v>305</v>
      </c>
      <c r="F38" s="51">
        <f t="shared" ref="F38:I38" si="31">SUM(F32:F37)</f>
        <v>194</v>
      </c>
      <c r="G38" s="51">
        <f t="shared" si="31"/>
        <v>2217</v>
      </c>
      <c r="H38" s="51"/>
      <c r="I38" s="51">
        <f t="shared" si="31"/>
        <v>11</v>
      </c>
      <c r="J38" s="51"/>
      <c r="K38" s="51"/>
      <c r="L38" s="51">
        <f>SUM(L32:L37)</f>
        <v>0</v>
      </c>
      <c r="M38" s="51">
        <f t="shared" ref="M38:O38" si="32">SUM(M32:M37)</f>
        <v>0</v>
      </c>
      <c r="N38" s="51"/>
      <c r="O38" s="51">
        <f t="shared" si="32"/>
        <v>0</v>
      </c>
      <c r="P38" s="51"/>
      <c r="AD38" s="51" t="s">
        <v>44</v>
      </c>
      <c r="AE38" s="51"/>
      <c r="AF38" s="58"/>
      <c r="AG38" s="51">
        <f>SUM(AG32:AG37)</f>
        <v>422</v>
      </c>
      <c r="AH38" s="51">
        <f t="shared" ref="AH38:AI38" si="33">SUM(AH32:AH37)</f>
        <v>265</v>
      </c>
      <c r="AI38" s="51">
        <f t="shared" si="33"/>
        <v>3125</v>
      </c>
      <c r="AJ38" s="51"/>
      <c r="AK38" s="51">
        <f t="shared" ref="AK38" si="34">SUM(AK32:AK37)</f>
        <v>20</v>
      </c>
      <c r="AL38" s="51"/>
      <c r="AM38" s="51"/>
      <c r="AN38" s="51">
        <f>SUM(AN32:AN37)</f>
        <v>17</v>
      </c>
      <c r="AO38" s="51">
        <f t="shared" ref="AO38" si="35">SUM(AO32:AO37)</f>
        <v>128</v>
      </c>
      <c r="AP38" s="51"/>
      <c r="AQ38" s="51">
        <f t="shared" ref="AQ38" si="36">SUM(AQ32:AQ37)</f>
        <v>0</v>
      </c>
      <c r="AR38" s="51"/>
    </row>
    <row r="39" spans="1:53" x14ac:dyDescent="0.15">
      <c r="A39" s="51"/>
      <c r="C39" s="55"/>
      <c r="D39" s="55"/>
      <c r="E39" s="55"/>
      <c r="F39" s="55"/>
      <c r="G39" s="55"/>
      <c r="H39" s="55"/>
      <c r="I39" s="55"/>
      <c r="J39" s="55"/>
      <c r="K39" s="55"/>
      <c r="L39" s="55"/>
      <c r="AC39" s="51"/>
      <c r="AE39" s="55"/>
      <c r="AF39" s="55"/>
      <c r="AG39" s="55"/>
      <c r="AH39" s="55"/>
      <c r="AI39" s="55"/>
      <c r="AJ39" s="55"/>
      <c r="AK39" s="55"/>
      <c r="AL39" s="55"/>
      <c r="AM39" s="55"/>
      <c r="AN39" s="55"/>
    </row>
    <row r="40" spans="1:53" x14ac:dyDescent="0.15">
      <c r="A40" s="51"/>
      <c r="C40" s="55"/>
      <c r="D40" s="55"/>
      <c r="E40" s="55"/>
      <c r="F40" s="55"/>
      <c r="G40" s="55"/>
      <c r="H40" s="55"/>
      <c r="I40" s="55"/>
      <c r="J40" s="55"/>
      <c r="K40" s="55"/>
      <c r="L40" s="55"/>
      <c r="AC40" s="51"/>
      <c r="AE40" s="55"/>
      <c r="AF40" s="55"/>
      <c r="AG40" s="55"/>
      <c r="AH40" s="55"/>
      <c r="AI40" s="55"/>
      <c r="AJ40" s="55"/>
      <c r="AK40" s="55"/>
      <c r="AL40" s="55"/>
      <c r="AM40" s="55"/>
      <c r="AN40" s="55"/>
    </row>
    <row r="41" spans="1:53" x14ac:dyDescent="0.15">
      <c r="A41" s="524" t="s">
        <v>52</v>
      </c>
      <c r="B41" s="524"/>
      <c r="C41" s="524"/>
      <c r="D41" s="524"/>
      <c r="E41" s="524"/>
      <c r="F41" s="524"/>
      <c r="G41" s="524"/>
      <c r="H41" s="97"/>
      <c r="I41" s="97"/>
      <c r="J41" s="55"/>
      <c r="K41" s="55"/>
      <c r="L41" s="524" t="s">
        <v>49</v>
      </c>
      <c r="M41" s="524"/>
      <c r="N41" s="524"/>
      <c r="O41" s="524"/>
      <c r="P41" s="524"/>
      <c r="T41" s="524" t="s">
        <v>50</v>
      </c>
      <c r="U41" s="524"/>
      <c r="V41" s="524"/>
      <c r="X41" s="524"/>
      <c r="Y41" s="523"/>
      <c r="AE41" s="524" t="s">
        <v>52</v>
      </c>
      <c r="AF41" s="524"/>
      <c r="AG41" s="524"/>
      <c r="AH41" s="524"/>
      <c r="AI41" s="524"/>
      <c r="AJ41" s="524"/>
      <c r="AK41" s="524"/>
      <c r="AL41" s="55"/>
      <c r="AM41" s="55"/>
      <c r="AN41" s="524" t="s">
        <v>49</v>
      </c>
      <c r="AO41" s="524"/>
      <c r="AP41" s="524"/>
      <c r="AQ41" s="524"/>
      <c r="AR41" s="524"/>
      <c r="AV41" s="524" t="s">
        <v>50</v>
      </c>
      <c r="AW41" s="524"/>
      <c r="AX41" s="524"/>
      <c r="AZ41" s="524" t="s">
        <v>51</v>
      </c>
      <c r="BA41" s="523"/>
    </row>
    <row r="42" spans="1:53" x14ac:dyDescent="0.15">
      <c r="A42" s="51" t="s">
        <v>31</v>
      </c>
      <c r="B42" s="51" t="s">
        <v>1517</v>
      </c>
      <c r="C42" s="51" t="s">
        <v>66</v>
      </c>
      <c r="D42" s="51" t="s">
        <v>34</v>
      </c>
      <c r="E42" s="51" t="s">
        <v>17</v>
      </c>
      <c r="F42" s="51" t="s">
        <v>18</v>
      </c>
      <c r="G42" s="51" t="s">
        <v>19</v>
      </c>
      <c r="H42" s="51" t="s">
        <v>20</v>
      </c>
      <c r="I42" s="51" t="s">
        <v>6</v>
      </c>
      <c r="J42" s="51" t="s">
        <v>53</v>
      </c>
      <c r="L42" s="51" t="s">
        <v>10</v>
      </c>
      <c r="M42" s="51" t="s">
        <v>11</v>
      </c>
      <c r="N42" s="51" t="s">
        <v>12</v>
      </c>
      <c r="O42" s="51" t="s">
        <v>54</v>
      </c>
      <c r="P42" s="51" t="s">
        <v>7</v>
      </c>
      <c r="S42" s="51" t="s">
        <v>31</v>
      </c>
      <c r="T42" s="51" t="s">
        <v>47</v>
      </c>
      <c r="U42" s="51" t="s">
        <v>45</v>
      </c>
      <c r="V42" s="51" t="s">
        <v>46</v>
      </c>
      <c r="X42" s="51" t="s">
        <v>14</v>
      </c>
      <c r="Y42" s="51" t="s">
        <v>21</v>
      </c>
      <c r="Z42" s="51" t="s">
        <v>1004</v>
      </c>
      <c r="AA42" s="51"/>
      <c r="AD42" s="51" t="s">
        <v>31</v>
      </c>
      <c r="AE42" s="51" t="s">
        <v>66</v>
      </c>
      <c r="AF42" s="51" t="s">
        <v>34</v>
      </c>
      <c r="AG42" s="51" t="s">
        <v>17</v>
      </c>
      <c r="AH42" s="51" t="s">
        <v>18</v>
      </c>
      <c r="AI42" s="51" t="s">
        <v>19</v>
      </c>
      <c r="AJ42" s="51" t="s">
        <v>20</v>
      </c>
      <c r="AK42" s="51" t="s">
        <v>6</v>
      </c>
      <c r="AL42" s="51" t="s">
        <v>53</v>
      </c>
      <c r="AN42" s="51" t="s">
        <v>10</v>
      </c>
      <c r="AO42" s="51" t="s">
        <v>11</v>
      </c>
      <c r="AP42" s="51" t="s">
        <v>12</v>
      </c>
      <c r="AQ42" s="51" t="s">
        <v>54</v>
      </c>
      <c r="AR42" s="51" t="s">
        <v>7</v>
      </c>
      <c r="AV42" s="51" t="s">
        <v>47</v>
      </c>
      <c r="AW42" s="51" t="s">
        <v>45</v>
      </c>
      <c r="AX42" s="51" t="s">
        <v>46</v>
      </c>
      <c r="AZ42" s="51" t="s">
        <v>14</v>
      </c>
      <c r="BA42" s="51" t="s">
        <v>21</v>
      </c>
    </row>
    <row r="43" spans="1:53" x14ac:dyDescent="0.15">
      <c r="A43" s="52" t="s">
        <v>1919</v>
      </c>
      <c r="B43" s="53">
        <v>22</v>
      </c>
      <c r="C43" s="53">
        <v>15</v>
      </c>
      <c r="D43" s="50">
        <f>F43/E43</f>
        <v>0.7931034482758621</v>
      </c>
      <c r="E43" s="53">
        <v>58</v>
      </c>
      <c r="F43" s="53">
        <v>46</v>
      </c>
      <c r="G43" s="53">
        <v>450</v>
      </c>
      <c r="H43" s="53">
        <f>G43/F43</f>
        <v>9.7826086956521738</v>
      </c>
      <c r="I43" s="53">
        <v>4</v>
      </c>
      <c r="J43" s="50">
        <f>I43/F43</f>
        <v>8.6956521739130432E-2</v>
      </c>
      <c r="L43" s="53">
        <v>0</v>
      </c>
      <c r="M43" s="53">
        <v>0</v>
      </c>
      <c r="N43" s="53">
        <v>0</v>
      </c>
      <c r="O43" s="53">
        <v>0</v>
      </c>
      <c r="P43" s="50" t="e">
        <f>O43/L43</f>
        <v>#DIV/0!</v>
      </c>
      <c r="S43" s="52" t="s">
        <v>1920</v>
      </c>
      <c r="T43" s="65">
        <f>(E43+L43)/($E$47+$L$47+$E$38+$L$38+$K$27+$D$27+$N$17)</f>
        <v>6.5241844769403826E-2</v>
      </c>
      <c r="U43" s="65">
        <f>E43/($E$47+$E$38+$K$27)</f>
        <v>0.11372549019607843</v>
      </c>
      <c r="V43" s="65">
        <f>L43/($L$47+$L$38+$D$27+$N$17)</f>
        <v>0</v>
      </c>
      <c r="X43" s="53">
        <f>($G43*('Scoring Format'!$B$4))+($I43*'Scoring Format'!$B$7)+($M43*('Scoring Format'!$B$3))+($O43*('Scoring Format'!$B$6))</f>
        <v>69</v>
      </c>
      <c r="Y43" s="53">
        <f>(F43*1)+(($G43*('Scoring Format'!$B$4))+($I43*'Scoring Format'!$B$7)+($M43*('Scoring Format'!$B$3))+($O43*('Scoring Format'!$B$6)))</f>
        <v>115</v>
      </c>
      <c r="Z43" s="53">
        <f>(F43*0.5)+(($G43*('Scoring Format'!$B$4))+($I43*'Scoring Format'!$B$7)+($M43*('Scoring Format'!$B$3))+($O43*('Scoring Format'!$B$6)))</f>
        <v>92</v>
      </c>
      <c r="AA43" s="55"/>
      <c r="AD43" s="52" t="s">
        <v>32</v>
      </c>
      <c r="AE43" s="52"/>
      <c r="AF43" s="50">
        <f>AH43/AG43</f>
        <v>0.5625</v>
      </c>
      <c r="AG43" s="53">
        <v>16</v>
      </c>
      <c r="AH43" s="53">
        <v>9</v>
      </c>
      <c r="AI43" s="53">
        <v>108</v>
      </c>
      <c r="AJ43" s="53">
        <f>AI43/AH43</f>
        <v>12</v>
      </c>
      <c r="AK43" s="53">
        <v>1</v>
      </c>
      <c r="AL43" s="50">
        <f>AK43/AH43</f>
        <v>0.1111111111111111</v>
      </c>
      <c r="AN43" s="53">
        <v>0</v>
      </c>
      <c r="AO43" s="53">
        <v>0</v>
      </c>
      <c r="AP43" s="53">
        <v>0</v>
      </c>
      <c r="AQ43" s="53">
        <v>0</v>
      </c>
      <c r="AR43" s="50" t="e">
        <f>AQ43/AN43</f>
        <v>#DIV/0!</v>
      </c>
      <c r="AV43" s="65" t="e">
        <f>(#REF!+AK43)/(#REF!+AK46)</f>
        <v>#REF!</v>
      </c>
      <c r="AW43" s="65" t="e">
        <f>#REF!/(AK43+#REF!)</f>
        <v>#REF!</v>
      </c>
      <c r="AX43" s="65" t="e">
        <f>AK43/(#REF!+AK43)</f>
        <v>#REF!</v>
      </c>
      <c r="AZ43" s="53">
        <f>(AI43*0.1)+(AK43*6)+(AO43*0.1)+(AQ43*6)</f>
        <v>16.8</v>
      </c>
      <c r="BA43" s="53">
        <f>(AH43*1)+(AI43*0.1)+(AK43*6)+(AO43*0.1)+(AQ43*6)</f>
        <v>25.8</v>
      </c>
    </row>
    <row r="44" spans="1:53" x14ac:dyDescent="0.15">
      <c r="A44" s="52" t="s">
        <v>2658</v>
      </c>
      <c r="B44" s="53">
        <v>21</v>
      </c>
      <c r="C44" s="53">
        <v>16</v>
      </c>
      <c r="D44" s="50">
        <f t="shared" ref="D44:D46" si="37">F44/E44</f>
        <v>0.6470588235294118</v>
      </c>
      <c r="E44" s="53">
        <v>51</v>
      </c>
      <c r="F44" s="53">
        <v>33</v>
      </c>
      <c r="G44" s="53">
        <v>362</v>
      </c>
      <c r="H44" s="53">
        <f>G44/F44</f>
        <v>10.969696969696969</v>
      </c>
      <c r="I44" s="53">
        <v>3</v>
      </c>
      <c r="J44" s="50">
        <f t="shared" ref="J44:J46" si="38">I44/F44</f>
        <v>9.0909090909090912E-2</v>
      </c>
      <c r="L44" s="53">
        <v>0</v>
      </c>
      <c r="M44" s="53">
        <v>0</v>
      </c>
      <c r="N44" s="53">
        <v>0</v>
      </c>
      <c r="O44" s="53">
        <v>0</v>
      </c>
      <c r="P44" s="50" t="e">
        <f t="shared" ref="P44:P46" si="39">O44/L44</f>
        <v>#DIV/0!</v>
      </c>
      <c r="S44" s="52" t="s">
        <v>2660</v>
      </c>
      <c r="T44" s="65">
        <f>(E44+L44)/($E$47+$L$47+$E$38+$L$38+$K$27+$D$27+$N$17)</f>
        <v>5.736782902137233E-2</v>
      </c>
      <c r="U44" s="65">
        <f>E44/($E$47+$E$38+$K$27)</f>
        <v>0.1</v>
      </c>
      <c r="V44" s="65">
        <f>L44/($L$47+$L$38+$D$27+$N$17)</f>
        <v>0</v>
      </c>
      <c r="X44" s="53">
        <f>($G44*('Scoring Format'!$B$4))+($I44*'Scoring Format'!$B$7)+($M44*('Scoring Format'!$B$3))+($O44*('Scoring Format'!$B$6))</f>
        <v>54.2</v>
      </c>
      <c r="Y44" s="53">
        <f>(F44*1)+(($G44*('Scoring Format'!$B$4))+($I44*'Scoring Format'!$B$7)+($M44*('Scoring Format'!$B$3))+($O44*('Scoring Format'!$B$6)))</f>
        <v>87.2</v>
      </c>
      <c r="Z44" s="53">
        <f>(F44*0.5)+(($G44*('Scoring Format'!$B$4))+($I44*'Scoring Format'!$B$7)+($M44*('Scoring Format'!$B$3))+($O44*('Scoring Format'!$B$6)))</f>
        <v>70.7</v>
      </c>
      <c r="AA44" s="55"/>
      <c r="AD44" s="52" t="s">
        <v>73</v>
      </c>
      <c r="AE44" s="52"/>
      <c r="AF44" s="50">
        <f t="shared" ref="AF44:AF46" si="40">AH44/AG44</f>
        <v>0.74285714285714288</v>
      </c>
      <c r="AG44" s="53">
        <v>35</v>
      </c>
      <c r="AH44" s="53">
        <v>26</v>
      </c>
      <c r="AI44" s="53">
        <v>283</v>
      </c>
      <c r="AJ44" s="53">
        <f>AI44/AH44</f>
        <v>10.884615384615385</v>
      </c>
      <c r="AK44" s="53">
        <v>2</v>
      </c>
      <c r="AL44" s="50">
        <f t="shared" ref="AL44:AL46" si="41">AK44/AH44</f>
        <v>7.6923076923076927E-2</v>
      </c>
      <c r="AN44" s="53">
        <v>0</v>
      </c>
      <c r="AO44" s="53">
        <v>0</v>
      </c>
      <c r="AP44" s="53">
        <v>0</v>
      </c>
      <c r="AQ44" s="53">
        <v>0</v>
      </c>
      <c r="AR44" s="50" t="e">
        <f t="shared" ref="AR44:AR46" si="42">AQ44/AN44</f>
        <v>#DIV/0!</v>
      </c>
      <c r="AV44" s="65" t="e">
        <f>(#REF!+AK44)/(#REF!+AK47)</f>
        <v>#REF!</v>
      </c>
      <c r="AW44" s="65" t="e">
        <f>#REF!/(AK44+#REF!)</f>
        <v>#REF!</v>
      </c>
      <c r="AX44" s="65" t="e">
        <f>AK44/(#REF!+AK44)</f>
        <v>#REF!</v>
      </c>
      <c r="AZ44" s="53">
        <f>(AI44*0.1)+(AK44*6)+(AO44*0.1)+(AQ44*6)</f>
        <v>40.299999999999997</v>
      </c>
      <c r="BA44" s="53">
        <f>(AH44*1)+(AI44*0.1)+(AK44*6)+(AO44*0.1)+(AQ44*6)</f>
        <v>66.3</v>
      </c>
    </row>
    <row r="45" spans="1:53" x14ac:dyDescent="0.15">
      <c r="A45" s="52" t="s">
        <v>474</v>
      </c>
      <c r="B45" s="53">
        <v>26</v>
      </c>
      <c r="C45" s="53">
        <v>13</v>
      </c>
      <c r="D45" s="50">
        <f t="shared" si="37"/>
        <v>0.8</v>
      </c>
      <c r="E45" s="53">
        <v>10</v>
      </c>
      <c r="F45" s="53">
        <v>8</v>
      </c>
      <c r="G45" s="53">
        <v>61</v>
      </c>
      <c r="H45" s="53">
        <f>G45/F45</f>
        <v>7.625</v>
      </c>
      <c r="I45" s="53">
        <v>0</v>
      </c>
      <c r="J45" s="50">
        <f t="shared" si="38"/>
        <v>0</v>
      </c>
      <c r="L45" s="53">
        <v>0</v>
      </c>
      <c r="M45" s="53">
        <v>0</v>
      </c>
      <c r="N45" s="53">
        <v>0</v>
      </c>
      <c r="O45" s="53">
        <v>0</v>
      </c>
      <c r="P45" s="50" t="e">
        <f t="shared" si="39"/>
        <v>#DIV/0!</v>
      </c>
      <c r="S45" s="52" t="s">
        <v>401</v>
      </c>
      <c r="T45" s="65">
        <f>(E45+L45)/($E$47+$L$47+$E$38+$L$38+$K$27+$D$27+$N$17)</f>
        <v>1.1248593925759279E-2</v>
      </c>
      <c r="U45" s="65">
        <f>E45/($E$47+$E$38+$K$27)</f>
        <v>1.9607843137254902E-2</v>
      </c>
      <c r="V45" s="65">
        <f>L45/($L$47+$L$38+$D$27+$N$17)</f>
        <v>0</v>
      </c>
      <c r="X45" s="53">
        <f>($G45*('Scoring Format'!$B$4))+($I45*'Scoring Format'!$B$7)+($M45*('Scoring Format'!$B$3))+($O45*('Scoring Format'!$B$6))</f>
        <v>6.1000000000000005</v>
      </c>
      <c r="Y45" s="53">
        <f>(F45*1)+(($G45*('Scoring Format'!$B$4))+($I45*'Scoring Format'!$B$7)+($M45*('Scoring Format'!$B$3))+($O45*('Scoring Format'!$B$6)))</f>
        <v>14.100000000000001</v>
      </c>
      <c r="Z45" s="53">
        <f>(F45*0.5)+(($G45*('Scoring Format'!$B$4))+($I45*'Scoring Format'!$B$7)+($M45*('Scoring Format'!$B$3))+($O45*('Scoring Format'!$B$6)))</f>
        <v>10.100000000000001</v>
      </c>
      <c r="AA45" s="55"/>
      <c r="AD45" s="52" t="s">
        <v>74</v>
      </c>
      <c r="AE45" s="52"/>
      <c r="AF45" s="50">
        <f t="shared" si="40"/>
        <v>0.5</v>
      </c>
      <c r="AG45" s="53">
        <v>12</v>
      </c>
      <c r="AH45" s="53">
        <v>6</v>
      </c>
      <c r="AI45" s="53">
        <v>65</v>
      </c>
      <c r="AJ45" s="53">
        <f>AI45/AH45</f>
        <v>10.833333333333334</v>
      </c>
      <c r="AK45" s="53">
        <v>0</v>
      </c>
      <c r="AL45" s="50">
        <f t="shared" si="41"/>
        <v>0</v>
      </c>
      <c r="AN45" s="53">
        <v>0</v>
      </c>
      <c r="AO45" s="53">
        <v>0</v>
      </c>
      <c r="AP45" s="53">
        <v>0</v>
      </c>
      <c r="AQ45" s="53">
        <v>0</v>
      </c>
      <c r="AR45" s="50" t="e">
        <f t="shared" si="42"/>
        <v>#DIV/0!</v>
      </c>
      <c r="AV45" s="65" t="e">
        <f>(#REF!+AK45)/(#REF!+AI49)</f>
        <v>#REF!</v>
      </c>
      <c r="AW45" s="65" t="e">
        <f>#REF!/(AK45+#REF!)</f>
        <v>#REF!</v>
      </c>
      <c r="AX45" s="65" t="e">
        <f>AK45/(#REF!+AK45)</f>
        <v>#REF!</v>
      </c>
      <c r="AZ45" s="53">
        <f>(AI45*0.1)+(AK45*6)+(AO45*0.1)+(AQ45*6)</f>
        <v>6.5</v>
      </c>
      <c r="BA45" s="53">
        <f>(AH45*1)+(AI45*0.1)+(AK45*6)+(AO45*0.1)+(AQ45*6)</f>
        <v>12.5</v>
      </c>
    </row>
    <row r="46" spans="1:53" x14ac:dyDescent="0.15">
      <c r="A46" s="52" t="s">
        <v>2659</v>
      </c>
      <c r="B46" s="53">
        <v>27</v>
      </c>
      <c r="C46" s="53"/>
      <c r="D46" s="50" t="e">
        <f t="shared" si="37"/>
        <v>#DIV/0!</v>
      </c>
      <c r="E46" s="53"/>
      <c r="F46" s="53"/>
      <c r="G46" s="53"/>
      <c r="H46" s="53" t="e">
        <f>G46/F46</f>
        <v>#DIV/0!</v>
      </c>
      <c r="I46" s="53"/>
      <c r="J46" s="50" t="e">
        <f t="shared" si="38"/>
        <v>#DIV/0!</v>
      </c>
      <c r="L46" s="53"/>
      <c r="M46" s="53"/>
      <c r="N46" s="53" t="e">
        <f>M46/L46</f>
        <v>#DIV/0!</v>
      </c>
      <c r="O46" s="53">
        <v>0</v>
      </c>
      <c r="P46" s="50" t="e">
        <f t="shared" si="39"/>
        <v>#DIV/0!</v>
      </c>
      <c r="S46" s="52" t="s">
        <v>2661</v>
      </c>
      <c r="T46" s="65">
        <f>(E46+L46)/($E$47+$L$47+$E$38+$L$38+$K$27+$D$27+$N$17)</f>
        <v>0</v>
      </c>
      <c r="U46" s="65">
        <f>E46/($E$47+$E$38+$K$27)</f>
        <v>0</v>
      </c>
      <c r="V46" s="65">
        <f>L46/($L$47+$L$38+$D$27+$N$17)</f>
        <v>0</v>
      </c>
      <c r="X46" s="53">
        <f>($G46*('Scoring Format'!$B$4))+($I46*'Scoring Format'!$B$7)+($M46*('Scoring Format'!$B$3))+($O46*('Scoring Format'!$B$6))</f>
        <v>0</v>
      </c>
      <c r="Y46" s="53">
        <f>(F46*1)+(($G46*('Scoring Format'!$B$4))+($I46*'Scoring Format'!$B$7)+($M46*('Scoring Format'!$B$3))+($O46*('Scoring Format'!$B$6)))</f>
        <v>0</v>
      </c>
      <c r="Z46" s="53">
        <f>(F46*0.5)+(($G46*('Scoring Format'!$B$4))+($I46*'Scoring Format'!$B$7)+($M46*('Scoring Format'!$B$3))+($O46*('Scoring Format'!$B$6)))</f>
        <v>0</v>
      </c>
      <c r="AA46" s="55"/>
      <c r="AD46" s="52"/>
      <c r="AE46" s="52"/>
      <c r="AF46" s="50" t="e">
        <f t="shared" si="40"/>
        <v>#DIV/0!</v>
      </c>
      <c r="AG46" s="53"/>
      <c r="AH46" s="53"/>
      <c r="AI46" s="53"/>
      <c r="AJ46" s="53" t="e">
        <f>AI46/AH46</f>
        <v>#DIV/0!</v>
      </c>
      <c r="AK46" s="53"/>
      <c r="AL46" s="50" t="e">
        <f t="shared" si="41"/>
        <v>#DIV/0!</v>
      </c>
      <c r="AN46" s="53"/>
      <c r="AO46" s="53"/>
      <c r="AP46" s="53"/>
      <c r="AQ46" s="53">
        <v>0</v>
      </c>
      <c r="AR46" s="50" t="e">
        <f t="shared" si="42"/>
        <v>#DIV/0!</v>
      </c>
      <c r="AV46" s="65" t="e">
        <f>(#REF!+AK46)/(#REF!+AI50)</f>
        <v>#REF!</v>
      </c>
      <c r="AW46" s="65" t="e">
        <f>#REF!/(AK46+#REF!)</f>
        <v>#REF!</v>
      </c>
      <c r="AX46" s="65" t="e">
        <f>AK46/(#REF!+AK46)</f>
        <v>#REF!</v>
      </c>
      <c r="AZ46" s="53">
        <f>(AI46*0.1)+(AK46*6)+(AO46*0.1)+(AQ46*6)</f>
        <v>0</v>
      </c>
      <c r="BA46" s="53">
        <f>(AH46*1)+(AI46*0.1)+(AK46*6)+(AO46*0.1)+(AQ46*6)</f>
        <v>0</v>
      </c>
    </row>
    <row r="47" spans="1:53" x14ac:dyDescent="0.15">
      <c r="A47" s="51" t="s">
        <v>44</v>
      </c>
      <c r="B47" s="51"/>
      <c r="C47" s="51"/>
      <c r="D47" s="58"/>
      <c r="E47" s="51">
        <f>SUM(E43:E46)</f>
        <v>119</v>
      </c>
      <c r="F47" s="51">
        <f t="shared" ref="F47:I47" si="43">SUM(F43:F46)</f>
        <v>87</v>
      </c>
      <c r="G47" s="51">
        <f t="shared" si="43"/>
        <v>873</v>
      </c>
      <c r="H47" s="51"/>
      <c r="I47" s="51">
        <f t="shared" si="43"/>
        <v>7</v>
      </c>
      <c r="J47" s="51"/>
      <c r="K47" s="51"/>
      <c r="L47" s="51">
        <f>SUM(L43:L46)</f>
        <v>0</v>
      </c>
      <c r="M47" s="51">
        <f t="shared" ref="M47:O47" si="44">SUM(M43:M46)</f>
        <v>0</v>
      </c>
      <c r="N47" s="51"/>
      <c r="O47" s="51">
        <f t="shared" si="44"/>
        <v>0</v>
      </c>
      <c r="P47" s="58"/>
      <c r="R47" s="56"/>
      <c r="T47" s="56"/>
      <c r="V47" s="55"/>
      <c r="W47" s="55"/>
      <c r="AD47" s="51" t="s">
        <v>44</v>
      </c>
      <c r="AE47" s="51"/>
      <c r="AF47" s="58"/>
      <c r="AG47" s="51">
        <f>SUM(AG43:AG46)</f>
        <v>63</v>
      </c>
      <c r="AH47" s="51">
        <f t="shared" ref="AH47:AI47" si="45">SUM(AH43:AH46)</f>
        <v>41</v>
      </c>
      <c r="AI47" s="51">
        <f t="shared" si="45"/>
        <v>456</v>
      </c>
      <c r="AJ47" s="51"/>
      <c r="AK47" s="51">
        <f t="shared" ref="AK47" si="46">SUM(AK43:AK46)</f>
        <v>3</v>
      </c>
      <c r="AL47" s="51"/>
      <c r="AM47" s="51"/>
      <c r="AN47" s="51">
        <f>SUM(AN43:AN46)</f>
        <v>0</v>
      </c>
      <c r="AO47" s="51">
        <f t="shared" ref="AO47" si="47">SUM(AO43:AO46)</f>
        <v>0</v>
      </c>
      <c r="AP47" s="51"/>
      <c r="AQ47" s="51">
        <f t="shared" ref="AQ47" si="48">SUM(AQ43:AQ46)</f>
        <v>0</v>
      </c>
      <c r="AR47" s="58"/>
      <c r="AT47" s="56"/>
      <c r="AU47" s="56"/>
      <c r="AV47" s="56"/>
      <c r="AX47" s="55"/>
      <c r="AY47" s="55"/>
    </row>
    <row r="48" spans="1:53" x14ac:dyDescent="0.15">
      <c r="A48" s="58"/>
      <c r="H48" s="61"/>
      <c r="I48" s="55"/>
      <c r="J48" s="55"/>
      <c r="P48" s="56"/>
      <c r="Q48" s="56"/>
      <c r="R48" s="56"/>
      <c r="T48" s="55"/>
      <c r="U48" s="55"/>
      <c r="AJ48" s="61"/>
      <c r="AK48" s="55"/>
      <c r="AL48" s="55"/>
      <c r="AR48" s="56"/>
      <c r="AS48" s="56"/>
      <c r="AT48" s="56"/>
      <c r="AV48" s="55"/>
      <c r="AW48" s="55"/>
    </row>
    <row r="49" spans="1:50" x14ac:dyDescent="0.15">
      <c r="H49" s="61"/>
      <c r="I49" s="55"/>
      <c r="J49" s="55"/>
      <c r="P49" s="56"/>
      <c r="Q49" s="56"/>
      <c r="R49" s="56"/>
      <c r="T49" s="55"/>
      <c r="U49" s="55"/>
      <c r="AJ49" s="61"/>
      <c r="AK49" s="55"/>
      <c r="AL49" s="55"/>
      <c r="AR49" s="56"/>
      <c r="AS49" s="56"/>
      <c r="AT49" s="56"/>
      <c r="AV49" s="55"/>
      <c r="AW49" s="55"/>
    </row>
    <row r="50" spans="1:50" x14ac:dyDescent="0.15">
      <c r="A50" s="524" t="s">
        <v>57</v>
      </c>
      <c r="B50" s="524"/>
      <c r="C50" s="524"/>
      <c r="D50" s="524"/>
      <c r="E50" s="524"/>
      <c r="F50" s="524"/>
      <c r="G50" s="524"/>
      <c r="H50" s="61"/>
      <c r="I50" s="55"/>
      <c r="J50" s="524" t="s">
        <v>58</v>
      </c>
      <c r="K50" s="525"/>
      <c r="L50" s="525"/>
      <c r="M50" s="525"/>
      <c r="N50" s="525"/>
      <c r="P50" s="67"/>
      <c r="Q50" s="56"/>
      <c r="R50" s="524" t="s">
        <v>62</v>
      </c>
      <c r="S50" s="525"/>
      <c r="T50" s="525"/>
      <c r="U50" s="525"/>
      <c r="V50" s="525"/>
      <c r="AC50" s="524" t="s">
        <v>57</v>
      </c>
      <c r="AD50" s="524"/>
      <c r="AE50" s="524"/>
      <c r="AF50" s="524"/>
      <c r="AG50" s="524"/>
      <c r="AH50" s="524"/>
      <c r="AI50" s="524"/>
      <c r="AJ50" s="61"/>
      <c r="AK50" s="55"/>
      <c r="AL50" s="524" t="s">
        <v>58</v>
      </c>
      <c r="AM50" s="525"/>
      <c r="AN50" s="525"/>
      <c r="AO50" s="525"/>
      <c r="AP50" s="525"/>
      <c r="AR50" s="67"/>
      <c r="AS50" s="56"/>
      <c r="AT50" s="524" t="s">
        <v>62</v>
      </c>
      <c r="AU50" s="525"/>
      <c r="AV50" s="525"/>
      <c r="AW50" s="525"/>
      <c r="AX50" s="525"/>
    </row>
    <row r="51" spans="1:50" x14ac:dyDescent="0.15">
      <c r="A51" s="58"/>
      <c r="B51" s="51" t="s">
        <v>17</v>
      </c>
      <c r="C51" s="51" t="s">
        <v>42</v>
      </c>
      <c r="D51" s="51" t="s">
        <v>19</v>
      </c>
      <c r="E51" s="51" t="s">
        <v>6</v>
      </c>
      <c r="H51" s="55"/>
      <c r="I51" s="55"/>
      <c r="J51" s="526" t="s">
        <v>59</v>
      </c>
      <c r="K51" s="523"/>
      <c r="L51" s="523"/>
      <c r="M51" s="523"/>
      <c r="N51" s="58" t="s">
        <v>60</v>
      </c>
      <c r="R51" s="526" t="s">
        <v>59</v>
      </c>
      <c r="S51" s="523"/>
      <c r="T51" s="523"/>
      <c r="U51" s="523"/>
      <c r="V51" s="58" t="s">
        <v>60</v>
      </c>
      <c r="AC51" s="58"/>
      <c r="AD51" s="51" t="s">
        <v>17</v>
      </c>
      <c r="AE51" s="51" t="s">
        <v>42</v>
      </c>
      <c r="AF51" s="51" t="s">
        <v>19</v>
      </c>
      <c r="AG51" s="51" t="s">
        <v>6</v>
      </c>
      <c r="AJ51" s="55"/>
      <c r="AK51" s="55"/>
      <c r="AL51" s="526" t="s">
        <v>59</v>
      </c>
      <c r="AM51" s="523"/>
      <c r="AN51" s="523"/>
      <c r="AO51" s="523"/>
      <c r="AP51" s="58" t="s">
        <v>60</v>
      </c>
      <c r="AT51" s="526" t="s">
        <v>59</v>
      </c>
      <c r="AU51" s="523"/>
      <c r="AV51" s="523"/>
      <c r="AW51" s="523"/>
      <c r="AX51" s="58" t="s">
        <v>60</v>
      </c>
    </row>
    <row r="52" spans="1:50" x14ac:dyDescent="0.15">
      <c r="A52" s="66" t="s">
        <v>33</v>
      </c>
      <c r="B52" s="53">
        <f>SUM(K22:K26,E32:E37,E43:E46)</f>
        <v>510</v>
      </c>
      <c r="C52" s="53">
        <f>SUM(F43:F46,F32:F37,L22:L26)</f>
        <v>347</v>
      </c>
      <c r="D52" s="53">
        <f>SUM(G43:G46,G32:G37,M22:M26)</f>
        <v>3675</v>
      </c>
      <c r="E52" s="53">
        <f>SUM(O22:O26,I32:I37,I43:I46)</f>
        <v>21</v>
      </c>
      <c r="H52" s="55"/>
      <c r="I52" s="55"/>
      <c r="J52" s="527" t="s">
        <v>1912</v>
      </c>
      <c r="K52" s="527"/>
      <c r="L52" s="527"/>
      <c r="M52" s="527"/>
      <c r="N52" s="52" t="s">
        <v>0</v>
      </c>
      <c r="R52" s="527"/>
      <c r="S52" s="527"/>
      <c r="T52" s="527"/>
      <c r="U52" s="527"/>
      <c r="V52" s="52"/>
      <c r="AC52" s="66" t="s">
        <v>33</v>
      </c>
      <c r="AD52" s="53">
        <f>SUM(AM22:AM26,AG32:AG37,AG43:AG46)</f>
        <v>583</v>
      </c>
      <c r="AE52" s="53">
        <f>SUM(AH43:AH46,AH32:AH37,AM22:AM26)</f>
        <v>404</v>
      </c>
      <c r="AF52" s="53">
        <f>SUM(AI43:AI46,AI32:AI37,AN22:AN26)</f>
        <v>3653</v>
      </c>
      <c r="AG52" s="53">
        <f>SUM(AQ22:AQ26,AK32:AK37,AK43:AK46)</f>
        <v>27</v>
      </c>
      <c r="AJ52" s="55"/>
      <c r="AK52" s="55"/>
      <c r="AL52" s="528"/>
      <c r="AM52" s="527"/>
      <c r="AN52" s="527"/>
      <c r="AO52" s="527"/>
      <c r="AP52" s="52"/>
      <c r="AT52" s="528"/>
      <c r="AU52" s="527"/>
      <c r="AV52" s="527"/>
      <c r="AW52" s="527"/>
      <c r="AX52" s="52"/>
    </row>
    <row r="53" spans="1:50" x14ac:dyDescent="0.15">
      <c r="A53" s="66" t="s">
        <v>43</v>
      </c>
      <c r="B53" s="53">
        <f>SUM(D17)</f>
        <v>510</v>
      </c>
      <c r="C53" s="53">
        <f>SUM(E17)</f>
        <v>347</v>
      </c>
      <c r="D53" s="53">
        <f>SUM(G17)</f>
        <v>3675</v>
      </c>
      <c r="E53" s="53">
        <f>SUM(I17)</f>
        <v>21</v>
      </c>
      <c r="F53" s="51"/>
      <c r="J53" s="527" t="s">
        <v>1423</v>
      </c>
      <c r="K53" s="527"/>
      <c r="L53" s="527"/>
      <c r="M53" s="527"/>
      <c r="N53" s="52" t="s">
        <v>0</v>
      </c>
      <c r="R53" s="527"/>
      <c r="S53" s="527"/>
      <c r="T53" s="527"/>
      <c r="U53" s="527"/>
      <c r="V53" s="52"/>
      <c r="AC53" s="66" t="s">
        <v>43</v>
      </c>
      <c r="AD53" s="53">
        <f>SUM(AF17)</f>
        <v>583</v>
      </c>
      <c r="AE53" s="53">
        <f>SUM(AG17)</f>
        <v>378</v>
      </c>
      <c r="AF53" s="53">
        <f>SUM(AI17)</f>
        <v>4072</v>
      </c>
      <c r="AG53" s="53">
        <f>SUM(AK17)</f>
        <v>27</v>
      </c>
      <c r="AH53" s="51"/>
      <c r="AL53" s="528"/>
      <c r="AM53" s="527"/>
      <c r="AN53" s="527"/>
      <c r="AO53" s="527"/>
      <c r="AP53" s="52"/>
      <c r="AT53" s="528"/>
      <c r="AU53" s="527"/>
      <c r="AV53" s="527"/>
      <c r="AW53" s="527"/>
      <c r="AX53" s="52"/>
    </row>
    <row r="54" spans="1:50" x14ac:dyDescent="0.15">
      <c r="A54" s="66" t="s">
        <v>65</v>
      </c>
      <c r="B54" s="52"/>
      <c r="F54" s="51"/>
      <c r="J54" s="527" t="s">
        <v>2646</v>
      </c>
      <c r="K54" s="527"/>
      <c r="L54" s="527"/>
      <c r="M54" s="527"/>
      <c r="N54" s="52" t="s">
        <v>16</v>
      </c>
      <c r="R54" s="527"/>
      <c r="S54" s="527"/>
      <c r="T54" s="527"/>
      <c r="U54" s="527"/>
      <c r="V54" s="52"/>
      <c r="AC54" s="66" t="s">
        <v>65</v>
      </c>
      <c r="AD54" s="52"/>
      <c r="AH54" s="51"/>
      <c r="AL54" s="528"/>
      <c r="AM54" s="527"/>
      <c r="AN54" s="527"/>
      <c r="AO54" s="527"/>
      <c r="AP54" s="52"/>
      <c r="AT54" s="528"/>
      <c r="AU54" s="527"/>
      <c r="AV54" s="527"/>
      <c r="AW54" s="527"/>
      <c r="AX54" s="52"/>
    </row>
    <row r="55" spans="1:50" x14ac:dyDescent="0.15">
      <c r="J55" s="527" t="s">
        <v>2647</v>
      </c>
      <c r="K55" s="527"/>
      <c r="L55" s="527"/>
      <c r="M55" s="527"/>
      <c r="N55" s="52" t="s">
        <v>16</v>
      </c>
      <c r="R55" s="528"/>
      <c r="S55" s="527"/>
      <c r="T55" s="527"/>
      <c r="U55" s="527"/>
      <c r="V55" s="52"/>
      <c r="AL55" s="528"/>
      <c r="AM55" s="527"/>
      <c r="AN55" s="527"/>
      <c r="AO55" s="527"/>
      <c r="AP55" s="52"/>
      <c r="AT55" s="528"/>
      <c r="AU55" s="527"/>
      <c r="AV55" s="527"/>
      <c r="AW55" s="527"/>
      <c r="AX55" s="52"/>
    </row>
    <row r="56" spans="1:50" x14ac:dyDescent="0.15">
      <c r="A56" s="58"/>
      <c r="B56" s="51" t="s">
        <v>1</v>
      </c>
      <c r="C56" s="51" t="s">
        <v>4</v>
      </c>
      <c r="D56" s="51" t="s">
        <v>6</v>
      </c>
      <c r="J56" s="527" t="s">
        <v>1917</v>
      </c>
      <c r="K56" s="527"/>
      <c r="L56" s="527"/>
      <c r="M56" s="527"/>
      <c r="N56" s="52" t="s">
        <v>285</v>
      </c>
      <c r="R56" s="528"/>
      <c r="S56" s="527"/>
      <c r="T56" s="527"/>
      <c r="U56" s="527"/>
      <c r="V56" s="52"/>
      <c r="AC56" s="58"/>
      <c r="AD56" s="51" t="s">
        <v>1</v>
      </c>
      <c r="AE56" s="51" t="s">
        <v>4</v>
      </c>
      <c r="AF56" s="51" t="s">
        <v>6</v>
      </c>
      <c r="AL56" s="528"/>
      <c r="AM56" s="527"/>
      <c r="AN56" s="527"/>
      <c r="AO56" s="527"/>
      <c r="AP56" s="52"/>
      <c r="AT56" s="528"/>
      <c r="AU56" s="527"/>
      <c r="AV56" s="527"/>
      <c r="AW56" s="527"/>
      <c r="AX56" s="52"/>
    </row>
    <row r="57" spans="1:50" x14ac:dyDescent="0.15">
      <c r="A57" s="66" t="s">
        <v>56</v>
      </c>
      <c r="B57" s="53">
        <f>SUM(N14:N16,D22:D26,L32:L37,L43:L46)</f>
        <v>379</v>
      </c>
      <c r="C57" s="53">
        <f>SUM(O14:O16,E22:E26,M32:M37,M43:M46)</f>
        <v>1723</v>
      </c>
      <c r="D57" s="53">
        <f>SUM(Q14:Q16,G22:G26,O32:O37,O43:O46)</f>
        <v>9</v>
      </c>
      <c r="J57" s="527" t="s">
        <v>2656</v>
      </c>
      <c r="K57" s="527"/>
      <c r="L57" s="527"/>
      <c r="M57" s="527"/>
      <c r="N57" s="52" t="s">
        <v>285</v>
      </c>
      <c r="R57" s="528"/>
      <c r="S57" s="527"/>
      <c r="T57" s="527"/>
      <c r="U57" s="527"/>
      <c r="V57" s="52"/>
      <c r="AC57" s="66" t="s">
        <v>56</v>
      </c>
      <c r="AD57" s="53">
        <f>SUM(AP14:AP16,AF22:AF26,AN32:AN37,AN43:AN46)</f>
        <v>421</v>
      </c>
      <c r="AE57" s="53">
        <f>SUM(AQ14:AQ16,AG22:AG26,AO32:AO37,AO43:AO46)</f>
        <v>2231</v>
      </c>
      <c r="AF57" s="53">
        <f>SUM(AS14:AS16,AI22:AI26,AQ32:AQ37,AQ43:AQ46)</f>
        <v>18</v>
      </c>
      <c r="AL57" s="528"/>
      <c r="AM57" s="527"/>
      <c r="AN57" s="527"/>
      <c r="AO57" s="527"/>
      <c r="AP57" s="52"/>
      <c r="AT57" s="528"/>
      <c r="AU57" s="527"/>
      <c r="AV57" s="527"/>
      <c r="AW57" s="527"/>
      <c r="AX57" s="52"/>
    </row>
    <row r="58" spans="1:50" x14ac:dyDescent="0.15">
      <c r="A58" s="66" t="s">
        <v>65</v>
      </c>
      <c r="B58" s="52"/>
      <c r="J58" s="527" t="s">
        <v>2657</v>
      </c>
      <c r="K58" s="527"/>
      <c r="L58" s="527"/>
      <c r="M58" s="527"/>
      <c r="N58" s="52" t="s">
        <v>285</v>
      </c>
      <c r="R58" s="528"/>
      <c r="S58" s="527"/>
      <c r="T58" s="527"/>
      <c r="U58" s="527"/>
      <c r="V58" s="52"/>
      <c r="AC58" s="66" t="s">
        <v>65</v>
      </c>
      <c r="AD58" s="52"/>
      <c r="AL58" s="528"/>
      <c r="AM58" s="527"/>
      <c r="AN58" s="527"/>
      <c r="AO58" s="527"/>
      <c r="AP58" s="52"/>
      <c r="AT58" s="528"/>
      <c r="AU58" s="527"/>
      <c r="AV58" s="527"/>
      <c r="AW58" s="527"/>
      <c r="AX58" s="52"/>
    </row>
    <row r="59" spans="1:50" x14ac:dyDescent="0.15">
      <c r="J59" s="527" t="s">
        <v>2662</v>
      </c>
      <c r="K59" s="527"/>
      <c r="L59" s="527"/>
      <c r="M59" s="527"/>
      <c r="N59" s="52" t="s">
        <v>286</v>
      </c>
      <c r="R59" s="528"/>
      <c r="S59" s="527"/>
      <c r="T59" s="527"/>
      <c r="U59" s="527"/>
      <c r="V59" s="52"/>
      <c r="AL59" s="528"/>
      <c r="AM59" s="527"/>
      <c r="AN59" s="527"/>
      <c r="AO59" s="527"/>
      <c r="AP59" s="52"/>
      <c r="AT59" s="528"/>
      <c r="AU59" s="527"/>
      <c r="AV59" s="527"/>
      <c r="AW59" s="527"/>
      <c r="AX59" s="52"/>
    </row>
    <row r="60" spans="1:50" x14ac:dyDescent="0.15">
      <c r="B60" s="51" t="s">
        <v>40</v>
      </c>
      <c r="C60" s="51" t="s">
        <v>41</v>
      </c>
      <c r="J60" s="49" t="s">
        <v>4037</v>
      </c>
      <c r="N60" s="49" t="s">
        <v>286</v>
      </c>
      <c r="AD60" s="51" t="s">
        <v>40</v>
      </c>
      <c r="AE60" s="51" t="s">
        <v>41</v>
      </c>
    </row>
    <row r="61" spans="1:50" x14ac:dyDescent="0.15">
      <c r="A61" s="66" t="s">
        <v>39</v>
      </c>
      <c r="B61" s="50">
        <f>B57/(B53+B57)</f>
        <v>0.4263217097862767</v>
      </c>
      <c r="C61" s="50">
        <f>B53/(B53+B57)</f>
        <v>0.5736782902137233</v>
      </c>
      <c r="AC61" s="66" t="s">
        <v>39</v>
      </c>
      <c r="AD61" s="50">
        <f>AD57/(AD53+AD57)</f>
        <v>0.41932270916334663</v>
      </c>
      <c r="AE61" s="50">
        <f>AD53/(AD53+AD57)</f>
        <v>0.58067729083665343</v>
      </c>
      <c r="AL61" s="49" t="s">
        <v>61</v>
      </c>
    </row>
    <row r="62" spans="1:50" x14ac:dyDescent="0.15">
      <c r="A62" s="66" t="s">
        <v>64</v>
      </c>
      <c r="B62" s="52"/>
      <c r="C62" s="52"/>
      <c r="J62" s="49" t="s">
        <v>61</v>
      </c>
      <c r="AC62" s="66" t="s">
        <v>64</v>
      </c>
      <c r="AD62" s="52"/>
      <c r="AE62" s="52"/>
    </row>
    <row r="73" spans="1:23" x14ac:dyDescent="0.15">
      <c r="A73" s="524" t="s">
        <v>55</v>
      </c>
      <c r="B73" s="524"/>
      <c r="C73" s="524"/>
      <c r="D73" s="524"/>
      <c r="E73" s="524"/>
      <c r="F73" s="524"/>
      <c r="G73" s="524"/>
      <c r="H73" s="524"/>
      <c r="I73" s="524"/>
      <c r="J73" s="524"/>
      <c r="K73" s="524"/>
      <c r="L73" s="524"/>
      <c r="M73" s="524"/>
      <c r="N73" s="524"/>
      <c r="O73" s="524"/>
      <c r="P73" s="524"/>
      <c r="Q73" s="524"/>
      <c r="R73" s="524"/>
      <c r="S73" s="524"/>
      <c r="T73" s="524"/>
      <c r="U73" s="524"/>
      <c r="V73" s="524"/>
      <c r="W73" s="524"/>
    </row>
    <row r="74" spans="1:23" x14ac:dyDescent="0.15">
      <c r="A74" s="97"/>
      <c r="B74" s="97"/>
      <c r="C74" s="97"/>
      <c r="D74" s="97"/>
      <c r="E74" s="97"/>
      <c r="F74" s="97"/>
      <c r="G74" s="97"/>
      <c r="H74" s="97"/>
      <c r="I74" s="97"/>
      <c r="J74" s="97"/>
      <c r="K74" s="97"/>
      <c r="L74" s="97"/>
      <c r="M74" s="97"/>
      <c r="N74" s="97"/>
      <c r="O74" s="97"/>
      <c r="P74" s="97"/>
      <c r="Q74" s="97"/>
      <c r="R74" s="97"/>
      <c r="S74" s="97"/>
      <c r="T74" s="97"/>
      <c r="U74" s="97"/>
      <c r="V74" s="97"/>
      <c r="W74" s="97"/>
    </row>
    <row r="75" spans="1:23" x14ac:dyDescent="0.15">
      <c r="H75" s="522" t="s">
        <v>36</v>
      </c>
      <c r="I75" s="522"/>
      <c r="J75" s="522"/>
      <c r="M75" s="522" t="s">
        <v>37</v>
      </c>
      <c r="N75" s="522"/>
      <c r="O75" s="522"/>
      <c r="S75" s="58" t="s">
        <v>94</v>
      </c>
    </row>
    <row r="76" spans="1:23" x14ac:dyDescent="0.15">
      <c r="H76" s="522" t="s">
        <v>38</v>
      </c>
      <c r="I76" s="522"/>
      <c r="J76" s="522"/>
      <c r="M76" s="248" t="s">
        <v>75</v>
      </c>
      <c r="S76" s="249" t="s">
        <v>40</v>
      </c>
      <c r="T76" s="249" t="s">
        <v>41</v>
      </c>
    </row>
    <row r="77" spans="1:23" x14ac:dyDescent="0.15">
      <c r="H77" s="522"/>
      <c r="I77" s="522"/>
      <c r="J77" s="522"/>
      <c r="S77" s="50" t="e">
        <f>(M87+C97+K108+K117)/(M87+C97+K108+C87)</f>
        <v>#DIV/0!</v>
      </c>
      <c r="T77" s="50" t="e">
        <f>C87/(C87+M87+C97+K108+K117)</f>
        <v>#DIV/0!</v>
      </c>
    </row>
    <row r="80" spans="1:23" x14ac:dyDescent="0.15">
      <c r="A80" s="524" t="s">
        <v>38</v>
      </c>
      <c r="B80" s="524"/>
      <c r="C80" s="524"/>
      <c r="D80" s="524"/>
      <c r="E80" s="524"/>
      <c r="F80" s="524"/>
      <c r="G80" s="524"/>
      <c r="H80" s="524"/>
      <c r="I80" s="524"/>
      <c r="J80" s="524"/>
      <c r="K80" s="524"/>
      <c r="L80" s="524"/>
      <c r="M80" s="524"/>
      <c r="N80" s="524"/>
      <c r="O80" s="524"/>
      <c r="P80" s="524"/>
      <c r="Q80" s="524"/>
      <c r="R80" s="524"/>
      <c r="S80" s="524"/>
      <c r="T80" s="524"/>
      <c r="U80" s="524"/>
      <c r="V80" s="524"/>
      <c r="W80" s="524"/>
    </row>
    <row r="81" spans="1:27" x14ac:dyDescent="0.15">
      <c r="C81" s="524" t="s">
        <v>48</v>
      </c>
      <c r="D81" s="524"/>
      <c r="E81" s="524"/>
      <c r="F81" s="524"/>
      <c r="G81" s="524"/>
      <c r="H81" s="524"/>
      <c r="I81" s="524"/>
      <c r="L81" s="524" t="s">
        <v>49</v>
      </c>
      <c r="M81" s="525"/>
      <c r="N81" s="525"/>
      <c r="O81" s="525"/>
      <c r="P81" s="525"/>
      <c r="R81" s="524" t="s">
        <v>50</v>
      </c>
      <c r="S81" s="524"/>
      <c r="T81" s="524"/>
      <c r="V81" s="524" t="s">
        <v>51</v>
      </c>
      <c r="W81" s="524"/>
    </row>
    <row r="82" spans="1:27" x14ac:dyDescent="0.15">
      <c r="A82" s="51" t="s">
        <v>0</v>
      </c>
      <c r="B82" s="51" t="s">
        <v>66</v>
      </c>
      <c r="C82" s="51" t="s">
        <v>1</v>
      </c>
      <c r="D82" s="51" t="s">
        <v>2</v>
      </c>
      <c r="E82" s="51" t="s">
        <v>3</v>
      </c>
      <c r="F82" s="51" t="s">
        <v>4</v>
      </c>
      <c r="G82" s="51" t="s">
        <v>5</v>
      </c>
      <c r="H82" s="51" t="s">
        <v>6</v>
      </c>
      <c r="I82" s="51" t="s">
        <v>7</v>
      </c>
      <c r="J82" s="51" t="s">
        <v>8</v>
      </c>
      <c r="K82" s="51" t="s">
        <v>9</v>
      </c>
      <c r="M82" s="51" t="s">
        <v>10</v>
      </c>
      <c r="N82" s="51" t="s">
        <v>11</v>
      </c>
      <c r="O82" s="51" t="s">
        <v>12</v>
      </c>
      <c r="P82" s="51" t="s">
        <v>6</v>
      </c>
      <c r="Q82" s="51" t="s">
        <v>13</v>
      </c>
      <c r="R82" s="51"/>
      <c r="S82" s="51" t="s">
        <v>47</v>
      </c>
      <c r="T82" s="51" t="s">
        <v>45</v>
      </c>
      <c r="U82" s="51" t="s">
        <v>46</v>
      </c>
      <c r="V82" s="51"/>
      <c r="W82" s="51" t="s">
        <v>14</v>
      </c>
      <c r="X82" s="51"/>
      <c r="Y82" s="51"/>
    </row>
    <row r="83" spans="1:27" x14ac:dyDescent="0.15">
      <c r="A83" s="66" t="s">
        <v>946</v>
      </c>
      <c r="B83" s="53">
        <v>17</v>
      </c>
      <c r="C83" s="53">
        <v>535</v>
      </c>
      <c r="D83" s="53">
        <v>360</v>
      </c>
      <c r="E83" s="50">
        <f>D83/C83</f>
        <v>0.67289719626168221</v>
      </c>
      <c r="F83" s="53">
        <v>4088</v>
      </c>
      <c r="G83" s="54">
        <f>F83/C83</f>
        <v>7.6411214953271029</v>
      </c>
      <c r="H83" s="53">
        <v>32</v>
      </c>
      <c r="I83" s="50">
        <f>H83/C83</f>
        <v>5.9813084112149535E-2</v>
      </c>
      <c r="J83" s="53">
        <v>8</v>
      </c>
      <c r="K83" s="50">
        <f>J83/C83</f>
        <v>1.4953271028037384E-2</v>
      </c>
      <c r="M83" s="53">
        <v>33</v>
      </c>
      <c r="N83" s="53">
        <v>97</v>
      </c>
      <c r="O83" s="53">
        <f>N83/M83</f>
        <v>2.9393939393939394</v>
      </c>
      <c r="P83" s="53">
        <v>2</v>
      </c>
      <c r="Q83" s="50">
        <f>P83/M83</f>
        <v>6.0606060606060608E-2</v>
      </c>
      <c r="R83" s="55"/>
      <c r="S83" s="50">
        <f>(C83+M83)/($D$17+$N$17)</f>
        <v>1.0197486535008977</v>
      </c>
      <c r="T83" s="50">
        <f>C83/($D$17)</f>
        <v>1.0490196078431373</v>
      </c>
      <c r="U83" s="50">
        <f>M83/($N$17)</f>
        <v>0.7021276595744681</v>
      </c>
      <c r="V83" s="56"/>
      <c r="W83" s="53">
        <f>(F83*0.05)+(H83*4)+(J83*-1)+(N83*0.1)+(P83*6)</f>
        <v>346.09999999999997</v>
      </c>
      <c r="X83" s="57" t="s">
        <v>63</v>
      </c>
      <c r="Y83" s="55"/>
      <c r="Z83" s="51"/>
    </row>
    <row r="84" spans="1:27" x14ac:dyDescent="0.15">
      <c r="A84" s="52" t="s">
        <v>947</v>
      </c>
      <c r="B84" s="53"/>
      <c r="C84" s="53"/>
      <c r="D84" s="53"/>
      <c r="E84" s="50" t="e">
        <f>D84/C84</f>
        <v>#DIV/0!</v>
      </c>
      <c r="F84" s="53"/>
      <c r="G84" s="54" t="e">
        <f>F84/C84</f>
        <v>#DIV/0!</v>
      </c>
      <c r="H84" s="53"/>
      <c r="I84" s="50" t="e">
        <f>H84/C84</f>
        <v>#DIV/0!</v>
      </c>
      <c r="J84" s="53"/>
      <c r="K84" s="50" t="e">
        <f t="shared" ref="K84:K85" si="49">J84/C84</f>
        <v>#DIV/0!</v>
      </c>
      <c r="M84" s="53"/>
      <c r="N84" s="53"/>
      <c r="O84" s="53" t="e">
        <f>N84/M84</f>
        <v>#DIV/0!</v>
      </c>
      <c r="P84" s="53"/>
      <c r="Q84" s="50" t="e">
        <f t="shared" ref="Q84:Q85" si="50">P84/M84</f>
        <v>#DIV/0!</v>
      </c>
      <c r="R84" s="55"/>
      <c r="S84" s="50">
        <f>(C84+M84)/($D$17+$N$17)</f>
        <v>0</v>
      </c>
      <c r="T84" s="50">
        <f>C84/($D$17)</f>
        <v>0</v>
      </c>
      <c r="U84" s="50">
        <f>M84/($N$17)</f>
        <v>0</v>
      </c>
      <c r="V84" s="56"/>
      <c r="W84" s="53">
        <f t="shared" ref="W84:W85" si="51">(F84*0.05)+(H84*4)+(J84*-1)+(N84*0.1)+(P84*6)</f>
        <v>0</v>
      </c>
      <c r="X84" s="57">
        <f>((F84*0.05)+(H84*4)+(J84*-1)+(N84*0.1)+(P84*6))*0.4</f>
        <v>0</v>
      </c>
      <c r="Y84" s="55"/>
      <c r="Z84" s="55"/>
    </row>
    <row r="85" spans="1:27" x14ac:dyDescent="0.15">
      <c r="A85" s="52" t="s">
        <v>468</v>
      </c>
      <c r="B85" s="53"/>
      <c r="C85" s="53"/>
      <c r="D85" s="53"/>
      <c r="E85" s="50" t="e">
        <f>D85/C85</f>
        <v>#DIV/0!</v>
      </c>
      <c r="F85" s="53"/>
      <c r="G85" s="54" t="e">
        <f>F85/C85</f>
        <v>#DIV/0!</v>
      </c>
      <c r="H85" s="53"/>
      <c r="I85" s="50" t="e">
        <f>H85/C85</f>
        <v>#DIV/0!</v>
      </c>
      <c r="J85" s="53"/>
      <c r="K85" s="50" t="e">
        <f t="shared" si="49"/>
        <v>#DIV/0!</v>
      </c>
      <c r="M85" s="53"/>
      <c r="N85" s="53"/>
      <c r="O85" s="53" t="e">
        <f>N85/M85</f>
        <v>#DIV/0!</v>
      </c>
      <c r="P85" s="53"/>
      <c r="Q85" s="50" t="e">
        <f t="shared" si="50"/>
        <v>#DIV/0!</v>
      </c>
      <c r="R85" s="55"/>
      <c r="S85" s="50">
        <f>(C85+M85)/($D$17+$N$17)</f>
        <v>0</v>
      </c>
      <c r="T85" s="50">
        <f>C85/($D$17)</f>
        <v>0</v>
      </c>
      <c r="U85" s="50">
        <f>M85/($N$17)</f>
        <v>0</v>
      </c>
      <c r="V85" s="56"/>
      <c r="W85" s="53">
        <f t="shared" si="51"/>
        <v>0</v>
      </c>
      <c r="X85" s="57">
        <f t="shared" ref="X85:X86" si="52">((F85*0.05)+(H85*4)+(J85*-1)+(N85*0.1)+(P85*6))*0.4</f>
        <v>0</v>
      </c>
      <c r="Y85" s="55"/>
      <c r="Z85" s="55"/>
    </row>
    <row r="86" spans="1:27" x14ac:dyDescent="0.15">
      <c r="A86" s="51" t="s">
        <v>44</v>
      </c>
      <c r="B86" s="51"/>
      <c r="C86" s="51">
        <f>SUM(C83:C85)</f>
        <v>535</v>
      </c>
      <c r="D86" s="51">
        <f>SUM(D83:D85)</f>
        <v>360</v>
      </c>
      <c r="E86" s="51"/>
      <c r="F86" s="51">
        <f t="shared" ref="F86" si="53">SUM(F83:F85)</f>
        <v>4088</v>
      </c>
      <c r="G86" s="51"/>
      <c r="H86" s="51">
        <f t="shared" ref="H86" si="54">SUM(H83:H85)</f>
        <v>32</v>
      </c>
      <c r="I86" s="51"/>
      <c r="J86" s="51">
        <f t="shared" ref="J86" si="55">SUM(J83:J85)</f>
        <v>8</v>
      </c>
      <c r="K86" s="51"/>
      <c r="L86" s="58"/>
      <c r="M86" s="51">
        <f>SUM(M83:M85)</f>
        <v>33</v>
      </c>
      <c r="N86" s="51">
        <f>SUM(N83:N85)</f>
        <v>97</v>
      </c>
      <c r="O86" s="51"/>
      <c r="P86" s="51">
        <f>SUM(P83:P85)</f>
        <v>2</v>
      </c>
      <c r="Q86" s="51"/>
      <c r="R86" s="51"/>
      <c r="S86" s="59">
        <f>S83+S84+S85</f>
        <v>1.0197486535008977</v>
      </c>
      <c r="T86" s="60">
        <f>C86/(C86+M86)</f>
        <v>0.94190140845070425</v>
      </c>
      <c r="U86" s="60">
        <f>M86/(M86+C86)</f>
        <v>5.8098591549295774E-2</v>
      </c>
      <c r="V86" s="56"/>
      <c r="W86" s="55"/>
      <c r="X86" s="55">
        <f t="shared" si="52"/>
        <v>138.44</v>
      </c>
      <c r="Y86" s="55"/>
      <c r="Z86" s="55"/>
    </row>
    <row r="87" spans="1:27" x14ac:dyDescent="0.15">
      <c r="B87" s="55"/>
      <c r="C87" s="55"/>
      <c r="D87" s="61"/>
      <c r="E87" s="55"/>
      <c r="F87" s="62"/>
      <c r="G87" s="55"/>
      <c r="H87" s="63"/>
      <c r="I87" s="55"/>
      <c r="J87" s="63"/>
      <c r="K87" s="55"/>
      <c r="L87" s="55"/>
      <c r="M87" s="55"/>
      <c r="N87" s="55"/>
      <c r="O87" s="55"/>
      <c r="P87" s="55"/>
      <c r="Q87" s="55"/>
      <c r="R87" s="55"/>
      <c r="Z87" s="55"/>
    </row>
    <row r="88" spans="1:27" x14ac:dyDescent="0.15">
      <c r="B88" s="55"/>
      <c r="C88" s="55"/>
      <c r="D88" s="61"/>
      <c r="E88" s="55"/>
      <c r="F88" s="62"/>
      <c r="G88" s="55"/>
      <c r="H88" s="63"/>
      <c r="I88" s="55"/>
      <c r="J88" s="63"/>
      <c r="K88" s="55"/>
      <c r="L88" s="55"/>
      <c r="M88" s="55"/>
      <c r="N88" s="55"/>
      <c r="O88" s="55"/>
      <c r="P88" s="55"/>
      <c r="Q88" s="55"/>
      <c r="R88" s="55"/>
    </row>
    <row r="89" spans="1:27" x14ac:dyDescent="0.15">
      <c r="A89" s="524" t="s">
        <v>49</v>
      </c>
      <c r="B89" s="524"/>
      <c r="C89" s="524"/>
      <c r="D89" s="524"/>
      <c r="E89" s="524"/>
      <c r="F89" s="524"/>
      <c r="G89" s="524"/>
      <c r="H89" s="524" t="s">
        <v>52</v>
      </c>
      <c r="I89" s="525"/>
      <c r="J89" s="525"/>
      <c r="K89" s="525"/>
      <c r="L89" s="525"/>
      <c r="M89" s="525"/>
      <c r="N89" s="55"/>
      <c r="O89" s="55"/>
      <c r="R89" s="524" t="s">
        <v>50</v>
      </c>
      <c r="S89" s="524"/>
      <c r="T89" s="524"/>
      <c r="V89" s="524" t="s">
        <v>51</v>
      </c>
      <c r="W89" s="524"/>
      <c r="X89" s="97"/>
      <c r="Y89" s="97"/>
    </row>
    <row r="90" spans="1:27" x14ac:dyDescent="0.15">
      <c r="A90" s="51" t="s">
        <v>16</v>
      </c>
      <c r="B90" s="51" t="s">
        <v>66</v>
      </c>
      <c r="C90" s="51" t="s">
        <v>1</v>
      </c>
      <c r="D90" s="51" t="s">
        <v>4</v>
      </c>
      <c r="E90" s="51" t="s">
        <v>5</v>
      </c>
      <c r="F90" s="51" t="s">
        <v>6</v>
      </c>
      <c r="G90" s="51" t="s">
        <v>7</v>
      </c>
      <c r="I90" s="51" t="s">
        <v>34</v>
      </c>
      <c r="J90" s="51" t="s">
        <v>17</v>
      </c>
      <c r="K90" s="51" t="s">
        <v>18</v>
      </c>
      <c r="L90" s="51" t="s">
        <v>19</v>
      </c>
      <c r="M90" s="51" t="s">
        <v>20</v>
      </c>
      <c r="N90" s="51" t="s">
        <v>6</v>
      </c>
      <c r="O90" s="51" t="s">
        <v>53</v>
      </c>
      <c r="R90" s="51" t="s">
        <v>16</v>
      </c>
      <c r="S90" s="51" t="s">
        <v>47</v>
      </c>
      <c r="T90" s="51" t="s">
        <v>45</v>
      </c>
      <c r="U90" s="51" t="s">
        <v>46</v>
      </c>
      <c r="W90" s="51" t="s">
        <v>14</v>
      </c>
      <c r="X90" s="51"/>
      <c r="Y90" s="51"/>
      <c r="Z90" s="97"/>
      <c r="AA90" s="97"/>
    </row>
    <row r="91" spans="1:27" x14ac:dyDescent="0.15">
      <c r="A91" s="52" t="s">
        <v>470</v>
      </c>
      <c r="B91" s="250">
        <v>16</v>
      </c>
      <c r="C91" s="53">
        <v>288</v>
      </c>
      <c r="D91" s="53">
        <v>1415</v>
      </c>
      <c r="E91" s="53">
        <f>D91/C91</f>
        <v>4.9131944444444446</v>
      </c>
      <c r="F91" s="53">
        <v>8</v>
      </c>
      <c r="G91" s="50">
        <f>F91/C91</f>
        <v>2.7777777777777776E-2</v>
      </c>
      <c r="I91" s="50">
        <f>K91/J91</f>
        <v>0.66666666666666663</v>
      </c>
      <c r="J91" s="53">
        <v>60</v>
      </c>
      <c r="K91" s="53">
        <v>40</v>
      </c>
      <c r="L91" s="53">
        <v>282</v>
      </c>
      <c r="M91" s="53">
        <f>L91/K91</f>
        <v>7.05</v>
      </c>
      <c r="N91" s="53">
        <v>3</v>
      </c>
      <c r="O91" s="50">
        <f>N91/K91</f>
        <v>7.4999999999999997E-2</v>
      </c>
      <c r="R91" s="52" t="s">
        <v>397</v>
      </c>
      <c r="S91" s="50">
        <f>(C91+J91)/($D$27+$K$27+$N$17+$E$17+$L$38+$L$47)</f>
        <v>0.42857142857142855</v>
      </c>
      <c r="T91" s="50">
        <f>J91/($K$27+$F$38+$F$47)</f>
        <v>0.16348773841961853</v>
      </c>
      <c r="U91" s="50">
        <f>C91/($D$27+$N$17+$L$38+$L$47)</f>
        <v>0.75989445910290232</v>
      </c>
      <c r="W91" s="53">
        <f>(D91*0.1)+(F91*6)+(L91*0.1)+(N91*6)</f>
        <v>235.7</v>
      </c>
      <c r="X91" s="53" t="s">
        <v>21</v>
      </c>
      <c r="Y91" s="53" t="s">
        <v>1002</v>
      </c>
      <c r="Z91" s="51"/>
      <c r="AA91" s="51"/>
    </row>
    <row r="92" spans="1:27" x14ac:dyDescent="0.15">
      <c r="A92" s="52" t="s">
        <v>469</v>
      </c>
      <c r="B92" s="250">
        <v>16</v>
      </c>
      <c r="C92" s="53">
        <v>49</v>
      </c>
      <c r="D92" s="53">
        <v>190</v>
      </c>
      <c r="E92" s="53">
        <f>D92/C92</f>
        <v>3.8775510204081631</v>
      </c>
      <c r="F92" s="53">
        <v>1</v>
      </c>
      <c r="G92" s="50">
        <f>F92/C92</f>
        <v>2.0408163265306121E-2</v>
      </c>
      <c r="I92" s="50">
        <f t="shared" ref="I92:I95" si="56">K92/J92</f>
        <v>0.72222222222222221</v>
      </c>
      <c r="J92" s="53">
        <v>54</v>
      </c>
      <c r="K92" s="53">
        <v>39</v>
      </c>
      <c r="L92" s="53">
        <v>345</v>
      </c>
      <c r="M92" s="53">
        <f>L92/K92</f>
        <v>8.8461538461538467</v>
      </c>
      <c r="N92" s="53">
        <v>3</v>
      </c>
      <c r="O92" s="50">
        <f t="shared" ref="O92:O95" si="57">N92/K92</f>
        <v>7.6923076923076927E-2</v>
      </c>
      <c r="R92" s="52" t="s">
        <v>182</v>
      </c>
      <c r="S92" s="50">
        <f>(C92+J92)/($D$27+$K$27+$N$17+$E$17+$L$38+$L$47)</f>
        <v>0.1268472906403941</v>
      </c>
      <c r="T92" s="50">
        <f>J92/($K$27+$F$38+$F$47)</f>
        <v>0.14713896457765668</v>
      </c>
      <c r="U92" s="50">
        <f>C92/($D$27+$N$17+$L$38+$L$47)</f>
        <v>0.12928759894459102</v>
      </c>
      <c r="W92" s="53">
        <f t="shared" ref="W92:W95" si="58">(D92*0.1)+(F92*6)+(L92*0.1)+(N92*6)</f>
        <v>77.5</v>
      </c>
      <c r="X92" s="53">
        <f>(D92*0.1)+(F92*6)+(K92*1)+(L92*0.1)+(N92*6)</f>
        <v>116.5</v>
      </c>
      <c r="Y92" s="53">
        <f>(D92*0.1)+(F92*6)+(K92*0.5)+(L92*0.1)+(N92*6)</f>
        <v>97</v>
      </c>
      <c r="Z92" s="55"/>
      <c r="AA92" s="55"/>
    </row>
    <row r="93" spans="1:27" x14ac:dyDescent="0.15">
      <c r="A93" s="52"/>
      <c r="B93" s="250"/>
      <c r="C93" s="53"/>
      <c r="D93" s="53"/>
      <c r="E93" s="53" t="e">
        <f>D93/C93</f>
        <v>#DIV/0!</v>
      </c>
      <c r="F93" s="53">
        <v>0</v>
      </c>
      <c r="G93" s="50" t="e">
        <f>F93/C93</f>
        <v>#DIV/0!</v>
      </c>
      <c r="I93" s="50" t="e">
        <f t="shared" si="56"/>
        <v>#DIV/0!</v>
      </c>
      <c r="J93" s="53"/>
      <c r="K93" s="53"/>
      <c r="L93" s="53"/>
      <c r="M93" s="53" t="e">
        <f>L93/K93</f>
        <v>#DIV/0!</v>
      </c>
      <c r="N93" s="53">
        <v>0</v>
      </c>
      <c r="O93" s="50" t="e">
        <f t="shared" si="57"/>
        <v>#DIV/0!</v>
      </c>
      <c r="R93" s="52"/>
      <c r="S93" s="50">
        <f>(C93+J93)/($D$27+$K$27+$N$17+$E$17+$L$38+$L$47)</f>
        <v>0</v>
      </c>
      <c r="T93" s="50">
        <f>J93/($K$27+$F$38+$F$47)</f>
        <v>0</v>
      </c>
      <c r="U93" s="50">
        <f>C93/($D$27+$N$17+$L$38+$L$47)</f>
        <v>0</v>
      </c>
      <c r="W93" s="53">
        <f t="shared" si="58"/>
        <v>0</v>
      </c>
      <c r="X93" s="53">
        <f t="shared" ref="X93:X96" si="59">(D93*0.1)+(F93*6)+(K93*1)+(L93*0.1)+(N93*6)</f>
        <v>0</v>
      </c>
      <c r="Y93" s="53">
        <f t="shared" ref="Y93:Y96" si="60">(D93*0.1)+(F93*6)+(K93*0.5)+(L93*0.1)+(N93*6)</f>
        <v>0</v>
      </c>
      <c r="Z93" s="55"/>
      <c r="AA93" s="55"/>
    </row>
    <row r="94" spans="1:27" x14ac:dyDescent="0.15">
      <c r="A94" s="52" t="s">
        <v>949</v>
      </c>
      <c r="B94" s="250">
        <v>12</v>
      </c>
      <c r="C94" s="53">
        <v>19</v>
      </c>
      <c r="D94" s="53">
        <v>75</v>
      </c>
      <c r="E94" s="53">
        <f>D94/C94</f>
        <v>3.9473684210526314</v>
      </c>
      <c r="F94" s="53">
        <v>0</v>
      </c>
      <c r="G94" s="50">
        <f>F94/C94</f>
        <v>0</v>
      </c>
      <c r="I94" s="50">
        <f t="shared" si="56"/>
        <v>0.6</v>
      </c>
      <c r="J94" s="53">
        <v>25</v>
      </c>
      <c r="K94" s="53">
        <v>15</v>
      </c>
      <c r="L94" s="53">
        <v>160</v>
      </c>
      <c r="M94" s="53">
        <f>L94/K94</f>
        <v>10.666666666666666</v>
      </c>
      <c r="N94" s="53">
        <v>1</v>
      </c>
      <c r="O94" s="50">
        <f t="shared" si="57"/>
        <v>6.6666666666666666E-2</v>
      </c>
      <c r="R94" s="52" t="s">
        <v>948</v>
      </c>
      <c r="S94" s="50">
        <f>(C94+J94)/($D$27+$K$27+$N$17+$E$17+$L$38+$L$47)</f>
        <v>5.4187192118226604E-2</v>
      </c>
      <c r="T94" s="50">
        <f>J94/($K$27+$F$38+$F$47)</f>
        <v>6.8119891008174394E-2</v>
      </c>
      <c r="U94" s="50">
        <f>C94/($D$27+$N$17+$L$38+$L$47)</f>
        <v>5.0131926121372031E-2</v>
      </c>
      <c r="W94" s="53">
        <f t="shared" si="58"/>
        <v>29.5</v>
      </c>
      <c r="X94" s="53">
        <f t="shared" si="59"/>
        <v>44.5</v>
      </c>
      <c r="Y94" s="53">
        <f t="shared" si="60"/>
        <v>37</v>
      </c>
      <c r="Z94" s="55"/>
      <c r="AA94" s="55"/>
    </row>
    <row r="95" spans="1:27" x14ac:dyDescent="0.15">
      <c r="A95" s="66"/>
      <c r="B95" s="250"/>
      <c r="C95" s="53"/>
      <c r="D95" s="53"/>
      <c r="E95" s="53" t="e">
        <f>D95/C95</f>
        <v>#DIV/0!</v>
      </c>
      <c r="F95" s="53"/>
      <c r="G95" s="50" t="e">
        <f>F95/C95</f>
        <v>#DIV/0!</v>
      </c>
      <c r="I95" s="50" t="e">
        <f t="shared" si="56"/>
        <v>#DIV/0!</v>
      </c>
      <c r="J95" s="53"/>
      <c r="K95" s="53"/>
      <c r="L95" s="53"/>
      <c r="M95" s="53" t="e">
        <f>L95/K95</f>
        <v>#DIV/0!</v>
      </c>
      <c r="N95" s="53"/>
      <c r="O95" s="50" t="e">
        <f t="shared" si="57"/>
        <v>#DIV/0!</v>
      </c>
      <c r="R95" s="52"/>
      <c r="S95" s="50">
        <f>(C95+J95)/($D$27+$K$27+$N$17+$E$17+$L$38+$L$47)</f>
        <v>0</v>
      </c>
      <c r="T95" s="50">
        <f>J95/($K$27+$F$38+$F$47)</f>
        <v>0</v>
      </c>
      <c r="U95" s="50">
        <f>C95/($D$27+$N$17+$L$38+$L$47)</f>
        <v>0</v>
      </c>
      <c r="W95" s="53">
        <f t="shared" si="58"/>
        <v>0</v>
      </c>
      <c r="X95" s="53">
        <f t="shared" si="59"/>
        <v>0</v>
      </c>
      <c r="Y95" s="53">
        <f t="shared" si="60"/>
        <v>0</v>
      </c>
      <c r="Z95" s="55"/>
      <c r="AA95" s="55"/>
    </row>
    <row r="96" spans="1:27" x14ac:dyDescent="0.15">
      <c r="A96" s="51" t="s">
        <v>44</v>
      </c>
      <c r="B96" s="51"/>
      <c r="C96" s="51">
        <f>SUM(C91:C95)</f>
        <v>356</v>
      </c>
      <c r="D96" s="51">
        <f t="shared" ref="D96" si="61">SUM(D91:D95)</f>
        <v>1680</v>
      </c>
      <c r="E96" s="51"/>
      <c r="F96" s="51">
        <f t="shared" ref="F96" si="62">SUM(F91:F95)</f>
        <v>9</v>
      </c>
      <c r="G96" s="51"/>
      <c r="H96" s="51"/>
      <c r="I96" s="51"/>
      <c r="J96" s="51">
        <f>SUM(J91:J95)</f>
        <v>139</v>
      </c>
      <c r="K96" s="51">
        <f t="shared" ref="K96:L96" si="63">SUM(K91:K95)</f>
        <v>94</v>
      </c>
      <c r="L96" s="51">
        <f t="shared" si="63"/>
        <v>787</v>
      </c>
      <c r="M96" s="51"/>
      <c r="N96" s="51">
        <f t="shared" ref="N96" si="64">SUM(N91:N95)</f>
        <v>7</v>
      </c>
      <c r="O96" s="51"/>
      <c r="X96" s="49">
        <f t="shared" si="59"/>
        <v>436.7</v>
      </c>
      <c r="Y96" s="49">
        <f t="shared" si="60"/>
        <v>389.7</v>
      </c>
      <c r="Z96" s="55"/>
      <c r="AA96" s="55"/>
    </row>
    <row r="97" spans="1:26" x14ac:dyDescent="0.15">
      <c r="A97" s="51"/>
      <c r="B97" s="55"/>
      <c r="C97" s="55"/>
      <c r="D97" s="55"/>
      <c r="E97" s="55"/>
      <c r="F97" s="55"/>
      <c r="G97" s="55"/>
      <c r="H97" s="51"/>
      <c r="I97" s="55"/>
      <c r="J97" s="55"/>
      <c r="K97" s="55"/>
      <c r="L97" s="55"/>
      <c r="M97" s="55"/>
      <c r="N97" s="55"/>
    </row>
    <row r="98" spans="1:26" x14ac:dyDescent="0.15">
      <c r="B98" s="55"/>
      <c r="C98" s="55"/>
      <c r="D98" s="55"/>
      <c r="E98" s="55"/>
      <c r="F98" s="55"/>
      <c r="G98" s="55"/>
      <c r="H98" s="55"/>
      <c r="I98" s="55"/>
      <c r="J98" s="55"/>
      <c r="K98" s="55"/>
      <c r="L98" s="55"/>
      <c r="M98" s="55"/>
    </row>
    <row r="99" spans="1:26" x14ac:dyDescent="0.15">
      <c r="A99" s="524" t="s">
        <v>52</v>
      </c>
      <c r="B99" s="524"/>
      <c r="C99" s="524"/>
      <c r="D99" s="524"/>
      <c r="E99" s="524"/>
      <c r="F99" s="524"/>
      <c r="G99" s="524"/>
      <c r="H99" s="55"/>
      <c r="I99" s="55"/>
      <c r="J99" s="524" t="s">
        <v>49</v>
      </c>
      <c r="K99" s="524"/>
      <c r="L99" s="524"/>
      <c r="M99" s="524"/>
      <c r="N99" s="524"/>
      <c r="R99" s="524" t="s">
        <v>50</v>
      </c>
      <c r="S99" s="524"/>
      <c r="T99" s="524"/>
      <c r="V99" s="524" t="s">
        <v>51</v>
      </c>
      <c r="W99" s="523"/>
    </row>
    <row r="100" spans="1:26" x14ac:dyDescent="0.15">
      <c r="A100" s="51" t="s">
        <v>25</v>
      </c>
      <c r="B100" s="51" t="s">
        <v>66</v>
      </c>
      <c r="C100" s="51" t="s">
        <v>34</v>
      </c>
      <c r="D100" s="51" t="s">
        <v>17</v>
      </c>
      <c r="E100" s="51" t="s">
        <v>18</v>
      </c>
      <c r="F100" s="51" t="s">
        <v>19</v>
      </c>
      <c r="G100" s="51" t="s">
        <v>20</v>
      </c>
      <c r="H100" s="51" t="s">
        <v>6</v>
      </c>
      <c r="I100" s="51" t="s">
        <v>53</v>
      </c>
      <c r="K100" s="51" t="s">
        <v>10</v>
      </c>
      <c r="L100" s="51" t="s">
        <v>11</v>
      </c>
      <c r="M100" s="51" t="s">
        <v>12</v>
      </c>
      <c r="N100" s="51" t="s">
        <v>26</v>
      </c>
      <c r="O100" s="51" t="s">
        <v>7</v>
      </c>
      <c r="R100" s="51" t="s">
        <v>25</v>
      </c>
      <c r="S100" s="51" t="s">
        <v>47</v>
      </c>
      <c r="T100" s="51" t="s">
        <v>45</v>
      </c>
      <c r="U100" s="51" t="s">
        <v>46</v>
      </c>
      <c r="W100" s="51" t="s">
        <v>14</v>
      </c>
      <c r="X100" s="51"/>
      <c r="Y100" s="51"/>
    </row>
    <row r="101" spans="1:26" x14ac:dyDescent="0.15">
      <c r="A101" s="66" t="s">
        <v>1484</v>
      </c>
      <c r="B101" s="53">
        <v>10</v>
      </c>
      <c r="C101" s="50">
        <f>E101/D101</f>
        <v>0.69696969696969702</v>
      </c>
      <c r="D101" s="53">
        <v>33</v>
      </c>
      <c r="E101" s="53">
        <v>23</v>
      </c>
      <c r="F101" s="53">
        <v>314</v>
      </c>
      <c r="G101" s="53">
        <f t="shared" ref="G101:G106" si="65">F101/E101</f>
        <v>13.652173913043478</v>
      </c>
      <c r="H101" s="53">
        <v>3</v>
      </c>
      <c r="I101" s="50">
        <f>H101/E101</f>
        <v>0.13043478260869565</v>
      </c>
      <c r="K101" s="53"/>
      <c r="L101" s="53"/>
      <c r="M101" s="64" t="e">
        <f t="shared" ref="M101:M106" si="66">L101/K101</f>
        <v>#DIV/0!</v>
      </c>
      <c r="N101" s="53"/>
      <c r="O101" s="50" t="e">
        <f>N101/K101</f>
        <v>#DIV/0!</v>
      </c>
      <c r="R101" s="52"/>
      <c r="S101" s="65">
        <f t="shared" ref="S101:S106" si="67">(D101+K101)/($D$27+$L$27+$N$17+$E$47+$L$47)</f>
        <v>5.8510638297872342E-2</v>
      </c>
      <c r="T101" s="65">
        <f t="shared" ref="T101:T106" si="68">D101/($E$17)</f>
        <v>9.5100864553314124E-2</v>
      </c>
      <c r="U101" s="65">
        <f t="shared" ref="U101:U106" si="69">K101/($N$17+$D$27+$L$38+$L$47)</f>
        <v>0</v>
      </c>
      <c r="W101" s="53">
        <f>(F101*0.1)+(H101*6)+(L101*0.1)+(N101*6)</f>
        <v>49.400000000000006</v>
      </c>
      <c r="X101" s="53" t="s">
        <v>21</v>
      </c>
      <c r="Y101" s="53" t="s">
        <v>1003</v>
      </c>
      <c r="Z101" s="51"/>
    </row>
    <row r="102" spans="1:26" x14ac:dyDescent="0.15">
      <c r="A102" s="52"/>
      <c r="B102" s="53">
        <v>15</v>
      </c>
      <c r="C102" s="50" t="e">
        <f t="shared" ref="C102:C106" si="70">E102/D102</f>
        <v>#DIV/0!</v>
      </c>
      <c r="D102" s="53"/>
      <c r="E102" s="53"/>
      <c r="F102" s="53"/>
      <c r="G102" s="53" t="e">
        <f t="shared" si="65"/>
        <v>#DIV/0!</v>
      </c>
      <c r="H102" s="53"/>
      <c r="I102" s="50" t="e">
        <f t="shared" ref="I102:I106" si="71">H102/E102</f>
        <v>#DIV/0!</v>
      </c>
      <c r="K102" s="53">
        <v>0</v>
      </c>
      <c r="L102" s="53">
        <v>0</v>
      </c>
      <c r="M102" s="64" t="e">
        <f t="shared" si="66"/>
        <v>#DIV/0!</v>
      </c>
      <c r="N102" s="53">
        <v>0</v>
      </c>
      <c r="O102" s="50" t="e">
        <f t="shared" ref="O102:O106" si="72">N102/K102</f>
        <v>#DIV/0!</v>
      </c>
      <c r="R102" s="52"/>
      <c r="S102" s="65">
        <f t="shared" si="67"/>
        <v>0</v>
      </c>
      <c r="T102" s="65">
        <f t="shared" si="68"/>
        <v>0</v>
      </c>
      <c r="U102" s="65">
        <f t="shared" si="69"/>
        <v>0</v>
      </c>
      <c r="W102" s="53">
        <f t="shared" ref="W102:W106" si="73">(F102*0.1)+(H102*6)+(L102*0.1)+(N102*6)</f>
        <v>0</v>
      </c>
      <c r="X102" s="53">
        <f>(E102*1)+(F102*0.1)+(H102*6)+(L102*0.1)+(N102*6)</f>
        <v>0</v>
      </c>
      <c r="Y102" s="53">
        <f>(E102*0.5)+(F102*0.1)+(H102*6)+(L102*0.1)+(N102*6)</f>
        <v>0</v>
      </c>
      <c r="Z102" s="55"/>
    </row>
    <row r="103" spans="1:26" x14ac:dyDescent="0.15">
      <c r="A103" s="52" t="s">
        <v>813</v>
      </c>
      <c r="B103" s="53">
        <v>14</v>
      </c>
      <c r="C103" s="50">
        <f t="shared" si="70"/>
        <v>0.625</v>
      </c>
      <c r="D103" s="53">
        <v>64</v>
      </c>
      <c r="E103" s="53">
        <v>40</v>
      </c>
      <c r="F103" s="53">
        <v>541</v>
      </c>
      <c r="G103" s="53">
        <f t="shared" si="65"/>
        <v>13.525</v>
      </c>
      <c r="H103" s="53">
        <v>5</v>
      </c>
      <c r="I103" s="50">
        <f t="shared" si="71"/>
        <v>0.125</v>
      </c>
      <c r="K103" s="53">
        <v>2</v>
      </c>
      <c r="L103" s="53">
        <v>24</v>
      </c>
      <c r="M103" s="64">
        <f t="shared" si="66"/>
        <v>12</v>
      </c>
      <c r="N103" s="53">
        <v>0</v>
      </c>
      <c r="O103" s="50">
        <f t="shared" si="72"/>
        <v>0</v>
      </c>
      <c r="R103" s="52" t="s">
        <v>814</v>
      </c>
      <c r="S103" s="65">
        <f t="shared" si="67"/>
        <v>0.11702127659574468</v>
      </c>
      <c r="T103" s="65">
        <f t="shared" si="68"/>
        <v>0.18443804034582131</v>
      </c>
      <c r="U103" s="65">
        <f t="shared" si="69"/>
        <v>5.2770448548812663E-3</v>
      </c>
      <c r="W103" s="53">
        <f t="shared" si="73"/>
        <v>86.5</v>
      </c>
      <c r="X103" s="53">
        <f t="shared" ref="X103:X107" si="74">(E103*1)+(F103*0.1)+(H103*6)+(L103*0.1)+(N103*6)</f>
        <v>126.5</v>
      </c>
      <c r="Y103" s="53">
        <f t="shared" ref="Y103:Y107" si="75">(E103*0.5)+(F103*0.1)+(H103*6)+(L103*0.1)+(N103*6)</f>
        <v>106.5</v>
      </c>
      <c r="Z103" s="55"/>
    </row>
    <row r="104" spans="1:26" x14ac:dyDescent="0.15">
      <c r="A104" s="52" t="s">
        <v>471</v>
      </c>
      <c r="B104" s="53">
        <v>17</v>
      </c>
      <c r="C104" s="50">
        <f t="shared" si="70"/>
        <v>0.60666666666666669</v>
      </c>
      <c r="D104" s="53">
        <v>150</v>
      </c>
      <c r="E104" s="53">
        <v>91</v>
      </c>
      <c r="F104" s="53">
        <v>1150</v>
      </c>
      <c r="G104" s="53">
        <f t="shared" si="65"/>
        <v>12.637362637362637</v>
      </c>
      <c r="H104" s="53">
        <v>6</v>
      </c>
      <c r="I104" s="50">
        <f t="shared" si="71"/>
        <v>6.5934065934065936E-2</v>
      </c>
      <c r="K104" s="53">
        <v>5</v>
      </c>
      <c r="L104" s="53">
        <v>15</v>
      </c>
      <c r="M104" s="64">
        <f t="shared" si="66"/>
        <v>3</v>
      </c>
      <c r="N104" s="53">
        <v>0</v>
      </c>
      <c r="O104" s="50">
        <f t="shared" si="72"/>
        <v>0</v>
      </c>
      <c r="R104" s="52" t="s">
        <v>398</v>
      </c>
      <c r="S104" s="65">
        <f t="shared" si="67"/>
        <v>0.27482269503546097</v>
      </c>
      <c r="T104" s="65">
        <f t="shared" si="68"/>
        <v>0.43227665706051871</v>
      </c>
      <c r="U104" s="65">
        <f t="shared" si="69"/>
        <v>1.3192612137203167E-2</v>
      </c>
      <c r="W104" s="53">
        <f t="shared" si="73"/>
        <v>152.5</v>
      </c>
      <c r="X104" s="53">
        <f t="shared" si="74"/>
        <v>243.5</v>
      </c>
      <c r="Y104" s="53">
        <f t="shared" si="75"/>
        <v>198</v>
      </c>
      <c r="Z104" s="55"/>
    </row>
    <row r="105" spans="1:26" x14ac:dyDescent="0.15">
      <c r="A105" s="52" t="s">
        <v>815</v>
      </c>
      <c r="B105" s="53">
        <v>14</v>
      </c>
      <c r="C105" s="50">
        <f t="shared" si="70"/>
        <v>0.59259259259259256</v>
      </c>
      <c r="D105" s="53">
        <v>54</v>
      </c>
      <c r="E105" s="53">
        <v>32</v>
      </c>
      <c r="F105" s="53">
        <v>492</v>
      </c>
      <c r="G105" s="53">
        <f t="shared" si="65"/>
        <v>15.375</v>
      </c>
      <c r="H105" s="53">
        <v>2</v>
      </c>
      <c r="I105" s="50">
        <f t="shared" si="71"/>
        <v>6.25E-2</v>
      </c>
      <c r="K105" s="53">
        <v>6</v>
      </c>
      <c r="L105" s="53">
        <v>44</v>
      </c>
      <c r="M105" s="64">
        <f t="shared" si="66"/>
        <v>7.333333333333333</v>
      </c>
      <c r="N105" s="53">
        <v>1</v>
      </c>
      <c r="O105" s="50">
        <f t="shared" si="72"/>
        <v>0.16666666666666666</v>
      </c>
      <c r="R105" s="52" t="s">
        <v>816</v>
      </c>
      <c r="S105" s="65">
        <f t="shared" si="67"/>
        <v>0.10638297872340426</v>
      </c>
      <c r="T105" s="65">
        <f t="shared" si="68"/>
        <v>0.15561959654178675</v>
      </c>
      <c r="U105" s="65">
        <f t="shared" si="69"/>
        <v>1.5831134564643801E-2</v>
      </c>
      <c r="W105" s="53">
        <f t="shared" si="73"/>
        <v>71.600000000000009</v>
      </c>
      <c r="X105" s="53">
        <f t="shared" si="74"/>
        <v>103.60000000000001</v>
      </c>
      <c r="Y105" s="53">
        <f t="shared" si="75"/>
        <v>87.600000000000009</v>
      </c>
      <c r="Z105" s="55"/>
    </row>
    <row r="106" spans="1:26" x14ac:dyDescent="0.15">
      <c r="A106" s="52" t="s">
        <v>950</v>
      </c>
      <c r="B106" s="53"/>
      <c r="C106" s="50">
        <f t="shared" si="70"/>
        <v>0.69230769230769229</v>
      </c>
      <c r="D106" s="53">
        <v>13</v>
      </c>
      <c r="E106" s="53">
        <v>9</v>
      </c>
      <c r="F106" s="53">
        <v>131</v>
      </c>
      <c r="G106" s="53">
        <f t="shared" si="65"/>
        <v>14.555555555555555</v>
      </c>
      <c r="H106" s="53"/>
      <c r="I106" s="50">
        <f t="shared" si="71"/>
        <v>0</v>
      </c>
      <c r="K106" s="53"/>
      <c r="L106" s="53"/>
      <c r="M106" s="64" t="e">
        <f t="shared" si="66"/>
        <v>#DIV/0!</v>
      </c>
      <c r="N106" s="53"/>
      <c r="O106" s="50" t="e">
        <f t="shared" si="72"/>
        <v>#DIV/0!</v>
      </c>
      <c r="R106" s="52" t="s">
        <v>951</v>
      </c>
      <c r="S106" s="65">
        <f t="shared" si="67"/>
        <v>2.3049645390070921E-2</v>
      </c>
      <c r="T106" s="65">
        <f t="shared" si="68"/>
        <v>3.7463976945244955E-2</v>
      </c>
      <c r="U106" s="65">
        <f t="shared" si="69"/>
        <v>0</v>
      </c>
      <c r="W106" s="53">
        <f t="shared" si="73"/>
        <v>13.100000000000001</v>
      </c>
      <c r="X106" s="53">
        <f t="shared" si="74"/>
        <v>22.1</v>
      </c>
      <c r="Y106" s="53">
        <f t="shared" si="75"/>
        <v>17.600000000000001</v>
      </c>
      <c r="Z106" s="55"/>
    </row>
    <row r="107" spans="1:26" x14ac:dyDescent="0.15">
      <c r="A107" s="51" t="s">
        <v>44</v>
      </c>
      <c r="B107" s="51"/>
      <c r="C107" s="58"/>
      <c r="D107" s="51">
        <f>SUM(D101:D106)</f>
        <v>314</v>
      </c>
      <c r="E107" s="51">
        <f t="shared" ref="E107:F107" si="76">SUM(E101:E106)</f>
        <v>195</v>
      </c>
      <c r="F107" s="51">
        <f t="shared" si="76"/>
        <v>2628</v>
      </c>
      <c r="G107" s="51"/>
      <c r="H107" s="51">
        <f t="shared" ref="H107" si="77">SUM(H101:H106)</f>
        <v>16</v>
      </c>
      <c r="I107" s="51"/>
      <c r="J107" s="51"/>
      <c r="K107" s="51">
        <f>SUM(K101:K106)</f>
        <v>13</v>
      </c>
      <c r="L107" s="51">
        <f t="shared" ref="L107" si="78">SUM(L101:L106)</f>
        <v>83</v>
      </c>
      <c r="M107" s="51"/>
      <c r="N107" s="51">
        <f t="shared" ref="N107" si="79">SUM(N101:N106)</f>
        <v>1</v>
      </c>
      <c r="O107" s="51"/>
      <c r="X107" s="49">
        <f t="shared" si="74"/>
        <v>568.09999999999991</v>
      </c>
      <c r="Y107" s="49">
        <f t="shared" si="75"/>
        <v>470.6</v>
      </c>
      <c r="Z107" s="55"/>
    </row>
    <row r="108" spans="1:26" x14ac:dyDescent="0.15">
      <c r="A108" s="51"/>
      <c r="C108" s="55"/>
      <c r="D108" s="55"/>
      <c r="E108" s="55"/>
      <c r="F108" s="55"/>
      <c r="G108" s="55"/>
      <c r="H108" s="55"/>
      <c r="I108" s="55"/>
      <c r="J108" s="55"/>
      <c r="K108" s="55"/>
      <c r="L108" s="55"/>
    </row>
    <row r="109" spans="1:26" x14ac:dyDescent="0.15">
      <c r="A109" s="51"/>
      <c r="C109" s="55"/>
      <c r="D109" s="55"/>
      <c r="E109" s="55"/>
      <c r="F109" s="55"/>
      <c r="G109" s="55"/>
      <c r="H109" s="55"/>
      <c r="I109" s="55"/>
      <c r="J109" s="55"/>
      <c r="K109" s="55"/>
      <c r="L109" s="55"/>
    </row>
    <row r="110" spans="1:26" x14ac:dyDescent="0.15">
      <c r="A110" s="524" t="s">
        <v>52</v>
      </c>
      <c r="B110" s="524"/>
      <c r="C110" s="524"/>
      <c r="D110" s="524"/>
      <c r="E110" s="524"/>
      <c r="F110" s="524"/>
      <c r="G110" s="524"/>
      <c r="H110" s="55"/>
      <c r="I110" s="55"/>
      <c r="J110" s="524" t="s">
        <v>49</v>
      </c>
      <c r="K110" s="524"/>
      <c r="L110" s="524"/>
      <c r="M110" s="524"/>
      <c r="N110" s="524"/>
      <c r="R110" s="524" t="s">
        <v>50</v>
      </c>
      <c r="S110" s="524"/>
      <c r="T110" s="524"/>
      <c r="V110" s="524" t="s">
        <v>51</v>
      </c>
      <c r="W110" s="523"/>
    </row>
    <row r="111" spans="1:26" x14ac:dyDescent="0.15">
      <c r="A111" s="51" t="s">
        <v>31</v>
      </c>
      <c r="B111" s="51" t="s">
        <v>66</v>
      </c>
      <c r="C111" s="51" t="s">
        <v>34</v>
      </c>
      <c r="D111" s="51" t="s">
        <v>17</v>
      </c>
      <c r="E111" s="51" t="s">
        <v>18</v>
      </c>
      <c r="F111" s="51" t="s">
        <v>19</v>
      </c>
      <c r="G111" s="51" t="s">
        <v>20</v>
      </c>
      <c r="H111" s="51" t="s">
        <v>6</v>
      </c>
      <c r="I111" s="51" t="s">
        <v>53</v>
      </c>
      <c r="K111" s="51" t="s">
        <v>10</v>
      </c>
      <c r="L111" s="51" t="s">
        <v>11</v>
      </c>
      <c r="M111" s="51" t="s">
        <v>12</v>
      </c>
      <c r="N111" s="51" t="s">
        <v>54</v>
      </c>
      <c r="O111" s="51" t="s">
        <v>7</v>
      </c>
      <c r="R111" s="51" t="s">
        <v>31</v>
      </c>
      <c r="S111" s="51" t="s">
        <v>47</v>
      </c>
      <c r="T111" s="51" t="s">
        <v>45</v>
      </c>
      <c r="U111" s="51" t="s">
        <v>46</v>
      </c>
      <c r="W111" s="51" t="s">
        <v>14</v>
      </c>
      <c r="X111" s="51"/>
      <c r="Y111" s="51"/>
    </row>
    <row r="112" spans="1:26" x14ac:dyDescent="0.15">
      <c r="A112" s="52" t="s">
        <v>472</v>
      </c>
      <c r="B112" s="53">
        <v>17</v>
      </c>
      <c r="C112" s="50">
        <f>E112/D112</f>
        <v>0.56666666666666665</v>
      </c>
      <c r="D112" s="53">
        <v>30</v>
      </c>
      <c r="E112" s="53">
        <v>17</v>
      </c>
      <c r="F112" s="53">
        <v>147</v>
      </c>
      <c r="G112" s="53">
        <f>F112/E112</f>
        <v>8.6470588235294112</v>
      </c>
      <c r="H112" s="53">
        <v>3</v>
      </c>
      <c r="I112" s="50">
        <f>H112/E112</f>
        <v>0.17647058823529413</v>
      </c>
      <c r="K112" s="53">
        <v>0</v>
      </c>
      <c r="L112" s="53">
        <v>0</v>
      </c>
      <c r="M112" s="53">
        <v>0</v>
      </c>
      <c r="N112" s="53">
        <v>0</v>
      </c>
      <c r="O112" s="50" t="e">
        <f>N112/K112</f>
        <v>#DIV/0!</v>
      </c>
      <c r="R112" s="52" t="s">
        <v>399</v>
      </c>
      <c r="S112" s="65">
        <f>(D112+K112)/($E$47+$L$47+$E$38+$L$38+$K$27+$D$27+$N$17)</f>
        <v>3.3745781777277842E-2</v>
      </c>
      <c r="T112" s="65">
        <f>D112/($E$47+$E$38+$K$27)</f>
        <v>5.8823529411764705E-2</v>
      </c>
      <c r="U112" s="65">
        <f>K112/($L$47+$L$38+$D$27+$N$17)</f>
        <v>0</v>
      </c>
      <c r="W112" s="53">
        <f>(F112*0.1)+(H112*6)+(L112*0.1)+(N112*6)</f>
        <v>32.700000000000003</v>
      </c>
      <c r="X112" s="53" t="s">
        <v>21</v>
      </c>
      <c r="Y112" s="53" t="s">
        <v>1004</v>
      </c>
      <c r="Z112" s="51"/>
    </row>
    <row r="113" spans="1:26" x14ac:dyDescent="0.15">
      <c r="A113" s="52" t="s">
        <v>473</v>
      </c>
      <c r="B113" s="53">
        <v>17</v>
      </c>
      <c r="C113" s="50">
        <f t="shared" ref="C113:C115" si="80">E113/D113</f>
        <v>0.84615384615384615</v>
      </c>
      <c r="D113" s="53">
        <v>52</v>
      </c>
      <c r="E113" s="53">
        <v>44</v>
      </c>
      <c r="F113" s="53">
        <v>526</v>
      </c>
      <c r="G113" s="53">
        <f>F113/E113</f>
        <v>11.954545454545455</v>
      </c>
      <c r="H113" s="53">
        <v>6</v>
      </c>
      <c r="I113" s="50">
        <f t="shared" ref="I113:I115" si="81">H113/E113</f>
        <v>0.13636363636363635</v>
      </c>
      <c r="K113" s="53">
        <v>0</v>
      </c>
      <c r="L113" s="53">
        <v>0</v>
      </c>
      <c r="M113" s="53">
        <v>0</v>
      </c>
      <c r="N113" s="53">
        <v>0</v>
      </c>
      <c r="O113" s="50" t="e">
        <f t="shared" ref="O113:O115" si="82">N113/K113</f>
        <v>#DIV/0!</v>
      </c>
      <c r="R113" s="52" t="s">
        <v>400</v>
      </c>
      <c r="S113" s="65">
        <f>(D113+K113)/($E$47+$L$47+$E$38+$L$38+$K$27+$D$27+$N$17)</f>
        <v>5.8492688413948259E-2</v>
      </c>
      <c r="T113" s="65">
        <f>D113/($E$47+$E$38+$K$27)</f>
        <v>0.10196078431372549</v>
      </c>
      <c r="U113" s="65">
        <f>K113/($L$47+$L$38+$D$27+$N$17)</f>
        <v>0</v>
      </c>
      <c r="W113" s="53">
        <f t="shared" ref="W113:W115" si="83">(F113*0.1)+(H113*6)+(L113*0.1)+(N113*6)</f>
        <v>88.6</v>
      </c>
      <c r="X113" s="53">
        <f>(E113*1)+(F113*0.1)+(H113*6)+(L113*0.1)+(N113*6)</f>
        <v>132.6</v>
      </c>
      <c r="Y113" s="53">
        <f>(E113*0.5)+(F113*0.1)+(H113*6)+(L113*0.1)+(N113*6)</f>
        <v>110.6</v>
      </c>
      <c r="Z113" s="55"/>
    </row>
    <row r="114" spans="1:26" x14ac:dyDescent="0.15">
      <c r="A114" s="52" t="s">
        <v>474</v>
      </c>
      <c r="B114" s="53"/>
      <c r="C114" s="50" t="e">
        <f t="shared" si="80"/>
        <v>#DIV/0!</v>
      </c>
      <c r="D114" s="53"/>
      <c r="E114" s="53"/>
      <c r="F114" s="53"/>
      <c r="G114" s="53" t="e">
        <f>F114/E114</f>
        <v>#DIV/0!</v>
      </c>
      <c r="H114" s="53"/>
      <c r="I114" s="50" t="e">
        <f t="shared" si="81"/>
        <v>#DIV/0!</v>
      </c>
      <c r="K114" s="53">
        <v>0</v>
      </c>
      <c r="L114" s="53">
        <v>0</v>
      </c>
      <c r="M114" s="53">
        <v>0</v>
      </c>
      <c r="N114" s="53">
        <v>0</v>
      </c>
      <c r="O114" s="50" t="e">
        <f t="shared" si="82"/>
        <v>#DIV/0!</v>
      </c>
      <c r="R114" s="52" t="s">
        <v>401</v>
      </c>
      <c r="S114" s="65">
        <f>(D114+K114)/($E$47+$L$47+$E$38+$L$38+$K$27+$D$27+$N$17)</f>
        <v>0</v>
      </c>
      <c r="T114" s="65">
        <f>D114/($E$47+$E$38+$K$27)</f>
        <v>0</v>
      </c>
      <c r="U114" s="65">
        <f>K114/($L$47+$L$38+$D$27+$N$17)</f>
        <v>0</v>
      </c>
      <c r="W114" s="53">
        <f t="shared" si="83"/>
        <v>0</v>
      </c>
      <c r="X114" s="53">
        <f t="shared" ref="X114:X116" si="84">(E114*1)+(F114*0.1)+(H114*6)+(L114*0.1)+(N114*6)</f>
        <v>0</v>
      </c>
      <c r="Y114" s="53">
        <f t="shared" ref="Y114:Y116" si="85">(E114*0.5)+(F114*0.1)+(H114*6)+(L114*0.1)+(N114*6)</f>
        <v>0</v>
      </c>
      <c r="Z114" s="55"/>
    </row>
    <row r="115" spans="1:26" x14ac:dyDescent="0.15">
      <c r="A115" s="52"/>
      <c r="B115" s="53"/>
      <c r="C115" s="50" t="e">
        <f t="shared" si="80"/>
        <v>#DIV/0!</v>
      </c>
      <c r="D115" s="53"/>
      <c r="E115" s="53"/>
      <c r="F115" s="53"/>
      <c r="G115" s="53" t="e">
        <f>F115/E115</f>
        <v>#DIV/0!</v>
      </c>
      <c r="H115" s="53"/>
      <c r="I115" s="50" t="e">
        <f t="shared" si="81"/>
        <v>#DIV/0!</v>
      </c>
      <c r="K115" s="53"/>
      <c r="L115" s="53"/>
      <c r="M115" s="53" t="e">
        <f>L115/K115</f>
        <v>#DIV/0!</v>
      </c>
      <c r="N115" s="53">
        <v>0</v>
      </c>
      <c r="O115" s="50" t="e">
        <f t="shared" si="82"/>
        <v>#DIV/0!</v>
      </c>
      <c r="R115" s="52" t="s">
        <v>952</v>
      </c>
      <c r="S115" s="65">
        <f>(D115+K115)/($E$47+$L$47+$E$38+$L$38+$K$27+$D$27+$N$17)</f>
        <v>0</v>
      </c>
      <c r="T115" s="65">
        <f>D115/($E$47+$E$38+$K$27)</f>
        <v>0</v>
      </c>
      <c r="U115" s="65">
        <f>K115/($L$47+$L$38+$D$27+$N$17)</f>
        <v>0</v>
      </c>
      <c r="W115" s="53">
        <f t="shared" si="83"/>
        <v>0</v>
      </c>
      <c r="X115" s="53">
        <f t="shared" si="84"/>
        <v>0</v>
      </c>
      <c r="Y115" s="53">
        <f t="shared" si="85"/>
        <v>0</v>
      </c>
      <c r="Z115" s="55"/>
    </row>
    <row r="116" spans="1:26" x14ac:dyDescent="0.15">
      <c r="A116" s="51" t="s">
        <v>44</v>
      </c>
      <c r="B116" s="51"/>
      <c r="C116" s="58"/>
      <c r="D116" s="51">
        <f>SUM(D112:D115)</f>
        <v>82</v>
      </c>
      <c r="E116" s="51">
        <f t="shared" ref="E116:F116" si="86">SUM(E112:E115)</f>
        <v>61</v>
      </c>
      <c r="F116" s="51">
        <f t="shared" si="86"/>
        <v>673</v>
      </c>
      <c r="G116" s="51"/>
      <c r="H116" s="51">
        <f t="shared" ref="H116" si="87">SUM(H112:H115)</f>
        <v>9</v>
      </c>
      <c r="I116" s="51"/>
      <c r="J116" s="51"/>
      <c r="K116" s="51">
        <f>SUM(K112:K115)</f>
        <v>0</v>
      </c>
      <c r="L116" s="51">
        <f t="shared" ref="L116" si="88">SUM(L112:L115)</f>
        <v>0</v>
      </c>
      <c r="M116" s="51"/>
      <c r="N116" s="51">
        <f t="shared" ref="N116" si="89">SUM(N112:N115)</f>
        <v>0</v>
      </c>
      <c r="O116" s="58"/>
      <c r="Q116" s="56"/>
      <c r="S116" s="56"/>
      <c r="U116" s="55"/>
      <c r="V116" s="55"/>
      <c r="X116" s="49">
        <f t="shared" si="84"/>
        <v>182.3</v>
      </c>
      <c r="Y116" s="49">
        <f t="shared" si="85"/>
        <v>151.80000000000001</v>
      </c>
      <c r="Z116" s="55"/>
    </row>
    <row r="117" spans="1:26" x14ac:dyDescent="0.15">
      <c r="A117" s="58"/>
      <c r="H117" s="61"/>
      <c r="I117" s="55"/>
      <c r="J117" s="55"/>
      <c r="P117" s="56"/>
      <c r="Q117" s="56"/>
      <c r="R117" s="56"/>
      <c r="T117" s="55"/>
      <c r="U117" s="55"/>
    </row>
    <row r="118" spans="1:26" x14ac:dyDescent="0.15">
      <c r="H118" s="61"/>
      <c r="I118" s="55"/>
      <c r="J118" s="55"/>
      <c r="P118" s="56"/>
      <c r="Q118" s="56"/>
      <c r="R118" s="56"/>
      <c r="T118" s="55"/>
      <c r="U118" s="55"/>
    </row>
    <row r="119" spans="1:26" x14ac:dyDescent="0.15">
      <c r="A119" s="524" t="s">
        <v>57</v>
      </c>
      <c r="B119" s="524"/>
      <c r="C119" s="524"/>
      <c r="D119" s="524"/>
      <c r="E119" s="524"/>
      <c r="F119" s="524"/>
      <c r="G119" s="524"/>
      <c r="H119" s="61"/>
      <c r="I119" s="55"/>
      <c r="J119" s="524" t="s">
        <v>58</v>
      </c>
      <c r="K119" s="525"/>
      <c r="L119" s="525"/>
      <c r="M119" s="525"/>
      <c r="N119" s="525"/>
      <c r="P119" s="67"/>
      <c r="Q119" s="56"/>
      <c r="R119" s="524" t="s">
        <v>62</v>
      </c>
      <c r="S119" s="525"/>
      <c r="T119" s="525"/>
      <c r="U119" s="525"/>
      <c r="V119" s="525"/>
    </row>
    <row r="120" spans="1:26" x14ac:dyDescent="0.15">
      <c r="A120" s="58"/>
      <c r="B120" s="51" t="s">
        <v>17</v>
      </c>
      <c r="C120" s="51" t="s">
        <v>42</v>
      </c>
      <c r="D120" s="51" t="s">
        <v>19</v>
      </c>
      <c r="E120" s="51" t="s">
        <v>6</v>
      </c>
      <c r="H120" s="55"/>
      <c r="I120" s="55"/>
      <c r="J120" s="526" t="s">
        <v>59</v>
      </c>
      <c r="K120" s="523"/>
      <c r="L120" s="523"/>
      <c r="M120" s="523"/>
      <c r="N120" s="58" t="s">
        <v>60</v>
      </c>
      <c r="R120" s="526" t="s">
        <v>59</v>
      </c>
      <c r="S120" s="523"/>
      <c r="T120" s="523"/>
      <c r="U120" s="523"/>
      <c r="V120" s="58" t="s">
        <v>60</v>
      </c>
    </row>
    <row r="121" spans="1:26" x14ac:dyDescent="0.15">
      <c r="A121" s="66" t="s">
        <v>33</v>
      </c>
      <c r="B121" s="53">
        <f>SUM(J91:J95,D101:D106,D112:D115)</f>
        <v>535</v>
      </c>
      <c r="C121" s="53">
        <f>SUM(E112:E115,E101:E106,K91:K95)</f>
        <v>350</v>
      </c>
      <c r="D121" s="53">
        <f>SUM(F112:F115,F101:F106,L91:L95)</f>
        <v>4088</v>
      </c>
      <c r="E121" s="53">
        <f>SUM(N91:N95,H101:H106,H112:H115)</f>
        <v>32</v>
      </c>
      <c r="H121" s="55"/>
      <c r="I121" s="55"/>
      <c r="J121" s="527" t="s">
        <v>1417</v>
      </c>
      <c r="K121" s="527"/>
      <c r="L121" s="527"/>
      <c r="M121" s="527"/>
      <c r="N121" s="52" t="s">
        <v>16</v>
      </c>
      <c r="R121" s="527"/>
      <c r="S121" s="527"/>
      <c r="T121" s="527"/>
      <c r="U121" s="527"/>
      <c r="V121" s="52"/>
    </row>
    <row r="122" spans="1:26" x14ac:dyDescent="0.15">
      <c r="A122" s="66" t="s">
        <v>43</v>
      </c>
      <c r="B122" s="53">
        <f>SUM(C86)</f>
        <v>535</v>
      </c>
      <c r="C122" s="53">
        <f>SUM(D86)</f>
        <v>360</v>
      </c>
      <c r="D122" s="53">
        <f>SUM(F86)</f>
        <v>4088</v>
      </c>
      <c r="E122" s="53">
        <f>SUM(H86)</f>
        <v>32</v>
      </c>
      <c r="F122" s="51"/>
      <c r="J122" s="527" t="s">
        <v>1469</v>
      </c>
      <c r="K122" s="527"/>
      <c r="L122" s="527"/>
      <c r="M122" s="527"/>
      <c r="N122" s="52" t="s">
        <v>286</v>
      </c>
      <c r="R122" s="527"/>
      <c r="S122" s="527"/>
      <c r="T122" s="527"/>
      <c r="U122" s="527"/>
      <c r="V122" s="52"/>
    </row>
    <row r="123" spans="1:26" x14ac:dyDescent="0.15">
      <c r="A123" s="66" t="s">
        <v>65</v>
      </c>
      <c r="B123" s="52"/>
      <c r="F123" s="51"/>
      <c r="J123" s="527" t="s">
        <v>626</v>
      </c>
      <c r="K123" s="527"/>
      <c r="L123" s="527"/>
      <c r="M123" s="527"/>
      <c r="N123" s="52" t="s">
        <v>0</v>
      </c>
      <c r="R123" s="527"/>
      <c r="S123" s="527"/>
      <c r="T123" s="527"/>
      <c r="U123" s="527"/>
      <c r="V123" s="52"/>
    </row>
    <row r="124" spans="1:26" x14ac:dyDescent="0.15">
      <c r="J124" s="527"/>
      <c r="K124" s="527"/>
      <c r="L124" s="527"/>
      <c r="M124" s="527"/>
      <c r="N124" s="52"/>
      <c r="R124" s="528"/>
      <c r="S124" s="527"/>
      <c r="T124" s="527"/>
      <c r="U124" s="527"/>
      <c r="V124" s="52"/>
    </row>
    <row r="125" spans="1:26" x14ac:dyDescent="0.15">
      <c r="A125" s="58"/>
      <c r="B125" s="51" t="s">
        <v>1</v>
      </c>
      <c r="C125" s="51" t="s">
        <v>4</v>
      </c>
      <c r="D125" s="51" t="s">
        <v>6</v>
      </c>
      <c r="J125" s="527"/>
      <c r="K125" s="527"/>
      <c r="L125" s="527"/>
      <c r="M125" s="527"/>
      <c r="N125" s="52"/>
      <c r="R125" s="528"/>
      <c r="S125" s="527"/>
      <c r="T125" s="527"/>
      <c r="U125" s="527"/>
      <c r="V125" s="52"/>
    </row>
    <row r="126" spans="1:26" x14ac:dyDescent="0.15">
      <c r="A126" s="66" t="s">
        <v>56</v>
      </c>
      <c r="B126" s="53">
        <f>SUM(M83:M85,C91:C95,K101:K106,K112:K115)</f>
        <v>402</v>
      </c>
      <c r="C126" s="53">
        <f>SUM(N83:N85,D91:D95,L101:L106,L112:L115)</f>
        <v>1860</v>
      </c>
      <c r="D126" s="53">
        <f>SUM(P83:P85,F91:F95,N101:N106,N112:N115)</f>
        <v>12</v>
      </c>
      <c r="J126" s="527"/>
      <c r="K126" s="527"/>
      <c r="L126" s="527"/>
      <c r="M126" s="527"/>
      <c r="N126" s="52"/>
      <c r="R126" s="528"/>
      <c r="S126" s="527"/>
      <c r="T126" s="527"/>
      <c r="U126" s="527"/>
      <c r="V126" s="52"/>
    </row>
    <row r="127" spans="1:26" x14ac:dyDescent="0.15">
      <c r="A127" s="66" t="s">
        <v>65</v>
      </c>
      <c r="B127" s="52"/>
      <c r="J127" s="527"/>
      <c r="K127" s="527"/>
      <c r="L127" s="527"/>
      <c r="M127" s="527"/>
      <c r="N127" s="52"/>
      <c r="R127" s="528"/>
      <c r="S127" s="527"/>
      <c r="T127" s="527"/>
      <c r="U127" s="527"/>
      <c r="V127" s="52"/>
    </row>
    <row r="128" spans="1:26" x14ac:dyDescent="0.15">
      <c r="J128" s="527"/>
      <c r="K128" s="527"/>
      <c r="L128" s="527"/>
      <c r="M128" s="527"/>
      <c r="N128" s="52"/>
      <c r="R128" s="528"/>
      <c r="S128" s="527"/>
      <c r="T128" s="527"/>
      <c r="U128" s="527"/>
      <c r="V128" s="52"/>
    </row>
    <row r="129" spans="1:23" x14ac:dyDescent="0.15">
      <c r="B129" s="51" t="s">
        <v>40</v>
      </c>
      <c r="C129" s="51" t="s">
        <v>41</v>
      </c>
    </row>
    <row r="130" spans="1:23" x14ac:dyDescent="0.15">
      <c r="A130" s="66" t="s">
        <v>39</v>
      </c>
      <c r="B130" s="50">
        <f>B126/(B122+B126)</f>
        <v>0.42902881536819637</v>
      </c>
      <c r="C130" s="50">
        <f>B122/(B122+B126)</f>
        <v>0.57097118463180363</v>
      </c>
    </row>
    <row r="131" spans="1:23" x14ac:dyDescent="0.15">
      <c r="A131" s="66" t="s">
        <v>64</v>
      </c>
      <c r="B131" s="52"/>
      <c r="C131" s="52"/>
      <c r="J131" s="49" t="s">
        <v>61</v>
      </c>
    </row>
    <row r="141" spans="1:23" x14ac:dyDescent="0.15">
      <c r="A141" s="524" t="s">
        <v>93</v>
      </c>
      <c r="B141" s="524"/>
      <c r="C141" s="524"/>
      <c r="D141" s="524"/>
      <c r="E141" s="524"/>
      <c r="F141" s="524"/>
      <c r="G141" s="524"/>
      <c r="H141" s="524"/>
      <c r="I141" s="524"/>
      <c r="J141" s="524"/>
      <c r="K141" s="524"/>
      <c r="L141" s="524"/>
      <c r="M141" s="524"/>
      <c r="N141" s="524"/>
      <c r="O141" s="524"/>
      <c r="P141" s="524"/>
      <c r="Q141" s="524"/>
      <c r="R141" s="524"/>
      <c r="S141" s="524"/>
      <c r="T141" s="524"/>
      <c r="U141" s="524"/>
      <c r="V141" s="524"/>
      <c r="W141" s="524"/>
    </row>
    <row r="142" spans="1:23" x14ac:dyDescent="0.15">
      <c r="A142" s="97"/>
      <c r="B142" s="97"/>
      <c r="C142" s="97"/>
      <c r="D142" s="97"/>
      <c r="E142" s="97"/>
      <c r="F142" s="97"/>
      <c r="G142" s="97"/>
      <c r="H142" s="97"/>
      <c r="I142" s="97"/>
      <c r="J142" s="97"/>
      <c r="K142" s="97"/>
      <c r="L142" s="97"/>
      <c r="M142" s="97"/>
      <c r="N142" s="97"/>
      <c r="O142" s="97"/>
      <c r="P142" s="97"/>
      <c r="Q142" s="97"/>
      <c r="R142" s="97"/>
      <c r="S142" s="97"/>
      <c r="T142" s="97"/>
      <c r="U142" s="97"/>
      <c r="V142" s="97"/>
      <c r="W142" s="97"/>
    </row>
    <row r="143" spans="1:23" x14ac:dyDescent="0.15">
      <c r="H143" s="522" t="s">
        <v>36</v>
      </c>
      <c r="I143" s="523"/>
      <c r="J143" s="523"/>
      <c r="M143" s="522" t="s">
        <v>37</v>
      </c>
      <c r="N143" s="522"/>
      <c r="O143" s="522"/>
    </row>
    <row r="144" spans="1:23" x14ac:dyDescent="0.15">
      <c r="H144" s="522" t="s">
        <v>38</v>
      </c>
      <c r="I144" s="522"/>
      <c r="J144" s="522"/>
    </row>
    <row r="145" spans="1:20" x14ac:dyDescent="0.15">
      <c r="H145" s="522"/>
      <c r="I145" s="523"/>
      <c r="J145" s="523"/>
    </row>
    <row r="146" spans="1:20" x14ac:dyDescent="0.15">
      <c r="H146" s="522"/>
      <c r="I146" s="523"/>
      <c r="J146" s="523"/>
    </row>
    <row r="147" spans="1:20" x14ac:dyDescent="0.15">
      <c r="D147" s="58" t="s">
        <v>83</v>
      </c>
      <c r="P147" s="58" t="s">
        <v>84</v>
      </c>
    </row>
    <row r="148" spans="1:20" x14ac:dyDescent="0.15">
      <c r="A148" s="51" t="s">
        <v>90</v>
      </c>
      <c r="P148" s="58" t="s">
        <v>90</v>
      </c>
      <c r="S148" s="51" t="s">
        <v>92</v>
      </c>
    </row>
    <row r="149" spans="1:20" x14ac:dyDescent="0.15">
      <c r="A149" s="66" t="s">
        <v>79</v>
      </c>
      <c r="B149" s="251" t="s">
        <v>89</v>
      </c>
      <c r="C149" s="251" t="s">
        <v>2</v>
      </c>
      <c r="D149" s="251" t="s">
        <v>3</v>
      </c>
      <c r="E149" s="251" t="s">
        <v>19</v>
      </c>
      <c r="F149" s="251" t="s">
        <v>6</v>
      </c>
      <c r="G149" s="251" t="s">
        <v>76</v>
      </c>
      <c r="H149" s="251" t="s">
        <v>10</v>
      </c>
      <c r="I149" s="251" t="s">
        <v>19</v>
      </c>
      <c r="J149" s="251" t="s">
        <v>77</v>
      </c>
      <c r="K149" s="251" t="s">
        <v>6</v>
      </c>
      <c r="L149" s="251" t="s">
        <v>14</v>
      </c>
      <c r="O149" s="251" t="s">
        <v>85</v>
      </c>
      <c r="P149" s="251" t="s">
        <v>86</v>
      </c>
      <c r="Q149" s="251" t="s">
        <v>87</v>
      </c>
      <c r="S149" s="249" t="s">
        <v>40</v>
      </c>
      <c r="T149" s="249" t="s">
        <v>41</v>
      </c>
    </row>
    <row r="150" spans="1:20" x14ac:dyDescent="0.15">
      <c r="A150" s="52" t="s">
        <v>44</v>
      </c>
      <c r="B150" s="250">
        <f>AVERAGE(B160,B170)</f>
        <v>548.5</v>
      </c>
      <c r="C150" s="250">
        <f>AVERAGE(C160,C170)</f>
        <v>340.5</v>
      </c>
      <c r="D150" s="252">
        <f>C150/B150</f>
        <v>0.6207839562443026</v>
      </c>
      <c r="E150" s="250">
        <f>AVERAGE(E160,E170)</f>
        <v>3346.5</v>
      </c>
      <c r="F150" s="250">
        <f t="shared" ref="F150:I150" si="90">AVERAGE(F160,F170)</f>
        <v>22.5</v>
      </c>
      <c r="G150" s="250">
        <f t="shared" si="90"/>
        <v>12</v>
      </c>
      <c r="H150" s="250">
        <f t="shared" si="90"/>
        <v>72</v>
      </c>
      <c r="I150" s="250">
        <f t="shared" si="90"/>
        <v>347.5</v>
      </c>
      <c r="J150" s="253">
        <f>I150/H150</f>
        <v>4.8263888888888893</v>
      </c>
      <c r="K150" s="250">
        <f>AVERAGE(K160,K170)</f>
        <v>2.5</v>
      </c>
      <c r="L150" s="53">
        <f>((E150*0.05)+(F150*4)+(G150*-1)+(I150*0.1)+(K150*6))</f>
        <v>295.07500000000005</v>
      </c>
      <c r="O150" s="252">
        <f>(B150+H150)/(B152+F152+B154+F154+B156+F156+B150+H150)</f>
        <v>0.42196531791907516</v>
      </c>
      <c r="P150" s="50">
        <f>B150/(B150+F152+F154+F156)</f>
        <v>0.50881261595547311</v>
      </c>
      <c r="Q150" s="50">
        <f>H150/(H150+B152+B154+B156)</f>
        <v>0.18343949044585986</v>
      </c>
      <c r="S150" s="50">
        <f>(H150+B152+B154+B156)/(H150+B152+B154+B156+B150)</f>
        <v>0.4171094580233794</v>
      </c>
      <c r="T150" s="50">
        <f>B150/(B150+H150+B152+B154+B156)</f>
        <v>0.5828905419766206</v>
      </c>
    </row>
    <row r="151" spans="1:20" x14ac:dyDescent="0.15">
      <c r="A151" s="66" t="s">
        <v>80</v>
      </c>
      <c r="B151" s="251" t="s">
        <v>10</v>
      </c>
      <c r="C151" s="251" t="s">
        <v>19</v>
      </c>
      <c r="D151" s="251" t="s">
        <v>77</v>
      </c>
      <c r="E151" s="251" t="s">
        <v>6</v>
      </c>
      <c r="F151" s="251" t="s">
        <v>17</v>
      </c>
      <c r="G151" s="251" t="s">
        <v>18</v>
      </c>
      <c r="H151" s="251" t="s">
        <v>19</v>
      </c>
      <c r="I151" s="251" t="s">
        <v>78</v>
      </c>
      <c r="J151" s="251" t="s">
        <v>6</v>
      </c>
      <c r="K151" s="251" t="s">
        <v>14</v>
      </c>
      <c r="L151" s="250" t="s">
        <v>91</v>
      </c>
      <c r="O151" s="249" t="s">
        <v>85</v>
      </c>
      <c r="P151" s="249" t="s">
        <v>87</v>
      </c>
      <c r="Q151" s="249" t="s">
        <v>88</v>
      </c>
    </row>
    <row r="152" spans="1:20" x14ac:dyDescent="0.15">
      <c r="A152" s="52" t="s">
        <v>44</v>
      </c>
      <c r="B152" s="250">
        <f>AVERAGE(B162,B172)</f>
        <v>312.5</v>
      </c>
      <c r="C152" s="250">
        <f>AVERAGE(C162,C172)</f>
        <v>1433.5</v>
      </c>
      <c r="D152" s="253">
        <f>C152/B152</f>
        <v>4.5872000000000002</v>
      </c>
      <c r="E152" s="250">
        <f>AVERAGE(E162,E172)</f>
        <v>7</v>
      </c>
      <c r="F152" s="250">
        <f t="shared" ref="F152:H152" si="91">AVERAGE(F162,F172)</f>
        <v>104</v>
      </c>
      <c r="G152" s="250">
        <f t="shared" si="91"/>
        <v>75.5</v>
      </c>
      <c r="H152" s="250">
        <f t="shared" si="91"/>
        <v>654</v>
      </c>
      <c r="I152" s="253">
        <f>H152/G152</f>
        <v>8.6622516556291398</v>
      </c>
      <c r="J152" s="250">
        <f>AVERAGE(J162,J172)</f>
        <v>4</v>
      </c>
      <c r="K152" s="53">
        <f>(C152*0.1)+(E152*6)+(H152*0.1)+(J152*6)</f>
        <v>274.75</v>
      </c>
      <c r="L152" s="53">
        <f>(C152*0.1)+(E152*6)+(G152*1)+(H152*0.1)+(J152*6)</f>
        <v>350.25</v>
      </c>
      <c r="O152" s="252">
        <f>(B152+F152)/(B152+F152+B154+F154+B156+F156+B150+H150)</f>
        <v>0.2832369942196532</v>
      </c>
      <c r="P152" s="50">
        <f>B152/(H150+B152+B154+B156)</f>
        <v>0.79617834394904463</v>
      </c>
      <c r="Q152" s="50">
        <f>F152/(F152+F154+F156)</f>
        <v>0.1964117091595845</v>
      </c>
    </row>
    <row r="153" spans="1:20" x14ac:dyDescent="0.15">
      <c r="A153" s="66" t="s">
        <v>81</v>
      </c>
      <c r="B153" s="251" t="s">
        <v>10</v>
      </c>
      <c r="C153" s="251" t="s">
        <v>19</v>
      </c>
      <c r="D153" s="251" t="s">
        <v>77</v>
      </c>
      <c r="E153" s="251" t="s">
        <v>6</v>
      </c>
      <c r="F153" s="251" t="s">
        <v>17</v>
      </c>
      <c r="G153" s="251" t="s">
        <v>18</v>
      </c>
      <c r="H153" s="251" t="s">
        <v>19</v>
      </c>
      <c r="I153" s="251" t="s">
        <v>78</v>
      </c>
      <c r="J153" s="251" t="s">
        <v>6</v>
      </c>
      <c r="K153" s="251" t="s">
        <v>14</v>
      </c>
      <c r="L153" s="250" t="s">
        <v>91</v>
      </c>
      <c r="O153" s="249" t="s">
        <v>85</v>
      </c>
      <c r="P153" s="249" t="s">
        <v>87</v>
      </c>
      <c r="Q153" s="249" t="s">
        <v>88</v>
      </c>
    </row>
    <row r="154" spans="1:20" x14ac:dyDescent="0.15">
      <c r="A154" s="52" t="s">
        <v>44</v>
      </c>
      <c r="B154" s="250">
        <f>AVERAGE(B164,B174)</f>
        <v>8</v>
      </c>
      <c r="C154" s="250">
        <f>AVERAGE(C164,C174)</f>
        <v>37</v>
      </c>
      <c r="D154" s="250">
        <f>C154/B154</f>
        <v>4.625</v>
      </c>
      <c r="E154" s="250">
        <f>AVERAGE(E164,E174)</f>
        <v>0</v>
      </c>
      <c r="F154" s="250">
        <f t="shared" ref="F154:H154" si="92">AVERAGE(F164,F174)</f>
        <v>318.5</v>
      </c>
      <c r="G154" s="250">
        <f t="shared" si="92"/>
        <v>191</v>
      </c>
      <c r="H154" s="250">
        <f t="shared" si="92"/>
        <v>2142</v>
      </c>
      <c r="I154" s="253">
        <f>H154/G154</f>
        <v>11.214659685863875</v>
      </c>
      <c r="J154" s="250">
        <f>AVERAGE(J164,J174)</f>
        <v>15.5</v>
      </c>
      <c r="K154" s="53">
        <f>(C154*0.1)+(E154*6)+(H154*0.1)+(J154*6)</f>
        <v>310.89999999999998</v>
      </c>
      <c r="L154" s="53">
        <f>(C154*0.1)+(E154*6)+(G154*1)+(H154*0.1)+(J154*6)</f>
        <v>501.9</v>
      </c>
      <c r="O154" s="252">
        <f>(B154+F154)/(B152+F152+B154+F154+B156+F156+B150+H150)</f>
        <v>0.22203332199931997</v>
      </c>
      <c r="P154" s="50">
        <f>B154/(B152+H150+B154+B156)</f>
        <v>2.038216560509554E-2</v>
      </c>
      <c r="Q154" s="50">
        <f>F154/(F154+F152+F156)</f>
        <v>0.60151085930122761</v>
      </c>
    </row>
    <row r="155" spans="1:20" x14ac:dyDescent="0.15">
      <c r="A155" s="66" t="s">
        <v>82</v>
      </c>
      <c r="B155" s="251" t="s">
        <v>10</v>
      </c>
      <c r="C155" s="251" t="s">
        <v>19</v>
      </c>
      <c r="D155" s="251" t="s">
        <v>77</v>
      </c>
      <c r="E155" s="251" t="s">
        <v>6</v>
      </c>
      <c r="F155" s="251" t="s">
        <v>17</v>
      </c>
      <c r="G155" s="251" t="s">
        <v>18</v>
      </c>
      <c r="H155" s="251" t="s">
        <v>19</v>
      </c>
      <c r="I155" s="251" t="s">
        <v>78</v>
      </c>
      <c r="J155" s="251" t="s">
        <v>6</v>
      </c>
      <c r="K155" s="251" t="s">
        <v>14</v>
      </c>
      <c r="L155" s="250" t="s">
        <v>91</v>
      </c>
      <c r="O155" s="249" t="s">
        <v>85</v>
      </c>
      <c r="P155" s="249" t="s">
        <v>87</v>
      </c>
      <c r="Q155" s="249" t="s">
        <v>88</v>
      </c>
    </row>
    <row r="156" spans="1:20" x14ac:dyDescent="0.15">
      <c r="A156" s="52" t="s">
        <v>44</v>
      </c>
      <c r="B156" s="250">
        <f>AVERAGE(B166,B176)</f>
        <v>0</v>
      </c>
      <c r="C156" s="250">
        <f>AVERAGE(C166,C176)</f>
        <v>0</v>
      </c>
      <c r="D156" s="250" t="e">
        <f>C156/B156</f>
        <v>#DIV/0!</v>
      </c>
      <c r="E156" s="250">
        <f>AVERAGE(E166,E176)</f>
        <v>0</v>
      </c>
      <c r="F156" s="250">
        <f>AVERAGE(F166,F176)</f>
        <v>107</v>
      </c>
      <c r="G156" s="250">
        <f t="shared" ref="G156:H156" si="93">AVERAGE(G166,G176)</f>
        <v>74.5</v>
      </c>
      <c r="H156" s="250">
        <f t="shared" si="93"/>
        <v>602.5</v>
      </c>
      <c r="I156" s="253">
        <f>H156/G156</f>
        <v>8.0872483221476514</v>
      </c>
      <c r="J156" s="250">
        <f>AVERAGE(J166,J176)</f>
        <v>3.5</v>
      </c>
      <c r="K156" s="53">
        <f>(C156*0.1)+(E156*6)+(H156*0.1)+(J156*6)</f>
        <v>81.25</v>
      </c>
      <c r="L156" s="53">
        <f>(C156*0.1)+(E156*6)+(G156*1)+(H156*0.1)+(J156*6)</f>
        <v>155.75</v>
      </c>
      <c r="O156" s="252">
        <f>(B156+F156)/(B152+F152+B154+F154+B156+F156+B150+H150)</f>
        <v>7.2764365861951716E-2</v>
      </c>
      <c r="P156" s="65">
        <f>B156/(B156+B154+B152+H150)</f>
        <v>0</v>
      </c>
      <c r="Q156" s="50">
        <f>F156/(F156+F154+F152)</f>
        <v>0.20207743153918792</v>
      </c>
    </row>
    <row r="157" spans="1:20" x14ac:dyDescent="0.15">
      <c r="B157" s="254"/>
      <c r="C157" s="254"/>
      <c r="D157" s="254"/>
      <c r="E157" s="254"/>
      <c r="F157" s="254"/>
      <c r="G157" s="254"/>
      <c r="H157" s="254"/>
      <c r="I157" s="254"/>
      <c r="J157" s="254"/>
      <c r="K157" s="254"/>
      <c r="L157" s="255"/>
      <c r="P157" s="58"/>
    </row>
    <row r="158" spans="1:20" x14ac:dyDescent="0.15">
      <c r="A158" s="51">
        <v>2024</v>
      </c>
      <c r="P158" s="58">
        <v>2024</v>
      </c>
      <c r="S158" s="51" t="s">
        <v>92</v>
      </c>
    </row>
    <row r="159" spans="1:20" x14ac:dyDescent="0.15">
      <c r="A159" s="66" t="s">
        <v>79</v>
      </c>
      <c r="B159" s="251" t="s">
        <v>89</v>
      </c>
      <c r="C159" s="251" t="s">
        <v>2</v>
      </c>
      <c r="D159" s="251" t="s">
        <v>3</v>
      </c>
      <c r="E159" s="251" t="s">
        <v>19</v>
      </c>
      <c r="F159" s="251" t="s">
        <v>6</v>
      </c>
      <c r="G159" s="251" t="s">
        <v>76</v>
      </c>
      <c r="H159" s="251" t="s">
        <v>10</v>
      </c>
      <c r="I159" s="251" t="s">
        <v>19</v>
      </c>
      <c r="J159" s="251" t="s">
        <v>77</v>
      </c>
      <c r="K159" s="251" t="s">
        <v>6</v>
      </c>
      <c r="L159" s="251" t="s">
        <v>14</v>
      </c>
      <c r="O159" s="251" t="s">
        <v>85</v>
      </c>
      <c r="P159" s="251" t="s">
        <v>86</v>
      </c>
      <c r="Q159" s="251" t="s">
        <v>87</v>
      </c>
      <c r="S159" s="249" t="s">
        <v>40</v>
      </c>
      <c r="T159" s="249" t="s">
        <v>41</v>
      </c>
    </row>
    <row r="160" spans="1:20" x14ac:dyDescent="0.15">
      <c r="A160" s="52" t="s">
        <v>44</v>
      </c>
      <c r="B160" s="250">
        <v>606</v>
      </c>
      <c r="C160" s="250">
        <v>385</v>
      </c>
      <c r="D160" s="252">
        <f>C160/B160</f>
        <v>0.63531353135313529</v>
      </c>
      <c r="E160" s="250">
        <v>3916</v>
      </c>
      <c r="F160" s="250">
        <v>31</v>
      </c>
      <c r="G160" s="250">
        <v>11</v>
      </c>
      <c r="H160" s="250">
        <v>23</v>
      </c>
      <c r="I160" s="250">
        <v>120</v>
      </c>
      <c r="J160" s="253">
        <f>I160/H160</f>
        <v>5.2173913043478262</v>
      </c>
      <c r="K160" s="250">
        <v>0</v>
      </c>
      <c r="L160" s="53">
        <f>((E160*0.05)+(F160*4)+(G160*-1)+(I160*0.1)+(K160*6))</f>
        <v>320.8</v>
      </c>
      <c r="O160" s="252">
        <f>(B160+H160)/(B162+F162+B164+F164+B166+F166+B160+H160)</f>
        <v>0.40476190476190477</v>
      </c>
      <c r="P160" s="50">
        <f>B160/(B160+F162+F164+F166)</f>
        <v>0.50711297071129702</v>
      </c>
      <c r="Q160" s="50">
        <f>H160/(H160+B162+B164+B166)</f>
        <v>6.4066852367688026E-2</v>
      </c>
      <c r="S160" s="50">
        <f>(H160+B162+B164+B166)/(H160+B162+B164+B166+B160)</f>
        <v>0.37202072538860104</v>
      </c>
      <c r="T160" s="50">
        <f>B160/(B160+H160+B162+B164+B166)</f>
        <v>0.62797927461139902</v>
      </c>
    </row>
    <row r="161" spans="1:20" x14ac:dyDescent="0.15">
      <c r="A161" s="66" t="s">
        <v>80</v>
      </c>
      <c r="B161" s="251" t="s">
        <v>10</v>
      </c>
      <c r="C161" s="251" t="s">
        <v>19</v>
      </c>
      <c r="D161" s="251" t="s">
        <v>77</v>
      </c>
      <c r="E161" s="251" t="s">
        <v>6</v>
      </c>
      <c r="F161" s="251" t="s">
        <v>17</v>
      </c>
      <c r="G161" s="251" t="s">
        <v>18</v>
      </c>
      <c r="H161" s="251" t="s">
        <v>19</v>
      </c>
      <c r="I161" s="251" t="s">
        <v>78</v>
      </c>
      <c r="J161" s="251" t="s">
        <v>6</v>
      </c>
      <c r="K161" s="251" t="s">
        <v>14</v>
      </c>
      <c r="L161" s="250" t="s">
        <v>91</v>
      </c>
      <c r="O161" s="249" t="s">
        <v>85</v>
      </c>
      <c r="P161" s="249" t="s">
        <v>87</v>
      </c>
      <c r="Q161" s="249" t="s">
        <v>88</v>
      </c>
    </row>
    <row r="162" spans="1:20" x14ac:dyDescent="0.15">
      <c r="A162" s="52" t="s">
        <v>44</v>
      </c>
      <c r="B162" s="250">
        <v>331</v>
      </c>
      <c r="C162" s="250">
        <v>1384</v>
      </c>
      <c r="D162" s="253">
        <f>C162/B162</f>
        <v>4.1812688821752264</v>
      </c>
      <c r="E162" s="250">
        <v>8</v>
      </c>
      <c r="F162" s="250">
        <v>115</v>
      </c>
      <c r="G162" s="250">
        <v>85</v>
      </c>
      <c r="H162" s="250">
        <v>706</v>
      </c>
      <c r="I162" s="253">
        <f>H162/G162</f>
        <v>8.3058823529411772</v>
      </c>
      <c r="J162" s="250">
        <v>5</v>
      </c>
      <c r="K162" s="53">
        <f>(C162*0.1)+(E162*6)+(H162*0.1)+(J162*6)</f>
        <v>287</v>
      </c>
      <c r="L162" s="53">
        <f>(C162*0.1)+(E162*6)+(G162*1)+(H162*0.1)+(J162*6)</f>
        <v>372</v>
      </c>
      <c r="O162" s="252">
        <f>(B162+F162)/(B162+F162+B164+F164+B166+F166+B160+H160)</f>
        <v>0.28700128700128702</v>
      </c>
      <c r="P162" s="50">
        <f>B162/(H160+B162+B164+B166)</f>
        <v>0.92200557103064062</v>
      </c>
      <c r="Q162" s="50">
        <f>F162/(F162+F164+F166)</f>
        <v>0.19524617996604415</v>
      </c>
    </row>
    <row r="163" spans="1:20" x14ac:dyDescent="0.15">
      <c r="A163" s="66" t="s">
        <v>81</v>
      </c>
      <c r="B163" s="251" t="s">
        <v>10</v>
      </c>
      <c r="C163" s="251" t="s">
        <v>19</v>
      </c>
      <c r="D163" s="251" t="s">
        <v>77</v>
      </c>
      <c r="E163" s="251" t="s">
        <v>6</v>
      </c>
      <c r="F163" s="251" t="s">
        <v>17</v>
      </c>
      <c r="G163" s="251" t="s">
        <v>18</v>
      </c>
      <c r="H163" s="251" t="s">
        <v>19</v>
      </c>
      <c r="I163" s="251" t="s">
        <v>78</v>
      </c>
      <c r="J163" s="251" t="s">
        <v>6</v>
      </c>
      <c r="K163" s="251" t="s">
        <v>14</v>
      </c>
      <c r="L163" s="250" t="s">
        <v>91</v>
      </c>
      <c r="O163" s="249" t="s">
        <v>85</v>
      </c>
      <c r="P163" s="249" t="s">
        <v>87</v>
      </c>
      <c r="Q163" s="249" t="s">
        <v>88</v>
      </c>
    </row>
    <row r="164" spans="1:20" x14ac:dyDescent="0.15">
      <c r="A164" s="52" t="s">
        <v>44</v>
      </c>
      <c r="B164" s="250">
        <v>5</v>
      </c>
      <c r="C164" s="250">
        <v>36</v>
      </c>
      <c r="D164" s="250">
        <f>C164/B164</f>
        <v>7.2</v>
      </c>
      <c r="E164" s="250">
        <v>0</v>
      </c>
      <c r="F164" s="250">
        <v>366</v>
      </c>
      <c r="G164" s="250">
        <v>226</v>
      </c>
      <c r="H164" s="250">
        <v>2709</v>
      </c>
      <c r="I164" s="253">
        <f>H164/G164</f>
        <v>11.986725663716815</v>
      </c>
      <c r="J164" s="250">
        <v>21</v>
      </c>
      <c r="K164" s="53">
        <f>(C164*0.1)+(E164*6)+(H164*0.1)+(J164*6)</f>
        <v>400.50000000000006</v>
      </c>
      <c r="L164" s="53">
        <f>(C164*0.1)+(E164*6)+(G164*1)+(H164*0.1)+(J164*6)</f>
        <v>626.5</v>
      </c>
      <c r="O164" s="252">
        <f>(B164+F164)/(B162+F162+B164+F164+B166+F166+B160+H160)</f>
        <v>0.23873873873873874</v>
      </c>
      <c r="P164" s="50">
        <f>B164/(B162+H160+B164+B166)</f>
        <v>1.3927576601671309E-2</v>
      </c>
      <c r="Q164" s="50">
        <f>F164/(F164+F162+F166)</f>
        <v>0.62139219015280134</v>
      </c>
    </row>
    <row r="165" spans="1:20" x14ac:dyDescent="0.15">
      <c r="A165" s="66" t="s">
        <v>82</v>
      </c>
      <c r="B165" s="251" t="s">
        <v>10</v>
      </c>
      <c r="C165" s="251" t="s">
        <v>19</v>
      </c>
      <c r="D165" s="251" t="s">
        <v>77</v>
      </c>
      <c r="E165" s="251" t="s">
        <v>6</v>
      </c>
      <c r="F165" s="251" t="s">
        <v>17</v>
      </c>
      <c r="G165" s="251" t="s">
        <v>18</v>
      </c>
      <c r="H165" s="251" t="s">
        <v>19</v>
      </c>
      <c r="I165" s="251" t="s">
        <v>78</v>
      </c>
      <c r="J165" s="251" t="s">
        <v>6</v>
      </c>
      <c r="K165" s="251" t="s">
        <v>14</v>
      </c>
      <c r="L165" s="250" t="s">
        <v>91</v>
      </c>
      <c r="O165" s="249" t="s">
        <v>85</v>
      </c>
      <c r="P165" s="249" t="s">
        <v>87</v>
      </c>
      <c r="Q165" s="249" t="s">
        <v>88</v>
      </c>
    </row>
    <row r="166" spans="1:20" x14ac:dyDescent="0.15">
      <c r="A166" s="52" t="s">
        <v>44</v>
      </c>
      <c r="B166" s="250">
        <f>AVERAGE(B176,B186)</f>
        <v>0</v>
      </c>
      <c r="C166" s="250">
        <f>AVERAGE(C176,C186)</f>
        <v>0</v>
      </c>
      <c r="D166" s="250" t="e">
        <f>C166/B166</f>
        <v>#DIV/0!</v>
      </c>
      <c r="E166" s="250">
        <f>AVERAGE(E176,E186)</f>
        <v>0</v>
      </c>
      <c r="F166" s="250">
        <v>108</v>
      </c>
      <c r="G166" s="250">
        <v>74</v>
      </c>
      <c r="H166" s="250">
        <v>601</v>
      </c>
      <c r="I166" s="253">
        <f>H166/G166</f>
        <v>8.121621621621621</v>
      </c>
      <c r="J166" s="250">
        <v>5</v>
      </c>
      <c r="K166" s="53">
        <f>(C166*0.1)+(E166*6)+(H166*0.1)+(J166*6)</f>
        <v>90.1</v>
      </c>
      <c r="L166" s="53">
        <f>(C166*0.1)+(E166*6)+(G166*1)+(H166*0.1)+(J166*6)</f>
        <v>164.1</v>
      </c>
      <c r="O166" s="252">
        <f>(B166+F166)/(B162+F162+B164+F164+B166+F166+B160+H160)</f>
        <v>6.9498069498069498E-2</v>
      </c>
      <c r="P166" s="65">
        <f>B166/(B166+B164+B162+H160)</f>
        <v>0</v>
      </c>
      <c r="Q166" s="50">
        <f>F166/(F166+F164+F162)</f>
        <v>0.18336162988115451</v>
      </c>
    </row>
    <row r="168" spans="1:20" x14ac:dyDescent="0.15">
      <c r="A168" s="51">
        <v>2025</v>
      </c>
      <c r="P168" s="58">
        <v>2025</v>
      </c>
      <c r="S168" s="51" t="s">
        <v>92</v>
      </c>
    </row>
    <row r="169" spans="1:20" x14ac:dyDescent="0.15">
      <c r="A169" s="66" t="s">
        <v>79</v>
      </c>
      <c r="B169" s="251" t="s">
        <v>89</v>
      </c>
      <c r="C169" s="251" t="s">
        <v>2</v>
      </c>
      <c r="D169" s="251" t="s">
        <v>3</v>
      </c>
      <c r="E169" s="251" t="s">
        <v>19</v>
      </c>
      <c r="F169" s="251" t="s">
        <v>6</v>
      </c>
      <c r="G169" s="251" t="s">
        <v>76</v>
      </c>
      <c r="H169" s="251" t="s">
        <v>10</v>
      </c>
      <c r="I169" s="251" t="s">
        <v>19</v>
      </c>
      <c r="J169" s="251" t="s">
        <v>77</v>
      </c>
      <c r="K169" s="251" t="s">
        <v>6</v>
      </c>
      <c r="L169" s="251" t="s">
        <v>14</v>
      </c>
      <c r="O169" s="251" t="s">
        <v>85</v>
      </c>
      <c r="P169" s="251" t="s">
        <v>86</v>
      </c>
      <c r="Q169" s="251" t="s">
        <v>87</v>
      </c>
      <c r="S169" s="249" t="s">
        <v>40</v>
      </c>
      <c r="T169" s="249" t="s">
        <v>41</v>
      </c>
    </row>
    <row r="170" spans="1:20" x14ac:dyDescent="0.15">
      <c r="A170" s="52" t="s">
        <v>44</v>
      </c>
      <c r="B170" s="250">
        <v>491</v>
      </c>
      <c r="C170" s="250">
        <v>296</v>
      </c>
      <c r="D170" s="252">
        <f>C170/B170</f>
        <v>0.60285132382892059</v>
      </c>
      <c r="E170" s="250">
        <v>2777</v>
      </c>
      <c r="F170" s="250">
        <v>14</v>
      </c>
      <c r="G170" s="250">
        <v>13</v>
      </c>
      <c r="H170" s="250">
        <v>121</v>
      </c>
      <c r="I170" s="250">
        <v>575</v>
      </c>
      <c r="J170" s="250">
        <f>I170/H170</f>
        <v>4.7520661157024797</v>
      </c>
      <c r="K170" s="250">
        <v>5</v>
      </c>
      <c r="L170" s="53">
        <f>((E170*0.05)+(F170*4)+(G170*-1)+(I170*0.1)+(K170*6))</f>
        <v>269.35000000000002</v>
      </c>
      <c r="O170" s="252">
        <f>(B170+H170)/(B172+F172+B174+F174+B176+F176+B170+H170)</f>
        <v>0.441240086517664</v>
      </c>
      <c r="P170" s="50">
        <f>B170/(B170+F172+F174+F176)</f>
        <v>0.51092611862643078</v>
      </c>
      <c r="Q170" s="50">
        <f>H170/(H170+B172+B174+B176)</f>
        <v>0.284037558685446</v>
      </c>
      <c r="S170" s="50">
        <f>(H170+B172+B174+B176)/(H170+B172+B174+B176+B170)</f>
        <v>0.46455834242093785</v>
      </c>
      <c r="T170" s="50">
        <f>B170/(B170+H170+B172+B174+B176)</f>
        <v>0.53544165757906215</v>
      </c>
    </row>
    <row r="171" spans="1:20" x14ac:dyDescent="0.15">
      <c r="A171" s="66" t="s">
        <v>80</v>
      </c>
      <c r="B171" s="251" t="s">
        <v>10</v>
      </c>
      <c r="C171" s="251" t="s">
        <v>19</v>
      </c>
      <c r="D171" s="251" t="s">
        <v>77</v>
      </c>
      <c r="E171" s="251" t="s">
        <v>6</v>
      </c>
      <c r="F171" s="251" t="s">
        <v>17</v>
      </c>
      <c r="G171" s="251" t="s">
        <v>18</v>
      </c>
      <c r="H171" s="251" t="s">
        <v>19</v>
      </c>
      <c r="I171" s="251" t="s">
        <v>78</v>
      </c>
      <c r="J171" s="251" t="s">
        <v>6</v>
      </c>
      <c r="K171" s="251" t="s">
        <v>14</v>
      </c>
      <c r="L171" s="251" t="s">
        <v>91</v>
      </c>
      <c r="O171" s="249" t="s">
        <v>85</v>
      </c>
      <c r="P171" s="249" t="s">
        <v>87</v>
      </c>
      <c r="Q171" s="249" t="s">
        <v>88</v>
      </c>
    </row>
    <row r="172" spans="1:20" x14ac:dyDescent="0.15">
      <c r="A172" s="52" t="s">
        <v>44</v>
      </c>
      <c r="B172" s="250">
        <v>294</v>
      </c>
      <c r="C172" s="250">
        <v>1483</v>
      </c>
      <c r="D172" s="253">
        <f>C172/B172</f>
        <v>5.0442176870748296</v>
      </c>
      <c r="E172" s="250">
        <v>6</v>
      </c>
      <c r="F172" s="250">
        <v>93</v>
      </c>
      <c r="G172" s="250">
        <v>66</v>
      </c>
      <c r="H172" s="250">
        <v>602</v>
      </c>
      <c r="I172" s="253">
        <f>H172/G172</f>
        <v>9.1212121212121211</v>
      </c>
      <c r="J172" s="250">
        <v>3</v>
      </c>
      <c r="K172" s="53">
        <f>(C172*0.1)+(E172*6)+(H172*0.1)+(J172*6)</f>
        <v>262.5</v>
      </c>
      <c r="L172" s="53">
        <f>(C172*0.1)+(E172*6)+(G172*1)+(H172*0.1)+(J172*6)</f>
        <v>328.5</v>
      </c>
      <c r="O172" s="252">
        <f>(B172+F172)/(B172+F172+B174+F174+B176+F176+B170+H170)</f>
        <v>0.27901946647440518</v>
      </c>
      <c r="P172" s="50">
        <f>B172/(H170+B172+B174+B176)</f>
        <v>0.6901408450704225</v>
      </c>
      <c r="Q172" s="50">
        <f>F172/(F172+F174+F176)</f>
        <v>0.19787234042553192</v>
      </c>
    </row>
    <row r="173" spans="1:20" x14ac:dyDescent="0.15">
      <c r="A173" s="66" t="s">
        <v>81</v>
      </c>
      <c r="B173" s="251" t="s">
        <v>10</v>
      </c>
      <c r="C173" s="251" t="s">
        <v>19</v>
      </c>
      <c r="D173" s="251" t="s">
        <v>77</v>
      </c>
      <c r="E173" s="251" t="s">
        <v>6</v>
      </c>
      <c r="F173" s="251" t="s">
        <v>17</v>
      </c>
      <c r="G173" s="251" t="s">
        <v>18</v>
      </c>
      <c r="H173" s="251" t="s">
        <v>19</v>
      </c>
      <c r="I173" s="251" t="s">
        <v>78</v>
      </c>
      <c r="J173" s="251" t="s">
        <v>6</v>
      </c>
      <c r="K173" s="251" t="s">
        <v>14</v>
      </c>
      <c r="L173" s="251" t="s">
        <v>91</v>
      </c>
      <c r="O173" s="249" t="s">
        <v>85</v>
      </c>
      <c r="P173" s="249" t="s">
        <v>87</v>
      </c>
      <c r="Q173" s="249" t="s">
        <v>88</v>
      </c>
    </row>
    <row r="174" spans="1:20" x14ac:dyDescent="0.15">
      <c r="A174" s="52" t="s">
        <v>44</v>
      </c>
      <c r="B174" s="250">
        <v>11</v>
      </c>
      <c r="C174" s="250">
        <v>38</v>
      </c>
      <c r="D174" s="253">
        <f>C174/B174</f>
        <v>3.4545454545454546</v>
      </c>
      <c r="E174" s="250">
        <v>0</v>
      </c>
      <c r="F174" s="250">
        <v>271</v>
      </c>
      <c r="G174" s="250">
        <v>156</v>
      </c>
      <c r="H174" s="250">
        <v>1575</v>
      </c>
      <c r="I174" s="253">
        <f>H174/G174</f>
        <v>10.096153846153847</v>
      </c>
      <c r="J174" s="250">
        <v>10</v>
      </c>
      <c r="K174" s="53">
        <f>(C174*0.1)+(E174*6)+(H174*0.1)+(J174*6)</f>
        <v>221.3</v>
      </c>
      <c r="L174" s="53">
        <f>(C174*0.1)+(E174*6)+(G174*1)+(H174*0.1)+(J174*6)</f>
        <v>377.3</v>
      </c>
      <c r="O174" s="252">
        <f>(B174+F174)/(B172+F172+B174+F174+B176+F176+B170+H170)</f>
        <v>0.20331651045421772</v>
      </c>
      <c r="P174" s="50">
        <f>B174/(B172+H170+B174+B176)</f>
        <v>2.5821596244131457E-2</v>
      </c>
      <c r="Q174" s="50">
        <f>F174/(F174+F172+F176)</f>
        <v>0.57659574468085106</v>
      </c>
    </row>
    <row r="175" spans="1:20" x14ac:dyDescent="0.15">
      <c r="A175" s="66" t="s">
        <v>82</v>
      </c>
      <c r="B175" s="251" t="s">
        <v>10</v>
      </c>
      <c r="C175" s="251" t="s">
        <v>19</v>
      </c>
      <c r="D175" s="251" t="s">
        <v>77</v>
      </c>
      <c r="E175" s="251" t="s">
        <v>6</v>
      </c>
      <c r="F175" s="251" t="s">
        <v>17</v>
      </c>
      <c r="G175" s="251" t="s">
        <v>18</v>
      </c>
      <c r="H175" s="251" t="s">
        <v>19</v>
      </c>
      <c r="I175" s="251" t="s">
        <v>78</v>
      </c>
      <c r="J175" s="251" t="s">
        <v>6</v>
      </c>
      <c r="K175" s="251" t="s">
        <v>14</v>
      </c>
      <c r="L175" s="251" t="s">
        <v>91</v>
      </c>
      <c r="O175" s="249" t="s">
        <v>85</v>
      </c>
      <c r="P175" s="249" t="s">
        <v>87</v>
      </c>
      <c r="Q175" s="249" t="s">
        <v>88</v>
      </c>
    </row>
    <row r="176" spans="1:20" x14ac:dyDescent="0.15">
      <c r="A176" s="52" t="s">
        <v>44</v>
      </c>
      <c r="B176" s="250">
        <v>0</v>
      </c>
      <c r="C176" s="250">
        <v>0</v>
      </c>
      <c r="D176" s="250" t="e">
        <f>C176/B176</f>
        <v>#DIV/0!</v>
      </c>
      <c r="E176" s="250">
        <v>0</v>
      </c>
      <c r="F176" s="250">
        <v>106</v>
      </c>
      <c r="G176" s="250">
        <v>75</v>
      </c>
      <c r="H176" s="250">
        <v>604</v>
      </c>
      <c r="I176" s="253">
        <f>H176/G176</f>
        <v>8.0533333333333328</v>
      </c>
      <c r="J176" s="250">
        <v>2</v>
      </c>
      <c r="K176" s="53">
        <f>(C176*0.1)+(E176*6)+(H176*0.1)+(J176*6)</f>
        <v>72.400000000000006</v>
      </c>
      <c r="L176" s="53">
        <f>(C176*0.1)+(E176*6)+(G176*1)+(H176*0.1)+(J176*6)</f>
        <v>147.4</v>
      </c>
      <c r="O176" s="252">
        <f>(B176+F176)/(B172+F172+B174+F174+B176+F176+B170+H170)</f>
        <v>7.6423936553713046E-2</v>
      </c>
      <c r="P176" s="65">
        <f>B176/(B176+B174+B172+H170)</f>
        <v>0</v>
      </c>
      <c r="Q176" s="50">
        <f>F176/(F176+F174+F172)</f>
        <v>0.22553191489361701</v>
      </c>
    </row>
  </sheetData>
  <mergeCells count="136">
    <mergeCell ref="R110:T110"/>
    <mergeCell ref="V110:W110"/>
    <mergeCell ref="A141:W141"/>
    <mergeCell ref="H143:J143"/>
    <mergeCell ref="M143:O143"/>
    <mergeCell ref="H144:J144"/>
    <mergeCell ref="H145:J145"/>
    <mergeCell ref="H146:J146"/>
    <mergeCell ref="J127:M127"/>
    <mergeCell ref="R127:U127"/>
    <mergeCell ref="J128:M128"/>
    <mergeCell ref="R128:U128"/>
    <mergeCell ref="J124:M124"/>
    <mergeCell ref="R124:U124"/>
    <mergeCell ref="J125:M125"/>
    <mergeCell ref="R125:U125"/>
    <mergeCell ref="J126:M126"/>
    <mergeCell ref="R126:U126"/>
    <mergeCell ref="J121:M121"/>
    <mergeCell ref="R121:U121"/>
    <mergeCell ref="J122:M122"/>
    <mergeCell ref="R122:U122"/>
    <mergeCell ref="J123:M123"/>
    <mergeCell ref="R123:U123"/>
    <mergeCell ref="A119:G119"/>
    <mergeCell ref="J119:N119"/>
    <mergeCell ref="R119:V119"/>
    <mergeCell ref="J120:M120"/>
    <mergeCell ref="R120:U120"/>
    <mergeCell ref="H76:J76"/>
    <mergeCell ref="H77:J77"/>
    <mergeCell ref="A80:W80"/>
    <mergeCell ref="J59:M59"/>
    <mergeCell ref="R59:U59"/>
    <mergeCell ref="C81:I81"/>
    <mergeCell ref="L81:P81"/>
    <mergeCell ref="R81:T81"/>
    <mergeCell ref="V81:W81"/>
    <mergeCell ref="A89:G89"/>
    <mergeCell ref="H89:M89"/>
    <mergeCell ref="R89:T89"/>
    <mergeCell ref="V89:W89"/>
    <mergeCell ref="A99:G99"/>
    <mergeCell ref="J99:N99"/>
    <mergeCell ref="R99:T99"/>
    <mergeCell ref="V99:W99"/>
    <mergeCell ref="A110:G110"/>
    <mergeCell ref="J110:N110"/>
    <mergeCell ref="AL59:AO59"/>
    <mergeCell ref="AT59:AW59"/>
    <mergeCell ref="A73:W73"/>
    <mergeCell ref="H75:J75"/>
    <mergeCell ref="M75:O75"/>
    <mergeCell ref="J57:M57"/>
    <mergeCell ref="R57:U57"/>
    <mergeCell ref="AL57:AO57"/>
    <mergeCell ref="AT57:AW57"/>
    <mergeCell ref="J58:M58"/>
    <mergeCell ref="R58:U58"/>
    <mergeCell ref="AL58:AO58"/>
    <mergeCell ref="AT58:AW58"/>
    <mergeCell ref="J55:M55"/>
    <mergeCell ref="R55:U55"/>
    <mergeCell ref="AL55:AO55"/>
    <mergeCell ref="AT55:AW55"/>
    <mergeCell ref="J56:M56"/>
    <mergeCell ref="R56:U56"/>
    <mergeCell ref="AL56:AO56"/>
    <mergeCell ref="AT56:AW56"/>
    <mergeCell ref="J53:M53"/>
    <mergeCell ref="R53:U53"/>
    <mergeCell ref="AL53:AO53"/>
    <mergeCell ref="AT53:AW53"/>
    <mergeCell ref="J54:M54"/>
    <mergeCell ref="R54:U54"/>
    <mergeCell ref="AL54:AO54"/>
    <mergeCell ref="AT54:AW54"/>
    <mergeCell ref="J51:M51"/>
    <mergeCell ref="R51:U51"/>
    <mergeCell ref="AL51:AO51"/>
    <mergeCell ref="AT51:AW51"/>
    <mergeCell ref="J52:M52"/>
    <mergeCell ref="R52:U52"/>
    <mergeCell ref="AL52:AO52"/>
    <mergeCell ref="AT52:AW52"/>
    <mergeCell ref="A50:G50"/>
    <mergeCell ref="J50:N50"/>
    <mergeCell ref="R50:V50"/>
    <mergeCell ref="AC50:AI50"/>
    <mergeCell ref="AL50:AP50"/>
    <mergeCell ref="AT50:AX50"/>
    <mergeCell ref="AV30:AX30"/>
    <mergeCell ref="AZ30:BA30"/>
    <mergeCell ref="A41:G41"/>
    <mergeCell ref="L41:P41"/>
    <mergeCell ref="T41:V41"/>
    <mergeCell ref="X41:Y41"/>
    <mergeCell ref="AE41:AK41"/>
    <mergeCell ref="AN41:AR41"/>
    <mergeCell ref="AV41:AX41"/>
    <mergeCell ref="AZ41:BA41"/>
    <mergeCell ref="A30:G30"/>
    <mergeCell ref="L30:P30"/>
    <mergeCell ref="T30:V30"/>
    <mergeCell ref="X30:Y30"/>
    <mergeCell ref="AE30:AK30"/>
    <mergeCell ref="AN30:AR30"/>
    <mergeCell ref="AV12:AX12"/>
    <mergeCell ref="AZ12:BA12"/>
    <mergeCell ref="A20:G20"/>
    <mergeCell ref="H20:M20"/>
    <mergeCell ref="T20:V20"/>
    <mergeCell ref="X20:Y20"/>
    <mergeCell ref="AE20:AK20"/>
    <mergeCell ref="AL20:AQ20"/>
    <mergeCell ref="AV20:AX20"/>
    <mergeCell ref="AZ20:BA20"/>
    <mergeCell ref="C12:I12"/>
    <mergeCell ref="N12:R12"/>
    <mergeCell ref="T12:V12"/>
    <mergeCell ref="X12:Y12"/>
    <mergeCell ref="AG12:AM12"/>
    <mergeCell ref="AP12:AT12"/>
    <mergeCell ref="H6:J6"/>
    <mergeCell ref="AJ6:AL6"/>
    <mergeCell ref="H7:J7"/>
    <mergeCell ref="AJ7:AL7"/>
    <mergeCell ref="A10:W10"/>
    <mergeCell ref="AC10:AY10"/>
    <mergeCell ref="A1:W1"/>
    <mergeCell ref="A3:W3"/>
    <mergeCell ref="AC3:AY3"/>
    <mergeCell ref="H5:J5"/>
    <mergeCell ref="M5:O5"/>
    <mergeCell ref="AJ5:AL5"/>
    <mergeCell ref="AO5:AQ5"/>
  </mergeCells>
  <hyperlinks>
    <hyperlink ref="H6" location="ARI!A90" display="RSP Projections: Year 2" xr:uid="{41CF0D76-C433-4CA5-850F-515C6D965F49}"/>
    <hyperlink ref="H6:J6" location="ARI!A110" display="RSP Projections: Year 2" xr:uid="{E1754E7B-3DFE-4CE3-AACE-8F159B069E33}"/>
    <hyperlink ref="M5:O5" location="ARI!AX11" display="Adjustable Projections: Year 1" xr:uid="{A6B29F79-487A-479F-9B03-4D64D6D81F3E}"/>
    <hyperlink ref="AJ5" location="ARI!C9" display="RSP Projections: Year 1" xr:uid="{66744841-363B-495C-A758-AC93E962397D}"/>
    <hyperlink ref="AJ6" location="ARI!A90" display="RSP Projections: Year 2" xr:uid="{036406F6-42B6-4202-8550-2310E95CA14E}"/>
    <hyperlink ref="AJ6:AL6" location="ARI!A110" display="RSP Projections: Year 2" xr:uid="{B415B770-408C-4D4B-BCAB-8D3F2946E617}"/>
    <hyperlink ref="AO5:AQ5" location="ARI!AX11" display="Adjustable Projections: Year 1" xr:uid="{3FC5B1C7-5406-43F5-96D9-5F09D25E5DE4}"/>
    <hyperlink ref="H5" location="ARI!C9" display="RSP Projections: Year 1" xr:uid="{E0727E1E-88F0-4AF4-A3BE-02899D180D4A}"/>
    <hyperlink ref="H76" location="ARI!A90" display="RSP Projections: Year 2" xr:uid="{8AC55CCE-1045-4BC7-80DE-566949EB2BB2}"/>
    <hyperlink ref="H76:J76" location="ARI!A110" display="RSP Projections: Year 2" xr:uid="{653A1201-E798-4418-9C6C-66322BBDE3A0}"/>
    <hyperlink ref="M75:O75" location="ARI!AX11" display="Adjustable Projections: Year 1" xr:uid="{DB22C4CB-D9E9-4810-9538-6B75B06D2969}"/>
    <hyperlink ref="H75" location="ARI!C9" display="RSP Projections: Year 1" xr:uid="{B3A771F3-479C-4BF7-9CFB-9C5A261D20C3}"/>
    <hyperlink ref="M143:O143" location="ARI!AX11" display="Adjustable Projections: Year 1" xr:uid="{AE73DE9C-6EE3-4CBA-B6F3-836825C8B41B}"/>
    <hyperlink ref="H144:J144" location="ARI!A110" display="RSP Projections: Year 2" xr:uid="{2DF32273-ED94-4F2B-A871-B8A77CBD360D}"/>
    <hyperlink ref="H144" location="ARI!A90" display="RSP Projections: Year 2" xr:uid="{021231F8-6D05-4868-BD3E-69068A271402}"/>
    <hyperlink ref="H143" location="ARI!C9" display="RSP Projections: Year 1" xr:uid="{9CD4527E-B69B-4D52-A3A7-75D79DA6AE50}"/>
    <hyperlink ref="M6" location="ARI!A170" display="Past Run/Pass Performances" xr:uid="{F74913F6-9349-40BC-B4FE-F4C10D9BD20A}"/>
    <hyperlink ref="M76" location="ARI!A170" display="Past Run/Pass Performances" xr:uid="{CD9DDB44-DBE2-4BCF-A7BA-B3BC29191732}"/>
  </hyperlinks>
  <pageMargins left="0" right="0" top="0" bottom="0" header="0" footer="0"/>
  <pageSetup scale="54" orientation="landscape" horizontalDpi="1200" verticalDpi="12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F27D5-5885-4116-A611-5E7D2CFE9739}">
  <dimension ref="A1:BB176"/>
  <sheetViews>
    <sheetView topLeftCell="A16" zoomScale="200" zoomScaleNormal="200" workbookViewId="0">
      <selection activeCell="M62" sqref="M62"/>
    </sheetView>
  </sheetViews>
  <sheetFormatPr defaultRowHeight="8.25" x14ac:dyDescent="0.15"/>
  <cols>
    <col min="1" max="1" width="13" style="312" customWidth="1"/>
    <col min="2" max="2" width="2.85546875" style="312" customWidth="1"/>
    <col min="3" max="3" width="4.85546875" style="312" customWidth="1"/>
    <col min="4" max="4" width="4.140625" style="312" customWidth="1"/>
    <col min="5" max="5" width="4" style="312" customWidth="1"/>
    <col min="6" max="6" width="4.7109375" style="312" customWidth="1"/>
    <col min="7" max="7" width="4.140625" style="312" customWidth="1"/>
    <col min="8" max="8" width="4.28515625" style="312" customWidth="1"/>
    <col min="9" max="9" width="4.42578125" style="312" customWidth="1"/>
    <col min="10" max="10" width="3.85546875" style="312" customWidth="1"/>
    <col min="11" max="11" width="5" style="312" customWidth="1"/>
    <col min="12" max="12" width="3.7109375" style="312" customWidth="1"/>
    <col min="13" max="13" width="5.42578125" style="312" customWidth="1"/>
    <col min="14" max="14" width="4.7109375" style="312" customWidth="1"/>
    <col min="15" max="15" width="4.85546875" style="312" customWidth="1"/>
    <col min="16" max="16" width="4.140625" style="312" customWidth="1"/>
    <col min="17" max="17" width="6" style="312" customWidth="1"/>
    <col min="18" max="18" width="9.7109375" style="312" customWidth="1"/>
    <col min="19" max="19" width="6.28515625" style="312" customWidth="1"/>
    <col min="20" max="20" width="4.85546875" style="312" customWidth="1"/>
    <col min="21" max="21" width="4.7109375" style="312" customWidth="1"/>
    <col min="22" max="22" width="3" style="312" customWidth="1"/>
    <col min="23" max="23" width="3.42578125" style="312" customWidth="1"/>
    <col min="24" max="24" width="4" style="312" customWidth="1"/>
    <col min="25" max="25" width="3.7109375" style="312" customWidth="1"/>
    <col min="26" max="26" width="4.42578125" style="312" customWidth="1"/>
    <col min="27" max="28" width="9.140625" style="312"/>
    <col min="29" max="29" width="22" style="312" bestFit="1" customWidth="1"/>
    <col min="30" max="30" width="7.42578125" style="312" bestFit="1" customWidth="1"/>
    <col min="31" max="16384" width="9.140625" style="312"/>
  </cols>
  <sheetData>
    <row r="1" spans="1:53" x14ac:dyDescent="0.15">
      <c r="A1" s="545" t="s">
        <v>119</v>
      </c>
      <c r="B1" s="545"/>
      <c r="C1" s="545"/>
      <c r="D1" s="545"/>
      <c r="E1" s="545"/>
      <c r="F1" s="545"/>
      <c r="G1" s="545"/>
      <c r="H1" s="545"/>
      <c r="I1" s="545"/>
      <c r="J1" s="545"/>
      <c r="K1" s="545"/>
      <c r="L1" s="545"/>
      <c r="M1" s="545"/>
      <c r="N1" s="545"/>
      <c r="O1" s="545"/>
      <c r="P1" s="545"/>
      <c r="Q1" s="545"/>
      <c r="R1" s="545"/>
      <c r="S1" s="545"/>
      <c r="T1" s="545"/>
      <c r="U1" s="545"/>
      <c r="V1" s="545"/>
      <c r="W1" s="545"/>
    </row>
    <row r="2" spans="1:53" x14ac:dyDescent="0.15">
      <c r="C2" s="313"/>
      <c r="D2" s="313"/>
      <c r="E2" s="313"/>
      <c r="F2" s="313"/>
      <c r="G2" s="313"/>
      <c r="H2" s="313"/>
      <c r="I2" s="313"/>
      <c r="J2" s="313"/>
      <c r="K2" s="313"/>
      <c r="L2" s="313"/>
      <c r="M2" s="313"/>
      <c r="N2" s="313"/>
    </row>
    <row r="3" spans="1:53" x14ac:dyDescent="0.15">
      <c r="A3" s="545" t="s">
        <v>55</v>
      </c>
      <c r="B3" s="545"/>
      <c r="C3" s="545"/>
      <c r="D3" s="545"/>
      <c r="E3" s="545"/>
      <c r="F3" s="545"/>
      <c r="G3" s="545"/>
      <c r="H3" s="545"/>
      <c r="I3" s="545"/>
      <c r="J3" s="545"/>
      <c r="K3" s="545"/>
      <c r="L3" s="545"/>
      <c r="M3" s="545"/>
      <c r="N3" s="545"/>
      <c r="O3" s="545"/>
      <c r="P3" s="545"/>
      <c r="Q3" s="545"/>
      <c r="R3" s="545"/>
      <c r="S3" s="545"/>
      <c r="T3" s="545"/>
      <c r="U3" s="545"/>
      <c r="V3" s="545"/>
      <c r="W3" s="545"/>
      <c r="AC3" s="545" t="s">
        <v>55</v>
      </c>
      <c r="AD3" s="545"/>
      <c r="AE3" s="545"/>
      <c r="AF3" s="545"/>
      <c r="AG3" s="545"/>
      <c r="AH3" s="545"/>
      <c r="AI3" s="545"/>
      <c r="AJ3" s="545"/>
      <c r="AK3" s="545"/>
      <c r="AL3" s="545"/>
      <c r="AM3" s="545"/>
      <c r="AN3" s="545"/>
      <c r="AO3" s="545"/>
      <c r="AP3" s="545"/>
      <c r="AQ3" s="545"/>
      <c r="AR3" s="545"/>
      <c r="AS3" s="545"/>
      <c r="AT3" s="545"/>
      <c r="AU3" s="545"/>
      <c r="AV3" s="545"/>
      <c r="AW3" s="545"/>
      <c r="AX3" s="545"/>
      <c r="AY3" s="545"/>
    </row>
    <row r="4" spans="1:53" x14ac:dyDescent="0.15">
      <c r="A4" s="313"/>
      <c r="B4" s="313"/>
      <c r="C4" s="313"/>
      <c r="D4" s="313"/>
      <c r="E4" s="313"/>
      <c r="F4" s="313"/>
      <c r="G4" s="313"/>
      <c r="H4" s="313"/>
      <c r="I4" s="313"/>
      <c r="J4" s="313"/>
      <c r="K4" s="313"/>
      <c r="L4" s="313"/>
      <c r="M4" s="313"/>
      <c r="N4" s="313"/>
      <c r="O4" s="313"/>
      <c r="P4" s="313"/>
      <c r="Q4" s="313"/>
      <c r="R4" s="313"/>
      <c r="S4" s="313"/>
      <c r="T4" s="313"/>
      <c r="U4" s="313"/>
      <c r="V4" s="313"/>
      <c r="W4" s="313"/>
      <c r="X4" s="313"/>
      <c r="Y4" s="313"/>
      <c r="Z4" s="313"/>
      <c r="AA4" s="313"/>
      <c r="AC4" s="313"/>
      <c r="AD4" s="313"/>
      <c r="AE4" s="313"/>
      <c r="AF4" s="313"/>
      <c r="AG4" s="313"/>
      <c r="AH4" s="313"/>
      <c r="AI4" s="313"/>
      <c r="AJ4" s="313"/>
      <c r="AK4" s="313"/>
      <c r="AL4" s="313"/>
      <c r="AM4" s="313"/>
      <c r="AN4" s="313"/>
      <c r="AO4" s="313"/>
      <c r="AP4" s="313"/>
      <c r="AQ4" s="313"/>
      <c r="AR4" s="313"/>
      <c r="AS4" s="313"/>
      <c r="AT4" s="313"/>
      <c r="AU4" s="313"/>
      <c r="AV4" s="313"/>
      <c r="AW4" s="313"/>
      <c r="AX4" s="313"/>
      <c r="AY4" s="313"/>
    </row>
    <row r="5" spans="1:53" x14ac:dyDescent="0.15">
      <c r="H5" s="543" t="s">
        <v>36</v>
      </c>
      <c r="I5" s="544"/>
      <c r="J5" s="544"/>
      <c r="M5" s="543" t="s">
        <v>37</v>
      </c>
      <c r="N5" s="543"/>
      <c r="O5" s="543"/>
      <c r="S5" s="314" t="s">
        <v>94</v>
      </c>
      <c r="AJ5" s="543" t="s">
        <v>36</v>
      </c>
      <c r="AK5" s="544"/>
      <c r="AL5" s="544"/>
      <c r="AO5" s="543" t="s">
        <v>37</v>
      </c>
      <c r="AP5" s="543"/>
      <c r="AQ5" s="543"/>
    </row>
    <row r="6" spans="1:53" x14ac:dyDescent="0.15">
      <c r="H6" s="543" t="s">
        <v>38</v>
      </c>
      <c r="I6" s="543"/>
      <c r="J6" s="543"/>
      <c r="M6" s="315" t="s">
        <v>75</v>
      </c>
      <c r="S6" s="316" t="s">
        <v>40</v>
      </c>
      <c r="T6" s="316" t="s">
        <v>41</v>
      </c>
      <c r="AJ6" s="543" t="s">
        <v>38</v>
      </c>
      <c r="AK6" s="543"/>
      <c r="AL6" s="543"/>
    </row>
    <row r="7" spans="1:53" x14ac:dyDescent="0.15">
      <c r="H7" s="543"/>
      <c r="I7" s="544"/>
      <c r="J7" s="544"/>
      <c r="S7" s="317">
        <f>(N17+D27+L38+L47)/(N17+D27+L38+D17)</f>
        <v>0.513671875</v>
      </c>
      <c r="T7" s="317">
        <f>D17/(D17+N17+D27+L38+L47)</f>
        <v>0.486328125</v>
      </c>
      <c r="AJ7" s="543"/>
      <c r="AK7" s="544"/>
      <c r="AL7" s="544"/>
    </row>
    <row r="10" spans="1:53" x14ac:dyDescent="0.15">
      <c r="A10" s="545" t="s">
        <v>36</v>
      </c>
      <c r="B10" s="545"/>
      <c r="C10" s="545"/>
      <c r="D10" s="545"/>
      <c r="E10" s="545"/>
      <c r="F10" s="545"/>
      <c r="G10" s="545"/>
      <c r="H10" s="545"/>
      <c r="I10" s="545"/>
      <c r="J10" s="545"/>
      <c r="K10" s="545"/>
      <c r="L10" s="545"/>
      <c r="M10" s="545"/>
      <c r="N10" s="545"/>
      <c r="O10" s="545"/>
      <c r="P10" s="545"/>
      <c r="Q10" s="545"/>
      <c r="R10" s="545"/>
      <c r="S10" s="545"/>
      <c r="T10" s="545"/>
      <c r="U10" s="545"/>
      <c r="V10" s="545"/>
      <c r="W10" s="545"/>
      <c r="AC10" s="545" t="s">
        <v>37</v>
      </c>
      <c r="AD10" s="545"/>
      <c r="AE10" s="545"/>
      <c r="AF10" s="545"/>
      <c r="AG10" s="545"/>
      <c r="AH10" s="545"/>
      <c r="AI10" s="545"/>
      <c r="AJ10" s="545"/>
      <c r="AK10" s="545"/>
      <c r="AL10" s="545"/>
      <c r="AM10" s="545"/>
      <c r="AN10" s="545"/>
      <c r="AO10" s="545"/>
      <c r="AP10" s="545"/>
      <c r="AQ10" s="545"/>
      <c r="AR10" s="545"/>
      <c r="AS10" s="545"/>
      <c r="AT10" s="545"/>
      <c r="AU10" s="545"/>
      <c r="AV10" s="545"/>
      <c r="AW10" s="545"/>
      <c r="AX10" s="545"/>
      <c r="AY10" s="545"/>
    </row>
    <row r="12" spans="1:53" x14ac:dyDescent="0.15">
      <c r="C12" s="545" t="s">
        <v>48</v>
      </c>
      <c r="D12" s="545"/>
      <c r="E12" s="545"/>
      <c r="F12" s="545"/>
      <c r="G12" s="545"/>
      <c r="H12" s="545"/>
      <c r="I12" s="545"/>
      <c r="J12" s="313"/>
      <c r="K12" s="313"/>
      <c r="N12" s="545" t="s">
        <v>49</v>
      </c>
      <c r="O12" s="546"/>
      <c r="P12" s="546"/>
      <c r="Q12" s="546"/>
      <c r="R12" s="546"/>
      <c r="T12" s="545" t="s">
        <v>50</v>
      </c>
      <c r="U12" s="545"/>
      <c r="V12" s="545"/>
      <c r="X12" s="545"/>
      <c r="Y12" s="545"/>
      <c r="AG12" s="545" t="s">
        <v>48</v>
      </c>
      <c r="AH12" s="545"/>
      <c r="AI12" s="545"/>
      <c r="AJ12" s="545"/>
      <c r="AK12" s="545"/>
      <c r="AL12" s="545"/>
      <c r="AM12" s="545"/>
      <c r="AP12" s="545" t="s">
        <v>49</v>
      </c>
      <c r="AQ12" s="546"/>
      <c r="AR12" s="546"/>
      <c r="AS12" s="546"/>
      <c r="AT12" s="546"/>
      <c r="AV12" s="545" t="s">
        <v>50</v>
      </c>
      <c r="AW12" s="545"/>
      <c r="AX12" s="545"/>
      <c r="AZ12" s="545" t="s">
        <v>51</v>
      </c>
      <c r="BA12" s="545"/>
    </row>
    <row r="13" spans="1:53" x14ac:dyDescent="0.15">
      <c r="A13" s="318" t="s">
        <v>0</v>
      </c>
      <c r="B13" s="318" t="s">
        <v>1517</v>
      </c>
      <c r="C13" s="318" t="s">
        <v>66</v>
      </c>
      <c r="D13" s="318" t="s">
        <v>1</v>
      </c>
      <c r="E13" s="318" t="s">
        <v>2</v>
      </c>
      <c r="F13" s="318" t="s">
        <v>3</v>
      </c>
      <c r="G13" s="318" t="s">
        <v>4</v>
      </c>
      <c r="H13" s="318" t="s">
        <v>5</v>
      </c>
      <c r="I13" s="318" t="s">
        <v>6</v>
      </c>
      <c r="J13" s="318" t="s">
        <v>7</v>
      </c>
      <c r="K13" s="318" t="s">
        <v>8</v>
      </c>
      <c r="L13" s="318" t="s">
        <v>9</v>
      </c>
      <c r="N13" s="318" t="s">
        <v>10</v>
      </c>
      <c r="O13" s="318" t="s">
        <v>11</v>
      </c>
      <c r="P13" s="318" t="s">
        <v>12</v>
      </c>
      <c r="Q13" s="318" t="s">
        <v>6</v>
      </c>
      <c r="R13" s="318" t="s">
        <v>13</v>
      </c>
      <c r="S13" s="318"/>
      <c r="T13" s="318" t="s">
        <v>47</v>
      </c>
      <c r="U13" s="318" t="s">
        <v>45</v>
      </c>
      <c r="V13" s="318" t="s">
        <v>46</v>
      </c>
      <c r="W13" s="318"/>
      <c r="X13" s="318" t="s">
        <v>14</v>
      </c>
      <c r="Y13" s="318" t="s">
        <v>63</v>
      </c>
      <c r="Z13" s="318"/>
      <c r="AA13" s="318"/>
      <c r="AD13" s="318" t="s">
        <v>0</v>
      </c>
      <c r="AE13" s="318" t="s">
        <v>66</v>
      </c>
      <c r="AF13" s="318" t="s">
        <v>1</v>
      </c>
      <c r="AG13" s="318" t="s">
        <v>2</v>
      </c>
      <c r="AH13" s="318" t="s">
        <v>3</v>
      </c>
      <c r="AI13" s="318" t="s">
        <v>4</v>
      </c>
      <c r="AJ13" s="318" t="s">
        <v>5</v>
      </c>
      <c r="AK13" s="318" t="s">
        <v>6</v>
      </c>
      <c r="AL13" s="318" t="s">
        <v>7</v>
      </c>
      <c r="AM13" s="318" t="s">
        <v>8</v>
      </c>
      <c r="AN13" s="318" t="s">
        <v>9</v>
      </c>
      <c r="AP13" s="318" t="s">
        <v>10</v>
      </c>
      <c r="AQ13" s="318" t="s">
        <v>11</v>
      </c>
      <c r="AR13" s="318" t="s">
        <v>12</v>
      </c>
      <c r="AS13" s="318" t="s">
        <v>6</v>
      </c>
      <c r="AT13" s="318" t="s">
        <v>13</v>
      </c>
      <c r="AU13" s="318"/>
      <c r="AV13" s="318" t="s">
        <v>47</v>
      </c>
      <c r="AW13" s="318" t="s">
        <v>45</v>
      </c>
      <c r="AX13" s="318" t="s">
        <v>46</v>
      </c>
      <c r="AY13" s="318"/>
      <c r="AZ13" s="318" t="s">
        <v>14</v>
      </c>
      <c r="BA13" s="318" t="s">
        <v>63</v>
      </c>
    </row>
    <row r="14" spans="1:53" x14ac:dyDescent="0.15">
      <c r="A14" s="319" t="s">
        <v>461</v>
      </c>
      <c r="B14" s="320">
        <v>28</v>
      </c>
      <c r="C14" s="320">
        <v>16</v>
      </c>
      <c r="D14" s="320">
        <v>461</v>
      </c>
      <c r="E14" s="320">
        <v>306</v>
      </c>
      <c r="F14" s="317">
        <f>E14/D14</f>
        <v>0.66377440347071581</v>
      </c>
      <c r="G14" s="320">
        <v>3475</v>
      </c>
      <c r="H14" s="321">
        <f>G14/D14</f>
        <v>7.5379609544468549</v>
      </c>
      <c r="I14" s="320">
        <v>22</v>
      </c>
      <c r="J14" s="317">
        <f>I14/D14</f>
        <v>4.7722342733188719E-2</v>
      </c>
      <c r="K14" s="320">
        <v>12</v>
      </c>
      <c r="L14" s="317">
        <f>K14/D14</f>
        <v>2.6030368763557483E-2</v>
      </c>
      <c r="N14" s="320">
        <v>140</v>
      </c>
      <c r="O14" s="320">
        <v>590</v>
      </c>
      <c r="P14" s="320">
        <f>O14/N14</f>
        <v>4.2142857142857144</v>
      </c>
      <c r="Q14" s="320">
        <v>10</v>
      </c>
      <c r="R14" s="317">
        <f>Q14/N14</f>
        <v>7.1428571428571425E-2</v>
      </c>
      <c r="S14" s="322"/>
      <c r="T14" s="317">
        <f>(D14+N14)/($D$17+$N$17)</f>
        <v>0.93468118195956451</v>
      </c>
      <c r="U14" s="317">
        <f>D14/($D$17)</f>
        <v>0.92570281124497988</v>
      </c>
      <c r="V14" s="317">
        <f>N14/($N$17)</f>
        <v>0.96551724137931039</v>
      </c>
      <c r="W14" s="323"/>
      <c r="X14" s="320">
        <f>($G14*('Scoring Format'!$B$2))+($I14*('Scoring Format'!$B$5))+($K14*('Scoring Format'!$B$8))+($O14*('Scoring Format'!$B$3))+($Q14*('Scoring Format'!$B$6))</f>
        <v>368.75</v>
      </c>
      <c r="Y14" s="324">
        <f>(($G14*('Scoring Format'!$B$2))+($I14*('Scoring Format'!$B$5))+($K14*('Scoring Format'!$B$8))+($O14*('Scoring Format'!$B$3))+($Q14*('Scoring Format'!$B$6)))*0.4</f>
        <v>147.5</v>
      </c>
      <c r="Z14" s="322"/>
      <c r="AA14" s="322"/>
      <c r="AD14" s="319" t="s">
        <v>183</v>
      </c>
      <c r="AE14" s="319"/>
      <c r="AF14" s="320">
        <v>583</v>
      </c>
      <c r="AG14" s="320">
        <v>378</v>
      </c>
      <c r="AH14" s="317">
        <f>AG14/AF14</f>
        <v>0.64837049742710118</v>
      </c>
      <c r="AI14" s="320">
        <v>4072</v>
      </c>
      <c r="AJ14" s="321">
        <f>AI14/AF14</f>
        <v>6.9845626072041167</v>
      </c>
      <c r="AK14" s="320">
        <v>27</v>
      </c>
      <c r="AL14" s="317">
        <f>AK14/AF14</f>
        <v>4.6312178387650088E-2</v>
      </c>
      <c r="AM14" s="320">
        <v>11</v>
      </c>
      <c r="AN14" s="317">
        <f>AM14/AF14</f>
        <v>1.8867924528301886E-2</v>
      </c>
      <c r="AP14" s="320">
        <v>100</v>
      </c>
      <c r="AQ14" s="320">
        <v>590</v>
      </c>
      <c r="AR14" s="320">
        <f>AQ14/AP14</f>
        <v>5.9</v>
      </c>
      <c r="AS14" s="320">
        <v>5</v>
      </c>
      <c r="AT14" s="317">
        <f>AS14/AP14</f>
        <v>0.05</v>
      </c>
      <c r="AU14" s="322"/>
      <c r="AV14" s="317">
        <f>(AF14+AP14)/(AF17+AP17)</f>
        <v>1</v>
      </c>
      <c r="AW14" s="317">
        <f>AF14/(AP14+AF14)</f>
        <v>0.85358711566617862</v>
      </c>
      <c r="AX14" s="317">
        <f>AP14/(AF14+AP14)</f>
        <v>0.14641288433382138</v>
      </c>
      <c r="AY14" s="323"/>
      <c r="AZ14" s="320">
        <f>((AI14*0.05)+(AK14*4)+(AM14*-1)+(AQ14*0.1)+(AS14*6))*0.55</f>
        <v>214.28000000000003</v>
      </c>
      <c r="BA14" s="324">
        <f>((AI14*0.05)+(AK14*4)+(AM14*-1)+(AQ14*0.1)+(AS14*6))*0.4</f>
        <v>155.84000000000003</v>
      </c>
    </row>
    <row r="15" spans="1:53" x14ac:dyDescent="0.15">
      <c r="A15" s="319" t="s">
        <v>1921</v>
      </c>
      <c r="B15" s="320">
        <v>26</v>
      </c>
      <c r="C15" s="320"/>
      <c r="D15" s="320"/>
      <c r="E15" s="320"/>
      <c r="F15" s="317" t="e">
        <f>E15/D15</f>
        <v>#DIV/0!</v>
      </c>
      <c r="G15" s="320"/>
      <c r="H15" s="321" t="e">
        <f>G15/D15</f>
        <v>#DIV/0!</v>
      </c>
      <c r="I15" s="320"/>
      <c r="J15" s="317" t="e">
        <f>I15/D15</f>
        <v>#DIV/0!</v>
      </c>
      <c r="K15" s="320"/>
      <c r="L15" s="317" t="e">
        <f t="shared" ref="L15:L16" si="0">K15/D15</f>
        <v>#DIV/0!</v>
      </c>
      <c r="N15" s="320"/>
      <c r="O15" s="320"/>
      <c r="P15" s="320" t="e">
        <f>O15/N15</f>
        <v>#DIV/0!</v>
      </c>
      <c r="Q15" s="320"/>
      <c r="R15" s="317" t="e">
        <f t="shared" ref="R15:R16" si="1">Q15/N15</f>
        <v>#DIV/0!</v>
      </c>
      <c r="S15" s="322"/>
      <c r="T15" s="317">
        <f>(D15+N15)/($D$17+$N$17)</f>
        <v>0</v>
      </c>
      <c r="U15" s="317">
        <f>D15/($D$17)</f>
        <v>0</v>
      </c>
      <c r="V15" s="317">
        <f>N15/($N$17)</f>
        <v>0</v>
      </c>
      <c r="W15" s="323"/>
      <c r="X15" s="320">
        <f>($G15*('Scoring Format'!$B$2))+($I15*('Scoring Format'!$B$5))+($K15*('Scoring Format'!$B$8))+($O15*('Scoring Format'!$B$3))+($Q15*('Scoring Format'!$B$6))</f>
        <v>0</v>
      </c>
      <c r="Y15" s="324">
        <f>(($G15*('Scoring Format'!$B$2))+($I15*('Scoring Format'!$B$5))+($K15*('Scoring Format'!$B$8))+($O15*('Scoring Format'!$B$3))+($Q15*('Scoring Format'!$B$6)))*0.4</f>
        <v>0</v>
      </c>
      <c r="Z15" s="322"/>
      <c r="AA15" s="322"/>
      <c r="AD15" s="319" t="s">
        <v>184</v>
      </c>
      <c r="AE15" s="319"/>
      <c r="AF15" s="320">
        <v>0</v>
      </c>
      <c r="AG15" s="320">
        <v>0</v>
      </c>
      <c r="AH15" s="317">
        <v>0</v>
      </c>
      <c r="AI15" s="320">
        <v>0</v>
      </c>
      <c r="AJ15" s="321"/>
      <c r="AK15" s="320">
        <v>0</v>
      </c>
      <c r="AL15" s="317" t="e">
        <f>AK15/AF15</f>
        <v>#DIV/0!</v>
      </c>
      <c r="AM15" s="320">
        <v>0</v>
      </c>
      <c r="AN15" s="317" t="e">
        <f t="shared" ref="AN15:AN16" si="2">AM15/AF15</f>
        <v>#DIV/0!</v>
      </c>
      <c r="AP15" s="320">
        <v>0</v>
      </c>
      <c r="AQ15" s="320">
        <v>0</v>
      </c>
      <c r="AR15" s="320"/>
      <c r="AS15" s="320">
        <v>0</v>
      </c>
      <c r="AT15" s="317" t="e">
        <f t="shared" ref="AT15:AT16" si="3">AS15/AP15</f>
        <v>#DIV/0!</v>
      </c>
      <c r="AU15" s="322"/>
      <c r="AV15" s="317" t="e">
        <f>(AF15+AP15)/(AD18+AN18)</f>
        <v>#DIV/0!</v>
      </c>
      <c r="AW15" s="317" t="e">
        <f>AF15/(AP15+AF15)</f>
        <v>#DIV/0!</v>
      </c>
      <c r="AX15" s="317" t="e">
        <f>AP15/(AF15+AP15)</f>
        <v>#DIV/0!</v>
      </c>
      <c r="AY15" s="323"/>
      <c r="AZ15" s="320"/>
      <c r="BA15" s="324"/>
    </row>
    <row r="16" spans="1:53" x14ac:dyDescent="0.15">
      <c r="A16" s="319" t="s">
        <v>2663</v>
      </c>
      <c r="B16" s="320">
        <v>38</v>
      </c>
      <c r="C16" s="320">
        <v>2</v>
      </c>
      <c r="D16" s="320">
        <v>37</v>
      </c>
      <c r="E16" s="320">
        <v>25</v>
      </c>
      <c r="F16" s="317">
        <f>E16/D16</f>
        <v>0.67567567567567566</v>
      </c>
      <c r="G16" s="320">
        <v>275</v>
      </c>
      <c r="H16" s="321">
        <f>G16/D16</f>
        <v>7.4324324324324325</v>
      </c>
      <c r="I16" s="320">
        <v>3</v>
      </c>
      <c r="J16" s="317">
        <f>I16/D16</f>
        <v>8.1081081081081086E-2</v>
      </c>
      <c r="K16" s="320">
        <v>2</v>
      </c>
      <c r="L16" s="317">
        <f t="shared" si="0"/>
        <v>5.4054054054054057E-2</v>
      </c>
      <c r="N16" s="320">
        <v>5</v>
      </c>
      <c r="O16" s="320">
        <v>3</v>
      </c>
      <c r="P16" s="320">
        <f>O16/N16</f>
        <v>0.6</v>
      </c>
      <c r="Q16" s="320">
        <v>0</v>
      </c>
      <c r="R16" s="317">
        <f t="shared" si="1"/>
        <v>0</v>
      </c>
      <c r="S16" s="322"/>
      <c r="T16" s="317">
        <f>(D16+N16)/($D$17+$N$17)</f>
        <v>6.5318818040435461E-2</v>
      </c>
      <c r="U16" s="317">
        <f>D16/($D$17)</f>
        <v>7.4297188755020074E-2</v>
      </c>
      <c r="V16" s="317">
        <f>N16/($N$17)</f>
        <v>3.4482758620689655E-2</v>
      </c>
      <c r="W16" s="323"/>
      <c r="X16" s="320">
        <f>($G16*('Scoring Format'!$B$2))+($I16*('Scoring Format'!$B$5))+($K16*('Scoring Format'!$B$8))+($O16*('Scoring Format'!$B$3))+($Q16*('Scoring Format'!$B$6))</f>
        <v>24.05</v>
      </c>
      <c r="Y16" s="324">
        <f>(($G16*('Scoring Format'!$B$2))+($I16*('Scoring Format'!$B$5))+($K16*('Scoring Format'!$B$8))+($O16*('Scoring Format'!$B$3))+($Q16*('Scoring Format'!$B$6)))*0.4</f>
        <v>9.620000000000001</v>
      </c>
      <c r="Z16" s="322"/>
      <c r="AA16" s="322"/>
      <c r="AD16" s="319" t="s">
        <v>333</v>
      </c>
      <c r="AE16" s="319"/>
      <c r="AF16" s="320"/>
      <c r="AG16" s="320"/>
      <c r="AH16" s="317" t="e">
        <f>AG16/AF16</f>
        <v>#DIV/0!</v>
      </c>
      <c r="AI16" s="320"/>
      <c r="AJ16" s="321" t="e">
        <f>AI16/AF16</f>
        <v>#DIV/0!</v>
      </c>
      <c r="AK16" s="320"/>
      <c r="AL16" s="317" t="e">
        <f>AK16/AF16</f>
        <v>#DIV/0!</v>
      </c>
      <c r="AM16" s="320"/>
      <c r="AN16" s="317" t="e">
        <f t="shared" si="2"/>
        <v>#DIV/0!</v>
      </c>
      <c r="AP16" s="320"/>
      <c r="AQ16" s="320"/>
      <c r="AR16" s="320" t="e">
        <f>AQ16/AP16</f>
        <v>#DIV/0!</v>
      </c>
      <c r="AS16" s="320"/>
      <c r="AT16" s="317" t="e">
        <f t="shared" si="3"/>
        <v>#DIV/0!</v>
      </c>
      <c r="AU16" s="322"/>
      <c r="AV16" s="317" t="e">
        <f>(AF16+AP16)/(AF20+AP20)</f>
        <v>#DIV/0!</v>
      </c>
      <c r="AW16" s="317" t="e">
        <f>AF16/(AP16+AF16)</f>
        <v>#DIV/0!</v>
      </c>
      <c r="AX16" s="317" t="e">
        <f>AP16/(AF16+AP16)</f>
        <v>#DIV/0!</v>
      </c>
      <c r="AY16" s="323"/>
      <c r="AZ16" s="320">
        <f>((AI16*0.05)+(AK16*4)+(AM16*-1)+(AQ16*0.1)+(AS16*6))*0.55</f>
        <v>0</v>
      </c>
      <c r="BA16" s="324">
        <f>((AI16*0.05)+(AK16*4)+(AM16*-1)+(AQ16*0.1)+(AS16*6))*0.4</f>
        <v>0</v>
      </c>
    </row>
    <row r="17" spans="1:54" x14ac:dyDescent="0.15">
      <c r="A17" s="318" t="s">
        <v>44</v>
      </c>
      <c r="B17" s="318"/>
      <c r="C17" s="318"/>
      <c r="D17" s="318">
        <f>SUM(D14:D16)</f>
        <v>498</v>
      </c>
      <c r="E17" s="318">
        <f>SUM(E14:E16)</f>
        <v>331</v>
      </c>
      <c r="F17" s="318"/>
      <c r="G17" s="318">
        <f t="shared" ref="G17:K17" si="4">SUM(G14:G16)</f>
        <v>3750</v>
      </c>
      <c r="H17" s="318"/>
      <c r="I17" s="318">
        <f t="shared" si="4"/>
        <v>25</v>
      </c>
      <c r="J17" s="318"/>
      <c r="K17" s="318">
        <f t="shared" si="4"/>
        <v>14</v>
      </c>
      <c r="L17" s="318"/>
      <c r="M17" s="314"/>
      <c r="N17" s="318">
        <f>SUM(N14:N16)</f>
        <v>145</v>
      </c>
      <c r="O17" s="318">
        <f>SUM(O14:O16)</f>
        <v>593</v>
      </c>
      <c r="P17" s="318"/>
      <c r="Q17" s="318">
        <f>SUM(Q14:Q16)</f>
        <v>10</v>
      </c>
      <c r="R17" s="318"/>
      <c r="S17" s="318"/>
      <c r="T17" s="325">
        <f>T14+T15+T16</f>
        <v>1</v>
      </c>
      <c r="U17" s="326">
        <f>D17/(D17+N17)</f>
        <v>0.77449455676516332</v>
      </c>
      <c r="V17" s="326">
        <f>N17/(N17+D17)</f>
        <v>0.22550544323483671</v>
      </c>
      <c r="W17" s="323"/>
      <c r="X17" s="322"/>
      <c r="Y17" s="322"/>
      <c r="Z17" s="322"/>
      <c r="AA17" s="322"/>
      <c r="AD17" s="318" t="s">
        <v>44</v>
      </c>
      <c r="AE17" s="318"/>
      <c r="AF17" s="318">
        <f>SUM(AF14:AF16)</f>
        <v>583</v>
      </c>
      <c r="AG17" s="318">
        <f>SUM(AG14:AG16)</f>
        <v>378</v>
      </c>
      <c r="AH17" s="318"/>
      <c r="AI17" s="318">
        <f t="shared" ref="AI17" si="5">SUM(AI14:AI16)</f>
        <v>4072</v>
      </c>
      <c r="AJ17" s="318"/>
      <c r="AK17" s="318">
        <f t="shared" ref="AK17" si="6">SUM(AK14:AK16)</f>
        <v>27</v>
      </c>
      <c r="AL17" s="318"/>
      <c r="AM17" s="318">
        <f t="shared" ref="AM17" si="7">SUM(AM14:AM16)</f>
        <v>11</v>
      </c>
      <c r="AN17" s="318"/>
      <c r="AO17" s="314"/>
      <c r="AP17" s="318">
        <f>SUM(AP14:AP16)</f>
        <v>100</v>
      </c>
      <c r="AQ17" s="318">
        <f>SUM(AQ14:AQ16)</f>
        <v>590</v>
      </c>
      <c r="AR17" s="318"/>
      <c r="AS17" s="318">
        <f>SUM(AS14:AS16)</f>
        <v>5</v>
      </c>
      <c r="AT17" s="318"/>
      <c r="AU17" s="318"/>
      <c r="AV17" s="325" t="e">
        <f>AV14+AV15+AV16</f>
        <v>#DIV/0!</v>
      </c>
      <c r="AW17" s="326">
        <f>AF17/(AF17+AP17)</f>
        <v>0.85358711566617862</v>
      </c>
      <c r="AX17" s="326">
        <f>AP17/(AP17+AF17)</f>
        <v>0.14641288433382138</v>
      </c>
      <c r="AY17" s="323"/>
      <c r="AZ17" s="322"/>
      <c r="BA17" s="322"/>
    </row>
    <row r="18" spans="1:54" x14ac:dyDescent="0.15">
      <c r="B18" s="322"/>
      <c r="C18" s="322"/>
      <c r="D18" s="327"/>
      <c r="E18" s="322"/>
      <c r="F18" s="328"/>
      <c r="G18" s="322"/>
      <c r="H18" s="329"/>
      <c r="I18" s="322"/>
      <c r="J18" s="329"/>
      <c r="K18" s="322"/>
      <c r="L18" s="322"/>
      <c r="M18" s="322"/>
      <c r="N18" s="322"/>
      <c r="O18" s="322"/>
      <c r="P18" s="322"/>
      <c r="Q18" s="322"/>
      <c r="R18" s="322"/>
      <c r="AD18" s="322"/>
      <c r="AE18" s="322"/>
      <c r="AF18" s="327"/>
      <c r="AG18" s="322"/>
      <c r="AH18" s="328"/>
      <c r="AI18" s="322"/>
      <c r="AJ18" s="329"/>
      <c r="AK18" s="322"/>
      <c r="AL18" s="329"/>
      <c r="AM18" s="322"/>
      <c r="AN18" s="322"/>
      <c r="AO18" s="322"/>
      <c r="AP18" s="322"/>
      <c r="AQ18" s="322"/>
      <c r="AR18" s="322"/>
      <c r="AS18" s="322"/>
      <c r="AT18" s="322"/>
    </row>
    <row r="19" spans="1:54" x14ac:dyDescent="0.15">
      <c r="B19" s="322"/>
      <c r="C19" s="322"/>
      <c r="D19" s="327"/>
      <c r="E19" s="322"/>
      <c r="F19" s="328"/>
      <c r="G19" s="322"/>
      <c r="H19" s="329"/>
      <c r="I19" s="322"/>
      <c r="J19" s="329"/>
      <c r="K19" s="322"/>
      <c r="L19" s="322"/>
      <c r="M19" s="322"/>
      <c r="N19" s="322"/>
      <c r="O19" s="322"/>
      <c r="P19" s="322"/>
      <c r="Q19" s="322"/>
      <c r="R19" s="322"/>
      <c r="AD19" s="322"/>
      <c r="AE19" s="322"/>
      <c r="AF19" s="327"/>
      <c r="AG19" s="322"/>
      <c r="AH19" s="328"/>
      <c r="AI19" s="322"/>
      <c r="AJ19" s="329"/>
      <c r="AK19" s="322"/>
      <c r="AL19" s="329"/>
      <c r="AM19" s="322"/>
      <c r="AN19" s="322"/>
      <c r="AO19" s="322"/>
      <c r="AP19" s="322"/>
      <c r="AQ19" s="322"/>
      <c r="AR19" s="322"/>
      <c r="AS19" s="322"/>
      <c r="AT19" s="322"/>
    </row>
    <row r="20" spans="1:54" x14ac:dyDescent="0.15">
      <c r="A20" s="545" t="s">
        <v>49</v>
      </c>
      <c r="B20" s="545"/>
      <c r="C20" s="545"/>
      <c r="D20" s="545"/>
      <c r="E20" s="545"/>
      <c r="F20" s="545"/>
      <c r="G20" s="545"/>
      <c r="H20" s="545" t="s">
        <v>52</v>
      </c>
      <c r="I20" s="546"/>
      <c r="J20" s="546"/>
      <c r="K20" s="546"/>
      <c r="L20" s="546"/>
      <c r="M20" s="546"/>
      <c r="N20" s="322"/>
      <c r="O20" s="322"/>
      <c r="P20" s="322"/>
      <c r="Q20" s="322"/>
      <c r="T20" s="545" t="s">
        <v>50</v>
      </c>
      <c r="U20" s="545"/>
      <c r="V20" s="545"/>
      <c r="X20" s="545"/>
      <c r="Y20" s="545"/>
      <c r="Z20" s="313"/>
      <c r="AA20" s="313"/>
      <c r="AB20" s="313"/>
      <c r="AC20" s="313"/>
      <c r="AE20" s="545" t="s">
        <v>49</v>
      </c>
      <c r="AF20" s="545"/>
      <c r="AG20" s="545"/>
      <c r="AH20" s="545"/>
      <c r="AI20" s="545"/>
      <c r="AJ20" s="545"/>
      <c r="AK20" s="545"/>
      <c r="AL20" s="545" t="s">
        <v>52</v>
      </c>
      <c r="AM20" s="546"/>
      <c r="AN20" s="546"/>
      <c r="AO20" s="546"/>
      <c r="AP20" s="546"/>
      <c r="AQ20" s="546"/>
      <c r="AR20" s="322"/>
      <c r="AS20" s="322"/>
      <c r="AV20" s="545" t="s">
        <v>50</v>
      </c>
      <c r="AW20" s="545"/>
      <c r="AX20" s="545"/>
      <c r="AZ20" s="545" t="s">
        <v>51</v>
      </c>
      <c r="BA20" s="545"/>
      <c r="BB20" s="313"/>
    </row>
    <row r="21" spans="1:54" x14ac:dyDescent="0.15">
      <c r="A21" s="318" t="s">
        <v>16</v>
      </c>
      <c r="B21" s="318" t="s">
        <v>1517</v>
      </c>
      <c r="C21" s="318" t="s">
        <v>66</v>
      </c>
      <c r="D21" s="318" t="s">
        <v>1</v>
      </c>
      <c r="E21" s="318" t="s">
        <v>4</v>
      </c>
      <c r="F21" s="318" t="s">
        <v>5</v>
      </c>
      <c r="G21" s="318" t="s">
        <v>6</v>
      </c>
      <c r="H21" s="318" t="s">
        <v>7</v>
      </c>
      <c r="J21" s="318" t="s">
        <v>34</v>
      </c>
      <c r="K21" s="318" t="s">
        <v>17</v>
      </c>
      <c r="L21" s="318" t="s">
        <v>18</v>
      </c>
      <c r="M21" s="318" t="s">
        <v>19</v>
      </c>
      <c r="N21" s="318" t="s">
        <v>20</v>
      </c>
      <c r="O21" s="318" t="s">
        <v>6</v>
      </c>
      <c r="P21" s="318" t="s">
        <v>53</v>
      </c>
      <c r="S21" s="318" t="s">
        <v>16</v>
      </c>
      <c r="T21" s="318" t="s">
        <v>47</v>
      </c>
      <c r="U21" s="318" t="s">
        <v>45</v>
      </c>
      <c r="V21" s="318" t="s">
        <v>46</v>
      </c>
      <c r="X21" s="318" t="s">
        <v>14</v>
      </c>
      <c r="Y21" s="318" t="s">
        <v>21</v>
      </c>
      <c r="Z21" s="318" t="s">
        <v>1002</v>
      </c>
      <c r="AA21" s="318"/>
      <c r="AB21" s="318"/>
      <c r="AC21" s="318"/>
      <c r="AD21" s="318" t="s">
        <v>16</v>
      </c>
      <c r="AE21" s="318" t="s">
        <v>66</v>
      </c>
      <c r="AF21" s="318" t="s">
        <v>1</v>
      </c>
      <c r="AG21" s="318" t="s">
        <v>4</v>
      </c>
      <c r="AH21" s="318" t="s">
        <v>5</v>
      </c>
      <c r="AI21" s="318" t="s">
        <v>6</v>
      </c>
      <c r="AJ21" s="318" t="s">
        <v>7</v>
      </c>
      <c r="AL21" s="318" t="s">
        <v>34</v>
      </c>
      <c r="AM21" s="318" t="s">
        <v>17</v>
      </c>
      <c r="AN21" s="318" t="s">
        <v>18</v>
      </c>
      <c r="AO21" s="318" t="s">
        <v>19</v>
      </c>
      <c r="AP21" s="318" t="s">
        <v>20</v>
      </c>
      <c r="AQ21" s="318" t="s">
        <v>6</v>
      </c>
      <c r="AR21" s="318" t="s">
        <v>53</v>
      </c>
      <c r="AV21" s="318" t="s">
        <v>47</v>
      </c>
      <c r="AW21" s="318" t="s">
        <v>45</v>
      </c>
      <c r="AX21" s="318" t="s">
        <v>46</v>
      </c>
      <c r="AZ21" s="318" t="s">
        <v>14</v>
      </c>
      <c r="BA21" s="318" t="s">
        <v>21</v>
      </c>
    </row>
    <row r="22" spans="1:54" x14ac:dyDescent="0.15">
      <c r="A22" s="319" t="s">
        <v>1611</v>
      </c>
      <c r="B22" s="320">
        <v>29</v>
      </c>
      <c r="C22" s="330">
        <v>16</v>
      </c>
      <c r="D22" s="320">
        <v>275</v>
      </c>
      <c r="E22" s="320">
        <v>1190</v>
      </c>
      <c r="F22" s="320">
        <f>E22/D22</f>
        <v>4.3272727272727272</v>
      </c>
      <c r="G22" s="320">
        <v>8</v>
      </c>
      <c r="H22" s="317">
        <f>G22/D22</f>
        <v>2.9090909090909091E-2</v>
      </c>
      <c r="J22" s="317">
        <f>L22/K22</f>
        <v>0.74468085106382975</v>
      </c>
      <c r="K22" s="320">
        <v>47</v>
      </c>
      <c r="L22" s="320">
        <v>35</v>
      </c>
      <c r="M22" s="320">
        <v>275</v>
      </c>
      <c r="N22" s="320">
        <f>M22/L22</f>
        <v>7.8571428571428568</v>
      </c>
      <c r="O22" s="320">
        <v>2</v>
      </c>
      <c r="P22" s="317">
        <f>O22/L22</f>
        <v>5.7142857142857141E-2</v>
      </c>
      <c r="S22" s="319" t="s">
        <v>1612</v>
      </c>
      <c r="T22" s="317">
        <f>(D22+K22)/($D$27+$K$27+$N$17+$E$17+$L$38+$L$47)</f>
        <v>0.34886240520043338</v>
      </c>
      <c r="U22" s="317">
        <f>K22/($K$27+$F$38+$F$47)</f>
        <v>0.1346704871060172</v>
      </c>
      <c r="V22" s="317">
        <f>D22/($D$27+$N$17+$L$38+$L$47)</f>
        <v>0.52281368821292773</v>
      </c>
      <c r="X22" s="320">
        <f>($E22*('Scoring Format'!$B$3))+($G22*('Scoring Format'!$B$6))+($M22*('Scoring Format'!$B$4))+($O22*('Scoring Format'!$B$7))</f>
        <v>206.5</v>
      </c>
      <c r="Y22" s="320">
        <f>($E22*('Scoring Format'!$B$3))+($G22*('Scoring Format'!$B$6))+(L22*1)+($M22*('Scoring Format'!$B$4))+($O22*('Scoring Format'!$B$7))</f>
        <v>241.5</v>
      </c>
      <c r="Z22" s="320">
        <f>($E22*('Scoring Format'!$B$3))+($G22*('Scoring Format'!$B$6))+(L22*0.5)+($M22*('Scoring Format'!$B$4))+($O22*('Scoring Format'!$B$7))</f>
        <v>224</v>
      </c>
      <c r="AA22" s="322"/>
      <c r="AB22" s="322"/>
      <c r="AC22" s="322"/>
      <c r="AD22" s="319" t="s">
        <v>185</v>
      </c>
      <c r="AE22" s="319"/>
      <c r="AF22" s="320">
        <v>200</v>
      </c>
      <c r="AG22" s="320">
        <v>1040</v>
      </c>
      <c r="AH22" s="320">
        <f>AG22/AF22</f>
        <v>5.2</v>
      </c>
      <c r="AI22" s="320">
        <v>7</v>
      </c>
      <c r="AJ22" s="317">
        <f>AI22/AF22</f>
        <v>3.5000000000000003E-2</v>
      </c>
      <c r="AL22" s="317">
        <f>AN22/AM22</f>
        <v>0.8</v>
      </c>
      <c r="AM22" s="320">
        <v>70</v>
      </c>
      <c r="AN22" s="320">
        <v>56</v>
      </c>
      <c r="AO22" s="320">
        <v>364</v>
      </c>
      <c r="AP22" s="320">
        <f>AO22/AN22</f>
        <v>6.5</v>
      </c>
      <c r="AQ22" s="320">
        <v>2</v>
      </c>
      <c r="AR22" s="317">
        <f>AQ22/AN22</f>
        <v>3.5714285714285712E-2</v>
      </c>
      <c r="AV22" s="317" t="e">
        <f>(#REF!+AM22)/(#REF!+AM25)</f>
        <v>#REF!</v>
      </c>
      <c r="AW22" s="317" t="e">
        <f>#REF!/(AM22+#REF!)</f>
        <v>#REF!</v>
      </c>
      <c r="AX22" s="317" t="e">
        <f>AM22/(#REF!+AM22)</f>
        <v>#REF!</v>
      </c>
      <c r="AZ22" s="320" t="e">
        <f>(#REF!*0.1)+(AF22*6)+(AL22*0.1)+(AN22*6)</f>
        <v>#REF!</v>
      </c>
      <c r="BA22" s="320" t="e">
        <f>(#REF!*0.1)+(AF22*6)+(AK22*1)+(AL22*0.1)+(AN22*6)</f>
        <v>#REF!</v>
      </c>
    </row>
    <row r="23" spans="1:54" x14ac:dyDescent="0.15">
      <c r="A23" s="319" t="s">
        <v>2665</v>
      </c>
      <c r="B23" s="320">
        <v>24</v>
      </c>
      <c r="C23" s="335">
        <v>16</v>
      </c>
      <c r="D23" s="320">
        <v>67</v>
      </c>
      <c r="E23" s="320">
        <v>256</v>
      </c>
      <c r="F23" s="320">
        <f>E23/D23</f>
        <v>3.8208955223880596</v>
      </c>
      <c r="G23" s="320">
        <v>2</v>
      </c>
      <c r="H23" s="317">
        <f>G23/D23</f>
        <v>2.9850746268656716E-2</v>
      </c>
      <c r="J23" s="317">
        <f t="shared" ref="J23:J26" si="8">L23/K23</f>
        <v>0.66666666666666663</v>
      </c>
      <c r="K23" s="320">
        <v>6</v>
      </c>
      <c r="L23" s="320">
        <v>4</v>
      </c>
      <c r="M23" s="320">
        <v>32</v>
      </c>
      <c r="N23" s="320">
        <f>M23/L23</f>
        <v>8</v>
      </c>
      <c r="O23" s="320">
        <v>0</v>
      </c>
      <c r="P23" s="317">
        <f t="shared" ref="P23:P26" si="9">O23/L23</f>
        <v>0</v>
      </c>
      <c r="S23" s="319" t="s">
        <v>2666</v>
      </c>
      <c r="T23" s="317">
        <f>(D23+K23)/($D$27+$K$27+$N$17+$E$17+$L$38+$L$47)</f>
        <v>7.90899241603467E-2</v>
      </c>
      <c r="U23" s="317">
        <f>K23/($K$27+$F$38+$F$47)</f>
        <v>1.7191977077363897E-2</v>
      </c>
      <c r="V23" s="317">
        <f>D23/($D$27+$N$17+$L$38+$L$47)</f>
        <v>0.12737642585551331</v>
      </c>
      <c r="X23" s="320">
        <f>($E23*('Scoring Format'!$B$3))+($G23*('Scoring Format'!$B$6))+($M23*('Scoring Format'!$B$4))+($O23*('Scoring Format'!$B$7))</f>
        <v>40.800000000000004</v>
      </c>
      <c r="Y23" s="320">
        <f>($E23*('Scoring Format'!$B$3))+($G23*('Scoring Format'!$B$6))+(L23*1)+($M23*('Scoring Format'!$B$4))+($O23*('Scoring Format'!$B$7))</f>
        <v>44.800000000000004</v>
      </c>
      <c r="Z23" s="320">
        <f>($E23*('Scoring Format'!$B$3))+($G23*('Scoring Format'!$B$6))+(L23*0.5)+($M23*('Scoring Format'!$B$4))+($O23*('Scoring Format'!$B$7))</f>
        <v>42.800000000000004</v>
      </c>
      <c r="AA23" s="322"/>
      <c r="AB23" s="322"/>
      <c r="AC23" s="322"/>
      <c r="AD23" s="319" t="s">
        <v>186</v>
      </c>
      <c r="AE23" s="319"/>
      <c r="AF23" s="320">
        <v>96</v>
      </c>
      <c r="AG23" s="320">
        <v>445</v>
      </c>
      <c r="AH23" s="320">
        <f>AG23/AF23</f>
        <v>4.635416666666667</v>
      </c>
      <c r="AI23" s="320">
        <v>6</v>
      </c>
      <c r="AJ23" s="317">
        <f>AI23/AF23</f>
        <v>6.25E-2</v>
      </c>
      <c r="AL23" s="317">
        <f t="shared" ref="AL23:AL26" si="10">AN23/AM23</f>
        <v>0.58333333333333337</v>
      </c>
      <c r="AM23" s="320">
        <v>24</v>
      </c>
      <c r="AN23" s="320">
        <v>14</v>
      </c>
      <c r="AO23" s="320">
        <v>110</v>
      </c>
      <c r="AP23" s="320">
        <f>AO23/AN23</f>
        <v>7.8571428571428568</v>
      </c>
      <c r="AQ23" s="320">
        <v>2</v>
      </c>
      <c r="AR23" s="317">
        <f t="shared" ref="AR23:AR26" si="11">AQ23/AN23</f>
        <v>0.14285714285714285</v>
      </c>
      <c r="AV23" s="317" t="e">
        <f>(#REF!+AM23)/(#REF!+AM26)</f>
        <v>#REF!</v>
      </c>
      <c r="AW23" s="317" t="e">
        <f>#REF!/(AM23+#REF!)</f>
        <v>#REF!</v>
      </c>
      <c r="AX23" s="317" t="e">
        <f>AM23/(#REF!+AM23)</f>
        <v>#REF!</v>
      </c>
      <c r="AZ23" s="320" t="e">
        <f>(#REF!*0.1)+(AF23*6)+(AL23*0.1)+(AN23*6)</f>
        <v>#REF!</v>
      </c>
      <c r="BA23" s="320" t="e">
        <f>(#REF!*0.1)+(AF23*6)+(AK23*1)+(AL23*0.1)+(AN23*6)</f>
        <v>#REF!</v>
      </c>
    </row>
    <row r="24" spans="1:54" x14ac:dyDescent="0.15">
      <c r="A24" s="319" t="s">
        <v>1613</v>
      </c>
      <c r="B24" s="316">
        <v>23</v>
      </c>
      <c r="C24" s="330">
        <v>16</v>
      </c>
      <c r="D24" s="320">
        <v>11</v>
      </c>
      <c r="E24" s="320">
        <v>42</v>
      </c>
      <c r="F24" s="320">
        <f>E24/D24</f>
        <v>3.8181818181818183</v>
      </c>
      <c r="G24" s="320">
        <v>0</v>
      </c>
      <c r="H24" s="317">
        <f>G24/D24</f>
        <v>0</v>
      </c>
      <c r="J24" s="317">
        <f t="shared" si="8"/>
        <v>0.66666666666666663</v>
      </c>
      <c r="K24" s="320">
        <v>6</v>
      </c>
      <c r="L24" s="320">
        <v>4</v>
      </c>
      <c r="M24" s="320">
        <v>28</v>
      </c>
      <c r="N24" s="320">
        <f>M24/L24</f>
        <v>7</v>
      </c>
      <c r="O24" s="320">
        <v>0</v>
      </c>
      <c r="P24" s="317">
        <f t="shared" si="9"/>
        <v>0</v>
      </c>
      <c r="S24" s="319" t="s">
        <v>1614</v>
      </c>
      <c r="T24" s="317">
        <f>(D24+K24)/($D$27+$K$27+$N$17+$E$17+$L$38+$L$47)</f>
        <v>1.8418201516793065E-2</v>
      </c>
      <c r="U24" s="317">
        <f>K24/($K$27+$F$38+$F$47)</f>
        <v>1.7191977077363897E-2</v>
      </c>
      <c r="V24" s="317">
        <f>D24/($D$27+$N$17+$L$38+$L$47)</f>
        <v>2.0912547528517109E-2</v>
      </c>
      <c r="X24" s="320">
        <f>($E24*('Scoring Format'!$B$3))+($G24*('Scoring Format'!$B$6))+($M24*('Scoring Format'!$B$4))+($O24*('Scoring Format'!$B$7))</f>
        <v>7</v>
      </c>
      <c r="Y24" s="320">
        <f>($E24*('Scoring Format'!$B$3))+($G24*('Scoring Format'!$B$6))+(L24*1)+($M24*('Scoring Format'!$B$4))+($O24*('Scoring Format'!$B$7))</f>
        <v>11</v>
      </c>
      <c r="Z24" s="320">
        <f>($E24*('Scoring Format'!$B$3))+($G24*('Scoring Format'!$B$6))+(L24*0.5)+($M24*('Scoring Format'!$B$4))+($O24*('Scoring Format'!$B$7))</f>
        <v>9</v>
      </c>
      <c r="AA24" s="322"/>
      <c r="AB24" s="322"/>
      <c r="AC24" s="322"/>
      <c r="AD24" s="319" t="s">
        <v>187</v>
      </c>
      <c r="AE24" s="319"/>
      <c r="AF24" s="320">
        <v>8</v>
      </c>
      <c r="AG24" s="320">
        <v>28</v>
      </c>
      <c r="AH24" s="320">
        <f>AG24/AF24</f>
        <v>3.5</v>
      </c>
      <c r="AI24" s="320">
        <v>0</v>
      </c>
      <c r="AJ24" s="317">
        <f>AI24/AF24</f>
        <v>0</v>
      </c>
      <c r="AL24" s="317">
        <f t="shared" si="10"/>
        <v>0.5</v>
      </c>
      <c r="AM24" s="320">
        <v>4</v>
      </c>
      <c r="AN24" s="320">
        <v>2</v>
      </c>
      <c r="AO24" s="320">
        <v>17</v>
      </c>
      <c r="AP24" s="320">
        <f>AO24/AN24</f>
        <v>8.5</v>
      </c>
      <c r="AQ24" s="320">
        <v>0</v>
      </c>
      <c r="AR24" s="317">
        <f t="shared" si="11"/>
        <v>0</v>
      </c>
      <c r="AV24" s="317" t="e">
        <f>(#REF!+AM24)/(#REF!+AM30)</f>
        <v>#REF!</v>
      </c>
      <c r="AW24" s="317" t="e">
        <f>#REF!/(AM24+#REF!)</f>
        <v>#REF!</v>
      </c>
      <c r="AX24" s="317" t="e">
        <f>AM24/(#REF!+AM24)</f>
        <v>#REF!</v>
      </c>
      <c r="AZ24" s="320" t="e">
        <f>(#REF!*0.1)+(AF24*6)+(AL24*0.1)+(AN24*6)</f>
        <v>#REF!</v>
      </c>
      <c r="BA24" s="320" t="e">
        <f>(#REF!*0.1)+(AF24*6)+(AK24*1)+(AL24*0.1)+(AN24*6)</f>
        <v>#REF!</v>
      </c>
    </row>
    <row r="25" spans="1:54" x14ac:dyDescent="0.15">
      <c r="A25" s="319" t="s">
        <v>2667</v>
      </c>
      <c r="B25" s="316">
        <v>26</v>
      </c>
      <c r="C25" s="330">
        <v>16</v>
      </c>
      <c r="D25" s="320">
        <v>1</v>
      </c>
      <c r="E25" s="320">
        <v>8</v>
      </c>
      <c r="F25" s="320">
        <f>E25/D25</f>
        <v>8</v>
      </c>
      <c r="G25" s="320">
        <v>0</v>
      </c>
      <c r="H25" s="317">
        <f>G25/D25</f>
        <v>0</v>
      </c>
      <c r="J25" s="317">
        <f t="shared" si="8"/>
        <v>0.7142857142857143</v>
      </c>
      <c r="K25" s="320">
        <v>7</v>
      </c>
      <c r="L25" s="320">
        <v>5</v>
      </c>
      <c r="M25" s="320">
        <v>42</v>
      </c>
      <c r="N25" s="320">
        <f>M25/L25</f>
        <v>8.4</v>
      </c>
      <c r="O25" s="320">
        <v>0</v>
      </c>
      <c r="P25" s="317">
        <f t="shared" si="9"/>
        <v>0</v>
      </c>
      <c r="S25" s="319" t="s">
        <v>2668</v>
      </c>
      <c r="T25" s="317">
        <f>(D25+K25)/($D$27+$K$27+$N$17+$E$17+$L$38+$L$47)</f>
        <v>8.6673889490790895E-3</v>
      </c>
      <c r="U25" s="317">
        <f>K25/($K$27+$F$38+$F$47)</f>
        <v>2.0057306590257881E-2</v>
      </c>
      <c r="V25" s="317">
        <f>D25/($D$27+$N$17+$L$38+$L$47)</f>
        <v>1.9011406844106464E-3</v>
      </c>
      <c r="X25" s="320">
        <f>($E25*('Scoring Format'!$B$3))+($G25*('Scoring Format'!$B$6))+($M25*('Scoring Format'!$B$4))+($O25*('Scoring Format'!$B$7))</f>
        <v>5</v>
      </c>
      <c r="Y25" s="320">
        <f>($E25*('Scoring Format'!$B$3))+($G25*('Scoring Format'!$B$6))+(L25*1)+($M25*('Scoring Format'!$B$4))+($O25*('Scoring Format'!$B$7))</f>
        <v>10</v>
      </c>
      <c r="Z25" s="320">
        <f>($E25*('Scoring Format'!$B$3))+($G25*('Scoring Format'!$B$6))+(L25*0.5)+($M25*('Scoring Format'!$B$4))+($O25*('Scoring Format'!$B$7))</f>
        <v>7.5</v>
      </c>
      <c r="AA25" s="322"/>
      <c r="AB25" s="322"/>
      <c r="AC25" s="322"/>
      <c r="AD25" s="319" t="s">
        <v>188</v>
      </c>
      <c r="AE25" s="319"/>
      <c r="AF25" s="320"/>
      <c r="AG25" s="320"/>
      <c r="AH25" s="320" t="e">
        <f>AG25/AF25</f>
        <v>#DIV/0!</v>
      </c>
      <c r="AI25" s="320">
        <v>0</v>
      </c>
      <c r="AJ25" s="317" t="e">
        <f>AI25/AF25</f>
        <v>#DIV/0!</v>
      </c>
      <c r="AL25" s="317" t="e">
        <f t="shared" si="10"/>
        <v>#DIV/0!</v>
      </c>
      <c r="AM25" s="320"/>
      <c r="AN25" s="320"/>
      <c r="AO25" s="320"/>
      <c r="AP25" s="320" t="e">
        <f>AO25/AN25</f>
        <v>#DIV/0!</v>
      </c>
      <c r="AQ25" s="320">
        <v>0</v>
      </c>
      <c r="AR25" s="317" t="e">
        <f t="shared" si="11"/>
        <v>#DIV/0!</v>
      </c>
      <c r="AV25" s="317" t="e">
        <f>(#REF!+AM25)/(#REF!+AM31)</f>
        <v>#REF!</v>
      </c>
      <c r="AW25" s="317" t="e">
        <f>#REF!/(AM25+#REF!)</f>
        <v>#REF!</v>
      </c>
      <c r="AX25" s="317" t="e">
        <f>AM25/(#REF!+AM25)</f>
        <v>#REF!</v>
      </c>
      <c r="AZ25" s="320" t="e">
        <f>(#REF!*0.1)+(AF25*6)+(AL25*0.1)+(AN25*6)</f>
        <v>#REF!</v>
      </c>
      <c r="BA25" s="320" t="e">
        <f>(#REF!*0.1)+(AF25*6)+(AK25*1)+(AL25*0.1)+(AN25*6)</f>
        <v>#REF!</v>
      </c>
    </row>
    <row r="26" spans="1:54" x14ac:dyDescent="0.15">
      <c r="A26" s="319"/>
      <c r="B26" s="316"/>
      <c r="C26" s="330"/>
      <c r="D26" s="320"/>
      <c r="E26" s="320"/>
      <c r="F26" s="320" t="e">
        <f>E26/D26</f>
        <v>#DIV/0!</v>
      </c>
      <c r="G26" s="320"/>
      <c r="H26" s="317" t="e">
        <f>G26/D26</f>
        <v>#DIV/0!</v>
      </c>
      <c r="J26" s="317" t="e">
        <f t="shared" si="8"/>
        <v>#DIV/0!</v>
      </c>
      <c r="K26" s="320"/>
      <c r="L26" s="320"/>
      <c r="M26" s="320"/>
      <c r="N26" s="320" t="e">
        <f>M26/L26</f>
        <v>#DIV/0!</v>
      </c>
      <c r="O26" s="320">
        <v>0</v>
      </c>
      <c r="P26" s="317" t="e">
        <f t="shared" si="9"/>
        <v>#DIV/0!</v>
      </c>
      <c r="S26" s="319"/>
      <c r="T26" s="317">
        <f>(D26+K26)/($D$27+$K$27+$N$17+$E$17+$L$38+$L$47)</f>
        <v>0</v>
      </c>
      <c r="U26" s="317">
        <f>K26/($K$27+$F$38+$F$47)</f>
        <v>0</v>
      </c>
      <c r="V26" s="317">
        <f>D26/($D$27+$N$17+$L$38+$L$47)</f>
        <v>0</v>
      </c>
      <c r="X26" s="320">
        <f>($E26*('Scoring Format'!$B$3))+($G26*('Scoring Format'!$B$6))+($M26*('Scoring Format'!$B$4))+($O26*('Scoring Format'!$B$7))</f>
        <v>0</v>
      </c>
      <c r="Y26" s="320">
        <f>($E26*('Scoring Format'!$B$3))+($G26*('Scoring Format'!$B$6))+(L26*1)+($M26*('Scoring Format'!$B$4))+($O26*('Scoring Format'!$B$7))</f>
        <v>0</v>
      </c>
      <c r="Z26" s="320">
        <f>($E26*('Scoring Format'!$B$3))+($G26*('Scoring Format'!$B$6))+(L26*0.5)+($M26*('Scoring Format'!$B$4))+($O26*('Scoring Format'!$B$7))</f>
        <v>0</v>
      </c>
      <c r="AA26" s="322"/>
      <c r="AB26" s="322"/>
      <c r="AC26" s="322"/>
      <c r="AD26" s="319" t="s">
        <v>189</v>
      </c>
      <c r="AE26" s="319"/>
      <c r="AF26" s="320"/>
      <c r="AG26" s="320"/>
      <c r="AH26" s="320" t="e">
        <f>AG26/AF26</f>
        <v>#DIV/0!</v>
      </c>
      <c r="AI26" s="320"/>
      <c r="AJ26" s="317" t="e">
        <f>AI26/AF26</f>
        <v>#DIV/0!</v>
      </c>
      <c r="AL26" s="317" t="e">
        <f t="shared" si="10"/>
        <v>#DIV/0!</v>
      </c>
      <c r="AM26" s="320"/>
      <c r="AN26" s="320"/>
      <c r="AO26" s="320"/>
      <c r="AP26" s="320"/>
      <c r="AQ26" s="320">
        <f>(AG26*0.1)+(AI26*6)+(AN26*0.1)+(AP26*6)</f>
        <v>0</v>
      </c>
      <c r="AR26" s="317" t="e">
        <f t="shared" si="11"/>
        <v>#DIV/0!</v>
      </c>
      <c r="AV26" s="317" t="e">
        <f>(#REF!+AM26)/(#REF!+AM32)</f>
        <v>#REF!</v>
      </c>
      <c r="AW26" s="317" t="e">
        <f>#REF!/(AM26+#REF!)</f>
        <v>#REF!</v>
      </c>
      <c r="AX26" s="317" t="e">
        <f>AM26/(#REF!+AM26)</f>
        <v>#REF!</v>
      </c>
      <c r="AZ26" s="320" t="e">
        <f>(#REF!*0.1)+(AF26*6)+(AJ26*1)+(AK26*0.1)+(AM26*6)</f>
        <v>#REF!</v>
      </c>
      <c r="BA26" s="320" t="e">
        <f>(#REF!*0.1)+(AF26*6)+(AK26*1)+(AL26*0.1)+(AN26*6)</f>
        <v>#REF!</v>
      </c>
    </row>
    <row r="27" spans="1:54" x14ac:dyDescent="0.15">
      <c r="A27" s="318" t="s">
        <v>44</v>
      </c>
      <c r="B27" s="318"/>
      <c r="C27" s="318"/>
      <c r="D27" s="318">
        <f>SUM(D22:D26)</f>
        <v>354</v>
      </c>
      <c r="E27" s="318">
        <f t="shared" ref="E27:G27" si="12">SUM(E22:E26)</f>
        <v>1496</v>
      </c>
      <c r="F27" s="318"/>
      <c r="G27" s="318">
        <f t="shared" si="12"/>
        <v>10</v>
      </c>
      <c r="H27" s="318"/>
      <c r="I27" s="318"/>
      <c r="J27" s="318"/>
      <c r="K27" s="318">
        <f>SUM(K22:K26)</f>
        <v>66</v>
      </c>
      <c r="L27" s="318">
        <f t="shared" ref="L27:O27" si="13">SUM(L22:L26)</f>
        <v>48</v>
      </c>
      <c r="M27" s="318">
        <f t="shared" si="13"/>
        <v>377</v>
      </c>
      <c r="N27" s="318"/>
      <c r="O27" s="318">
        <f t="shared" si="13"/>
        <v>2</v>
      </c>
      <c r="P27" s="318"/>
      <c r="AD27" s="318" t="s">
        <v>44</v>
      </c>
      <c r="AE27" s="318"/>
      <c r="AF27" s="318">
        <f>SUM(AF22:AF26)</f>
        <v>304</v>
      </c>
      <c r="AG27" s="318">
        <f t="shared" ref="AG27" si="14">SUM(AG22:AG26)</f>
        <v>1513</v>
      </c>
      <c r="AH27" s="318"/>
      <c r="AI27" s="318">
        <f t="shared" ref="AI27" si="15">SUM(AI22:AI26)</f>
        <v>13</v>
      </c>
      <c r="AJ27" s="318"/>
      <c r="AK27" s="318"/>
      <c r="AL27" s="318"/>
      <c r="AM27" s="318">
        <f>SUM(AM22:AM26)</f>
        <v>98</v>
      </c>
      <c r="AN27" s="318">
        <f t="shared" ref="AN27:AO27" si="16">SUM(AN22:AN26)</f>
        <v>72</v>
      </c>
      <c r="AO27" s="318">
        <f t="shared" si="16"/>
        <v>491</v>
      </c>
      <c r="AP27" s="318"/>
      <c r="AQ27" s="318">
        <f t="shared" ref="AQ27" si="17">SUM(AQ22:AQ26)</f>
        <v>4</v>
      </c>
      <c r="AR27" s="318"/>
    </row>
    <row r="28" spans="1:54" x14ac:dyDescent="0.15">
      <c r="A28" s="318"/>
      <c r="B28" s="322"/>
      <c r="C28" s="322"/>
      <c r="D28" s="322"/>
      <c r="E28" s="322"/>
      <c r="F28" s="322"/>
      <c r="G28" s="322"/>
      <c r="H28" s="318"/>
      <c r="I28" s="322"/>
      <c r="J28" s="322"/>
      <c r="K28" s="322"/>
      <c r="L28" s="322"/>
      <c r="M28" s="322"/>
      <c r="N28" s="322"/>
      <c r="AC28" s="318"/>
      <c r="AD28" s="322"/>
      <c r="AE28" s="322"/>
      <c r="AF28" s="322"/>
      <c r="AG28" s="322"/>
      <c r="AH28" s="322"/>
      <c r="AI28" s="322"/>
      <c r="AJ28" s="318"/>
      <c r="AK28" s="322"/>
      <c r="AL28" s="322"/>
      <c r="AM28" s="322"/>
      <c r="AN28" s="322"/>
      <c r="AO28" s="322"/>
      <c r="AP28" s="322"/>
    </row>
    <row r="29" spans="1:54" x14ac:dyDescent="0.15">
      <c r="B29" s="322"/>
      <c r="C29" s="322"/>
      <c r="D29" s="322"/>
      <c r="E29" s="322"/>
      <c r="F29" s="322"/>
      <c r="G29" s="322"/>
      <c r="H29" s="322"/>
      <c r="I29" s="322"/>
      <c r="J29" s="322"/>
      <c r="K29" s="322"/>
      <c r="L29" s="322"/>
      <c r="M29" s="322"/>
      <c r="AD29" s="322"/>
      <c r="AE29" s="322"/>
      <c r="AF29" s="322"/>
      <c r="AG29" s="322"/>
      <c r="AH29" s="322"/>
      <c r="AI29" s="322"/>
      <c r="AJ29" s="322"/>
      <c r="AK29" s="322"/>
      <c r="AL29" s="322"/>
      <c r="AM29" s="322"/>
      <c r="AN29" s="322"/>
      <c r="AO29" s="322"/>
    </row>
    <row r="30" spans="1:54" x14ac:dyDescent="0.15">
      <c r="A30" s="545" t="s">
        <v>52</v>
      </c>
      <c r="B30" s="545"/>
      <c r="C30" s="545"/>
      <c r="D30" s="545"/>
      <c r="E30" s="545"/>
      <c r="F30" s="545"/>
      <c r="G30" s="545"/>
      <c r="H30" s="313"/>
      <c r="I30" s="313"/>
      <c r="J30" s="322"/>
      <c r="K30" s="322"/>
      <c r="L30" s="545" t="s">
        <v>49</v>
      </c>
      <c r="M30" s="545"/>
      <c r="N30" s="545"/>
      <c r="O30" s="545"/>
      <c r="P30" s="545"/>
      <c r="T30" s="545" t="s">
        <v>50</v>
      </c>
      <c r="U30" s="545"/>
      <c r="V30" s="545"/>
      <c r="X30" s="545"/>
      <c r="Y30" s="544"/>
      <c r="AE30" s="545" t="s">
        <v>52</v>
      </c>
      <c r="AF30" s="545"/>
      <c r="AG30" s="545"/>
      <c r="AH30" s="545"/>
      <c r="AI30" s="545"/>
      <c r="AJ30" s="545"/>
      <c r="AK30" s="545"/>
      <c r="AL30" s="322"/>
      <c r="AM30" s="322"/>
      <c r="AN30" s="545" t="s">
        <v>49</v>
      </c>
      <c r="AO30" s="545"/>
      <c r="AP30" s="545"/>
      <c r="AQ30" s="545"/>
      <c r="AR30" s="545"/>
      <c r="AV30" s="545" t="s">
        <v>50</v>
      </c>
      <c r="AW30" s="545"/>
      <c r="AX30" s="545"/>
      <c r="AZ30" s="545" t="s">
        <v>51</v>
      </c>
      <c r="BA30" s="544"/>
    </row>
    <row r="31" spans="1:54" x14ac:dyDescent="0.15">
      <c r="A31" s="318" t="s">
        <v>25</v>
      </c>
      <c r="B31" s="318" t="s">
        <v>1517</v>
      </c>
      <c r="C31" s="318" t="s">
        <v>66</v>
      </c>
      <c r="D31" s="318" t="s">
        <v>34</v>
      </c>
      <c r="E31" s="318" t="s">
        <v>17</v>
      </c>
      <c r="F31" s="318" t="s">
        <v>18</v>
      </c>
      <c r="G31" s="318" t="s">
        <v>19</v>
      </c>
      <c r="H31" s="318" t="s">
        <v>20</v>
      </c>
      <c r="I31" s="318" t="s">
        <v>6</v>
      </c>
      <c r="J31" s="318" t="s">
        <v>53</v>
      </c>
      <c r="L31" s="318" t="s">
        <v>10</v>
      </c>
      <c r="M31" s="318" t="s">
        <v>11</v>
      </c>
      <c r="N31" s="318" t="s">
        <v>12</v>
      </c>
      <c r="O31" s="318" t="s">
        <v>26</v>
      </c>
      <c r="P31" s="318" t="s">
        <v>7</v>
      </c>
      <c r="S31" s="318" t="s">
        <v>25</v>
      </c>
      <c r="T31" s="318" t="s">
        <v>47</v>
      </c>
      <c r="U31" s="318" t="s">
        <v>45</v>
      </c>
      <c r="V31" s="318" t="s">
        <v>46</v>
      </c>
      <c r="X31" s="318" t="s">
        <v>14</v>
      </c>
      <c r="Y31" s="318" t="s">
        <v>21</v>
      </c>
      <c r="Z31" s="318" t="s">
        <v>1003</v>
      </c>
      <c r="AA31" s="318"/>
      <c r="AD31" s="318" t="s">
        <v>25</v>
      </c>
      <c r="AE31" s="318" t="s">
        <v>66</v>
      </c>
      <c r="AF31" s="318" t="s">
        <v>34</v>
      </c>
      <c r="AG31" s="318" t="s">
        <v>17</v>
      </c>
      <c r="AH31" s="318" t="s">
        <v>18</v>
      </c>
      <c r="AI31" s="318" t="s">
        <v>19</v>
      </c>
      <c r="AJ31" s="318" t="s">
        <v>20</v>
      </c>
      <c r="AK31" s="318" t="s">
        <v>6</v>
      </c>
      <c r="AL31" s="318" t="s">
        <v>53</v>
      </c>
      <c r="AN31" s="318" t="s">
        <v>10</v>
      </c>
      <c r="AO31" s="318" t="s">
        <v>11</v>
      </c>
      <c r="AP31" s="318" t="s">
        <v>12</v>
      </c>
      <c r="AQ31" s="318" t="s">
        <v>26</v>
      </c>
      <c r="AR31" s="318" t="s">
        <v>7</v>
      </c>
      <c r="AV31" s="318" t="s">
        <v>47</v>
      </c>
      <c r="AW31" s="318" t="s">
        <v>45</v>
      </c>
      <c r="AX31" s="318" t="s">
        <v>46</v>
      </c>
      <c r="AZ31" s="318" t="s">
        <v>14</v>
      </c>
      <c r="BA31" s="318" t="s">
        <v>21</v>
      </c>
    </row>
    <row r="32" spans="1:54" x14ac:dyDescent="0.15">
      <c r="A32" s="319" t="s">
        <v>2810</v>
      </c>
      <c r="B32" s="320">
        <v>26</v>
      </c>
      <c r="C32" s="320"/>
      <c r="D32" s="317">
        <f>F32/E32</f>
        <v>0.77777777777777779</v>
      </c>
      <c r="E32" s="320">
        <v>9</v>
      </c>
      <c r="F32" s="320">
        <v>7</v>
      </c>
      <c r="G32" s="320">
        <v>64</v>
      </c>
      <c r="H32" s="320">
        <f t="shared" ref="H32:H37" si="18">G32/F32</f>
        <v>9.1428571428571423</v>
      </c>
      <c r="I32" s="320">
        <v>0</v>
      </c>
      <c r="J32" s="317">
        <f>I32/F32</f>
        <v>0</v>
      </c>
      <c r="L32" s="320">
        <v>8</v>
      </c>
      <c r="M32" s="320">
        <v>64</v>
      </c>
      <c r="N32" s="331">
        <f t="shared" ref="N32:N37" si="19">M32/L32</f>
        <v>8</v>
      </c>
      <c r="O32" s="320">
        <v>1</v>
      </c>
      <c r="P32" s="317">
        <f>O32/L32</f>
        <v>0.125</v>
      </c>
      <c r="S32" s="319"/>
      <c r="T32" s="332">
        <f t="shared" ref="T32:T37" si="20">(E32+L32)/($D$27+$L$27+$N$17+$E$47+$L$47)</f>
        <v>2.564102564102564E-2</v>
      </c>
      <c r="U32" s="332">
        <f t="shared" ref="U32:U37" si="21">E32/($E$17)</f>
        <v>2.7190332326283987E-2</v>
      </c>
      <c r="V32" s="332">
        <f t="shared" ref="V32:V37" si="22">L32/($N$17+$D$27+$L$38+$L$47)</f>
        <v>1.5209125475285171E-2</v>
      </c>
      <c r="X32" s="320">
        <f>($G32*('Scoring Format'!$B$4))+($I32*'Scoring Format'!$B$7)+($M32*('Scoring Format'!$B$3))+($O32*('Scoring Format'!$B$6))</f>
        <v>18.8</v>
      </c>
      <c r="Y32" s="320">
        <f>(F32*1)+(($G32*('Scoring Format'!$B$4))+($I32*'Scoring Format'!$B$7)+($M32*('Scoring Format'!$B$3))+($O32*('Scoring Format'!$B$6)))</f>
        <v>25.8</v>
      </c>
      <c r="Z32" s="320">
        <f>(F32*0.5)+(($G32*('Scoring Format'!$B$4))+($I32*'Scoring Format'!$B$7)+($M32*('Scoring Format'!$B$3))+($O32*('Scoring Format'!$B$6)))</f>
        <v>22.3</v>
      </c>
      <c r="AA32" s="322"/>
      <c r="AD32" s="319" t="s">
        <v>190</v>
      </c>
      <c r="AE32" s="319"/>
      <c r="AF32" s="317">
        <f>AH32/AG32</f>
        <v>0.60747663551401865</v>
      </c>
      <c r="AG32" s="320">
        <v>107</v>
      </c>
      <c r="AH32" s="320">
        <v>65</v>
      </c>
      <c r="AI32" s="320">
        <v>710</v>
      </c>
      <c r="AJ32" s="320">
        <f t="shared" ref="AJ32:AJ36" si="23">AI32/AH32</f>
        <v>10.923076923076923</v>
      </c>
      <c r="AK32" s="320">
        <v>6</v>
      </c>
      <c r="AL32" s="317">
        <f>AK32/AH32</f>
        <v>9.2307692307692313E-2</v>
      </c>
      <c r="AN32" s="320">
        <v>0</v>
      </c>
      <c r="AO32" s="320">
        <v>0</v>
      </c>
      <c r="AP32" s="331" t="e">
        <f t="shared" ref="AP32:AP37" si="24">AO32/AN32</f>
        <v>#DIV/0!</v>
      </c>
      <c r="AQ32" s="320">
        <v>0</v>
      </c>
      <c r="AR32" s="317" t="e">
        <f>AQ32/AN32</f>
        <v>#DIV/0!</v>
      </c>
      <c r="AV32" s="332" t="e">
        <f>(#REF!+AK32)/(#REF!+AK35)</f>
        <v>#REF!</v>
      </c>
      <c r="AW32" s="332" t="e">
        <f>#REF!/(AK32+#REF!)</f>
        <v>#REF!</v>
      </c>
      <c r="AX32" s="332" t="e">
        <f>AK32/(#REF!+AK32)</f>
        <v>#REF!</v>
      </c>
      <c r="AZ32" s="320">
        <f>(AI32*0.1)+(AK32*6)+(AO32*0.1)+(AQ32*6)</f>
        <v>107</v>
      </c>
      <c r="BA32" s="320">
        <f>(AH32*1)+(AI32*0.1)+(AK32*6)+(AO32*0.1)+(AQ32*6)</f>
        <v>172</v>
      </c>
    </row>
    <row r="33" spans="1:53" x14ac:dyDescent="0.15">
      <c r="A33" s="319" t="s">
        <v>463</v>
      </c>
      <c r="B33" s="320">
        <v>28</v>
      </c>
      <c r="C33" s="320"/>
      <c r="D33" s="317">
        <f t="shared" ref="D33:D37" si="25">F33/E33</f>
        <v>0.624</v>
      </c>
      <c r="E33" s="320">
        <v>125</v>
      </c>
      <c r="F33" s="320">
        <v>78</v>
      </c>
      <c r="G33" s="320">
        <v>1031</v>
      </c>
      <c r="H33" s="320">
        <f t="shared" si="18"/>
        <v>13.217948717948717</v>
      </c>
      <c r="I33" s="320">
        <v>8</v>
      </c>
      <c r="J33" s="317">
        <f t="shared" ref="J33:J37" si="26">I33/F33</f>
        <v>0.10256410256410256</v>
      </c>
      <c r="L33" s="320">
        <v>4</v>
      </c>
      <c r="M33" s="320">
        <v>25</v>
      </c>
      <c r="N33" s="331">
        <f t="shared" si="19"/>
        <v>6.25</v>
      </c>
      <c r="O33" s="320">
        <v>0</v>
      </c>
      <c r="P33" s="317">
        <f t="shared" ref="P33:P37" si="27">O33/L33</f>
        <v>0</v>
      </c>
      <c r="S33" s="319" t="s">
        <v>191</v>
      </c>
      <c r="T33" s="332">
        <f t="shared" si="20"/>
        <v>0.19457013574660634</v>
      </c>
      <c r="U33" s="332">
        <f t="shared" si="21"/>
        <v>0.37764350453172207</v>
      </c>
      <c r="V33" s="332">
        <f t="shared" si="22"/>
        <v>7.6045627376425855E-3</v>
      </c>
      <c r="X33" s="320">
        <f>($G33*('Scoring Format'!$B$4))+($I33*'Scoring Format'!$B$7)+($M33*('Scoring Format'!$B$3))+($O33*('Scoring Format'!$B$6))</f>
        <v>153.60000000000002</v>
      </c>
      <c r="Y33" s="320">
        <f>(F33*1)+(($G33*('Scoring Format'!$B$4))+($I33*'Scoring Format'!$B$7)+($M33*('Scoring Format'!$B$3))+($O33*('Scoring Format'!$B$6)))</f>
        <v>231.60000000000002</v>
      </c>
      <c r="Z33" s="320">
        <f>(F33*0.5)+(($G33*('Scoring Format'!$B$4))+($I33*'Scoring Format'!$B$7)+($M33*('Scoring Format'!$B$3))+($O33*('Scoring Format'!$B$6)))</f>
        <v>192.60000000000002</v>
      </c>
      <c r="AA33" s="322"/>
      <c r="AD33" s="319" t="s">
        <v>191</v>
      </c>
      <c r="AE33" s="319"/>
      <c r="AF33" s="317">
        <f t="shared" ref="AF33:AF37" si="28">AH33/AG33</f>
        <v>0.6333333333333333</v>
      </c>
      <c r="AG33" s="320">
        <v>120</v>
      </c>
      <c r="AH33" s="320">
        <v>76</v>
      </c>
      <c r="AI33" s="320">
        <v>892</v>
      </c>
      <c r="AJ33" s="320">
        <f t="shared" si="23"/>
        <v>11.736842105263158</v>
      </c>
      <c r="AK33" s="320">
        <v>5</v>
      </c>
      <c r="AL33" s="317">
        <f t="shared" ref="AL33:AL37" si="29">AK33/AH33</f>
        <v>6.5789473684210523E-2</v>
      </c>
      <c r="AN33" s="320">
        <v>12</v>
      </c>
      <c r="AO33" s="320">
        <v>108</v>
      </c>
      <c r="AP33" s="331">
        <f t="shared" si="24"/>
        <v>9</v>
      </c>
      <c r="AQ33" s="320">
        <v>0</v>
      </c>
      <c r="AR33" s="317">
        <f t="shared" ref="AR33:AR37" si="30">AQ33/AN33</f>
        <v>0</v>
      </c>
      <c r="AV33" s="332" t="e">
        <f>(#REF!+AK33)/(#REF!+AK36)</f>
        <v>#REF!</v>
      </c>
      <c r="AW33" s="332" t="e">
        <f>#REF!/(AK33+#REF!)</f>
        <v>#REF!</v>
      </c>
      <c r="AX33" s="332" t="e">
        <f>AK33/(#REF!+AK33)</f>
        <v>#REF!</v>
      </c>
      <c r="AZ33" s="320">
        <f>(AI33*0.1)+(AK33*6)+(AO33*0.1)+(AQ33*6)</f>
        <v>130</v>
      </c>
      <c r="BA33" s="320">
        <f>(AH33*1)+(AI33*0.1)+(AK33*6)+(AO33*0.1)+(AQ33*6)</f>
        <v>206</v>
      </c>
    </row>
    <row r="34" spans="1:53" x14ac:dyDescent="0.15">
      <c r="A34" s="319" t="s">
        <v>2670</v>
      </c>
      <c r="B34" s="320">
        <v>22</v>
      </c>
      <c r="C34" s="320"/>
      <c r="D34" s="317">
        <f t="shared" si="25"/>
        <v>0.65048543689320393</v>
      </c>
      <c r="E34" s="320">
        <v>103</v>
      </c>
      <c r="F34" s="320">
        <v>67</v>
      </c>
      <c r="G34" s="320">
        <v>889</v>
      </c>
      <c r="H34" s="320">
        <f t="shared" si="18"/>
        <v>13.26865671641791</v>
      </c>
      <c r="I34" s="320">
        <v>6</v>
      </c>
      <c r="J34" s="317">
        <f t="shared" si="26"/>
        <v>8.9552238805970144E-2</v>
      </c>
      <c r="L34" s="320">
        <v>5</v>
      </c>
      <c r="M34" s="320">
        <v>35</v>
      </c>
      <c r="N34" s="331">
        <f t="shared" si="19"/>
        <v>7</v>
      </c>
      <c r="O34" s="320">
        <v>0</v>
      </c>
      <c r="P34" s="317">
        <f t="shared" si="27"/>
        <v>0</v>
      </c>
      <c r="S34" s="319" t="s">
        <v>2671</v>
      </c>
      <c r="T34" s="332">
        <f t="shared" si="20"/>
        <v>0.16289592760180996</v>
      </c>
      <c r="U34" s="332">
        <f t="shared" si="21"/>
        <v>0.31117824773413899</v>
      </c>
      <c r="V34" s="332">
        <f t="shared" si="22"/>
        <v>9.5057034220532317E-3</v>
      </c>
      <c r="X34" s="320">
        <f>($G34*('Scoring Format'!$B$4))+($I34*'Scoring Format'!$B$7)+($M34*('Scoring Format'!$B$3))+($O34*('Scoring Format'!$B$6))</f>
        <v>128.4</v>
      </c>
      <c r="Y34" s="320">
        <f>(F34*1)+(($G34*('Scoring Format'!$B$4))+($I34*'Scoring Format'!$B$7)+($M34*('Scoring Format'!$B$3))+($O34*('Scoring Format'!$B$6)))</f>
        <v>195.4</v>
      </c>
      <c r="Z34" s="320">
        <f>(F34*0.5)+(($G34*('Scoring Format'!$B$4))+($I34*'Scoring Format'!$B$7)+($M34*('Scoring Format'!$B$3))+($O34*('Scoring Format'!$B$6)))</f>
        <v>161.9</v>
      </c>
      <c r="AA34" s="322"/>
      <c r="AD34" s="319" t="s">
        <v>192</v>
      </c>
      <c r="AE34" s="319"/>
      <c r="AF34" s="317">
        <f t="shared" si="28"/>
        <v>0.55000000000000004</v>
      </c>
      <c r="AG34" s="320">
        <v>40</v>
      </c>
      <c r="AH34" s="320">
        <v>22</v>
      </c>
      <c r="AI34" s="320">
        <v>325</v>
      </c>
      <c r="AJ34" s="320">
        <f t="shared" si="23"/>
        <v>14.772727272727273</v>
      </c>
      <c r="AK34" s="320">
        <v>2</v>
      </c>
      <c r="AL34" s="317">
        <f t="shared" si="29"/>
        <v>9.0909090909090912E-2</v>
      </c>
      <c r="AN34" s="320">
        <v>5</v>
      </c>
      <c r="AO34" s="320">
        <v>20</v>
      </c>
      <c r="AP34" s="331">
        <f t="shared" si="24"/>
        <v>4</v>
      </c>
      <c r="AQ34" s="320">
        <v>0</v>
      </c>
      <c r="AR34" s="317">
        <f t="shared" si="30"/>
        <v>0</v>
      </c>
      <c r="AV34" s="332" t="e">
        <f>(#REF!+AK34)/(#REF!+AK37)</f>
        <v>#REF!</v>
      </c>
      <c r="AW34" s="332" t="e">
        <f>#REF!/(AK34+#REF!)</f>
        <v>#REF!</v>
      </c>
      <c r="AX34" s="332" t="e">
        <f>AK34/(#REF!+AK34)</f>
        <v>#REF!</v>
      </c>
      <c r="AZ34" s="320">
        <f>(AI34*0.1)+(AK34*6)+(AO34*0.1)+(AQ34*6)</f>
        <v>46.5</v>
      </c>
      <c r="BA34" s="320">
        <f>(AH34*1)+(AI34*0.1)+(AK34*6)+(AO34*0.1)+(AQ34*6)</f>
        <v>68.5</v>
      </c>
    </row>
    <row r="35" spans="1:53" x14ac:dyDescent="0.15">
      <c r="A35" s="319" t="s">
        <v>2672</v>
      </c>
      <c r="B35" s="320">
        <v>24</v>
      </c>
      <c r="C35" s="320"/>
      <c r="D35" s="317">
        <f t="shared" si="25"/>
        <v>0.6</v>
      </c>
      <c r="E35" s="320">
        <v>55</v>
      </c>
      <c r="F35" s="320">
        <v>33</v>
      </c>
      <c r="G35" s="320">
        <v>403</v>
      </c>
      <c r="H35" s="320">
        <f t="shared" si="18"/>
        <v>12.212121212121213</v>
      </c>
      <c r="I35" s="320">
        <v>3</v>
      </c>
      <c r="J35" s="317">
        <f t="shared" si="26"/>
        <v>9.0909090909090912E-2</v>
      </c>
      <c r="L35" s="320">
        <v>2</v>
      </c>
      <c r="M35" s="320">
        <v>12</v>
      </c>
      <c r="N35" s="331">
        <f t="shared" si="19"/>
        <v>6</v>
      </c>
      <c r="O35" s="320">
        <v>0</v>
      </c>
      <c r="P35" s="317">
        <f t="shared" si="27"/>
        <v>0</v>
      </c>
      <c r="S35" s="319" t="s">
        <v>2673</v>
      </c>
      <c r="T35" s="332">
        <f t="shared" si="20"/>
        <v>8.5972850678733032E-2</v>
      </c>
      <c r="U35" s="332">
        <f t="shared" si="21"/>
        <v>0.16616314199395771</v>
      </c>
      <c r="V35" s="332">
        <f t="shared" si="22"/>
        <v>3.8022813688212928E-3</v>
      </c>
      <c r="X35" s="320">
        <f>($G35*('Scoring Format'!$B$4))+($I35*'Scoring Format'!$B$7)+($M35*('Scoring Format'!$B$3))+($O35*('Scoring Format'!$B$6))</f>
        <v>59.500000000000007</v>
      </c>
      <c r="Y35" s="320">
        <f>(F35*1)+(($G35*('Scoring Format'!$B$4))+($I35*'Scoring Format'!$B$7)+($M35*('Scoring Format'!$B$3))+($O35*('Scoring Format'!$B$6)))</f>
        <v>92.5</v>
      </c>
      <c r="Z35" s="320">
        <f>(F35*0.5)+(($G35*('Scoring Format'!$B$4))+($I35*'Scoring Format'!$B$7)+($M35*('Scoring Format'!$B$3))+($O35*('Scoring Format'!$B$6)))</f>
        <v>76</v>
      </c>
      <c r="AA35" s="322"/>
      <c r="AD35" s="319" t="s">
        <v>193</v>
      </c>
      <c r="AE35" s="319"/>
      <c r="AF35" s="317">
        <f t="shared" si="28"/>
        <v>0.66206896551724137</v>
      </c>
      <c r="AG35" s="320">
        <v>145</v>
      </c>
      <c r="AH35" s="320">
        <v>96</v>
      </c>
      <c r="AI35" s="320">
        <v>1098</v>
      </c>
      <c r="AJ35" s="320">
        <f t="shared" si="23"/>
        <v>11.4375</v>
      </c>
      <c r="AK35" s="320">
        <v>7</v>
      </c>
      <c r="AL35" s="317">
        <f t="shared" si="29"/>
        <v>7.2916666666666671E-2</v>
      </c>
      <c r="AN35" s="320">
        <v>0</v>
      </c>
      <c r="AO35" s="320">
        <v>0</v>
      </c>
      <c r="AP35" s="331" t="e">
        <f t="shared" si="24"/>
        <v>#DIV/0!</v>
      </c>
      <c r="AQ35" s="320">
        <v>0</v>
      </c>
      <c r="AR35" s="317" t="e">
        <f t="shared" si="30"/>
        <v>#DIV/0!</v>
      </c>
      <c r="AV35" s="332" t="e">
        <f>(#REF!+AK35)/(#REF!+AK38)</f>
        <v>#REF!</v>
      </c>
      <c r="AW35" s="332" t="e">
        <f>#REF!/(AK35+#REF!)</f>
        <v>#REF!</v>
      </c>
      <c r="AX35" s="332" t="e">
        <f>AK35/(#REF!+AK35)</f>
        <v>#REF!</v>
      </c>
      <c r="AZ35" s="320">
        <f>(AI35*0.1)+(AK35*6)+(AO35*0.1)+(AQ35*6)</f>
        <v>151.80000000000001</v>
      </c>
      <c r="BA35" s="320">
        <f>(AH35*1)+(AI35*0.1)+(AK35*6)+(AO35*0.1)+(AQ35*6)</f>
        <v>247.8</v>
      </c>
    </row>
    <row r="36" spans="1:53" x14ac:dyDescent="0.15">
      <c r="A36" s="319" t="s">
        <v>1615</v>
      </c>
      <c r="B36" s="320">
        <v>25</v>
      </c>
      <c r="C36" s="320"/>
      <c r="D36" s="317" t="e">
        <f t="shared" si="25"/>
        <v>#DIV/0!</v>
      </c>
      <c r="E36" s="320">
        <v>0</v>
      </c>
      <c r="F36" s="320">
        <v>0</v>
      </c>
      <c r="G36" s="320">
        <v>0</v>
      </c>
      <c r="H36" s="320" t="e">
        <f t="shared" si="18"/>
        <v>#DIV/0!</v>
      </c>
      <c r="I36" s="320">
        <v>0</v>
      </c>
      <c r="J36" s="317" t="e">
        <f t="shared" si="26"/>
        <v>#DIV/0!</v>
      </c>
      <c r="L36" s="320"/>
      <c r="M36" s="320"/>
      <c r="N36" s="331" t="e">
        <f t="shared" si="19"/>
        <v>#DIV/0!</v>
      </c>
      <c r="O36" s="320"/>
      <c r="P36" s="317" t="e">
        <f t="shared" si="27"/>
        <v>#DIV/0!</v>
      </c>
      <c r="S36" s="319" t="s">
        <v>1616</v>
      </c>
      <c r="T36" s="332">
        <f t="shared" si="20"/>
        <v>0</v>
      </c>
      <c r="U36" s="332">
        <f t="shared" si="21"/>
        <v>0</v>
      </c>
      <c r="V36" s="332">
        <f t="shared" si="22"/>
        <v>0</v>
      </c>
      <c r="X36" s="320">
        <f>($G36*('Scoring Format'!$B$4))+($I36*'Scoring Format'!$B$7)+($M36*('Scoring Format'!$B$3))+($O36*('Scoring Format'!$B$6))</f>
        <v>0</v>
      </c>
      <c r="Y36" s="320">
        <f>(F36*1)+(($G36*('Scoring Format'!$B$4))+($I36*'Scoring Format'!$B$7)+($M36*('Scoring Format'!$B$3))+($O36*('Scoring Format'!$B$6)))</f>
        <v>0</v>
      </c>
      <c r="Z36" s="320">
        <f>(F36*0.5)+(($G36*('Scoring Format'!$B$4))+($I36*'Scoring Format'!$B$7)+($M36*('Scoring Format'!$B$3))+($O36*('Scoring Format'!$B$6)))</f>
        <v>0</v>
      </c>
      <c r="AA36" s="322"/>
      <c r="AD36" s="319" t="s">
        <v>194</v>
      </c>
      <c r="AE36" s="319"/>
      <c r="AF36" s="317">
        <f t="shared" si="28"/>
        <v>0.6</v>
      </c>
      <c r="AG36" s="320">
        <v>10</v>
      </c>
      <c r="AH36" s="320">
        <v>6</v>
      </c>
      <c r="AI36" s="320">
        <v>100</v>
      </c>
      <c r="AJ36" s="320">
        <f t="shared" si="23"/>
        <v>16.666666666666668</v>
      </c>
      <c r="AK36" s="320">
        <v>0</v>
      </c>
      <c r="AL36" s="317">
        <f t="shared" si="29"/>
        <v>0</v>
      </c>
      <c r="AN36" s="320">
        <v>0</v>
      </c>
      <c r="AO36" s="320">
        <v>0</v>
      </c>
      <c r="AP36" s="331" t="e">
        <f t="shared" si="24"/>
        <v>#DIV/0!</v>
      </c>
      <c r="AQ36" s="320">
        <v>0</v>
      </c>
      <c r="AR36" s="317" t="e">
        <f t="shared" si="30"/>
        <v>#DIV/0!</v>
      </c>
      <c r="AV36" s="332" t="e">
        <f>(#REF!+AK36)/(#REF!+AK41)</f>
        <v>#REF!</v>
      </c>
      <c r="AW36" s="332" t="e">
        <f>#REF!/(AK36+#REF!)</f>
        <v>#REF!</v>
      </c>
      <c r="AX36" s="332" t="e">
        <f>AK36/(#REF!+AK36)</f>
        <v>#REF!</v>
      </c>
      <c r="AZ36" s="320">
        <f>(AI36*0.1)+(AK36*6)+(AO36*0.1)+(AQ36*6)</f>
        <v>10</v>
      </c>
      <c r="BA36" s="320">
        <f>(AH36*1)+(AI36*0.1)+(AK36*6)+(AO36*0.1)+(AQ36*6)</f>
        <v>16</v>
      </c>
    </row>
    <row r="37" spans="1:53" x14ac:dyDescent="0.15">
      <c r="A37" s="319" t="s">
        <v>2674</v>
      </c>
      <c r="B37" s="320">
        <v>29</v>
      </c>
      <c r="C37" s="320"/>
      <c r="D37" s="317">
        <f t="shared" si="25"/>
        <v>0.6</v>
      </c>
      <c r="E37" s="320">
        <v>25</v>
      </c>
      <c r="F37" s="320">
        <v>15</v>
      </c>
      <c r="G37" s="320">
        <v>155</v>
      </c>
      <c r="H37" s="320">
        <f t="shared" si="18"/>
        <v>10.333333333333334</v>
      </c>
      <c r="I37" s="320">
        <v>2</v>
      </c>
      <c r="J37" s="317">
        <f t="shared" si="26"/>
        <v>0.13333333333333333</v>
      </c>
      <c r="L37" s="320">
        <v>8</v>
      </c>
      <c r="M37" s="320">
        <v>55</v>
      </c>
      <c r="N37" s="331">
        <f t="shared" si="19"/>
        <v>6.875</v>
      </c>
      <c r="O37" s="320">
        <v>1</v>
      </c>
      <c r="P37" s="317">
        <f t="shared" si="27"/>
        <v>0.125</v>
      </c>
      <c r="S37" s="319" t="s">
        <v>2675</v>
      </c>
      <c r="T37" s="332">
        <f t="shared" si="20"/>
        <v>4.9773755656108594E-2</v>
      </c>
      <c r="U37" s="332">
        <f t="shared" si="21"/>
        <v>7.5528700906344406E-2</v>
      </c>
      <c r="V37" s="332">
        <f t="shared" si="22"/>
        <v>1.5209125475285171E-2</v>
      </c>
      <c r="X37" s="320">
        <f>($G37*('Scoring Format'!$B$4))+($I37*'Scoring Format'!$B$7)+($M37*('Scoring Format'!$B$3))+($O37*('Scoring Format'!$B$6))</f>
        <v>39</v>
      </c>
      <c r="Y37" s="320">
        <f>(F37*1)+(($G37*('Scoring Format'!$B$4))+($I37*'Scoring Format'!$B$7)+($M37*('Scoring Format'!$B$3))+($O37*('Scoring Format'!$B$6)))</f>
        <v>54</v>
      </c>
      <c r="Z37" s="320">
        <f>(F37*0.5)+(($G37*('Scoring Format'!$B$4))+($I37*'Scoring Format'!$B$7)+($M37*('Scoring Format'!$B$3))+($O37*('Scoring Format'!$B$6)))</f>
        <v>46.5</v>
      </c>
      <c r="AA37" s="322"/>
      <c r="AD37" s="319" t="s">
        <v>197</v>
      </c>
      <c r="AE37" s="319"/>
      <c r="AF37" s="317" t="e">
        <f t="shared" si="28"/>
        <v>#DIV/0!</v>
      </c>
      <c r="AG37" s="320"/>
      <c r="AH37" s="320"/>
      <c r="AI37" s="320"/>
      <c r="AJ37" s="320"/>
      <c r="AK37" s="320"/>
      <c r="AL37" s="317" t="e">
        <f t="shared" si="29"/>
        <v>#DIV/0!</v>
      </c>
      <c r="AN37" s="320"/>
      <c r="AO37" s="320"/>
      <c r="AP37" s="331" t="e">
        <f t="shared" si="24"/>
        <v>#DIV/0!</v>
      </c>
      <c r="AQ37" s="320"/>
      <c r="AR37" s="317" t="e">
        <f t="shared" si="30"/>
        <v>#DIV/0!</v>
      </c>
      <c r="AV37" s="332" t="e">
        <f>(#REF!+AK37)/(#REF!+AK42)</f>
        <v>#REF!</v>
      </c>
      <c r="AW37" s="332" t="e">
        <f>#REF!/(AK37+#REF!)</f>
        <v>#REF!</v>
      </c>
      <c r="AX37" s="332" t="e">
        <f>AK37/(#REF!+AK37)</f>
        <v>#REF!</v>
      </c>
      <c r="AZ37" s="320"/>
      <c r="BA37" s="320"/>
    </row>
    <row r="38" spans="1:53" x14ac:dyDescent="0.15">
      <c r="A38" s="318" t="s">
        <v>44</v>
      </c>
      <c r="B38" s="318"/>
      <c r="C38" s="318"/>
      <c r="D38" s="314"/>
      <c r="E38" s="318">
        <f>SUM(E32:E37)</f>
        <v>317</v>
      </c>
      <c r="F38" s="318">
        <f t="shared" ref="F38:I38" si="31">SUM(F32:F37)</f>
        <v>200</v>
      </c>
      <c r="G38" s="318">
        <f t="shared" si="31"/>
        <v>2542</v>
      </c>
      <c r="H38" s="318"/>
      <c r="I38" s="318">
        <f t="shared" si="31"/>
        <v>19</v>
      </c>
      <c r="J38" s="318"/>
      <c r="K38" s="318"/>
      <c r="L38" s="318">
        <f>SUM(L32:L37)</f>
        <v>27</v>
      </c>
      <c r="M38" s="318">
        <f t="shared" ref="M38:O38" si="32">SUM(M32:M37)</f>
        <v>191</v>
      </c>
      <c r="N38" s="318"/>
      <c r="O38" s="318">
        <f t="shared" si="32"/>
        <v>2</v>
      </c>
      <c r="P38" s="318"/>
      <c r="AD38" s="318" t="s">
        <v>44</v>
      </c>
      <c r="AE38" s="318"/>
      <c r="AF38" s="314"/>
      <c r="AG38" s="318">
        <f>SUM(AG32:AG37)</f>
        <v>422</v>
      </c>
      <c r="AH38" s="318">
        <f t="shared" ref="AH38:AI38" si="33">SUM(AH32:AH37)</f>
        <v>265</v>
      </c>
      <c r="AI38" s="318">
        <f t="shared" si="33"/>
        <v>3125</v>
      </c>
      <c r="AJ38" s="318"/>
      <c r="AK38" s="318">
        <f t="shared" ref="AK38" si="34">SUM(AK32:AK37)</f>
        <v>20</v>
      </c>
      <c r="AL38" s="318"/>
      <c r="AM38" s="318"/>
      <c r="AN38" s="318">
        <f>SUM(AN32:AN37)</f>
        <v>17</v>
      </c>
      <c r="AO38" s="318">
        <f t="shared" ref="AO38" si="35">SUM(AO32:AO37)</f>
        <v>128</v>
      </c>
      <c r="AP38" s="318"/>
      <c r="AQ38" s="318">
        <f t="shared" ref="AQ38" si="36">SUM(AQ32:AQ37)</f>
        <v>0</v>
      </c>
      <c r="AR38" s="318"/>
    </row>
    <row r="39" spans="1:53" x14ac:dyDescent="0.15">
      <c r="A39" s="318"/>
      <c r="C39" s="322"/>
      <c r="D39" s="322"/>
      <c r="E39" s="322"/>
      <c r="F39" s="322"/>
      <c r="G39" s="322"/>
      <c r="H39" s="322"/>
      <c r="I39" s="322"/>
      <c r="J39" s="322"/>
      <c r="K39" s="322"/>
      <c r="L39" s="322"/>
      <c r="AC39" s="318"/>
      <c r="AE39" s="322"/>
      <c r="AF39" s="322"/>
      <c r="AG39" s="322"/>
      <c r="AH39" s="322"/>
      <c r="AI39" s="322"/>
      <c r="AJ39" s="322"/>
      <c r="AK39" s="322"/>
      <c r="AL39" s="322"/>
      <c r="AM39" s="322"/>
      <c r="AN39" s="322"/>
    </row>
    <row r="40" spans="1:53" x14ac:dyDescent="0.15">
      <c r="A40" s="318"/>
      <c r="C40" s="322"/>
      <c r="D40" s="322"/>
      <c r="E40" s="322"/>
      <c r="F40" s="322"/>
      <c r="G40" s="322"/>
      <c r="H40" s="322"/>
      <c r="I40" s="322"/>
      <c r="J40" s="322"/>
      <c r="K40" s="322"/>
      <c r="L40" s="322"/>
      <c r="AC40" s="318"/>
      <c r="AE40" s="322"/>
      <c r="AF40" s="322"/>
      <c r="AG40" s="322"/>
      <c r="AH40" s="322"/>
      <c r="AI40" s="322"/>
      <c r="AJ40" s="322"/>
      <c r="AK40" s="322"/>
      <c r="AL40" s="322"/>
      <c r="AM40" s="322"/>
      <c r="AN40" s="322"/>
    </row>
    <row r="41" spans="1:53" x14ac:dyDescent="0.15">
      <c r="A41" s="545" t="s">
        <v>52</v>
      </c>
      <c r="B41" s="545"/>
      <c r="C41" s="545"/>
      <c r="D41" s="545"/>
      <c r="E41" s="545"/>
      <c r="F41" s="545"/>
      <c r="G41" s="545"/>
      <c r="H41" s="313"/>
      <c r="I41" s="313"/>
      <c r="J41" s="322"/>
      <c r="K41" s="322"/>
      <c r="L41" s="545" t="s">
        <v>49</v>
      </c>
      <c r="M41" s="545"/>
      <c r="N41" s="545"/>
      <c r="O41" s="545"/>
      <c r="P41" s="545"/>
      <c r="T41" s="545" t="s">
        <v>50</v>
      </c>
      <c r="U41" s="545"/>
      <c r="V41" s="545"/>
      <c r="X41" s="545"/>
      <c r="Y41" s="544"/>
      <c r="AE41" s="545" t="s">
        <v>52</v>
      </c>
      <c r="AF41" s="545"/>
      <c r="AG41" s="545"/>
      <c r="AH41" s="545"/>
      <c r="AI41" s="545"/>
      <c r="AJ41" s="545"/>
      <c r="AK41" s="545"/>
      <c r="AL41" s="322"/>
      <c r="AM41" s="322"/>
      <c r="AN41" s="545" t="s">
        <v>49</v>
      </c>
      <c r="AO41" s="545"/>
      <c r="AP41" s="545"/>
      <c r="AQ41" s="545"/>
      <c r="AR41" s="545"/>
      <c r="AV41" s="545" t="s">
        <v>50</v>
      </c>
      <c r="AW41" s="545"/>
      <c r="AX41" s="545"/>
      <c r="AZ41" s="545" t="s">
        <v>51</v>
      </c>
      <c r="BA41" s="544"/>
    </row>
    <row r="42" spans="1:53" x14ac:dyDescent="0.15">
      <c r="A42" s="318" t="s">
        <v>31</v>
      </c>
      <c r="B42" s="318" t="s">
        <v>1517</v>
      </c>
      <c r="C42" s="318" t="s">
        <v>66</v>
      </c>
      <c r="D42" s="318" t="s">
        <v>34</v>
      </c>
      <c r="E42" s="318" t="s">
        <v>17</v>
      </c>
      <c r="F42" s="318" t="s">
        <v>18</v>
      </c>
      <c r="G42" s="318" t="s">
        <v>19</v>
      </c>
      <c r="H42" s="318" t="s">
        <v>20</v>
      </c>
      <c r="I42" s="318" t="s">
        <v>6</v>
      </c>
      <c r="J42" s="318" t="s">
        <v>53</v>
      </c>
      <c r="L42" s="318" t="s">
        <v>10</v>
      </c>
      <c r="M42" s="318" t="s">
        <v>11</v>
      </c>
      <c r="N42" s="318" t="s">
        <v>12</v>
      </c>
      <c r="O42" s="318" t="s">
        <v>54</v>
      </c>
      <c r="P42" s="318" t="s">
        <v>7</v>
      </c>
      <c r="S42" s="318" t="s">
        <v>31</v>
      </c>
      <c r="T42" s="318" t="s">
        <v>47</v>
      </c>
      <c r="U42" s="318" t="s">
        <v>45</v>
      </c>
      <c r="V42" s="318" t="s">
        <v>46</v>
      </c>
      <c r="X42" s="318" t="s">
        <v>14</v>
      </c>
      <c r="Y42" s="318" t="s">
        <v>21</v>
      </c>
      <c r="Z42" s="318" t="s">
        <v>1004</v>
      </c>
      <c r="AA42" s="318"/>
      <c r="AD42" s="318" t="s">
        <v>31</v>
      </c>
      <c r="AE42" s="318" t="s">
        <v>66</v>
      </c>
      <c r="AF42" s="318" t="s">
        <v>34</v>
      </c>
      <c r="AG42" s="318" t="s">
        <v>17</v>
      </c>
      <c r="AH42" s="318" t="s">
        <v>18</v>
      </c>
      <c r="AI42" s="318" t="s">
        <v>19</v>
      </c>
      <c r="AJ42" s="318" t="s">
        <v>20</v>
      </c>
      <c r="AK42" s="318" t="s">
        <v>6</v>
      </c>
      <c r="AL42" s="318" t="s">
        <v>53</v>
      </c>
      <c r="AN42" s="318" t="s">
        <v>10</v>
      </c>
      <c r="AO42" s="318" t="s">
        <v>11</v>
      </c>
      <c r="AP42" s="318" t="s">
        <v>12</v>
      </c>
      <c r="AQ42" s="318" t="s">
        <v>54</v>
      </c>
      <c r="AR42" s="318" t="s">
        <v>7</v>
      </c>
      <c r="AV42" s="318" t="s">
        <v>47</v>
      </c>
      <c r="AW42" s="318" t="s">
        <v>45</v>
      </c>
      <c r="AX42" s="318" t="s">
        <v>46</v>
      </c>
      <c r="AZ42" s="318" t="s">
        <v>14</v>
      </c>
      <c r="BA42" s="318" t="s">
        <v>21</v>
      </c>
    </row>
    <row r="43" spans="1:53" x14ac:dyDescent="0.15">
      <c r="A43" s="319" t="s">
        <v>466</v>
      </c>
      <c r="B43" s="320">
        <v>31</v>
      </c>
      <c r="C43" s="320">
        <v>16</v>
      </c>
      <c r="D43" s="317">
        <f>F43/E43</f>
        <v>0.72368421052631582</v>
      </c>
      <c r="E43" s="320">
        <v>76</v>
      </c>
      <c r="F43" s="320">
        <v>55</v>
      </c>
      <c r="G43" s="320">
        <v>515</v>
      </c>
      <c r="H43" s="320">
        <f>G43/F43</f>
        <v>9.3636363636363633</v>
      </c>
      <c r="I43" s="320">
        <v>3</v>
      </c>
      <c r="J43" s="317">
        <f>I43/F43</f>
        <v>5.4545454545454543E-2</v>
      </c>
      <c r="L43" s="320">
        <v>0</v>
      </c>
      <c r="M43" s="320">
        <v>0</v>
      </c>
      <c r="N43" s="320" t="e">
        <f>M43/L43</f>
        <v>#DIV/0!</v>
      </c>
      <c r="O43" s="320">
        <v>0</v>
      </c>
      <c r="P43" s="317" t="e">
        <f>O43/L43</f>
        <v>#DIV/0!</v>
      </c>
      <c r="S43" s="319" t="s">
        <v>195</v>
      </c>
      <c r="T43" s="332">
        <f>(E43+L43)/($E$47+$L$47+$E$38+$L$38+$K$27+$D$27+$N$17)</f>
        <v>7.4146341463414631E-2</v>
      </c>
      <c r="U43" s="332">
        <f>E43/($E$47+$E$38+$K$27)</f>
        <v>0.15230460921843689</v>
      </c>
      <c r="V43" s="332">
        <f>L43/($L$47+$L$38+$D$27+$N$17)</f>
        <v>0</v>
      </c>
      <c r="X43" s="320">
        <f>($G43*('Scoring Format'!$B$4))+($I43*'Scoring Format'!$B$7)+($M43*('Scoring Format'!$B$3))+($O43*('Scoring Format'!$B$6))</f>
        <v>69.5</v>
      </c>
      <c r="Y43" s="320">
        <f>(F43*1)+(($G43*('Scoring Format'!$B$4))+($I43*'Scoring Format'!$B$7)+($M43*('Scoring Format'!$B$3))+($O43*('Scoring Format'!$B$6)))</f>
        <v>124.5</v>
      </c>
      <c r="Z43" s="320">
        <f>(F43*0.5)+(($G43*('Scoring Format'!$B$4))+($I43*'Scoring Format'!$B$7)+($M43*('Scoring Format'!$B$3))+($O43*('Scoring Format'!$B$6)))</f>
        <v>97</v>
      </c>
      <c r="AA43" s="322"/>
      <c r="AD43" s="319" t="s">
        <v>195</v>
      </c>
      <c r="AE43" s="319"/>
      <c r="AF43" s="317">
        <f>AH43/AG43</f>
        <v>0.5625</v>
      </c>
      <c r="AG43" s="320">
        <v>16</v>
      </c>
      <c r="AH43" s="320">
        <v>9</v>
      </c>
      <c r="AI43" s="320">
        <v>108</v>
      </c>
      <c r="AJ43" s="320">
        <f>AI43/AH43</f>
        <v>12</v>
      </c>
      <c r="AK43" s="320">
        <v>1</v>
      </c>
      <c r="AL43" s="317">
        <f>AK43/AH43</f>
        <v>0.1111111111111111</v>
      </c>
      <c r="AN43" s="320">
        <v>0</v>
      </c>
      <c r="AO43" s="320">
        <v>0</v>
      </c>
      <c r="AP43" s="320">
        <v>0</v>
      </c>
      <c r="AQ43" s="320">
        <v>0</v>
      </c>
      <c r="AR43" s="317" t="e">
        <f>AQ43/AN43</f>
        <v>#DIV/0!</v>
      </c>
      <c r="AV43" s="332" t="e">
        <f>(#REF!+AK43)/(#REF!+AK46)</f>
        <v>#REF!</v>
      </c>
      <c r="AW43" s="332" t="e">
        <f>#REF!/(AK43+#REF!)</f>
        <v>#REF!</v>
      </c>
      <c r="AX43" s="332" t="e">
        <f>AK43/(#REF!+AK43)</f>
        <v>#REF!</v>
      </c>
      <c r="AZ43" s="320">
        <f>(AI43*0.1)+(AK43*6)+(AO43*0.1)+(AQ43*6)</f>
        <v>16.8</v>
      </c>
      <c r="BA43" s="320">
        <f>(AH43*1)+(AI43*0.1)+(AK43*6)+(AO43*0.1)+(AQ43*6)</f>
        <v>25.8</v>
      </c>
    </row>
    <row r="44" spans="1:53" x14ac:dyDescent="0.15">
      <c r="A44" s="319" t="s">
        <v>467</v>
      </c>
      <c r="B44" s="320">
        <v>28</v>
      </c>
      <c r="C44" s="320">
        <v>16</v>
      </c>
      <c r="D44" s="317">
        <f t="shared" ref="D44:D46" si="37">F44/E44</f>
        <v>0.75</v>
      </c>
      <c r="E44" s="320">
        <v>4</v>
      </c>
      <c r="F44" s="320">
        <v>3</v>
      </c>
      <c r="G44" s="320">
        <v>21</v>
      </c>
      <c r="H44" s="320">
        <f>G44/F44</f>
        <v>7</v>
      </c>
      <c r="I44" s="320">
        <v>0</v>
      </c>
      <c r="J44" s="317">
        <f t="shared" ref="J44:J46" si="38">I44/F44</f>
        <v>0</v>
      </c>
      <c r="L44" s="320">
        <v>0</v>
      </c>
      <c r="M44" s="320">
        <v>0</v>
      </c>
      <c r="N44" s="320" t="e">
        <f t="shared" ref="N44:N46" si="39">M44/L44</f>
        <v>#DIV/0!</v>
      </c>
      <c r="O44" s="320">
        <v>0</v>
      </c>
      <c r="P44" s="317" t="e">
        <f t="shared" ref="P44:P46" si="40">O44/L44</f>
        <v>#DIV/0!</v>
      </c>
      <c r="S44" s="319" t="s">
        <v>403</v>
      </c>
      <c r="T44" s="332">
        <f>(E44+L44)/($E$47+$L$47+$E$38+$L$38+$K$27+$D$27+$N$17)</f>
        <v>3.9024390243902439E-3</v>
      </c>
      <c r="U44" s="332">
        <f>E44/($E$47+$E$38+$K$27)</f>
        <v>8.0160320641282558E-3</v>
      </c>
      <c r="V44" s="332">
        <f>L44/($L$47+$L$38+$D$27+$N$17)</f>
        <v>0</v>
      </c>
      <c r="X44" s="320">
        <f>($G44*('Scoring Format'!$B$4))+($I44*'Scoring Format'!$B$7)+($M44*('Scoring Format'!$B$3))+($O44*('Scoring Format'!$B$6))</f>
        <v>2.1</v>
      </c>
      <c r="Y44" s="320">
        <f>(F44*1)+(($G44*('Scoring Format'!$B$4))+($I44*'Scoring Format'!$B$7)+($M44*('Scoring Format'!$B$3))+($O44*('Scoring Format'!$B$6)))</f>
        <v>5.0999999999999996</v>
      </c>
      <c r="Z44" s="320">
        <f>(F44*0.5)+(($G44*('Scoring Format'!$B$4))+($I44*'Scoring Format'!$B$7)+($M44*('Scoring Format'!$B$3))+($O44*('Scoring Format'!$B$6)))</f>
        <v>3.6</v>
      </c>
      <c r="AA44" s="322"/>
      <c r="AD44" s="319" t="s">
        <v>196</v>
      </c>
      <c r="AE44" s="319"/>
      <c r="AF44" s="317">
        <f t="shared" ref="AF44:AF46" si="41">AH44/AG44</f>
        <v>0.74285714285714288</v>
      </c>
      <c r="AG44" s="320">
        <v>35</v>
      </c>
      <c r="AH44" s="320">
        <v>26</v>
      </c>
      <c r="AI44" s="320">
        <v>283</v>
      </c>
      <c r="AJ44" s="320">
        <f>AI44/AH44</f>
        <v>10.884615384615385</v>
      </c>
      <c r="AK44" s="320">
        <v>2</v>
      </c>
      <c r="AL44" s="317">
        <f t="shared" ref="AL44:AL46" si="42">AK44/AH44</f>
        <v>7.6923076923076927E-2</v>
      </c>
      <c r="AN44" s="320">
        <v>0</v>
      </c>
      <c r="AO44" s="320">
        <v>0</v>
      </c>
      <c r="AP44" s="320">
        <v>0</v>
      </c>
      <c r="AQ44" s="320">
        <v>0</v>
      </c>
      <c r="AR44" s="317" t="e">
        <f t="shared" ref="AR44:AR46" si="43">AQ44/AN44</f>
        <v>#DIV/0!</v>
      </c>
      <c r="AV44" s="332" t="e">
        <f>(#REF!+AK44)/(#REF!+AK47)</f>
        <v>#REF!</v>
      </c>
      <c r="AW44" s="332" t="e">
        <f>#REF!/(AK44+#REF!)</f>
        <v>#REF!</v>
      </c>
      <c r="AX44" s="332" t="e">
        <f>AK44/(#REF!+AK44)</f>
        <v>#REF!</v>
      </c>
      <c r="AZ44" s="320">
        <f>(AI44*0.1)+(AK44*6)+(AO44*0.1)+(AQ44*6)</f>
        <v>40.299999999999997</v>
      </c>
      <c r="BA44" s="320">
        <f>(AH44*1)+(AI44*0.1)+(AK44*6)+(AO44*0.1)+(AQ44*6)</f>
        <v>66.3</v>
      </c>
    </row>
    <row r="45" spans="1:53" x14ac:dyDescent="0.15">
      <c r="A45" s="319" t="s">
        <v>2679</v>
      </c>
      <c r="B45" s="320">
        <v>31</v>
      </c>
      <c r="C45" s="320">
        <v>16</v>
      </c>
      <c r="D45" s="317" t="e">
        <f t="shared" si="37"/>
        <v>#DIV/0!</v>
      </c>
      <c r="E45" s="320"/>
      <c r="F45" s="320"/>
      <c r="G45" s="320"/>
      <c r="H45" s="320" t="e">
        <f>G45/F45</f>
        <v>#DIV/0!</v>
      </c>
      <c r="I45" s="320"/>
      <c r="J45" s="317" t="e">
        <f t="shared" si="38"/>
        <v>#DIV/0!</v>
      </c>
      <c r="L45" s="320">
        <v>0</v>
      </c>
      <c r="M45" s="320">
        <v>0</v>
      </c>
      <c r="N45" s="320" t="e">
        <f t="shared" si="39"/>
        <v>#DIV/0!</v>
      </c>
      <c r="O45" s="320">
        <v>0</v>
      </c>
      <c r="P45" s="317" t="e">
        <f t="shared" si="40"/>
        <v>#DIV/0!</v>
      </c>
      <c r="S45" s="319" t="s">
        <v>2681</v>
      </c>
      <c r="T45" s="332">
        <f>(E45+L45)/($E$47+$L$47+$E$38+$L$38+$K$27+$D$27+$N$17)</f>
        <v>0</v>
      </c>
      <c r="U45" s="332">
        <f>E45/($E$47+$E$38+$K$27)</f>
        <v>0</v>
      </c>
      <c r="V45" s="332">
        <f>L45/($L$47+$L$38+$D$27+$N$17)</f>
        <v>0</v>
      </c>
      <c r="X45" s="320">
        <f>($G45*('Scoring Format'!$B$4))+($I45*'Scoring Format'!$B$7)+($M45*('Scoring Format'!$B$3))+($O45*('Scoring Format'!$B$6))</f>
        <v>0</v>
      </c>
      <c r="Y45" s="320">
        <f>(F45*1)+(($G45*('Scoring Format'!$B$4))+($I45*'Scoring Format'!$B$7)+($M45*('Scoring Format'!$B$3))+($O45*('Scoring Format'!$B$6)))</f>
        <v>0</v>
      </c>
      <c r="Z45" s="320">
        <f>(F45*0.5)+(($G45*('Scoring Format'!$B$4))+($I45*'Scoring Format'!$B$7)+($M45*('Scoring Format'!$B$3))+($O45*('Scoring Format'!$B$6)))</f>
        <v>0</v>
      </c>
      <c r="AA45" s="322"/>
      <c r="AD45" s="319" t="s">
        <v>334</v>
      </c>
      <c r="AE45" s="319"/>
      <c r="AF45" s="317">
        <f t="shared" si="41"/>
        <v>0.5</v>
      </c>
      <c r="AG45" s="320">
        <v>12</v>
      </c>
      <c r="AH45" s="320">
        <v>6</v>
      </c>
      <c r="AI45" s="320">
        <v>65</v>
      </c>
      <c r="AJ45" s="320">
        <f>AI45/AH45</f>
        <v>10.833333333333334</v>
      </c>
      <c r="AK45" s="320">
        <v>0</v>
      </c>
      <c r="AL45" s="317">
        <f t="shared" si="42"/>
        <v>0</v>
      </c>
      <c r="AN45" s="320">
        <v>0</v>
      </c>
      <c r="AO45" s="320">
        <v>0</v>
      </c>
      <c r="AP45" s="320">
        <v>0</v>
      </c>
      <c r="AQ45" s="320">
        <v>0</v>
      </c>
      <c r="AR45" s="317" t="e">
        <f t="shared" si="43"/>
        <v>#DIV/0!</v>
      </c>
      <c r="AV45" s="332" t="e">
        <f>(#REF!+AK45)/(#REF!+AI49)</f>
        <v>#REF!</v>
      </c>
      <c r="AW45" s="332" t="e">
        <f>#REF!/(AK45+#REF!)</f>
        <v>#REF!</v>
      </c>
      <c r="AX45" s="332" t="e">
        <f>AK45/(#REF!+AK45)</f>
        <v>#REF!</v>
      </c>
      <c r="AZ45" s="320">
        <f>(AI45*0.1)+(AK45*6)+(AO45*0.1)+(AQ45*6)</f>
        <v>6.5</v>
      </c>
      <c r="BA45" s="320">
        <f>(AH45*1)+(AI45*0.1)+(AK45*6)+(AO45*0.1)+(AQ45*6)</f>
        <v>12.5</v>
      </c>
    </row>
    <row r="46" spans="1:53" x14ac:dyDescent="0.15">
      <c r="A46" s="319" t="s">
        <v>2680</v>
      </c>
      <c r="B46" s="320">
        <v>23</v>
      </c>
      <c r="C46" s="320">
        <v>16</v>
      </c>
      <c r="D46" s="317">
        <f t="shared" si="37"/>
        <v>0.69444444444444442</v>
      </c>
      <c r="E46" s="320">
        <v>36</v>
      </c>
      <c r="F46" s="320">
        <v>25</v>
      </c>
      <c r="G46" s="320">
        <v>295</v>
      </c>
      <c r="H46" s="320">
        <f>G46/F46</f>
        <v>11.8</v>
      </c>
      <c r="I46" s="320">
        <v>1</v>
      </c>
      <c r="J46" s="317">
        <f t="shared" si="38"/>
        <v>0.04</v>
      </c>
      <c r="L46" s="320">
        <v>0</v>
      </c>
      <c r="M46" s="320">
        <v>0</v>
      </c>
      <c r="N46" s="320" t="e">
        <f t="shared" si="39"/>
        <v>#DIV/0!</v>
      </c>
      <c r="O46" s="320">
        <v>0</v>
      </c>
      <c r="P46" s="317" t="e">
        <f t="shared" si="40"/>
        <v>#DIV/0!</v>
      </c>
      <c r="S46" s="319" t="s">
        <v>2682</v>
      </c>
      <c r="T46" s="332">
        <f>(E46+L46)/($E$47+$L$47+$E$38+$L$38+$K$27+$D$27+$N$17)</f>
        <v>3.5121951219512199E-2</v>
      </c>
      <c r="U46" s="332">
        <f>E46/($E$47+$E$38+$K$27)</f>
        <v>7.2144288577154311E-2</v>
      </c>
      <c r="V46" s="332">
        <f>L46/($L$47+$L$38+$D$27+$N$17)</f>
        <v>0</v>
      </c>
      <c r="X46" s="320">
        <f>($G46*('Scoring Format'!$B$4))+($I46*'Scoring Format'!$B$7)+($M46*('Scoring Format'!$B$3))+($O46*('Scoring Format'!$B$6))</f>
        <v>35.5</v>
      </c>
      <c r="Y46" s="320">
        <f>(F46*1)+(($G46*('Scoring Format'!$B$4))+($I46*'Scoring Format'!$B$7)+($M46*('Scoring Format'!$B$3))+($O46*('Scoring Format'!$B$6)))</f>
        <v>60.5</v>
      </c>
      <c r="Z46" s="320">
        <f>(F46*0.5)+(($G46*('Scoring Format'!$B$4))+($I46*'Scoring Format'!$B$7)+($M46*('Scoring Format'!$B$3))+($O46*('Scoring Format'!$B$6)))</f>
        <v>48</v>
      </c>
      <c r="AA46" s="322"/>
      <c r="AD46" s="319" t="s">
        <v>331</v>
      </c>
      <c r="AE46" s="319"/>
      <c r="AF46" s="317" t="e">
        <f t="shared" si="41"/>
        <v>#DIV/0!</v>
      </c>
      <c r="AG46" s="320"/>
      <c r="AH46" s="320"/>
      <c r="AI46" s="320"/>
      <c r="AJ46" s="320" t="e">
        <f>AI46/AH46</f>
        <v>#DIV/0!</v>
      </c>
      <c r="AK46" s="320"/>
      <c r="AL46" s="317" t="e">
        <f t="shared" si="42"/>
        <v>#DIV/0!</v>
      </c>
      <c r="AN46" s="320"/>
      <c r="AO46" s="320"/>
      <c r="AP46" s="320"/>
      <c r="AQ46" s="320">
        <v>0</v>
      </c>
      <c r="AR46" s="317" t="e">
        <f t="shared" si="43"/>
        <v>#DIV/0!</v>
      </c>
      <c r="AV46" s="332" t="e">
        <f>(#REF!+AK46)/(#REF!+AI50)</f>
        <v>#REF!</v>
      </c>
      <c r="AW46" s="332" t="e">
        <f>#REF!/(AK46+#REF!)</f>
        <v>#REF!</v>
      </c>
      <c r="AX46" s="332" t="e">
        <f>AK46/(#REF!+AK46)</f>
        <v>#REF!</v>
      </c>
      <c r="AZ46" s="320">
        <f>(AI46*0.1)+(AK46*6)+(AO46*0.1)+(AQ46*6)</f>
        <v>0</v>
      </c>
      <c r="BA46" s="320">
        <f>(AH46*1)+(AI46*0.1)+(AK46*6)+(AO46*0.1)+(AQ46*6)</f>
        <v>0</v>
      </c>
    </row>
    <row r="47" spans="1:53" x14ac:dyDescent="0.15">
      <c r="A47" s="318" t="s">
        <v>44</v>
      </c>
      <c r="B47" s="318"/>
      <c r="C47" s="318"/>
      <c r="D47" s="314"/>
      <c r="E47" s="318">
        <f>SUM(E43:E46)</f>
        <v>116</v>
      </c>
      <c r="F47" s="318">
        <f t="shared" ref="F47:I47" si="44">SUM(F43:F46)</f>
        <v>83</v>
      </c>
      <c r="G47" s="318">
        <f t="shared" si="44"/>
        <v>831</v>
      </c>
      <c r="H47" s="318"/>
      <c r="I47" s="318">
        <f t="shared" si="44"/>
        <v>4</v>
      </c>
      <c r="J47" s="318"/>
      <c r="K47" s="318"/>
      <c r="L47" s="318">
        <f>SUM(L43:L46)</f>
        <v>0</v>
      </c>
      <c r="M47" s="318">
        <f t="shared" ref="M47:O47" si="45">SUM(M43:M46)</f>
        <v>0</v>
      </c>
      <c r="N47" s="318"/>
      <c r="O47" s="318">
        <f t="shared" si="45"/>
        <v>0</v>
      </c>
      <c r="P47" s="314"/>
      <c r="R47" s="323"/>
      <c r="T47" s="323"/>
      <c r="V47" s="322"/>
      <c r="W47" s="322"/>
      <c r="AD47" s="318" t="s">
        <v>44</v>
      </c>
      <c r="AE47" s="318"/>
      <c r="AF47" s="314"/>
      <c r="AG47" s="318">
        <f>SUM(AG43:AG46)</f>
        <v>63</v>
      </c>
      <c r="AH47" s="318">
        <f t="shared" ref="AH47:AI47" si="46">SUM(AH43:AH46)</f>
        <v>41</v>
      </c>
      <c r="AI47" s="318">
        <f t="shared" si="46"/>
        <v>456</v>
      </c>
      <c r="AJ47" s="318"/>
      <c r="AK47" s="318">
        <f t="shared" ref="AK47" si="47">SUM(AK43:AK46)</f>
        <v>3</v>
      </c>
      <c r="AL47" s="318"/>
      <c r="AM47" s="318"/>
      <c r="AN47" s="318">
        <f>SUM(AN43:AN46)</f>
        <v>0</v>
      </c>
      <c r="AO47" s="318">
        <f t="shared" ref="AO47" si="48">SUM(AO43:AO46)</f>
        <v>0</v>
      </c>
      <c r="AP47" s="318"/>
      <c r="AQ47" s="318">
        <f t="shared" ref="AQ47" si="49">SUM(AQ43:AQ46)</f>
        <v>0</v>
      </c>
      <c r="AR47" s="314"/>
      <c r="AT47" s="323"/>
      <c r="AU47" s="323"/>
      <c r="AV47" s="323"/>
      <c r="AX47" s="322"/>
      <c r="AY47" s="322"/>
    </row>
    <row r="48" spans="1:53" x14ac:dyDescent="0.15">
      <c r="H48" s="327"/>
      <c r="I48" s="322"/>
      <c r="J48" s="322"/>
      <c r="P48" s="323"/>
      <c r="Q48" s="323"/>
      <c r="R48" s="323"/>
      <c r="T48" s="322"/>
      <c r="U48" s="322"/>
      <c r="AJ48" s="327"/>
      <c r="AK48" s="322"/>
      <c r="AL48" s="322"/>
      <c r="AR48" s="323"/>
      <c r="AS48" s="323"/>
      <c r="AT48" s="323"/>
      <c r="AV48" s="322"/>
      <c r="AW48" s="322"/>
    </row>
    <row r="49" spans="1:50" x14ac:dyDescent="0.15">
      <c r="H49" s="327"/>
      <c r="I49" s="322"/>
      <c r="J49" s="322"/>
      <c r="P49" s="323"/>
      <c r="Q49" s="323"/>
      <c r="R49" s="323"/>
      <c r="T49" s="322"/>
      <c r="U49" s="322"/>
      <c r="AJ49" s="327"/>
      <c r="AK49" s="322"/>
      <c r="AL49" s="322"/>
      <c r="AR49" s="323"/>
      <c r="AS49" s="323"/>
      <c r="AT49" s="323"/>
      <c r="AV49" s="322"/>
      <c r="AW49" s="322"/>
    </row>
    <row r="50" spans="1:50" x14ac:dyDescent="0.15">
      <c r="A50" s="545" t="s">
        <v>57</v>
      </c>
      <c r="B50" s="545"/>
      <c r="C50" s="545"/>
      <c r="D50" s="545"/>
      <c r="E50" s="545"/>
      <c r="F50" s="545"/>
      <c r="G50" s="545"/>
      <c r="H50" s="327"/>
      <c r="I50" s="322"/>
      <c r="J50" s="545" t="s">
        <v>58</v>
      </c>
      <c r="K50" s="546"/>
      <c r="L50" s="546"/>
      <c r="M50" s="546"/>
      <c r="N50" s="546"/>
      <c r="P50" s="334"/>
      <c r="Q50" s="323"/>
      <c r="R50" s="545" t="s">
        <v>62</v>
      </c>
      <c r="S50" s="546"/>
      <c r="T50" s="546"/>
      <c r="U50" s="546"/>
      <c r="V50" s="546"/>
      <c r="AC50" s="545" t="s">
        <v>57</v>
      </c>
      <c r="AD50" s="545"/>
      <c r="AE50" s="545"/>
      <c r="AF50" s="545"/>
      <c r="AG50" s="545"/>
      <c r="AH50" s="545"/>
      <c r="AI50" s="545"/>
      <c r="AJ50" s="327"/>
      <c r="AK50" s="322"/>
      <c r="AL50" s="545" t="s">
        <v>58</v>
      </c>
      <c r="AM50" s="546"/>
      <c r="AN50" s="546"/>
      <c r="AO50" s="546"/>
      <c r="AP50" s="546"/>
      <c r="AR50" s="334"/>
      <c r="AS50" s="323"/>
      <c r="AT50" s="545" t="s">
        <v>62</v>
      </c>
      <c r="AU50" s="546"/>
      <c r="AV50" s="546"/>
      <c r="AW50" s="546"/>
      <c r="AX50" s="546"/>
    </row>
    <row r="51" spans="1:50" x14ac:dyDescent="0.15">
      <c r="A51" s="314"/>
      <c r="B51" s="318" t="s">
        <v>17</v>
      </c>
      <c r="C51" s="318" t="s">
        <v>42</v>
      </c>
      <c r="D51" s="318" t="s">
        <v>19</v>
      </c>
      <c r="E51" s="318" t="s">
        <v>6</v>
      </c>
      <c r="H51" s="322"/>
      <c r="I51" s="322"/>
      <c r="J51" s="547" t="s">
        <v>59</v>
      </c>
      <c r="K51" s="544"/>
      <c r="L51" s="544"/>
      <c r="M51" s="544"/>
      <c r="N51" s="314" t="s">
        <v>60</v>
      </c>
      <c r="R51" s="547" t="s">
        <v>59</v>
      </c>
      <c r="S51" s="544"/>
      <c r="T51" s="544"/>
      <c r="U51" s="544"/>
      <c r="V51" s="314" t="s">
        <v>60</v>
      </c>
      <c r="AC51" s="314"/>
      <c r="AD51" s="318" t="s">
        <v>17</v>
      </c>
      <c r="AE51" s="318" t="s">
        <v>42</v>
      </c>
      <c r="AF51" s="318" t="s">
        <v>19</v>
      </c>
      <c r="AG51" s="318" t="s">
        <v>6</v>
      </c>
      <c r="AJ51" s="322"/>
      <c r="AK51" s="322"/>
      <c r="AL51" s="547" t="s">
        <v>59</v>
      </c>
      <c r="AM51" s="544"/>
      <c r="AN51" s="544"/>
      <c r="AO51" s="544"/>
      <c r="AP51" s="314" t="s">
        <v>60</v>
      </c>
      <c r="AT51" s="547" t="s">
        <v>59</v>
      </c>
      <c r="AU51" s="544"/>
      <c r="AV51" s="544"/>
      <c r="AW51" s="544"/>
      <c r="AX51" s="314" t="s">
        <v>60</v>
      </c>
    </row>
    <row r="52" spans="1:50" x14ac:dyDescent="0.15">
      <c r="A52" s="333" t="s">
        <v>33</v>
      </c>
      <c r="B52" s="320">
        <f>SUM(K22:K26,E32:E37,E43:E46)</f>
        <v>499</v>
      </c>
      <c r="C52" s="320">
        <f>SUM(F43:F46,F32:F37,L22:L26)</f>
        <v>331</v>
      </c>
      <c r="D52" s="320">
        <f>SUM(G43:G46,G32:G37,M22:M26)</f>
        <v>3750</v>
      </c>
      <c r="E52" s="320">
        <f>SUM(O22:O26,I32:I37,I43:I46)</f>
        <v>25</v>
      </c>
      <c r="H52" s="322"/>
      <c r="I52" s="322"/>
      <c r="J52" s="548" t="s">
        <v>2664</v>
      </c>
      <c r="K52" s="548"/>
      <c r="L52" s="548"/>
      <c r="M52" s="548"/>
      <c r="N52" s="319" t="s">
        <v>0</v>
      </c>
      <c r="R52" s="548"/>
      <c r="S52" s="548"/>
      <c r="T52" s="548"/>
      <c r="U52" s="548"/>
      <c r="V52" s="319"/>
      <c r="AC52" s="333" t="s">
        <v>33</v>
      </c>
      <c r="AD52" s="320">
        <f>SUM(AM22:AM26,AG32:AG37,AG43:AG46)</f>
        <v>583</v>
      </c>
      <c r="AE52" s="320">
        <f>SUM(AH43:AH46,AH32:AH37,AM22:AM26)</f>
        <v>404</v>
      </c>
      <c r="AF52" s="320">
        <f>SUM(AI43:AI46,AI32:AI37,AN22:AN26)</f>
        <v>3653</v>
      </c>
      <c r="AG52" s="320">
        <f>SUM(AQ22:AQ26,AK32:AK37,AK43:AK46)</f>
        <v>27</v>
      </c>
      <c r="AJ52" s="322"/>
      <c r="AK52" s="322"/>
      <c r="AL52" s="549"/>
      <c r="AM52" s="548"/>
      <c r="AN52" s="548"/>
      <c r="AO52" s="548"/>
      <c r="AP52" s="319"/>
      <c r="AT52" s="549"/>
      <c r="AU52" s="548"/>
      <c r="AV52" s="548"/>
      <c r="AW52" s="548"/>
      <c r="AX52" s="319"/>
    </row>
    <row r="53" spans="1:50" x14ac:dyDescent="0.15">
      <c r="A53" s="333" t="s">
        <v>43</v>
      </c>
      <c r="B53" s="320">
        <f>SUM(D17)</f>
        <v>498</v>
      </c>
      <c r="C53" s="320">
        <f>SUM(E17)</f>
        <v>331</v>
      </c>
      <c r="D53" s="320">
        <f>SUM(G17)</f>
        <v>3750</v>
      </c>
      <c r="E53" s="320">
        <f>SUM(I17)</f>
        <v>25</v>
      </c>
      <c r="F53" s="318"/>
      <c r="J53" s="548" t="s">
        <v>2669</v>
      </c>
      <c r="K53" s="548"/>
      <c r="L53" s="548"/>
      <c r="M53" s="548"/>
      <c r="N53" s="319" t="s">
        <v>16</v>
      </c>
      <c r="R53" s="548"/>
      <c r="S53" s="548"/>
      <c r="T53" s="548"/>
      <c r="U53" s="548"/>
      <c r="V53" s="319"/>
      <c r="AC53" s="333" t="s">
        <v>43</v>
      </c>
      <c r="AD53" s="320">
        <f>SUM(AF17)</f>
        <v>583</v>
      </c>
      <c r="AE53" s="320">
        <f>SUM(AG17)</f>
        <v>378</v>
      </c>
      <c r="AF53" s="320">
        <f>SUM(AI17)</f>
        <v>4072</v>
      </c>
      <c r="AG53" s="320">
        <f>SUM(AK17)</f>
        <v>27</v>
      </c>
      <c r="AH53" s="318"/>
      <c r="AL53" s="549"/>
      <c r="AM53" s="548"/>
      <c r="AN53" s="548"/>
      <c r="AO53" s="548"/>
      <c r="AP53" s="319"/>
      <c r="AT53" s="549"/>
      <c r="AU53" s="548"/>
      <c r="AV53" s="548"/>
      <c r="AW53" s="548"/>
      <c r="AX53" s="319"/>
    </row>
    <row r="54" spans="1:50" x14ac:dyDescent="0.15">
      <c r="A54" s="333" t="s">
        <v>65</v>
      </c>
      <c r="B54" s="319"/>
      <c r="F54" s="318"/>
      <c r="J54" s="548" t="s">
        <v>2809</v>
      </c>
      <c r="K54" s="548"/>
      <c r="L54" s="548"/>
      <c r="M54" s="548"/>
      <c r="N54" s="319" t="s">
        <v>285</v>
      </c>
      <c r="R54" s="549"/>
      <c r="S54" s="548"/>
      <c r="T54" s="548"/>
      <c r="U54" s="548"/>
      <c r="V54" s="319"/>
      <c r="AC54" s="333" t="s">
        <v>65</v>
      </c>
      <c r="AD54" s="319"/>
      <c r="AH54" s="318"/>
      <c r="AL54" s="549"/>
      <c r="AM54" s="548"/>
      <c r="AN54" s="548"/>
      <c r="AO54" s="548"/>
      <c r="AP54" s="319"/>
      <c r="AT54" s="549"/>
      <c r="AU54" s="548"/>
      <c r="AV54" s="548"/>
      <c r="AW54" s="548"/>
      <c r="AX54" s="319"/>
    </row>
    <row r="55" spans="1:50" x14ac:dyDescent="0.15">
      <c r="J55" s="548" t="s">
        <v>2676</v>
      </c>
      <c r="K55" s="548"/>
      <c r="L55" s="548"/>
      <c r="M55" s="548"/>
      <c r="N55" s="319" t="s">
        <v>285</v>
      </c>
      <c r="R55" s="549"/>
      <c r="S55" s="548"/>
      <c r="T55" s="548"/>
      <c r="U55" s="548"/>
      <c r="V55" s="319"/>
      <c r="AL55" s="549"/>
      <c r="AM55" s="548"/>
      <c r="AN55" s="548"/>
      <c r="AO55" s="548"/>
      <c r="AP55" s="319"/>
      <c r="AT55" s="549"/>
      <c r="AU55" s="548"/>
      <c r="AV55" s="548"/>
      <c r="AW55" s="548"/>
      <c r="AX55" s="319"/>
    </row>
    <row r="56" spans="1:50" x14ac:dyDescent="0.15">
      <c r="A56" s="314"/>
      <c r="B56" s="318" t="s">
        <v>1</v>
      </c>
      <c r="C56" s="318" t="s">
        <v>4</v>
      </c>
      <c r="D56" s="318" t="s">
        <v>6</v>
      </c>
      <c r="J56" s="548" t="s">
        <v>2677</v>
      </c>
      <c r="K56" s="548"/>
      <c r="L56" s="548"/>
      <c r="M56" s="548"/>
      <c r="N56" s="319" t="s">
        <v>285</v>
      </c>
      <c r="R56" s="549"/>
      <c r="S56" s="548"/>
      <c r="T56" s="548"/>
      <c r="U56" s="548"/>
      <c r="V56" s="319"/>
      <c r="AC56" s="314"/>
      <c r="AD56" s="318" t="s">
        <v>1</v>
      </c>
      <c r="AE56" s="318" t="s">
        <v>4</v>
      </c>
      <c r="AF56" s="318" t="s">
        <v>6</v>
      </c>
      <c r="AL56" s="549"/>
      <c r="AM56" s="548"/>
      <c r="AN56" s="548"/>
      <c r="AO56" s="548"/>
      <c r="AP56" s="319"/>
      <c r="AT56" s="549"/>
      <c r="AU56" s="548"/>
      <c r="AV56" s="548"/>
      <c r="AW56" s="548"/>
      <c r="AX56" s="319"/>
    </row>
    <row r="57" spans="1:50" x14ac:dyDescent="0.15">
      <c r="A57" s="333" t="s">
        <v>56</v>
      </c>
      <c r="B57" s="320">
        <f>SUM(N14:N16,D22:D26,L32:L37,L43:L46)</f>
        <v>526</v>
      </c>
      <c r="C57" s="320">
        <f>SUM(O14:O16,E22:E26,M32:M37,M43:M46)</f>
        <v>2280</v>
      </c>
      <c r="D57" s="320">
        <f>SUM(Q14:Q16,G22:G26,O32:O37,O43:O46)</f>
        <v>22</v>
      </c>
      <c r="J57" s="548" t="s">
        <v>2678</v>
      </c>
      <c r="K57" s="548"/>
      <c r="L57" s="548"/>
      <c r="M57" s="548"/>
      <c r="N57" s="319" t="s">
        <v>285</v>
      </c>
      <c r="R57" s="549"/>
      <c r="S57" s="548"/>
      <c r="T57" s="548"/>
      <c r="U57" s="548"/>
      <c r="V57" s="319"/>
      <c r="AC57" s="333" t="s">
        <v>56</v>
      </c>
      <c r="AD57" s="320">
        <f>SUM(AP14:AP16,AF22:AF26,AN32:AN37,AN43:AN46)</f>
        <v>421</v>
      </c>
      <c r="AE57" s="320">
        <f>SUM(AQ14:AQ16,AG22:AG26,AO32:AO37,AO43:AO46)</f>
        <v>2231</v>
      </c>
      <c r="AF57" s="320">
        <f>SUM(AS14:AS16,AI22:AI26,AQ32:AQ37,AQ43:AQ46)</f>
        <v>18</v>
      </c>
      <c r="AL57" s="549"/>
      <c r="AM57" s="548"/>
      <c r="AN57" s="548"/>
      <c r="AO57" s="548"/>
      <c r="AP57" s="319"/>
      <c r="AT57" s="549"/>
      <c r="AU57" s="548"/>
      <c r="AV57" s="548"/>
      <c r="AW57" s="548"/>
      <c r="AX57" s="319"/>
    </row>
    <row r="58" spans="1:50" x14ac:dyDescent="0.15">
      <c r="A58" s="333" t="s">
        <v>65</v>
      </c>
      <c r="B58" s="319"/>
      <c r="J58" s="548" t="s">
        <v>1364</v>
      </c>
      <c r="K58" s="548"/>
      <c r="L58" s="548"/>
      <c r="M58" s="548"/>
      <c r="N58" s="319" t="s">
        <v>285</v>
      </c>
      <c r="R58" s="549"/>
      <c r="S58" s="548"/>
      <c r="T58" s="548"/>
      <c r="U58" s="548"/>
      <c r="V58" s="319"/>
      <c r="AC58" s="333" t="s">
        <v>65</v>
      </c>
      <c r="AD58" s="319"/>
      <c r="AL58" s="549"/>
      <c r="AM58" s="548"/>
      <c r="AN58" s="548"/>
      <c r="AO58" s="548"/>
      <c r="AP58" s="319"/>
      <c r="AT58" s="549"/>
      <c r="AU58" s="548"/>
      <c r="AV58" s="548"/>
      <c r="AW58" s="548"/>
      <c r="AX58" s="319"/>
    </row>
    <row r="59" spans="1:50" x14ac:dyDescent="0.15">
      <c r="J59" s="548" t="s">
        <v>2683</v>
      </c>
      <c r="K59" s="548"/>
      <c r="L59" s="548"/>
      <c r="M59" s="548"/>
      <c r="N59" s="319" t="s">
        <v>286</v>
      </c>
      <c r="R59" s="549"/>
      <c r="S59" s="548"/>
      <c r="T59" s="548"/>
      <c r="U59" s="548"/>
      <c r="V59" s="319"/>
      <c r="AL59" s="549"/>
      <c r="AM59" s="548"/>
      <c r="AN59" s="548"/>
      <c r="AO59" s="548"/>
      <c r="AP59" s="319"/>
      <c r="AT59" s="549"/>
      <c r="AU59" s="548"/>
      <c r="AV59" s="548"/>
      <c r="AW59" s="548"/>
      <c r="AX59" s="319"/>
    </row>
    <row r="60" spans="1:50" x14ac:dyDescent="0.15">
      <c r="B60" s="318" t="s">
        <v>40</v>
      </c>
      <c r="C60" s="318" t="s">
        <v>41</v>
      </c>
      <c r="J60" s="312" t="s">
        <v>2684</v>
      </c>
      <c r="N60" s="312" t="s">
        <v>286</v>
      </c>
      <c r="AD60" s="318" t="s">
        <v>40</v>
      </c>
      <c r="AE60" s="318" t="s">
        <v>41</v>
      </c>
    </row>
    <row r="61" spans="1:50" x14ac:dyDescent="0.15">
      <c r="A61" s="333" t="s">
        <v>39</v>
      </c>
      <c r="B61" s="317">
        <f>B57/(B53+B57)</f>
        <v>0.513671875</v>
      </c>
      <c r="C61" s="317">
        <f>B53/(B53+B57)</f>
        <v>0.486328125</v>
      </c>
      <c r="J61" s="312" t="s">
        <v>2685</v>
      </c>
      <c r="N61" s="312" t="s">
        <v>286</v>
      </c>
      <c r="AC61" s="333" t="s">
        <v>39</v>
      </c>
      <c r="AD61" s="317">
        <f>AD57/(AD53+AD57)</f>
        <v>0.41932270916334663</v>
      </c>
      <c r="AE61" s="317">
        <f>AD53/(AD53+AD57)</f>
        <v>0.58067729083665343</v>
      </c>
      <c r="AL61" s="312" t="s">
        <v>61</v>
      </c>
    </row>
    <row r="62" spans="1:50" x14ac:dyDescent="0.15">
      <c r="A62" s="333" t="s">
        <v>64</v>
      </c>
      <c r="B62" s="319"/>
      <c r="C62" s="319"/>
      <c r="J62" s="312" t="s">
        <v>4016</v>
      </c>
      <c r="N62" s="312" t="s">
        <v>285</v>
      </c>
      <c r="AC62" s="333" t="s">
        <v>64</v>
      </c>
      <c r="AD62" s="319"/>
      <c r="AE62" s="319"/>
    </row>
    <row r="64" spans="1:50" x14ac:dyDescent="0.15">
      <c r="J64" s="312" t="s">
        <v>61</v>
      </c>
    </row>
    <row r="73" spans="1:23" x14ac:dyDescent="0.15">
      <c r="A73" s="545" t="s">
        <v>55</v>
      </c>
      <c r="B73" s="545"/>
      <c r="C73" s="545"/>
      <c r="D73" s="545"/>
      <c r="E73" s="545"/>
      <c r="F73" s="545"/>
      <c r="G73" s="545"/>
      <c r="H73" s="545"/>
      <c r="I73" s="545"/>
      <c r="J73" s="545"/>
      <c r="K73" s="545"/>
      <c r="L73" s="545"/>
      <c r="M73" s="545"/>
      <c r="N73" s="545"/>
      <c r="O73" s="545"/>
      <c r="P73" s="545"/>
      <c r="Q73" s="545"/>
      <c r="R73" s="545"/>
      <c r="S73" s="545"/>
      <c r="T73" s="545"/>
      <c r="U73" s="545"/>
      <c r="V73" s="545"/>
      <c r="W73" s="545"/>
    </row>
    <row r="74" spans="1:23" x14ac:dyDescent="0.15">
      <c r="A74" s="313"/>
      <c r="B74" s="313"/>
      <c r="C74" s="313"/>
      <c r="D74" s="313"/>
      <c r="E74" s="313"/>
      <c r="F74" s="313"/>
      <c r="G74" s="313"/>
      <c r="H74" s="313"/>
      <c r="I74" s="313"/>
      <c r="J74" s="313"/>
      <c r="K74" s="313"/>
      <c r="L74" s="313"/>
      <c r="M74" s="313"/>
      <c r="N74" s="313"/>
      <c r="O74" s="313"/>
      <c r="P74" s="313"/>
      <c r="Q74" s="313"/>
      <c r="R74" s="313"/>
      <c r="S74" s="313"/>
      <c r="T74" s="313"/>
      <c r="U74" s="313"/>
      <c r="V74" s="313"/>
      <c r="W74" s="313"/>
    </row>
    <row r="75" spans="1:23" x14ac:dyDescent="0.15">
      <c r="H75" s="543" t="s">
        <v>36</v>
      </c>
      <c r="I75" s="543"/>
      <c r="J75" s="543"/>
      <c r="M75" s="543" t="s">
        <v>37</v>
      </c>
      <c r="N75" s="543"/>
      <c r="O75" s="543"/>
      <c r="S75" s="314" t="s">
        <v>94</v>
      </c>
    </row>
    <row r="76" spans="1:23" x14ac:dyDescent="0.15">
      <c r="H76" s="543" t="s">
        <v>38</v>
      </c>
      <c r="I76" s="543"/>
      <c r="J76" s="543"/>
      <c r="M76" s="315" t="s">
        <v>75</v>
      </c>
      <c r="S76" s="316" t="s">
        <v>40</v>
      </c>
      <c r="T76" s="316" t="s">
        <v>41</v>
      </c>
    </row>
    <row r="77" spans="1:23" x14ac:dyDescent="0.15">
      <c r="H77" s="543"/>
      <c r="I77" s="543"/>
      <c r="J77" s="543"/>
      <c r="S77" s="317">
        <f>(M87+C97+K108+K117)/(M87+C97+K108+C87)</f>
        <v>1</v>
      </c>
      <c r="T77" s="317">
        <f>C87/(C87+M87+C97+K108+K117)</f>
        <v>0</v>
      </c>
    </row>
    <row r="80" spans="1:23" x14ac:dyDescent="0.15">
      <c r="A80" s="545" t="s">
        <v>38</v>
      </c>
      <c r="B80" s="545"/>
      <c r="C80" s="545"/>
      <c r="D80" s="545"/>
      <c r="E80" s="545"/>
      <c r="F80" s="545"/>
      <c r="G80" s="545"/>
      <c r="H80" s="545"/>
      <c r="I80" s="545"/>
      <c r="J80" s="545"/>
      <c r="K80" s="545"/>
      <c r="L80" s="545"/>
      <c r="M80" s="545"/>
      <c r="N80" s="545"/>
      <c r="O80" s="545"/>
      <c r="P80" s="545"/>
      <c r="Q80" s="545"/>
      <c r="R80" s="545"/>
      <c r="S80" s="545"/>
      <c r="T80" s="545"/>
      <c r="U80" s="545"/>
      <c r="V80" s="545"/>
      <c r="W80" s="545"/>
    </row>
    <row r="83" spans="1:27" x14ac:dyDescent="0.15">
      <c r="C83" s="545" t="s">
        <v>48</v>
      </c>
      <c r="D83" s="545"/>
      <c r="E83" s="545"/>
      <c r="F83" s="545"/>
      <c r="G83" s="545"/>
      <c r="H83" s="545"/>
      <c r="I83" s="545"/>
      <c r="L83" s="545" t="s">
        <v>49</v>
      </c>
      <c r="M83" s="546"/>
      <c r="N83" s="546"/>
      <c r="O83" s="546"/>
      <c r="P83" s="546"/>
      <c r="R83" s="545" t="s">
        <v>50</v>
      </c>
      <c r="S83" s="545"/>
      <c r="T83" s="545"/>
      <c r="V83" s="545" t="s">
        <v>51</v>
      </c>
      <c r="W83" s="545"/>
      <c r="X83" s="312" t="s">
        <v>63</v>
      </c>
      <c r="Z83" s="318"/>
    </row>
    <row r="84" spans="1:27" x14ac:dyDescent="0.15">
      <c r="A84" s="318" t="s">
        <v>0</v>
      </c>
      <c r="B84" s="318" t="s">
        <v>66</v>
      </c>
      <c r="C84" s="318" t="s">
        <v>1</v>
      </c>
      <c r="D84" s="318" t="s">
        <v>2</v>
      </c>
      <c r="E84" s="318" t="s">
        <v>3</v>
      </c>
      <c r="F84" s="318" t="s">
        <v>4</v>
      </c>
      <c r="G84" s="318" t="s">
        <v>5</v>
      </c>
      <c r="H84" s="318" t="s">
        <v>6</v>
      </c>
      <c r="I84" s="318" t="s">
        <v>7</v>
      </c>
      <c r="J84" s="318" t="s">
        <v>8</v>
      </c>
      <c r="K84" s="318" t="s">
        <v>9</v>
      </c>
      <c r="M84" s="318" t="s">
        <v>10</v>
      </c>
      <c r="N84" s="318" t="s">
        <v>11</v>
      </c>
      <c r="O84" s="318" t="s">
        <v>12</v>
      </c>
      <c r="P84" s="318" t="s">
        <v>6</v>
      </c>
      <c r="Q84" s="318" t="s">
        <v>13</v>
      </c>
      <c r="R84" s="318"/>
      <c r="S84" s="318" t="s">
        <v>47</v>
      </c>
      <c r="T84" s="318" t="s">
        <v>45</v>
      </c>
      <c r="U84" s="318" t="s">
        <v>46</v>
      </c>
      <c r="V84" s="318"/>
      <c r="W84" s="318" t="s">
        <v>14</v>
      </c>
      <c r="X84" s="318" t="e">
        <f>((F84*0.05)+(H84*4)+(J84*-1)+(N84*0.1)+(P84*6))*0.4</f>
        <v>#VALUE!</v>
      </c>
      <c r="Y84" s="318"/>
      <c r="Z84" s="322"/>
    </row>
    <row r="85" spans="1:27" x14ac:dyDescent="0.15">
      <c r="A85" s="319" t="s">
        <v>461</v>
      </c>
      <c r="B85" s="320">
        <v>16</v>
      </c>
      <c r="C85" s="320">
        <v>491</v>
      </c>
      <c r="D85" s="320">
        <v>328</v>
      </c>
      <c r="E85" s="317">
        <f>D85/C85</f>
        <v>0.66802443991853355</v>
      </c>
      <c r="F85" s="320">
        <v>3971</v>
      </c>
      <c r="G85" s="321">
        <f>F85/C85</f>
        <v>8.0875763747454172</v>
      </c>
      <c r="H85" s="320">
        <v>24</v>
      </c>
      <c r="I85" s="317">
        <f>H85/C85</f>
        <v>4.8879837067209775E-2</v>
      </c>
      <c r="J85" s="320">
        <v>6</v>
      </c>
      <c r="K85" s="317">
        <f>J85/C85</f>
        <v>1.2219959266802444E-2</v>
      </c>
      <c r="M85" s="320">
        <v>176</v>
      </c>
      <c r="N85" s="320">
        <v>811</v>
      </c>
      <c r="O85" s="320">
        <f>N85/M85</f>
        <v>4.6079545454545459</v>
      </c>
      <c r="P85" s="320">
        <v>15</v>
      </c>
      <c r="Q85" s="317">
        <f>P85/M85</f>
        <v>8.5227272727272721E-2</v>
      </c>
      <c r="R85" s="322"/>
      <c r="S85" s="317">
        <f>(C85+M85)/($D$17+$N$17)</f>
        <v>1.0373250388802489</v>
      </c>
      <c r="T85" s="317">
        <f>C85/($D$17)</f>
        <v>0.98594377510040165</v>
      </c>
      <c r="U85" s="317">
        <f>M85/($N$17)</f>
        <v>1.2137931034482758</v>
      </c>
      <c r="V85" s="323"/>
      <c r="W85" s="320">
        <f>(F85*0.05)+(H85*4)+(J85*-1)+(N85*0.1)+(P85*6)</f>
        <v>459.65000000000003</v>
      </c>
      <c r="X85" s="324">
        <f t="shared" ref="X85:X86" si="50">((F85*0.05)+(H85*4)+(J85*-1)+(N85*0.1)+(P85*6))*0.4</f>
        <v>183.86</v>
      </c>
      <c r="Y85" s="322"/>
      <c r="Z85" s="322"/>
    </row>
    <row r="86" spans="1:27" x14ac:dyDescent="0.15">
      <c r="A86" s="319"/>
      <c r="B86" s="320">
        <v>4</v>
      </c>
      <c r="C86" s="320">
        <v>54</v>
      </c>
      <c r="D86" s="320">
        <v>35</v>
      </c>
      <c r="E86" s="317">
        <f>D86/C86</f>
        <v>0.64814814814814814</v>
      </c>
      <c r="F86" s="320">
        <v>530</v>
      </c>
      <c r="G86" s="321">
        <f>F86/C86</f>
        <v>9.8148148148148149</v>
      </c>
      <c r="H86" s="320">
        <v>2</v>
      </c>
      <c r="I86" s="317">
        <f>H86/C86</f>
        <v>3.7037037037037035E-2</v>
      </c>
      <c r="J86" s="320">
        <v>2</v>
      </c>
      <c r="K86" s="317">
        <f t="shared" ref="K86:K87" si="51">J86/C86</f>
        <v>3.7037037037037035E-2</v>
      </c>
      <c r="M86" s="320">
        <v>6</v>
      </c>
      <c r="N86" s="320">
        <v>25</v>
      </c>
      <c r="O86" s="320">
        <f>N86/M86</f>
        <v>4.166666666666667</v>
      </c>
      <c r="P86" s="320">
        <v>1</v>
      </c>
      <c r="Q86" s="317">
        <f t="shared" ref="Q86:Q87" si="52">P86/M86</f>
        <v>0.16666666666666666</v>
      </c>
      <c r="R86" s="322"/>
      <c r="S86" s="317">
        <f>(C86+M86)/($D$17+$N$17)</f>
        <v>9.3312597200622086E-2</v>
      </c>
      <c r="T86" s="317">
        <f>C86/($D$17)</f>
        <v>0.10843373493975904</v>
      </c>
      <c r="U86" s="317">
        <f>M86/($N$17)</f>
        <v>4.1379310344827586E-2</v>
      </c>
      <c r="V86" s="323"/>
      <c r="W86" s="320">
        <f t="shared" ref="W86:W87" si="53">(F86*0.05)+(H86*4)+(J86*-1)+(N86*0.1)+(P86*6)</f>
        <v>41</v>
      </c>
      <c r="X86" s="324">
        <f t="shared" si="50"/>
        <v>16.400000000000002</v>
      </c>
      <c r="Y86" s="322"/>
      <c r="Z86" s="322"/>
    </row>
    <row r="87" spans="1:27" x14ac:dyDescent="0.15">
      <c r="A87" s="319"/>
      <c r="B87" s="320"/>
      <c r="C87" s="320"/>
      <c r="D87" s="320"/>
      <c r="E87" s="317" t="e">
        <f>D87/C87</f>
        <v>#DIV/0!</v>
      </c>
      <c r="F87" s="320"/>
      <c r="G87" s="321" t="e">
        <f>F87/C87</f>
        <v>#DIV/0!</v>
      </c>
      <c r="H87" s="320"/>
      <c r="I87" s="317" t="e">
        <f>H87/C87</f>
        <v>#DIV/0!</v>
      </c>
      <c r="J87" s="320"/>
      <c r="K87" s="317" t="e">
        <f t="shared" si="51"/>
        <v>#DIV/0!</v>
      </c>
      <c r="M87" s="320"/>
      <c r="N87" s="320"/>
      <c r="O87" s="320" t="e">
        <f>N87/M87</f>
        <v>#DIV/0!</v>
      </c>
      <c r="P87" s="320"/>
      <c r="Q87" s="317" t="e">
        <f t="shared" si="52"/>
        <v>#DIV/0!</v>
      </c>
      <c r="R87" s="322"/>
      <c r="S87" s="317">
        <f>(C87+M87)/($D$17+$N$17)</f>
        <v>0</v>
      </c>
      <c r="T87" s="317">
        <f>C87/($D$17)</f>
        <v>0</v>
      </c>
      <c r="U87" s="317">
        <f>M87/($N$17)</f>
        <v>0</v>
      </c>
      <c r="V87" s="323"/>
      <c r="W87" s="320">
        <f t="shared" si="53"/>
        <v>0</v>
      </c>
      <c r="X87" s="324"/>
      <c r="Y87" s="322"/>
      <c r="Z87" s="322"/>
    </row>
    <row r="88" spans="1:27" x14ac:dyDescent="0.15">
      <c r="A88" s="318" t="s">
        <v>44</v>
      </c>
      <c r="B88" s="318"/>
      <c r="C88" s="318">
        <f>SUM(C85:C87)</f>
        <v>545</v>
      </c>
      <c r="D88" s="318">
        <f>SUM(D85:D87)</f>
        <v>363</v>
      </c>
      <c r="E88" s="318"/>
      <c r="F88" s="318">
        <f t="shared" ref="F88" si="54">SUM(F85:F87)</f>
        <v>4501</v>
      </c>
      <c r="G88" s="318"/>
      <c r="H88" s="318">
        <f t="shared" ref="H88" si="55">SUM(H85:H87)</f>
        <v>26</v>
      </c>
      <c r="I88" s="318"/>
      <c r="J88" s="318">
        <f t="shared" ref="J88" si="56">SUM(J85:J87)</f>
        <v>8</v>
      </c>
      <c r="K88" s="318"/>
      <c r="L88" s="314"/>
      <c r="M88" s="318">
        <f>SUM(M85:M87)</f>
        <v>182</v>
      </c>
      <c r="N88" s="318">
        <f>SUM(N85:N87)</f>
        <v>836</v>
      </c>
      <c r="O88" s="318"/>
      <c r="P88" s="318">
        <f>SUM(P85:P87)</f>
        <v>16</v>
      </c>
      <c r="Q88" s="318"/>
      <c r="R88" s="318"/>
      <c r="S88" s="325">
        <f>S85+S86+S87</f>
        <v>1.130637636080871</v>
      </c>
      <c r="T88" s="326">
        <f>C88/(C88+M88)</f>
        <v>0.74965612104539203</v>
      </c>
      <c r="U88" s="326">
        <f>M88/(M88+C88)</f>
        <v>0.25034387895460797</v>
      </c>
      <c r="V88" s="323"/>
      <c r="W88" s="322"/>
      <c r="X88" s="322"/>
      <c r="Y88" s="322"/>
    </row>
    <row r="89" spans="1:27" x14ac:dyDescent="0.15">
      <c r="B89" s="322"/>
      <c r="C89" s="322"/>
      <c r="D89" s="327"/>
      <c r="E89" s="322"/>
      <c r="F89" s="328"/>
      <c r="G89" s="322"/>
      <c r="H89" s="329"/>
      <c r="I89" s="322"/>
      <c r="J89" s="329"/>
      <c r="K89" s="322"/>
      <c r="L89" s="322"/>
      <c r="M89" s="322"/>
      <c r="N89" s="322"/>
      <c r="O89" s="322"/>
      <c r="P89" s="322"/>
      <c r="Q89" s="322"/>
      <c r="R89" s="322"/>
    </row>
    <row r="90" spans="1:27" x14ac:dyDescent="0.15">
      <c r="B90" s="322"/>
      <c r="C90" s="322"/>
      <c r="D90" s="327"/>
      <c r="E90" s="322"/>
      <c r="F90" s="328"/>
      <c r="G90" s="322"/>
      <c r="H90" s="329"/>
      <c r="I90" s="322"/>
      <c r="J90" s="329"/>
      <c r="K90" s="322"/>
      <c r="L90" s="322"/>
      <c r="M90" s="322"/>
      <c r="N90" s="322"/>
      <c r="O90" s="322"/>
      <c r="P90" s="322"/>
      <c r="Q90" s="322"/>
      <c r="R90" s="322"/>
      <c r="Z90" s="313"/>
      <c r="AA90" s="313"/>
    </row>
    <row r="91" spans="1:27" x14ac:dyDescent="0.15">
      <c r="A91" s="545" t="s">
        <v>49</v>
      </c>
      <c r="B91" s="545"/>
      <c r="C91" s="545"/>
      <c r="D91" s="545"/>
      <c r="E91" s="545"/>
      <c r="F91" s="545"/>
      <c r="G91" s="545"/>
      <c r="H91" s="545" t="s">
        <v>52</v>
      </c>
      <c r="I91" s="546"/>
      <c r="J91" s="546"/>
      <c r="K91" s="546"/>
      <c r="L91" s="546"/>
      <c r="M91" s="546"/>
      <c r="N91" s="322"/>
      <c r="O91" s="322"/>
      <c r="R91" s="545" t="s">
        <v>50</v>
      </c>
      <c r="S91" s="545"/>
      <c r="T91" s="545"/>
      <c r="V91" s="545" t="s">
        <v>51</v>
      </c>
      <c r="W91" s="545"/>
      <c r="X91" s="313" t="s">
        <v>21</v>
      </c>
      <c r="Y91" s="313" t="s">
        <v>1002</v>
      </c>
      <c r="Z91" s="318"/>
      <c r="AA91" s="318"/>
    </row>
    <row r="92" spans="1:27" x14ac:dyDescent="0.15">
      <c r="A92" s="318" t="s">
        <v>16</v>
      </c>
      <c r="B92" s="318" t="s">
        <v>66</v>
      </c>
      <c r="C92" s="318" t="s">
        <v>1</v>
      </c>
      <c r="D92" s="318" t="s">
        <v>4</v>
      </c>
      <c r="E92" s="318" t="s">
        <v>5</v>
      </c>
      <c r="F92" s="318" t="s">
        <v>6</v>
      </c>
      <c r="G92" s="318" t="s">
        <v>7</v>
      </c>
      <c r="I92" s="318" t="s">
        <v>34</v>
      </c>
      <c r="J92" s="318" t="s">
        <v>17</v>
      </c>
      <c r="K92" s="318" t="s">
        <v>18</v>
      </c>
      <c r="L92" s="318" t="s">
        <v>19</v>
      </c>
      <c r="M92" s="318" t="s">
        <v>20</v>
      </c>
      <c r="N92" s="318" t="s">
        <v>6</v>
      </c>
      <c r="O92" s="318" t="s">
        <v>53</v>
      </c>
      <c r="R92" s="318" t="s">
        <v>16</v>
      </c>
      <c r="S92" s="318" t="s">
        <v>47</v>
      </c>
      <c r="T92" s="318" t="s">
        <v>45</v>
      </c>
      <c r="U92" s="318" t="s">
        <v>46</v>
      </c>
      <c r="W92" s="318" t="s">
        <v>14</v>
      </c>
      <c r="X92" s="318" t="e">
        <f>(D92*0.1)+(F92*6)+(K92*1)+(L92*0.1)+(N92*6)</f>
        <v>#VALUE!</v>
      </c>
      <c r="Y92" s="318" t="e">
        <f>(D92*0.1)+(F92*6)+(K92*0.5)+(L92*0.1)+(N92*6)</f>
        <v>#VALUE!</v>
      </c>
      <c r="Z92" s="322"/>
      <c r="AA92" s="322"/>
    </row>
    <row r="93" spans="1:27" x14ac:dyDescent="0.15">
      <c r="A93" s="319" t="s">
        <v>617</v>
      </c>
      <c r="B93" s="330">
        <v>8</v>
      </c>
      <c r="C93" s="320">
        <v>100</v>
      </c>
      <c r="D93" s="320">
        <v>490</v>
      </c>
      <c r="E93" s="320">
        <f>D93/C93</f>
        <v>4.9000000000000004</v>
      </c>
      <c r="F93" s="320">
        <v>5</v>
      </c>
      <c r="G93" s="317">
        <f>F93/C93</f>
        <v>0.05</v>
      </c>
      <c r="I93" s="317">
        <f>K93/J93</f>
        <v>0.7</v>
      </c>
      <c r="J93" s="320">
        <v>10</v>
      </c>
      <c r="K93" s="320">
        <v>7</v>
      </c>
      <c r="L93" s="320">
        <v>48</v>
      </c>
      <c r="M93" s="320">
        <f>L93/K93</f>
        <v>6.8571428571428568</v>
      </c>
      <c r="N93" s="320">
        <v>0</v>
      </c>
      <c r="O93" s="317">
        <f>N93/K93</f>
        <v>0</v>
      </c>
      <c r="R93" s="319" t="s">
        <v>618</v>
      </c>
      <c r="S93" s="317">
        <f>(C93+J93)/($D$27+$K$27+$N$17+$E$17+$L$38+$L$47)</f>
        <v>0.11917659804983749</v>
      </c>
      <c r="T93" s="317">
        <f>J93/($K$27+$F$38+$F$47)</f>
        <v>2.865329512893983E-2</v>
      </c>
      <c r="U93" s="317">
        <f>C93/($D$27+$N$17+$L$38+$L$47)</f>
        <v>0.19011406844106463</v>
      </c>
      <c r="W93" s="320">
        <f>(D93*0.1)+(F93*6)+(L93*0.1)+(N93*6)</f>
        <v>83.8</v>
      </c>
      <c r="X93" s="320">
        <f t="shared" ref="X93:X96" si="57">(D93*0.1)+(F93*6)+(K93*1)+(L93*0.1)+(N93*6)</f>
        <v>90.8</v>
      </c>
      <c r="Y93" s="320">
        <f t="shared" ref="Y93:Y96" si="58">(D93*0.1)+(F93*6)+(K93*0.5)+(L93*0.1)+(N93*6)</f>
        <v>87.3</v>
      </c>
      <c r="Z93" s="322"/>
      <c r="AA93" s="322"/>
    </row>
    <row r="94" spans="1:27" x14ac:dyDescent="0.15">
      <c r="A94" s="319" t="s">
        <v>1485</v>
      </c>
      <c r="B94" s="335">
        <v>14</v>
      </c>
      <c r="C94" s="320">
        <v>50</v>
      </c>
      <c r="D94" s="320">
        <v>232</v>
      </c>
      <c r="E94" s="320">
        <f>D94/C94</f>
        <v>4.6399999999999997</v>
      </c>
      <c r="F94" s="320">
        <v>2</v>
      </c>
      <c r="G94" s="317">
        <f>F94/C94</f>
        <v>0.04</v>
      </c>
      <c r="I94" s="317">
        <f t="shared" ref="I94:I97" si="59">K94/J94</f>
        <v>0.6</v>
      </c>
      <c r="J94" s="320">
        <v>10</v>
      </c>
      <c r="K94" s="320">
        <v>6</v>
      </c>
      <c r="L94" s="320">
        <v>40</v>
      </c>
      <c r="M94" s="320">
        <f>L94/K94</f>
        <v>6.666666666666667</v>
      </c>
      <c r="N94" s="320"/>
      <c r="O94" s="317">
        <f t="shared" ref="O94:O97" si="60">N94/K94</f>
        <v>0</v>
      </c>
      <c r="R94" s="319"/>
      <c r="S94" s="317">
        <f>(C94+J94)/($D$27+$K$27+$N$17+$E$17+$L$38+$L$47)</f>
        <v>6.500541711809317E-2</v>
      </c>
      <c r="T94" s="317">
        <f>J94/($K$27+$F$38+$F$47)</f>
        <v>2.865329512893983E-2</v>
      </c>
      <c r="U94" s="317">
        <f>C94/($D$27+$N$17+$L$38+$L$47)</f>
        <v>9.5057034220532313E-2</v>
      </c>
      <c r="W94" s="320">
        <f t="shared" ref="W94:W97" si="61">(D94*0.1)+(F94*6)+(L94*0.1)+(N94*6)</f>
        <v>39.200000000000003</v>
      </c>
      <c r="X94" s="320">
        <f t="shared" si="57"/>
        <v>45.2</v>
      </c>
      <c r="Y94" s="320">
        <f t="shared" si="58"/>
        <v>42.2</v>
      </c>
      <c r="Z94" s="322"/>
      <c r="AA94" s="322"/>
    </row>
    <row r="95" spans="1:27" x14ac:dyDescent="0.15">
      <c r="A95" s="333"/>
      <c r="B95" s="330"/>
      <c r="C95" s="320"/>
      <c r="D95" s="320"/>
      <c r="E95" s="320" t="e">
        <f>D95/C95</f>
        <v>#DIV/0!</v>
      </c>
      <c r="F95" s="320"/>
      <c r="G95" s="317" t="e">
        <f>F95/C95</f>
        <v>#DIV/0!</v>
      </c>
      <c r="I95" s="317" t="e">
        <f t="shared" si="59"/>
        <v>#DIV/0!</v>
      </c>
      <c r="J95" s="320"/>
      <c r="K95" s="320"/>
      <c r="L95" s="320"/>
      <c r="M95" s="320" t="e">
        <f>L95/K95</f>
        <v>#DIV/0!</v>
      </c>
      <c r="N95" s="320">
        <v>0</v>
      </c>
      <c r="O95" s="317" t="e">
        <f t="shared" si="60"/>
        <v>#DIV/0!</v>
      </c>
      <c r="R95" s="319"/>
      <c r="S95" s="317">
        <f>(C95+J95)/($D$27+$K$27+$N$17+$E$17+$L$38+$L$47)</f>
        <v>0</v>
      </c>
      <c r="T95" s="317">
        <f>J95/($K$27+$F$38+$F$47)</f>
        <v>0</v>
      </c>
      <c r="U95" s="317">
        <f>C95/($D$27+$N$17+$L$38+$L$47)</f>
        <v>0</v>
      </c>
      <c r="W95" s="320">
        <f t="shared" si="61"/>
        <v>0</v>
      </c>
      <c r="X95" s="320">
        <f t="shared" si="57"/>
        <v>0</v>
      </c>
      <c r="Y95" s="320">
        <f t="shared" si="58"/>
        <v>0</v>
      </c>
      <c r="Z95" s="322"/>
      <c r="AA95" s="322"/>
    </row>
    <row r="96" spans="1:27" x14ac:dyDescent="0.15">
      <c r="A96" s="333" t="s">
        <v>462</v>
      </c>
      <c r="B96" s="330">
        <v>17</v>
      </c>
      <c r="C96" s="320">
        <v>123</v>
      </c>
      <c r="D96" s="320">
        <v>610</v>
      </c>
      <c r="E96" s="320">
        <f>D96/C96</f>
        <v>4.9593495934959346</v>
      </c>
      <c r="F96" s="320">
        <v>5</v>
      </c>
      <c r="G96" s="317">
        <f>F96/C96</f>
        <v>4.065040650406504E-2</v>
      </c>
      <c r="I96" s="317">
        <f t="shared" si="59"/>
        <v>0.72413793103448276</v>
      </c>
      <c r="J96" s="320">
        <v>29</v>
      </c>
      <c r="K96" s="320">
        <v>21</v>
      </c>
      <c r="L96" s="320">
        <v>142</v>
      </c>
      <c r="M96" s="320">
        <f>L96/K96</f>
        <v>6.7619047619047619</v>
      </c>
      <c r="N96" s="320">
        <v>0</v>
      </c>
      <c r="O96" s="317">
        <f t="shared" si="60"/>
        <v>0</v>
      </c>
      <c r="R96" s="319" t="s">
        <v>188</v>
      </c>
      <c r="S96" s="317">
        <f>(C96+J96)/($D$27+$K$27+$N$17+$E$17+$L$38+$L$47)</f>
        <v>0.1646803900325027</v>
      </c>
      <c r="T96" s="317">
        <f>J96/($K$27+$F$38+$F$47)</f>
        <v>8.3094555873925502E-2</v>
      </c>
      <c r="U96" s="317">
        <f>C96/($D$27+$N$17+$L$38+$L$47)</f>
        <v>0.23384030418250951</v>
      </c>
      <c r="W96" s="320">
        <f t="shared" si="61"/>
        <v>105.2</v>
      </c>
      <c r="X96" s="320">
        <f t="shared" si="57"/>
        <v>126.2</v>
      </c>
      <c r="Y96" s="320">
        <f t="shared" si="58"/>
        <v>115.7</v>
      </c>
      <c r="Z96" s="322"/>
      <c r="AA96" s="322"/>
    </row>
    <row r="97" spans="1:26" x14ac:dyDescent="0.15">
      <c r="A97" s="333" t="s">
        <v>1484</v>
      </c>
      <c r="B97" s="330">
        <v>17</v>
      </c>
      <c r="C97" s="320">
        <v>107</v>
      </c>
      <c r="D97" s="320">
        <v>535</v>
      </c>
      <c r="E97" s="320">
        <f>D97/C97</f>
        <v>5</v>
      </c>
      <c r="F97" s="320">
        <v>5</v>
      </c>
      <c r="G97" s="317">
        <f>F97/C97</f>
        <v>4.6728971962616821E-2</v>
      </c>
      <c r="I97" s="317">
        <f t="shared" si="59"/>
        <v>0.7407407407407407</v>
      </c>
      <c r="J97" s="320">
        <v>54</v>
      </c>
      <c r="K97" s="320">
        <v>40</v>
      </c>
      <c r="L97" s="320">
        <v>309</v>
      </c>
      <c r="M97" s="320">
        <f>L97/K97</f>
        <v>7.7249999999999996</v>
      </c>
      <c r="N97" s="320">
        <v>3</v>
      </c>
      <c r="O97" s="317">
        <f t="shared" si="60"/>
        <v>7.4999999999999997E-2</v>
      </c>
      <c r="R97" s="319"/>
      <c r="S97" s="317">
        <f>(C97+J97)/($D$27+$K$27+$N$17+$E$17+$L$38+$L$47)</f>
        <v>0.17443120260021669</v>
      </c>
      <c r="T97" s="317">
        <f>J97/($K$27+$F$38+$F$47)</f>
        <v>0.15472779369627507</v>
      </c>
      <c r="U97" s="317">
        <f>C97/($D$27+$N$17+$L$38+$L$47)</f>
        <v>0.20342205323193915</v>
      </c>
      <c r="W97" s="320">
        <f t="shared" si="61"/>
        <v>132.4</v>
      </c>
      <c r="X97" s="320"/>
      <c r="Y97" s="320"/>
    </row>
    <row r="98" spans="1:26" x14ac:dyDescent="0.15">
      <c r="A98" s="318" t="s">
        <v>44</v>
      </c>
      <c r="B98" s="318"/>
      <c r="C98" s="318">
        <f>SUM(C93:C97)</f>
        <v>380</v>
      </c>
      <c r="D98" s="318">
        <f t="shared" ref="D98" si="62">SUM(D93:D97)</f>
        <v>1867</v>
      </c>
      <c r="E98" s="318"/>
      <c r="F98" s="318">
        <f t="shared" ref="F98" si="63">SUM(F93:F97)</f>
        <v>17</v>
      </c>
      <c r="G98" s="318"/>
      <c r="H98" s="318"/>
      <c r="I98" s="318"/>
      <c r="J98" s="318">
        <f>SUM(J93:J97)</f>
        <v>103</v>
      </c>
      <c r="K98" s="318">
        <f t="shared" ref="K98:L98" si="64">SUM(K93:K97)</f>
        <v>74</v>
      </c>
      <c r="L98" s="318">
        <f t="shared" si="64"/>
        <v>539</v>
      </c>
      <c r="M98" s="318"/>
      <c r="N98" s="318">
        <f t="shared" ref="N98" si="65">SUM(N93:N97)</f>
        <v>3</v>
      </c>
      <c r="O98" s="318"/>
    </row>
    <row r="99" spans="1:26" x14ac:dyDescent="0.15">
      <c r="A99" s="318"/>
      <c r="B99" s="322"/>
      <c r="C99" s="322"/>
      <c r="D99" s="322"/>
      <c r="E99" s="322"/>
      <c r="F99" s="322"/>
      <c r="G99" s="322"/>
      <c r="H99" s="318"/>
      <c r="I99" s="322"/>
      <c r="J99" s="322"/>
      <c r="K99" s="322"/>
      <c r="L99" s="322"/>
      <c r="M99" s="322"/>
      <c r="N99" s="322"/>
    </row>
    <row r="100" spans="1:26" x14ac:dyDescent="0.15">
      <c r="B100" s="322"/>
      <c r="C100" s="322"/>
      <c r="D100" s="322"/>
      <c r="E100" s="322"/>
      <c r="F100" s="322"/>
      <c r="G100" s="322"/>
      <c r="H100" s="322"/>
      <c r="I100" s="322"/>
      <c r="J100" s="322"/>
      <c r="K100" s="322"/>
      <c r="L100" s="322"/>
      <c r="M100" s="322"/>
    </row>
    <row r="101" spans="1:26" x14ac:dyDescent="0.15">
      <c r="A101" s="545" t="s">
        <v>52</v>
      </c>
      <c r="B101" s="545"/>
      <c r="C101" s="545"/>
      <c r="D101" s="545"/>
      <c r="E101" s="545"/>
      <c r="F101" s="545"/>
      <c r="G101" s="545"/>
      <c r="H101" s="322"/>
      <c r="I101" s="322"/>
      <c r="J101" s="545" t="s">
        <v>49</v>
      </c>
      <c r="K101" s="545"/>
      <c r="L101" s="545"/>
      <c r="M101" s="545"/>
      <c r="N101" s="545"/>
      <c r="R101" s="545" t="s">
        <v>50</v>
      </c>
      <c r="S101" s="545"/>
      <c r="T101" s="545"/>
      <c r="V101" s="545" t="s">
        <v>51</v>
      </c>
      <c r="W101" s="544"/>
      <c r="X101" s="312" t="s">
        <v>21</v>
      </c>
      <c r="Y101" s="312" t="s">
        <v>1003</v>
      </c>
      <c r="Z101" s="318"/>
    </row>
    <row r="102" spans="1:26" x14ac:dyDescent="0.15">
      <c r="A102" s="318" t="s">
        <v>25</v>
      </c>
      <c r="B102" s="318" t="s">
        <v>66</v>
      </c>
      <c r="C102" s="318" t="s">
        <v>34</v>
      </c>
      <c r="D102" s="318" t="s">
        <v>17</v>
      </c>
      <c r="E102" s="318" t="s">
        <v>18</v>
      </c>
      <c r="F102" s="318" t="s">
        <v>19</v>
      </c>
      <c r="G102" s="318" t="s">
        <v>20</v>
      </c>
      <c r="H102" s="318" t="s">
        <v>6</v>
      </c>
      <c r="I102" s="318" t="s">
        <v>53</v>
      </c>
      <c r="K102" s="318" t="s">
        <v>10</v>
      </c>
      <c r="L102" s="318" t="s">
        <v>11</v>
      </c>
      <c r="M102" s="318" t="s">
        <v>12</v>
      </c>
      <c r="N102" s="318" t="s">
        <v>26</v>
      </c>
      <c r="O102" s="318" t="s">
        <v>7</v>
      </c>
      <c r="R102" s="318" t="s">
        <v>25</v>
      </c>
      <c r="S102" s="318" t="s">
        <v>47</v>
      </c>
      <c r="T102" s="318" t="s">
        <v>45</v>
      </c>
      <c r="U102" s="318" t="s">
        <v>46</v>
      </c>
      <c r="W102" s="318" t="s">
        <v>14</v>
      </c>
      <c r="X102" s="318" t="e">
        <f>(E102*1)+(F102*0.1)+(H102*6)+(L102*0.1)+(N102*6)</f>
        <v>#VALUE!</v>
      </c>
      <c r="Y102" s="318" t="e">
        <f>(E102*0.5)+(F102*0.1)+(H102*6)+(L102*0.1)+(N102*6)</f>
        <v>#VALUE!</v>
      </c>
      <c r="Z102" s="322"/>
    </row>
    <row r="103" spans="1:26" x14ac:dyDescent="0.15">
      <c r="A103" s="319" t="s">
        <v>668</v>
      </c>
      <c r="B103" s="320">
        <v>8</v>
      </c>
      <c r="C103" s="317" t="e">
        <f>E103/D103</f>
        <v>#DIV/0!</v>
      </c>
      <c r="D103" s="320">
        <v>0</v>
      </c>
      <c r="E103" s="320">
        <v>0</v>
      </c>
      <c r="F103" s="320">
        <v>0</v>
      </c>
      <c r="G103" s="320" t="e">
        <f t="shared" ref="G103:G108" si="66">F103/E103</f>
        <v>#DIV/0!</v>
      </c>
      <c r="H103" s="320">
        <v>0</v>
      </c>
      <c r="I103" s="317" t="e">
        <f>H103/E103</f>
        <v>#DIV/0!</v>
      </c>
      <c r="K103" s="320">
        <v>0</v>
      </c>
      <c r="L103" s="320">
        <v>0</v>
      </c>
      <c r="M103" s="331" t="e">
        <f t="shared" ref="M103:M108" si="67">L103/K103</f>
        <v>#DIV/0!</v>
      </c>
      <c r="N103" s="320">
        <v>0</v>
      </c>
      <c r="O103" s="317" t="e">
        <f>N103/K103</f>
        <v>#DIV/0!</v>
      </c>
      <c r="R103" s="319" t="s">
        <v>669</v>
      </c>
      <c r="S103" s="332">
        <f t="shared" ref="S103:S108" si="68">(D103+K103)/($D$27+$L$27+$N$17+$E$47+$L$47)</f>
        <v>0</v>
      </c>
      <c r="T103" s="332">
        <f t="shared" ref="T103:T108" si="69">D103/($E$17)</f>
        <v>0</v>
      </c>
      <c r="U103" s="332">
        <f t="shared" ref="U103:U108" si="70">K103/($N$17+$D$27+$L$38+$L$47)</f>
        <v>0</v>
      </c>
      <c r="W103" s="320">
        <f>(F103*0.1)+(H103*6)+(L103*0.1)+(N103*6)</f>
        <v>0</v>
      </c>
      <c r="X103" s="320">
        <f t="shared" ref="X103:X107" si="71">(E103*1)+(F103*0.1)+(H103*6)+(L103*0.1)+(N103*6)</f>
        <v>0</v>
      </c>
      <c r="Y103" s="320">
        <f t="shared" ref="Y103:Y107" si="72">(E103*0.5)+(F103*0.1)+(H103*6)+(L103*0.1)+(N103*6)</f>
        <v>0</v>
      </c>
      <c r="Z103" s="322"/>
    </row>
    <row r="104" spans="1:26" x14ac:dyDescent="0.15">
      <c r="A104" s="319" t="s">
        <v>463</v>
      </c>
      <c r="B104" s="320">
        <v>17</v>
      </c>
      <c r="C104" s="317">
        <f t="shared" ref="C104:C108" si="73">E104/D104</f>
        <v>0.66666666666666663</v>
      </c>
      <c r="D104" s="320">
        <v>120</v>
      </c>
      <c r="E104" s="320">
        <v>80</v>
      </c>
      <c r="F104" s="320">
        <v>1078</v>
      </c>
      <c r="G104" s="320">
        <f t="shared" si="66"/>
        <v>13.475</v>
      </c>
      <c r="H104" s="320">
        <v>6</v>
      </c>
      <c r="I104" s="317">
        <f t="shared" ref="I104:I108" si="74">H104/E104</f>
        <v>7.4999999999999997E-2</v>
      </c>
      <c r="K104" s="320">
        <v>0</v>
      </c>
      <c r="L104" s="320">
        <v>0</v>
      </c>
      <c r="M104" s="331" t="e">
        <f t="shared" si="67"/>
        <v>#DIV/0!</v>
      </c>
      <c r="N104" s="320">
        <v>0</v>
      </c>
      <c r="O104" s="317" t="e">
        <f t="shared" ref="O104:O108" si="75">N104/K104</f>
        <v>#DIV/0!</v>
      </c>
      <c r="R104" s="319" t="s">
        <v>191</v>
      </c>
      <c r="S104" s="332">
        <f t="shared" si="68"/>
        <v>0.18099547511312217</v>
      </c>
      <c r="T104" s="332">
        <f t="shared" si="69"/>
        <v>0.36253776435045315</v>
      </c>
      <c r="U104" s="332">
        <f t="shared" si="70"/>
        <v>0</v>
      </c>
      <c r="W104" s="320">
        <f t="shared" ref="W104:W108" si="76">(F104*0.1)+(H104*6)+(L104*0.1)+(N104*6)</f>
        <v>143.80000000000001</v>
      </c>
      <c r="X104" s="320">
        <f t="shared" si="71"/>
        <v>223.8</v>
      </c>
      <c r="Y104" s="320">
        <f t="shared" si="72"/>
        <v>183.8</v>
      </c>
      <c r="Z104" s="322"/>
    </row>
    <row r="105" spans="1:26" x14ac:dyDescent="0.15">
      <c r="A105" s="319" t="s">
        <v>464</v>
      </c>
      <c r="B105" s="320">
        <v>17</v>
      </c>
      <c r="C105" s="317">
        <f t="shared" si="73"/>
        <v>0.62857142857142856</v>
      </c>
      <c r="D105" s="320">
        <v>35</v>
      </c>
      <c r="E105" s="320">
        <v>22</v>
      </c>
      <c r="F105" s="320">
        <v>263</v>
      </c>
      <c r="G105" s="320">
        <f t="shared" si="66"/>
        <v>11.954545454545455</v>
      </c>
      <c r="H105" s="320">
        <v>2</v>
      </c>
      <c r="I105" s="317">
        <f t="shared" si="74"/>
        <v>9.0909090909090912E-2</v>
      </c>
      <c r="K105" s="320">
        <v>3</v>
      </c>
      <c r="L105" s="320">
        <v>19</v>
      </c>
      <c r="M105" s="331">
        <f t="shared" si="67"/>
        <v>6.333333333333333</v>
      </c>
      <c r="N105" s="320">
        <v>0</v>
      </c>
      <c r="O105" s="317">
        <f t="shared" si="75"/>
        <v>0</v>
      </c>
      <c r="R105" s="319" t="s">
        <v>197</v>
      </c>
      <c r="S105" s="332">
        <f t="shared" si="68"/>
        <v>5.7315233785822019E-2</v>
      </c>
      <c r="T105" s="332">
        <f t="shared" si="69"/>
        <v>0.10574018126888217</v>
      </c>
      <c r="U105" s="332">
        <f t="shared" si="70"/>
        <v>5.7034220532319393E-3</v>
      </c>
      <c r="W105" s="320">
        <f t="shared" si="76"/>
        <v>40.199999999999996</v>
      </c>
      <c r="X105" s="320">
        <f t="shared" si="71"/>
        <v>62.199999999999996</v>
      </c>
      <c r="Y105" s="320">
        <f t="shared" si="72"/>
        <v>51.199999999999996</v>
      </c>
      <c r="Z105" s="322"/>
    </row>
    <row r="106" spans="1:26" x14ac:dyDescent="0.15">
      <c r="A106" s="319" t="s">
        <v>465</v>
      </c>
      <c r="B106" s="320">
        <v>17</v>
      </c>
      <c r="C106" s="317">
        <f t="shared" si="73"/>
        <v>0.60769230769230764</v>
      </c>
      <c r="D106" s="320">
        <v>130</v>
      </c>
      <c r="E106" s="320">
        <v>79</v>
      </c>
      <c r="F106" s="320">
        <v>1329</v>
      </c>
      <c r="G106" s="320">
        <f t="shared" si="66"/>
        <v>16.822784810126581</v>
      </c>
      <c r="H106" s="320">
        <v>10</v>
      </c>
      <c r="I106" s="317">
        <f t="shared" si="74"/>
        <v>0.12658227848101267</v>
      </c>
      <c r="K106" s="320">
        <v>0</v>
      </c>
      <c r="L106" s="320">
        <v>0</v>
      </c>
      <c r="M106" s="331" t="e">
        <f t="shared" si="67"/>
        <v>#DIV/0!</v>
      </c>
      <c r="N106" s="320">
        <v>0</v>
      </c>
      <c r="O106" s="317" t="e">
        <f t="shared" si="75"/>
        <v>#DIV/0!</v>
      </c>
      <c r="R106" s="319" t="s">
        <v>402</v>
      </c>
      <c r="S106" s="332">
        <f t="shared" si="68"/>
        <v>0.19607843137254902</v>
      </c>
      <c r="T106" s="332">
        <f t="shared" si="69"/>
        <v>0.39274924471299094</v>
      </c>
      <c r="U106" s="332">
        <f t="shared" si="70"/>
        <v>0</v>
      </c>
      <c r="W106" s="320">
        <f t="shared" si="76"/>
        <v>192.9</v>
      </c>
      <c r="X106" s="320">
        <f t="shared" si="71"/>
        <v>271.89999999999998</v>
      </c>
      <c r="Y106" s="320">
        <f t="shared" si="72"/>
        <v>232.4</v>
      </c>
      <c r="Z106" s="322"/>
    </row>
    <row r="107" spans="1:26" x14ac:dyDescent="0.15">
      <c r="A107" s="319"/>
      <c r="B107" s="320">
        <v>17</v>
      </c>
      <c r="C107" s="317">
        <f t="shared" si="73"/>
        <v>0.58823529411764708</v>
      </c>
      <c r="D107" s="320">
        <v>34</v>
      </c>
      <c r="E107" s="320">
        <v>20</v>
      </c>
      <c r="F107" s="320">
        <v>230</v>
      </c>
      <c r="G107" s="320">
        <f t="shared" si="66"/>
        <v>11.5</v>
      </c>
      <c r="H107" s="320">
        <v>1</v>
      </c>
      <c r="I107" s="317">
        <f t="shared" si="74"/>
        <v>0.05</v>
      </c>
      <c r="K107" s="320">
        <v>3</v>
      </c>
      <c r="L107" s="320">
        <v>12</v>
      </c>
      <c r="M107" s="331">
        <f t="shared" si="67"/>
        <v>4</v>
      </c>
      <c r="N107" s="320">
        <v>0</v>
      </c>
      <c r="O107" s="317">
        <f t="shared" si="75"/>
        <v>0</v>
      </c>
      <c r="R107" s="319"/>
      <c r="S107" s="332">
        <f t="shared" si="68"/>
        <v>5.5806938159879339E-2</v>
      </c>
      <c r="T107" s="332">
        <f t="shared" si="69"/>
        <v>0.1027190332326284</v>
      </c>
      <c r="U107" s="332">
        <f t="shared" si="70"/>
        <v>5.7034220532319393E-3</v>
      </c>
      <c r="W107" s="320">
        <f t="shared" si="76"/>
        <v>30.2</v>
      </c>
      <c r="X107" s="320">
        <f t="shared" si="71"/>
        <v>50.2</v>
      </c>
      <c r="Y107" s="320">
        <f t="shared" si="72"/>
        <v>40.200000000000003</v>
      </c>
      <c r="Z107" s="322"/>
    </row>
    <row r="108" spans="1:26" x14ac:dyDescent="0.15">
      <c r="A108" s="319"/>
      <c r="B108" s="320">
        <v>8</v>
      </c>
      <c r="C108" s="317" t="e">
        <f t="shared" si="73"/>
        <v>#DIV/0!</v>
      </c>
      <c r="D108" s="320">
        <v>0</v>
      </c>
      <c r="E108" s="320">
        <v>0</v>
      </c>
      <c r="F108" s="320">
        <v>0</v>
      </c>
      <c r="G108" s="320" t="e">
        <f t="shared" si="66"/>
        <v>#DIV/0!</v>
      </c>
      <c r="H108" s="320">
        <v>0</v>
      </c>
      <c r="I108" s="317" t="e">
        <f t="shared" si="74"/>
        <v>#DIV/0!</v>
      </c>
      <c r="K108" s="320">
        <v>0</v>
      </c>
      <c r="L108" s="320">
        <v>0</v>
      </c>
      <c r="M108" s="331" t="e">
        <f t="shared" si="67"/>
        <v>#DIV/0!</v>
      </c>
      <c r="N108" s="320">
        <v>0</v>
      </c>
      <c r="O108" s="317" t="e">
        <f t="shared" si="75"/>
        <v>#DIV/0!</v>
      </c>
      <c r="R108" s="319"/>
      <c r="S108" s="332">
        <f t="shared" si="68"/>
        <v>0</v>
      </c>
      <c r="T108" s="332">
        <f t="shared" si="69"/>
        <v>0</v>
      </c>
      <c r="U108" s="332">
        <f t="shared" si="70"/>
        <v>0</v>
      </c>
      <c r="W108" s="320">
        <f t="shared" si="76"/>
        <v>0</v>
      </c>
      <c r="X108" s="320"/>
      <c r="Y108" s="320"/>
    </row>
    <row r="109" spans="1:26" x14ac:dyDescent="0.15">
      <c r="A109" s="318" t="s">
        <v>44</v>
      </c>
      <c r="B109" s="318"/>
      <c r="C109" s="314"/>
      <c r="D109" s="318">
        <f>SUM(D103:D108)</f>
        <v>319</v>
      </c>
      <c r="E109" s="318">
        <f t="shared" ref="E109:F109" si="77">SUM(E103:E108)</f>
        <v>201</v>
      </c>
      <c r="F109" s="318">
        <f t="shared" si="77"/>
        <v>2900</v>
      </c>
      <c r="G109" s="318"/>
      <c r="H109" s="318">
        <f t="shared" ref="H109" si="78">SUM(H103:H108)</f>
        <v>19</v>
      </c>
      <c r="I109" s="318"/>
      <c r="J109" s="318"/>
      <c r="K109" s="318">
        <f>SUM(K103:K108)</f>
        <v>6</v>
      </c>
      <c r="L109" s="318">
        <f t="shared" ref="L109" si="79">SUM(L103:L108)</f>
        <v>31</v>
      </c>
      <c r="M109" s="318"/>
      <c r="N109" s="318">
        <f t="shared" ref="N109" si="80">SUM(N103:N108)</f>
        <v>0</v>
      </c>
      <c r="O109" s="318"/>
    </row>
    <row r="110" spans="1:26" x14ac:dyDescent="0.15">
      <c r="A110" s="318"/>
      <c r="C110" s="322"/>
      <c r="D110" s="322"/>
      <c r="E110" s="322"/>
      <c r="F110" s="322"/>
      <c r="G110" s="322"/>
      <c r="H110" s="322"/>
      <c r="I110" s="322"/>
      <c r="J110" s="322"/>
      <c r="K110" s="322"/>
      <c r="L110" s="322"/>
    </row>
    <row r="111" spans="1:26" x14ac:dyDescent="0.15">
      <c r="A111" s="318"/>
      <c r="C111" s="322"/>
      <c r="D111" s="322"/>
      <c r="E111" s="322"/>
      <c r="F111" s="322"/>
      <c r="G111" s="322"/>
      <c r="H111" s="322"/>
      <c r="I111" s="322"/>
      <c r="J111" s="322"/>
      <c r="K111" s="322"/>
      <c r="L111" s="322"/>
    </row>
    <row r="112" spans="1:26" x14ac:dyDescent="0.15">
      <c r="A112" s="545" t="s">
        <v>52</v>
      </c>
      <c r="B112" s="545"/>
      <c r="C112" s="545"/>
      <c r="D112" s="545"/>
      <c r="E112" s="545"/>
      <c r="F112" s="545"/>
      <c r="G112" s="545"/>
      <c r="H112" s="322"/>
      <c r="I112" s="322"/>
      <c r="J112" s="545" t="s">
        <v>49</v>
      </c>
      <c r="K112" s="545"/>
      <c r="L112" s="545"/>
      <c r="M112" s="545"/>
      <c r="N112" s="545"/>
      <c r="R112" s="545" t="s">
        <v>50</v>
      </c>
      <c r="S112" s="545"/>
      <c r="T112" s="545"/>
      <c r="V112" s="545" t="s">
        <v>51</v>
      </c>
      <c r="W112" s="544"/>
      <c r="X112" s="312" t="s">
        <v>21</v>
      </c>
      <c r="Y112" s="312" t="s">
        <v>1004</v>
      </c>
      <c r="Z112" s="318"/>
    </row>
    <row r="113" spans="1:26" x14ac:dyDescent="0.15">
      <c r="A113" s="318" t="s">
        <v>31</v>
      </c>
      <c r="B113" s="318" t="s">
        <v>66</v>
      </c>
      <c r="C113" s="318" t="s">
        <v>34</v>
      </c>
      <c r="D113" s="318" t="s">
        <v>17</v>
      </c>
      <c r="E113" s="318" t="s">
        <v>18</v>
      </c>
      <c r="F113" s="318" t="s">
        <v>19</v>
      </c>
      <c r="G113" s="318" t="s">
        <v>20</v>
      </c>
      <c r="H113" s="318" t="s">
        <v>6</v>
      </c>
      <c r="I113" s="318" t="s">
        <v>53</v>
      </c>
      <c r="K113" s="318" t="s">
        <v>10</v>
      </c>
      <c r="L113" s="318" t="s">
        <v>11</v>
      </c>
      <c r="M113" s="318" t="s">
        <v>12</v>
      </c>
      <c r="N113" s="318" t="s">
        <v>54</v>
      </c>
      <c r="O113" s="318" t="s">
        <v>7</v>
      </c>
      <c r="R113" s="318" t="s">
        <v>31</v>
      </c>
      <c r="S113" s="318" t="s">
        <v>47</v>
      </c>
      <c r="T113" s="318" t="s">
        <v>45</v>
      </c>
      <c r="U113" s="318" t="s">
        <v>46</v>
      </c>
      <c r="W113" s="318" t="s">
        <v>14</v>
      </c>
      <c r="X113" s="318" t="e">
        <f>(E113*1)+(F113*0.1)+(H113*6)+(L113*0.1)+(N113*6)</f>
        <v>#VALUE!</v>
      </c>
      <c r="Y113" s="318" t="e">
        <f>(E113*0.5)+(F113*0.1)+(H113*6)+(L113*0.1)+(N113*6)</f>
        <v>#VALUE!</v>
      </c>
      <c r="Z113" s="322"/>
    </row>
    <row r="114" spans="1:26" x14ac:dyDescent="0.15">
      <c r="A114" s="319" t="s">
        <v>466</v>
      </c>
      <c r="B114" s="320">
        <v>17</v>
      </c>
      <c r="C114" s="317">
        <f>E114/D114</f>
        <v>0.75510204081632648</v>
      </c>
      <c r="D114" s="320">
        <v>98</v>
      </c>
      <c r="E114" s="320">
        <v>74</v>
      </c>
      <c r="F114" s="320">
        <v>903</v>
      </c>
      <c r="G114" s="320">
        <f>F114/E114</f>
        <v>12.202702702702704</v>
      </c>
      <c r="H114" s="320">
        <v>4</v>
      </c>
      <c r="I114" s="317">
        <f>H114/E114</f>
        <v>5.4054054054054057E-2</v>
      </c>
      <c r="K114" s="320">
        <v>0</v>
      </c>
      <c r="L114" s="320">
        <v>0</v>
      </c>
      <c r="M114" s="320" t="e">
        <f>L114/K114</f>
        <v>#DIV/0!</v>
      </c>
      <c r="N114" s="320">
        <v>0</v>
      </c>
      <c r="O114" s="317" t="e">
        <f>N114/K114</f>
        <v>#DIV/0!</v>
      </c>
      <c r="R114" s="319" t="s">
        <v>195</v>
      </c>
      <c r="S114" s="332">
        <f>(D114+K114)/($E$47+$L$47+$E$38+$L$38+$K$27+$D$27+$N$17)</f>
        <v>9.5609756097560977E-2</v>
      </c>
      <c r="T114" s="332">
        <f>D114/($E$47+$E$38+$K$27)</f>
        <v>0.19639278557114229</v>
      </c>
      <c r="U114" s="332">
        <f>K114/($L$47+$L$38+$D$27+$N$17)</f>
        <v>0</v>
      </c>
      <c r="W114" s="320">
        <f>(F114*0.1)+(H114*6)+(L114*0.1)+(N114*6)</f>
        <v>114.30000000000001</v>
      </c>
      <c r="X114" s="320">
        <f t="shared" ref="X114:X116" si="81">(E114*1)+(F114*0.1)+(H114*6)+(L114*0.1)+(N114*6)</f>
        <v>188.3</v>
      </c>
      <c r="Y114" s="320">
        <f t="shared" ref="Y114:Y116" si="82">(E114*0.5)+(F114*0.1)+(H114*6)+(L114*0.1)+(N114*6)</f>
        <v>151.30000000000001</v>
      </c>
      <c r="Z114" s="322"/>
    </row>
    <row r="115" spans="1:26" x14ac:dyDescent="0.15">
      <c r="A115" s="319" t="s">
        <v>467</v>
      </c>
      <c r="B115" s="320">
        <v>5</v>
      </c>
      <c r="C115" s="317">
        <f t="shared" ref="C115:C117" si="83">E115/D115</f>
        <v>0.5</v>
      </c>
      <c r="D115" s="320">
        <v>10</v>
      </c>
      <c r="E115" s="320">
        <v>5</v>
      </c>
      <c r="F115" s="320">
        <v>70</v>
      </c>
      <c r="G115" s="320">
        <f>F115/E115</f>
        <v>14</v>
      </c>
      <c r="H115" s="320">
        <v>0</v>
      </c>
      <c r="I115" s="317">
        <f t="shared" ref="I115:I117" si="84">H115/E115</f>
        <v>0</v>
      </c>
      <c r="K115" s="320">
        <v>0</v>
      </c>
      <c r="L115" s="320">
        <v>0</v>
      </c>
      <c r="M115" s="320" t="e">
        <f t="shared" ref="M115:M117" si="85">L115/K115</f>
        <v>#DIV/0!</v>
      </c>
      <c r="N115" s="320">
        <v>0</v>
      </c>
      <c r="O115" s="317" t="e">
        <f t="shared" ref="O115:O117" si="86">N115/K115</f>
        <v>#DIV/0!</v>
      </c>
      <c r="R115" s="319" t="s">
        <v>403</v>
      </c>
      <c r="S115" s="332">
        <f>(D115+K115)/($E$47+$L$47+$E$38+$L$38+$K$27+$D$27+$N$17)</f>
        <v>9.7560975609756097E-3</v>
      </c>
      <c r="T115" s="332">
        <f>D115/($E$47+$E$38+$K$27)</f>
        <v>2.004008016032064E-2</v>
      </c>
      <c r="U115" s="332">
        <f>K115/($L$47+$L$38+$D$27+$N$17)</f>
        <v>0</v>
      </c>
      <c r="W115" s="320">
        <f t="shared" ref="W115:W117" si="87">(F115*0.1)+(H115*6)+(L115*0.1)+(N115*6)</f>
        <v>7</v>
      </c>
      <c r="X115" s="320">
        <f t="shared" si="81"/>
        <v>12</v>
      </c>
      <c r="Y115" s="320">
        <f t="shared" si="82"/>
        <v>9.5</v>
      </c>
      <c r="Z115" s="322"/>
    </row>
    <row r="116" spans="1:26" x14ac:dyDescent="0.15">
      <c r="A116" s="319"/>
      <c r="B116" s="320">
        <v>10</v>
      </c>
      <c r="C116" s="317">
        <f t="shared" si="83"/>
        <v>0.6</v>
      </c>
      <c r="D116" s="320">
        <v>15</v>
      </c>
      <c r="E116" s="320">
        <v>9</v>
      </c>
      <c r="F116" s="320">
        <v>89</v>
      </c>
      <c r="G116" s="320">
        <f>F116/E116</f>
        <v>9.8888888888888893</v>
      </c>
      <c r="H116" s="320">
        <v>0</v>
      </c>
      <c r="I116" s="317">
        <f t="shared" si="84"/>
        <v>0</v>
      </c>
      <c r="K116" s="320">
        <v>0</v>
      </c>
      <c r="L116" s="320">
        <v>0</v>
      </c>
      <c r="M116" s="320" t="e">
        <f t="shared" si="85"/>
        <v>#DIV/0!</v>
      </c>
      <c r="N116" s="320">
        <v>0</v>
      </c>
      <c r="O116" s="317" t="e">
        <f t="shared" si="86"/>
        <v>#DIV/0!</v>
      </c>
      <c r="R116" s="319"/>
      <c r="S116" s="332">
        <f>(D116+K116)/($E$47+$L$47+$E$38+$L$38+$K$27+$D$27+$N$17)</f>
        <v>1.4634146341463415E-2</v>
      </c>
      <c r="T116" s="332">
        <f>D116/($E$47+$E$38+$K$27)</f>
        <v>3.0060120240480961E-2</v>
      </c>
      <c r="U116" s="332">
        <f>K116/($L$47+$L$38+$D$27+$N$17)</f>
        <v>0</v>
      </c>
      <c r="W116" s="320">
        <f t="shared" si="87"/>
        <v>8.9</v>
      </c>
      <c r="X116" s="320">
        <f t="shared" si="81"/>
        <v>17.899999999999999</v>
      </c>
      <c r="Y116" s="320">
        <f t="shared" si="82"/>
        <v>13.4</v>
      </c>
      <c r="Z116" s="322"/>
    </row>
    <row r="117" spans="1:26" x14ac:dyDescent="0.15">
      <c r="A117" s="319"/>
      <c r="B117" s="320">
        <v>0</v>
      </c>
      <c r="C117" s="317" t="e">
        <f t="shared" si="83"/>
        <v>#DIV/0!</v>
      </c>
      <c r="D117" s="320"/>
      <c r="E117" s="320"/>
      <c r="F117" s="320"/>
      <c r="G117" s="320" t="e">
        <f>F117/E117</f>
        <v>#DIV/0!</v>
      </c>
      <c r="H117" s="320"/>
      <c r="I117" s="317" t="e">
        <f t="shared" si="84"/>
        <v>#DIV/0!</v>
      </c>
      <c r="K117" s="320">
        <v>0</v>
      </c>
      <c r="L117" s="320">
        <v>0</v>
      </c>
      <c r="M117" s="320" t="e">
        <f t="shared" si="85"/>
        <v>#DIV/0!</v>
      </c>
      <c r="N117" s="320">
        <v>0</v>
      </c>
      <c r="O117" s="317" t="e">
        <f t="shared" si="86"/>
        <v>#DIV/0!</v>
      </c>
      <c r="R117" s="319"/>
      <c r="S117" s="332">
        <f>(D117+K117)/($E$47+$L$47+$E$38+$L$38+$K$27+$D$27+$N$17)</f>
        <v>0</v>
      </c>
      <c r="T117" s="332">
        <f>D117/($E$47+$E$38+$K$27)</f>
        <v>0</v>
      </c>
      <c r="U117" s="332">
        <f>K117/($L$47+$L$38+$D$27+$N$17)</f>
        <v>0</v>
      </c>
      <c r="W117" s="320">
        <f t="shared" si="87"/>
        <v>0</v>
      </c>
      <c r="X117" s="320"/>
      <c r="Y117" s="320"/>
    </row>
    <row r="118" spans="1:26" x14ac:dyDescent="0.15">
      <c r="A118" s="318" t="s">
        <v>44</v>
      </c>
      <c r="B118" s="318"/>
      <c r="C118" s="314"/>
      <c r="D118" s="318">
        <f>SUM(D114:D117)</f>
        <v>123</v>
      </c>
      <c r="E118" s="318">
        <f t="shared" ref="E118:F118" si="88">SUM(E114:E117)</f>
        <v>88</v>
      </c>
      <c r="F118" s="318">
        <f t="shared" si="88"/>
        <v>1062</v>
      </c>
      <c r="G118" s="318"/>
      <c r="H118" s="318">
        <f t="shared" ref="H118" si="89">SUM(H114:H117)</f>
        <v>4</v>
      </c>
      <c r="I118" s="318"/>
      <c r="J118" s="318"/>
      <c r="K118" s="318">
        <f>SUM(K114:K117)</f>
        <v>0</v>
      </c>
      <c r="L118" s="318">
        <f t="shared" ref="L118" si="90">SUM(L114:L117)</f>
        <v>0</v>
      </c>
      <c r="M118" s="318"/>
      <c r="N118" s="318">
        <f t="shared" ref="N118" si="91">SUM(N114:N117)</f>
        <v>0</v>
      </c>
      <c r="O118" s="314"/>
      <c r="Q118" s="323"/>
      <c r="S118" s="323"/>
      <c r="U118" s="322"/>
      <c r="V118" s="322"/>
    </row>
    <row r="119" spans="1:26" x14ac:dyDescent="0.15">
      <c r="H119" s="327"/>
      <c r="I119" s="322"/>
      <c r="J119" s="322"/>
      <c r="P119" s="323"/>
      <c r="Q119" s="323"/>
      <c r="R119" s="323"/>
      <c r="T119" s="322"/>
      <c r="U119" s="322"/>
    </row>
    <row r="120" spans="1:26" x14ac:dyDescent="0.15">
      <c r="H120" s="327"/>
      <c r="I120" s="322"/>
      <c r="J120" s="322"/>
      <c r="P120" s="323"/>
      <c r="Q120" s="323"/>
      <c r="R120" s="323"/>
      <c r="T120" s="322"/>
      <c r="U120" s="322"/>
    </row>
    <row r="121" spans="1:26" x14ac:dyDescent="0.15">
      <c r="A121" s="545" t="s">
        <v>57</v>
      </c>
      <c r="B121" s="545"/>
      <c r="C121" s="545"/>
      <c r="D121" s="545"/>
      <c r="E121" s="545"/>
      <c r="F121" s="545"/>
      <c r="G121" s="545"/>
      <c r="H121" s="327"/>
      <c r="I121" s="322"/>
      <c r="J121" s="545" t="s">
        <v>58</v>
      </c>
      <c r="K121" s="546"/>
      <c r="L121" s="546"/>
      <c r="M121" s="546"/>
      <c r="N121" s="546"/>
      <c r="P121" s="334"/>
      <c r="Q121" s="323"/>
      <c r="R121" s="545" t="s">
        <v>62</v>
      </c>
      <c r="S121" s="546"/>
      <c r="T121" s="546"/>
      <c r="U121" s="546"/>
      <c r="V121" s="546"/>
    </row>
    <row r="122" spans="1:26" x14ac:dyDescent="0.15">
      <c r="A122" s="314"/>
      <c r="B122" s="318" t="s">
        <v>17</v>
      </c>
      <c r="C122" s="318" t="s">
        <v>42</v>
      </c>
      <c r="D122" s="318" t="s">
        <v>19</v>
      </c>
      <c r="E122" s="318" t="s">
        <v>6</v>
      </c>
      <c r="H122" s="322"/>
      <c r="I122" s="322"/>
      <c r="J122" s="547" t="s">
        <v>59</v>
      </c>
      <c r="K122" s="544"/>
      <c r="L122" s="544"/>
      <c r="M122" s="544"/>
      <c r="N122" s="314" t="s">
        <v>60</v>
      </c>
      <c r="R122" s="547" t="s">
        <v>59</v>
      </c>
      <c r="S122" s="544"/>
      <c r="T122" s="544"/>
      <c r="U122" s="544"/>
      <c r="V122" s="314" t="s">
        <v>60</v>
      </c>
    </row>
    <row r="123" spans="1:26" x14ac:dyDescent="0.15">
      <c r="A123" s="333" t="s">
        <v>33</v>
      </c>
      <c r="B123" s="320">
        <f>SUM(J93:J97,D103:D108,D114:D117)</f>
        <v>545</v>
      </c>
      <c r="C123" s="320">
        <f>SUM(E114:E117,E103:E108,K93:K97)</f>
        <v>363</v>
      </c>
      <c r="D123" s="320">
        <f>SUM(F114:F117,F103:F108,L93:L97)</f>
        <v>4501</v>
      </c>
      <c r="E123" s="320">
        <f>SUM(N93:N97,H103:H108,H114:H117)</f>
        <v>26</v>
      </c>
      <c r="H123" s="322"/>
      <c r="I123" s="322"/>
      <c r="J123" s="548" t="s">
        <v>648</v>
      </c>
      <c r="K123" s="548"/>
      <c r="L123" s="548"/>
      <c r="M123" s="548"/>
      <c r="N123" s="319" t="s">
        <v>285</v>
      </c>
      <c r="R123" s="548" t="s">
        <v>817</v>
      </c>
      <c r="S123" s="548"/>
      <c r="T123" s="548"/>
      <c r="U123" s="548"/>
      <c r="V123" s="319" t="s">
        <v>285</v>
      </c>
    </row>
    <row r="124" spans="1:26" x14ac:dyDescent="0.15">
      <c r="A124" s="333" t="s">
        <v>43</v>
      </c>
      <c r="B124" s="320">
        <f>SUM(C88)</f>
        <v>545</v>
      </c>
      <c r="C124" s="320">
        <f>SUM(D88)</f>
        <v>363</v>
      </c>
      <c r="D124" s="320">
        <f>SUM(F88)</f>
        <v>4501</v>
      </c>
      <c r="E124" s="320">
        <f>SUM(H88)</f>
        <v>26</v>
      </c>
      <c r="F124" s="318"/>
      <c r="J124" s="548" t="s">
        <v>953</v>
      </c>
      <c r="K124" s="548"/>
      <c r="L124" s="548"/>
      <c r="M124" s="548"/>
      <c r="N124" s="319" t="s">
        <v>285</v>
      </c>
      <c r="R124" s="548" t="s">
        <v>1341</v>
      </c>
      <c r="S124" s="548"/>
      <c r="T124" s="548"/>
      <c r="U124" s="548"/>
      <c r="V124" s="319" t="s">
        <v>16</v>
      </c>
    </row>
    <row r="125" spans="1:26" x14ac:dyDescent="0.15">
      <c r="A125" s="333" t="s">
        <v>65</v>
      </c>
      <c r="B125" s="319"/>
      <c r="F125" s="318"/>
      <c r="J125" s="548" t="s">
        <v>1413</v>
      </c>
      <c r="K125" s="548"/>
      <c r="L125" s="548"/>
      <c r="M125" s="548"/>
      <c r="N125" s="319" t="s">
        <v>285</v>
      </c>
      <c r="R125" s="549"/>
      <c r="S125" s="548"/>
      <c r="T125" s="548"/>
      <c r="U125" s="548"/>
      <c r="V125" s="319"/>
    </row>
    <row r="126" spans="1:26" x14ac:dyDescent="0.15">
      <c r="J126" s="548" t="s">
        <v>1414</v>
      </c>
      <c r="K126" s="548"/>
      <c r="L126" s="548"/>
      <c r="M126" s="548"/>
      <c r="N126" s="319" t="s">
        <v>286</v>
      </c>
      <c r="R126" s="549"/>
      <c r="S126" s="548"/>
      <c r="T126" s="548"/>
      <c r="U126" s="548"/>
      <c r="V126" s="319"/>
    </row>
    <row r="127" spans="1:26" x14ac:dyDescent="0.15">
      <c r="A127" s="314"/>
      <c r="B127" s="318" t="s">
        <v>1</v>
      </c>
      <c r="C127" s="318" t="s">
        <v>4</v>
      </c>
      <c r="D127" s="318" t="s">
        <v>6</v>
      </c>
      <c r="J127" s="548" t="s">
        <v>818</v>
      </c>
      <c r="K127" s="548"/>
      <c r="L127" s="548"/>
      <c r="M127" s="548"/>
      <c r="N127" s="319" t="s">
        <v>285</v>
      </c>
      <c r="R127" s="549"/>
      <c r="S127" s="548"/>
      <c r="T127" s="548"/>
      <c r="U127" s="548"/>
      <c r="V127" s="319"/>
    </row>
    <row r="128" spans="1:26" x14ac:dyDescent="0.15">
      <c r="A128" s="333" t="s">
        <v>56</v>
      </c>
      <c r="B128" s="320">
        <f>SUM(M85:M87,C93:C97,K103:K108,K114:K117)</f>
        <v>568</v>
      </c>
      <c r="C128" s="320">
        <f>SUM(N85:N87,D93:D97,L103:L108,L114:L117)</f>
        <v>2734</v>
      </c>
      <c r="D128" s="320">
        <f>SUM(P85:P87,F93:F97,N103:N108,N114:N117)</f>
        <v>33</v>
      </c>
      <c r="J128" s="548"/>
      <c r="K128" s="548"/>
      <c r="L128" s="548"/>
      <c r="M128" s="548"/>
      <c r="N128" s="319"/>
      <c r="R128" s="549"/>
      <c r="S128" s="548"/>
      <c r="T128" s="548"/>
      <c r="U128" s="548"/>
      <c r="V128" s="319"/>
    </row>
    <row r="129" spans="1:23" x14ac:dyDescent="0.15">
      <c r="A129" s="333" t="s">
        <v>65</v>
      </c>
      <c r="B129" s="319"/>
      <c r="J129" s="548"/>
      <c r="K129" s="548"/>
      <c r="L129" s="548"/>
      <c r="M129" s="548"/>
      <c r="N129" s="319"/>
      <c r="R129" s="549"/>
      <c r="S129" s="548"/>
      <c r="T129" s="548"/>
      <c r="U129" s="548"/>
      <c r="V129" s="319"/>
    </row>
    <row r="130" spans="1:23" x14ac:dyDescent="0.15">
      <c r="J130" s="548"/>
      <c r="K130" s="548"/>
      <c r="L130" s="548"/>
      <c r="M130" s="548"/>
      <c r="N130" s="319"/>
      <c r="R130" s="549"/>
      <c r="S130" s="548"/>
      <c r="T130" s="548"/>
      <c r="U130" s="548"/>
      <c r="V130" s="319"/>
    </row>
    <row r="131" spans="1:23" x14ac:dyDescent="0.15">
      <c r="B131" s="318" t="s">
        <v>40</v>
      </c>
      <c r="C131" s="318" t="s">
        <v>41</v>
      </c>
    </row>
    <row r="132" spans="1:23" x14ac:dyDescent="0.15">
      <c r="A132" s="333" t="s">
        <v>39</v>
      </c>
      <c r="B132" s="317">
        <f>B128/(B124+B128)</f>
        <v>0.51033243486073676</v>
      </c>
      <c r="C132" s="317">
        <f>B124/(B124+B128)</f>
        <v>0.48966756513926324</v>
      </c>
    </row>
    <row r="133" spans="1:23" x14ac:dyDescent="0.15">
      <c r="A133" s="333" t="s">
        <v>64</v>
      </c>
      <c r="B133" s="319"/>
      <c r="C133" s="319"/>
    </row>
    <row r="135" spans="1:23" x14ac:dyDescent="0.15">
      <c r="J135" s="312" t="s">
        <v>61</v>
      </c>
    </row>
    <row r="141" spans="1:23" x14ac:dyDescent="0.15">
      <c r="A141" s="545" t="s">
        <v>93</v>
      </c>
      <c r="B141" s="545"/>
      <c r="C141" s="545"/>
      <c r="D141" s="545"/>
      <c r="E141" s="545"/>
      <c r="F141" s="545"/>
      <c r="G141" s="545"/>
      <c r="H141" s="545"/>
      <c r="I141" s="545"/>
      <c r="J141" s="545"/>
      <c r="K141" s="545"/>
      <c r="L141" s="545"/>
      <c r="M141" s="545"/>
      <c r="N141" s="545"/>
      <c r="O141" s="545"/>
      <c r="P141" s="545"/>
      <c r="Q141" s="545"/>
      <c r="R141" s="545"/>
      <c r="S141" s="545"/>
      <c r="T141" s="545"/>
      <c r="U141" s="545"/>
      <c r="V141" s="545"/>
      <c r="W141" s="545"/>
    </row>
    <row r="142" spans="1:23" x14ac:dyDescent="0.15">
      <c r="A142" s="313"/>
      <c r="B142" s="313"/>
      <c r="C142" s="313"/>
      <c r="D142" s="313"/>
      <c r="E142" s="313"/>
      <c r="F142" s="313"/>
      <c r="G142" s="313"/>
      <c r="H142" s="313"/>
      <c r="I142" s="313"/>
      <c r="J142" s="313"/>
      <c r="K142" s="313"/>
      <c r="L142" s="313"/>
      <c r="M142" s="313"/>
      <c r="N142" s="313"/>
      <c r="O142" s="313"/>
      <c r="P142" s="313"/>
      <c r="Q142" s="313"/>
      <c r="R142" s="313"/>
      <c r="S142" s="313"/>
      <c r="T142" s="313"/>
      <c r="U142" s="313"/>
      <c r="V142" s="313"/>
      <c r="W142" s="313"/>
    </row>
    <row r="143" spans="1:23" x14ac:dyDescent="0.15">
      <c r="H143" s="543" t="s">
        <v>36</v>
      </c>
      <c r="I143" s="544"/>
      <c r="J143" s="544"/>
      <c r="M143" s="543" t="s">
        <v>37</v>
      </c>
      <c r="N143" s="543"/>
      <c r="O143" s="543"/>
    </row>
    <row r="144" spans="1:23" x14ac:dyDescent="0.15">
      <c r="H144" s="543" t="s">
        <v>38</v>
      </c>
      <c r="I144" s="543"/>
      <c r="J144" s="543"/>
    </row>
    <row r="145" spans="1:20" x14ac:dyDescent="0.15">
      <c r="H145" s="543"/>
      <c r="I145" s="544"/>
      <c r="J145" s="544"/>
    </row>
    <row r="146" spans="1:20" x14ac:dyDescent="0.15">
      <c r="H146" s="543"/>
      <c r="I146" s="544"/>
      <c r="J146" s="544"/>
    </row>
    <row r="147" spans="1:20" x14ac:dyDescent="0.15">
      <c r="D147" s="314" t="s">
        <v>83</v>
      </c>
      <c r="P147" s="314" t="s">
        <v>84</v>
      </c>
    </row>
    <row r="148" spans="1:20" x14ac:dyDescent="0.15">
      <c r="A148" s="318" t="s">
        <v>90</v>
      </c>
      <c r="P148" s="314" t="s">
        <v>90</v>
      </c>
      <c r="S148" s="318" t="s">
        <v>92</v>
      </c>
    </row>
    <row r="149" spans="1:20" x14ac:dyDescent="0.15">
      <c r="A149" s="333" t="s">
        <v>79</v>
      </c>
      <c r="B149" s="335" t="s">
        <v>89</v>
      </c>
      <c r="C149" s="335" t="s">
        <v>2</v>
      </c>
      <c r="D149" s="335" t="s">
        <v>3</v>
      </c>
      <c r="E149" s="335" t="s">
        <v>19</v>
      </c>
      <c r="F149" s="335" t="s">
        <v>6</v>
      </c>
      <c r="G149" s="335" t="s">
        <v>76</v>
      </c>
      <c r="H149" s="335" t="s">
        <v>10</v>
      </c>
      <c r="I149" s="335" t="s">
        <v>19</v>
      </c>
      <c r="J149" s="335" t="s">
        <v>77</v>
      </c>
      <c r="K149" s="335" t="s">
        <v>6</v>
      </c>
      <c r="L149" s="335" t="s">
        <v>14</v>
      </c>
      <c r="O149" s="335" t="s">
        <v>85</v>
      </c>
      <c r="P149" s="335" t="s">
        <v>86</v>
      </c>
      <c r="Q149" s="335" t="s">
        <v>87</v>
      </c>
      <c r="S149" s="316" t="s">
        <v>40</v>
      </c>
      <c r="T149" s="316" t="s">
        <v>41</v>
      </c>
    </row>
    <row r="150" spans="1:20" x14ac:dyDescent="0.15">
      <c r="A150" s="319" t="s">
        <v>44</v>
      </c>
      <c r="B150" s="330">
        <f>AVERAGE(B160,B170)</f>
        <v>473</v>
      </c>
      <c r="C150" s="330">
        <f>AVERAGE(C160,C170)</f>
        <v>316</v>
      </c>
      <c r="D150" s="336">
        <f>C150/B150</f>
        <v>0.66807610993657507</v>
      </c>
      <c r="E150" s="330">
        <f>AVERAGE(E160,E170)</f>
        <v>3510.5</v>
      </c>
      <c r="F150" s="330">
        <f t="shared" ref="F150:I150" si="92">AVERAGE(F160,F170)</f>
        <v>24.5</v>
      </c>
      <c r="G150" s="330">
        <f t="shared" si="92"/>
        <v>6</v>
      </c>
      <c r="H150" s="330">
        <f t="shared" si="92"/>
        <v>138.5</v>
      </c>
      <c r="I150" s="330">
        <f t="shared" si="92"/>
        <v>536.5</v>
      </c>
      <c r="J150" s="337">
        <f>I150/H150</f>
        <v>3.8736462093862816</v>
      </c>
      <c r="K150" s="330">
        <f>AVERAGE(K160,K170)</f>
        <v>11.5</v>
      </c>
      <c r="L150" s="320">
        <f>((E150*0.05)+(F150*4)+(G150*-1)+(I150*0.1)+(K150*6))</f>
        <v>390.17499999999995</v>
      </c>
      <c r="O150" s="336">
        <f>(B150+H150)/(B152+F152+B154+F154+B156+F156+B150+H150)</f>
        <v>0.41797676008202322</v>
      </c>
      <c r="P150" s="317">
        <f>B150/(B150+F152+F154+F156)</f>
        <v>0.51750547045951856</v>
      </c>
      <c r="Q150" s="317">
        <f>H150/(H150+B152+B154+B156)</f>
        <v>0.25227686703096541</v>
      </c>
      <c r="S150" s="317">
        <f>(H150+B152+B154+B156)/(H150+B152+B154+B156+B150)</f>
        <v>0.53718199608610573</v>
      </c>
      <c r="T150" s="317">
        <f>B150/(B150+H150+B152+B154+B156)</f>
        <v>0.46281800391389433</v>
      </c>
    </row>
    <row r="151" spans="1:20" x14ac:dyDescent="0.15">
      <c r="A151" s="333" t="s">
        <v>80</v>
      </c>
      <c r="B151" s="335" t="s">
        <v>10</v>
      </c>
      <c r="C151" s="335" t="s">
        <v>19</v>
      </c>
      <c r="D151" s="335" t="s">
        <v>77</v>
      </c>
      <c r="E151" s="335" t="s">
        <v>6</v>
      </c>
      <c r="F151" s="335" t="s">
        <v>17</v>
      </c>
      <c r="G151" s="335" t="s">
        <v>18</v>
      </c>
      <c r="H151" s="335" t="s">
        <v>19</v>
      </c>
      <c r="I151" s="335" t="s">
        <v>78</v>
      </c>
      <c r="J151" s="335" t="s">
        <v>6</v>
      </c>
      <c r="K151" s="335" t="s">
        <v>14</v>
      </c>
      <c r="L151" s="330" t="s">
        <v>91</v>
      </c>
      <c r="O151" s="316" t="s">
        <v>85</v>
      </c>
      <c r="P151" s="316" t="s">
        <v>87</v>
      </c>
      <c r="Q151" s="316" t="s">
        <v>88</v>
      </c>
    </row>
    <row r="152" spans="1:20" x14ac:dyDescent="0.15">
      <c r="A152" s="319" t="s">
        <v>44</v>
      </c>
      <c r="B152" s="330">
        <f>AVERAGE(B162,B172)</f>
        <v>408.5</v>
      </c>
      <c r="C152" s="330">
        <f>AVERAGE(C162,C172)</f>
        <v>1988.5</v>
      </c>
      <c r="D152" s="337">
        <f>C152/B152</f>
        <v>4.8678090575275395</v>
      </c>
      <c r="E152" s="330">
        <f>AVERAGE(E162,E172)</f>
        <v>11.5</v>
      </c>
      <c r="F152" s="330">
        <f t="shared" ref="F152:H152" si="93">AVERAGE(F162,F172)</f>
        <v>69</v>
      </c>
      <c r="G152" s="330">
        <f t="shared" si="93"/>
        <v>52.5</v>
      </c>
      <c r="H152" s="330">
        <f t="shared" si="93"/>
        <v>405.5</v>
      </c>
      <c r="I152" s="337">
        <f>H152/G152</f>
        <v>7.7238095238095239</v>
      </c>
      <c r="J152" s="330">
        <f>AVERAGE(J162,J172)</f>
        <v>2</v>
      </c>
      <c r="K152" s="320">
        <f>(C152*0.1)+(E152*6)+(H152*0.1)+(J152*6)</f>
        <v>320.40000000000003</v>
      </c>
      <c r="L152" s="320">
        <f>(C152*0.1)+(E152*6)+(G152*1)+(H152*0.1)+(J152*6)</f>
        <v>372.90000000000003</v>
      </c>
      <c r="O152" s="336">
        <f>(B152+F152)/(B152+F152+B154+F154+B156+F156+B150+H150)</f>
        <v>0.32638414217361583</v>
      </c>
      <c r="P152" s="317">
        <f>B152/(H150+B152+B154+B156)</f>
        <v>0.74408014571948999</v>
      </c>
      <c r="Q152" s="317">
        <f>F152/(F152+F154+F156)</f>
        <v>0.15646258503401361</v>
      </c>
    </row>
    <row r="153" spans="1:20" x14ac:dyDescent="0.15">
      <c r="A153" s="333" t="s">
        <v>81</v>
      </c>
      <c r="B153" s="335" t="s">
        <v>10</v>
      </c>
      <c r="C153" s="335" t="s">
        <v>19</v>
      </c>
      <c r="D153" s="335" t="s">
        <v>77</v>
      </c>
      <c r="E153" s="335" t="s">
        <v>6</v>
      </c>
      <c r="F153" s="335" t="s">
        <v>17</v>
      </c>
      <c r="G153" s="335" t="s">
        <v>18</v>
      </c>
      <c r="H153" s="335" t="s">
        <v>19</v>
      </c>
      <c r="I153" s="335" t="s">
        <v>78</v>
      </c>
      <c r="J153" s="335" t="s">
        <v>6</v>
      </c>
      <c r="K153" s="335" t="s">
        <v>14</v>
      </c>
      <c r="L153" s="330" t="s">
        <v>91</v>
      </c>
      <c r="O153" s="316" t="s">
        <v>85</v>
      </c>
      <c r="P153" s="316" t="s">
        <v>87</v>
      </c>
      <c r="Q153" s="316" t="s">
        <v>88</v>
      </c>
    </row>
    <row r="154" spans="1:20" x14ac:dyDescent="0.15">
      <c r="A154" s="319" t="s">
        <v>44</v>
      </c>
      <c r="B154" s="330">
        <f>AVERAGE(B164,B174)</f>
        <v>2</v>
      </c>
      <c r="C154" s="330">
        <f>AVERAGE(C164,C174)</f>
        <v>10</v>
      </c>
      <c r="D154" s="330">
        <f>C154/B154</f>
        <v>5</v>
      </c>
      <c r="E154" s="330">
        <f>AVERAGE(E164,E174)</f>
        <v>0</v>
      </c>
      <c r="F154" s="330">
        <f t="shared" ref="F154:H154" si="94">AVERAGE(F164,F174)</f>
        <v>276</v>
      </c>
      <c r="G154" s="330">
        <f t="shared" si="94"/>
        <v>185</v>
      </c>
      <c r="H154" s="330">
        <f t="shared" si="94"/>
        <v>2343</v>
      </c>
      <c r="I154" s="337">
        <f>H154/G154</f>
        <v>12.664864864864866</v>
      </c>
      <c r="J154" s="330">
        <f>AVERAGE(J164,J174)</f>
        <v>15</v>
      </c>
      <c r="K154" s="320">
        <f>(C154*0.1)+(E154*6)+(H154*0.1)+(J154*6)</f>
        <v>325.3</v>
      </c>
      <c r="L154" s="320">
        <f>(C154*0.1)+(E154*6)+(G154*1)+(H154*0.1)+(J154*6)</f>
        <v>510.3</v>
      </c>
      <c r="O154" s="336">
        <f>(B154+F154)/(B152+F152+B154+F154+B156+F156+B150+H150)</f>
        <v>0.19002050580997951</v>
      </c>
      <c r="P154" s="317">
        <f>B154/(B152+H150+B154+B156)</f>
        <v>3.6429872495446266E-3</v>
      </c>
      <c r="Q154" s="317">
        <f>F154/(F154+F152+F156)</f>
        <v>0.62585034013605445</v>
      </c>
    </row>
    <row r="155" spans="1:20" x14ac:dyDescent="0.15">
      <c r="A155" s="333" t="s">
        <v>82</v>
      </c>
      <c r="B155" s="335" t="s">
        <v>10</v>
      </c>
      <c r="C155" s="335" t="s">
        <v>19</v>
      </c>
      <c r="D155" s="335" t="s">
        <v>77</v>
      </c>
      <c r="E155" s="335" t="s">
        <v>6</v>
      </c>
      <c r="F155" s="335" t="s">
        <v>17</v>
      </c>
      <c r="G155" s="335" t="s">
        <v>18</v>
      </c>
      <c r="H155" s="335" t="s">
        <v>19</v>
      </c>
      <c r="I155" s="335" t="s">
        <v>78</v>
      </c>
      <c r="J155" s="335" t="s">
        <v>6</v>
      </c>
      <c r="K155" s="335" t="s">
        <v>14</v>
      </c>
      <c r="L155" s="330" t="s">
        <v>91</v>
      </c>
      <c r="O155" s="316" t="s">
        <v>85</v>
      </c>
      <c r="P155" s="316" t="s">
        <v>87</v>
      </c>
      <c r="Q155" s="316" t="s">
        <v>88</v>
      </c>
    </row>
    <row r="156" spans="1:20" x14ac:dyDescent="0.15">
      <c r="A156" s="319" t="s">
        <v>44</v>
      </c>
      <c r="B156" s="330">
        <f>AVERAGE(B166,B176)</f>
        <v>0</v>
      </c>
      <c r="C156" s="330">
        <f>AVERAGE(C166,C176)</f>
        <v>0</v>
      </c>
      <c r="D156" s="330" t="e">
        <f>C156/B156</f>
        <v>#DIV/0!</v>
      </c>
      <c r="E156" s="330">
        <f>AVERAGE(E166,E176)</f>
        <v>0</v>
      </c>
      <c r="F156" s="330">
        <f>AVERAGE(F166,F176)</f>
        <v>96</v>
      </c>
      <c r="G156" s="330">
        <f t="shared" ref="G156:H156" si="95">AVERAGE(G166,G176)</f>
        <v>72.5</v>
      </c>
      <c r="H156" s="330">
        <f t="shared" si="95"/>
        <v>759</v>
      </c>
      <c r="I156" s="337">
        <f>H156/G156</f>
        <v>10.468965517241379</v>
      </c>
      <c r="J156" s="330">
        <f>AVERAGE(J166,J176)</f>
        <v>8</v>
      </c>
      <c r="K156" s="320">
        <f>(C156*0.1)+(E156*6)+(H156*0.1)+(J156*6)</f>
        <v>123.9</v>
      </c>
      <c r="L156" s="320">
        <f>(C156*0.1)+(E156*6)+(G156*1)+(H156*0.1)+(J156*6)</f>
        <v>196.4</v>
      </c>
      <c r="O156" s="336">
        <f>(B156+F156)/(B152+F152+B154+F154+B156+F156+B150+H150)</f>
        <v>6.5618591934381409E-2</v>
      </c>
      <c r="P156" s="332">
        <f>B156/(B156+B154+B152+H150)</f>
        <v>0</v>
      </c>
      <c r="Q156" s="317">
        <f>F156/(F156+F154+F152)</f>
        <v>0.21768707482993196</v>
      </c>
    </row>
    <row r="157" spans="1:20" x14ac:dyDescent="0.15">
      <c r="B157" s="338"/>
      <c r="C157" s="338"/>
      <c r="D157" s="338"/>
      <c r="E157" s="338"/>
      <c r="F157" s="338"/>
      <c r="G157" s="338"/>
      <c r="H157" s="338"/>
      <c r="I157" s="338"/>
      <c r="J157" s="338"/>
      <c r="K157" s="338"/>
      <c r="L157" s="339"/>
      <c r="P157" s="314"/>
    </row>
    <row r="158" spans="1:20" x14ac:dyDescent="0.15">
      <c r="A158" s="318">
        <v>2024</v>
      </c>
      <c r="P158" s="314">
        <v>2024</v>
      </c>
      <c r="S158" s="318" t="s">
        <v>92</v>
      </c>
    </row>
    <row r="159" spans="1:20" x14ac:dyDescent="0.15">
      <c r="A159" s="333" t="s">
        <v>79</v>
      </c>
      <c r="B159" s="335" t="s">
        <v>89</v>
      </c>
      <c r="C159" s="335" t="s">
        <v>2</v>
      </c>
      <c r="D159" s="335" t="s">
        <v>3</v>
      </c>
      <c r="E159" s="335" t="s">
        <v>19</v>
      </c>
      <c r="F159" s="335" t="s">
        <v>6</v>
      </c>
      <c r="G159" s="335" t="s">
        <v>76</v>
      </c>
      <c r="H159" s="335" t="s">
        <v>10</v>
      </c>
      <c r="I159" s="335" t="s">
        <v>19</v>
      </c>
      <c r="J159" s="335" t="s">
        <v>77</v>
      </c>
      <c r="K159" s="335" t="s">
        <v>6</v>
      </c>
      <c r="L159" s="335" t="s">
        <v>14</v>
      </c>
      <c r="O159" s="335" t="s">
        <v>85</v>
      </c>
      <c r="P159" s="335" t="s">
        <v>86</v>
      </c>
      <c r="Q159" s="335" t="s">
        <v>87</v>
      </c>
      <c r="S159" s="316" t="s">
        <v>40</v>
      </c>
      <c r="T159" s="316" t="s">
        <v>41</v>
      </c>
    </row>
    <row r="160" spans="1:20" x14ac:dyDescent="0.15">
      <c r="A160" s="319" t="s">
        <v>44</v>
      </c>
      <c r="B160" s="330">
        <v>448</v>
      </c>
      <c r="C160" s="330">
        <v>313</v>
      </c>
      <c r="D160" s="336">
        <f>C160/B160</f>
        <v>0.6986607142857143</v>
      </c>
      <c r="E160" s="330">
        <v>3517</v>
      </c>
      <c r="F160" s="330">
        <v>24</v>
      </c>
      <c r="G160" s="330">
        <v>6</v>
      </c>
      <c r="H160" s="330">
        <v>164</v>
      </c>
      <c r="I160" s="330">
        <v>644</v>
      </c>
      <c r="J160" s="337">
        <f>I160/H160</f>
        <v>3.9268292682926829</v>
      </c>
      <c r="K160" s="330">
        <v>15</v>
      </c>
      <c r="L160" s="320">
        <f>((E160*0.05)+(F160*4)+(G160*-1)+(I160*0.1)+(K160*6))</f>
        <v>420.25</v>
      </c>
      <c r="O160" s="336">
        <f>(B160+H160)/(B162+F162+B164+F164+B166+F166+B160+H160)</f>
        <v>0.41184387617765816</v>
      </c>
      <c r="P160" s="317">
        <f>B160/(B160+F162+F164+F166)</f>
        <v>0.51791907514450863</v>
      </c>
      <c r="Q160" s="317">
        <f>H160/(H160+B162+B164+B166)</f>
        <v>0.2640901771336554</v>
      </c>
      <c r="S160" s="317">
        <f>(H160+B162+B164+B166)/(H160+B162+B164+B166+B160)</f>
        <v>0.58091674462114129</v>
      </c>
      <c r="T160" s="317">
        <f>B160/(B160+H160+B162+B164+B166)</f>
        <v>0.41908325537885877</v>
      </c>
    </row>
    <row r="161" spans="1:20" x14ac:dyDescent="0.15">
      <c r="A161" s="333" t="s">
        <v>80</v>
      </c>
      <c r="B161" s="335" t="s">
        <v>10</v>
      </c>
      <c r="C161" s="335" t="s">
        <v>19</v>
      </c>
      <c r="D161" s="335" t="s">
        <v>77</v>
      </c>
      <c r="E161" s="335" t="s">
        <v>6</v>
      </c>
      <c r="F161" s="335" t="s">
        <v>17</v>
      </c>
      <c r="G161" s="335" t="s">
        <v>18</v>
      </c>
      <c r="H161" s="335" t="s">
        <v>19</v>
      </c>
      <c r="I161" s="335" t="s">
        <v>78</v>
      </c>
      <c r="J161" s="335" t="s">
        <v>6</v>
      </c>
      <c r="K161" s="335" t="s">
        <v>14</v>
      </c>
      <c r="L161" s="335" t="s">
        <v>91</v>
      </c>
      <c r="O161" s="316" t="s">
        <v>85</v>
      </c>
      <c r="P161" s="316" t="s">
        <v>87</v>
      </c>
      <c r="Q161" s="316" t="s">
        <v>88</v>
      </c>
    </row>
    <row r="162" spans="1:20" x14ac:dyDescent="0.15">
      <c r="A162" s="319" t="s">
        <v>44</v>
      </c>
      <c r="B162" s="330">
        <v>453</v>
      </c>
      <c r="C162" s="330">
        <v>2384</v>
      </c>
      <c r="D162" s="337">
        <f>C162/B162</f>
        <v>5.2626931567328921</v>
      </c>
      <c r="E162" s="330">
        <v>14</v>
      </c>
      <c r="F162" s="330">
        <v>69</v>
      </c>
      <c r="G162" s="330">
        <v>53</v>
      </c>
      <c r="H162" s="330">
        <v>429</v>
      </c>
      <c r="I162" s="337">
        <f>H162/G162</f>
        <v>8.0943396226415096</v>
      </c>
      <c r="J162" s="330">
        <v>2</v>
      </c>
      <c r="K162" s="320">
        <f>(C162*0.1)+(E162*6)+(H162*0.1)+(J162*6)</f>
        <v>377.29999999999995</v>
      </c>
      <c r="L162" s="320">
        <f>(C162*0.1)+(E162*6)+(G162*1)+(H162*0.1)+(J162*6)</f>
        <v>430.29999999999995</v>
      </c>
      <c r="O162" s="336">
        <f>(B162+F162)/(B162+F162+B164+F164+B166+F166+B160+H160)</f>
        <v>0.35127860026917901</v>
      </c>
      <c r="P162" s="317">
        <f>B162/(H160+B162+B164+B166)</f>
        <v>0.72946859903381644</v>
      </c>
      <c r="Q162" s="317">
        <f>F162/(F162+F164+F166)</f>
        <v>0.16546762589928057</v>
      </c>
    </row>
    <row r="163" spans="1:20" x14ac:dyDescent="0.15">
      <c r="A163" s="333" t="s">
        <v>81</v>
      </c>
      <c r="B163" s="335" t="s">
        <v>10</v>
      </c>
      <c r="C163" s="335" t="s">
        <v>19</v>
      </c>
      <c r="D163" s="335" t="s">
        <v>77</v>
      </c>
      <c r="E163" s="335" t="s">
        <v>6</v>
      </c>
      <c r="F163" s="335" t="s">
        <v>17</v>
      </c>
      <c r="G163" s="335" t="s">
        <v>18</v>
      </c>
      <c r="H163" s="335" t="s">
        <v>19</v>
      </c>
      <c r="I163" s="335" t="s">
        <v>78</v>
      </c>
      <c r="J163" s="335" t="s">
        <v>6</v>
      </c>
      <c r="K163" s="335" t="s">
        <v>14</v>
      </c>
      <c r="L163" s="335" t="s">
        <v>91</v>
      </c>
      <c r="O163" s="316" t="s">
        <v>85</v>
      </c>
      <c r="P163" s="316" t="s">
        <v>87</v>
      </c>
      <c r="Q163" s="316" t="s">
        <v>88</v>
      </c>
    </row>
    <row r="164" spans="1:20" x14ac:dyDescent="0.15">
      <c r="A164" s="319" t="s">
        <v>44</v>
      </c>
      <c r="B164" s="330">
        <v>4</v>
      </c>
      <c r="C164" s="330">
        <v>20</v>
      </c>
      <c r="D164" s="330">
        <f>C164/B164</f>
        <v>5</v>
      </c>
      <c r="E164" s="330">
        <v>0</v>
      </c>
      <c r="F164" s="330">
        <v>261</v>
      </c>
      <c r="G164" s="330">
        <v>180</v>
      </c>
      <c r="H164" s="330">
        <v>2277</v>
      </c>
      <c r="I164" s="337">
        <f>H164/G164</f>
        <v>12.65</v>
      </c>
      <c r="J164" s="330">
        <v>18</v>
      </c>
      <c r="K164" s="320">
        <f>(C164*0.1)+(E164*6)+(H164*0.1)+(J164*6)</f>
        <v>337.70000000000005</v>
      </c>
      <c r="L164" s="320">
        <f>(C164*0.1)+(E164*6)+(G164*1)+(H164*0.1)+(J164*6)</f>
        <v>517.70000000000005</v>
      </c>
      <c r="O164" s="336">
        <f>(B164+F164)/(B162+F162+B164+F164+B166+F166+B160+H160)</f>
        <v>0.17833109017496634</v>
      </c>
      <c r="P164" s="317">
        <f>B164/(B162+H160+B164+B166)</f>
        <v>6.4412238325281803E-3</v>
      </c>
      <c r="Q164" s="317">
        <f>F164/(F164+F162+F166)</f>
        <v>0.62589928057553956</v>
      </c>
    </row>
    <row r="165" spans="1:20" x14ac:dyDescent="0.15">
      <c r="A165" s="333" t="s">
        <v>82</v>
      </c>
      <c r="B165" s="335" t="s">
        <v>10</v>
      </c>
      <c r="C165" s="335" t="s">
        <v>19</v>
      </c>
      <c r="D165" s="335" t="s">
        <v>77</v>
      </c>
      <c r="E165" s="335" t="s">
        <v>6</v>
      </c>
      <c r="F165" s="335" t="s">
        <v>17</v>
      </c>
      <c r="G165" s="335" t="s">
        <v>18</v>
      </c>
      <c r="H165" s="335" t="s">
        <v>19</v>
      </c>
      <c r="I165" s="335" t="s">
        <v>78</v>
      </c>
      <c r="J165" s="335" t="s">
        <v>6</v>
      </c>
      <c r="K165" s="335" t="s">
        <v>14</v>
      </c>
      <c r="L165" s="335" t="s">
        <v>91</v>
      </c>
      <c r="O165" s="316" t="s">
        <v>85</v>
      </c>
      <c r="P165" s="316" t="s">
        <v>87</v>
      </c>
      <c r="Q165" s="316" t="s">
        <v>88</v>
      </c>
    </row>
    <row r="166" spans="1:20" x14ac:dyDescent="0.15">
      <c r="A166" s="319" t="s">
        <v>44</v>
      </c>
      <c r="B166" s="330">
        <v>0</v>
      </c>
      <c r="C166" s="330">
        <v>0</v>
      </c>
      <c r="D166" s="330" t="e">
        <f>C166/B166</f>
        <v>#DIV/0!</v>
      </c>
      <c r="E166" s="330">
        <v>0</v>
      </c>
      <c r="F166" s="330">
        <v>87</v>
      </c>
      <c r="G166" s="330">
        <v>69</v>
      </c>
      <c r="H166" s="330">
        <v>811</v>
      </c>
      <c r="I166" s="337">
        <f>H166/G166</f>
        <v>11.753623188405797</v>
      </c>
      <c r="J166" s="330">
        <v>4</v>
      </c>
      <c r="K166" s="320">
        <f>(C166*0.1)+(E166*6)+(H166*0.1)+(J166*6)</f>
        <v>105.10000000000001</v>
      </c>
      <c r="L166" s="320">
        <f>(C166*0.1)+(E166*6)+(G166*1)+(H166*0.1)+(J166*6)</f>
        <v>174.10000000000002</v>
      </c>
      <c r="O166" s="336">
        <f>(B166+F166)/(B162+F162+B164+F164+B166+F166+B160+H160)</f>
        <v>5.8546433378196504E-2</v>
      </c>
      <c r="P166" s="332">
        <f>B166/(B166+B164+B162+H160)</f>
        <v>0</v>
      </c>
      <c r="Q166" s="317">
        <f>F166/(F166+F164+F162)</f>
        <v>0.20863309352517986</v>
      </c>
    </row>
    <row r="168" spans="1:20" x14ac:dyDescent="0.15">
      <c r="A168" s="318">
        <v>2025</v>
      </c>
      <c r="P168" s="314">
        <v>2025</v>
      </c>
      <c r="S168" s="318" t="s">
        <v>92</v>
      </c>
    </row>
    <row r="169" spans="1:20" x14ac:dyDescent="0.15">
      <c r="A169" s="333" t="s">
        <v>79</v>
      </c>
      <c r="B169" s="335" t="s">
        <v>89</v>
      </c>
      <c r="C169" s="335" t="s">
        <v>2</v>
      </c>
      <c r="D169" s="335" t="s">
        <v>3</v>
      </c>
      <c r="E169" s="335" t="s">
        <v>19</v>
      </c>
      <c r="F169" s="335" t="s">
        <v>6</v>
      </c>
      <c r="G169" s="335" t="s">
        <v>76</v>
      </c>
      <c r="H169" s="335" t="s">
        <v>10</v>
      </c>
      <c r="I169" s="335" t="s">
        <v>19</v>
      </c>
      <c r="J169" s="335" t="s">
        <v>77</v>
      </c>
      <c r="K169" s="335" t="s">
        <v>6</v>
      </c>
      <c r="L169" s="335" t="s">
        <v>14</v>
      </c>
      <c r="O169" s="335" t="s">
        <v>85</v>
      </c>
      <c r="P169" s="335" t="s">
        <v>86</v>
      </c>
      <c r="Q169" s="335" t="s">
        <v>87</v>
      </c>
      <c r="S169" s="316" t="s">
        <v>40</v>
      </c>
      <c r="T169" s="316" t="s">
        <v>41</v>
      </c>
    </row>
    <row r="170" spans="1:20" x14ac:dyDescent="0.15">
      <c r="A170" s="319" t="s">
        <v>44</v>
      </c>
      <c r="B170" s="330">
        <v>498</v>
      </c>
      <c r="C170" s="330">
        <v>319</v>
      </c>
      <c r="D170" s="336">
        <f>C170/B170</f>
        <v>0.64056224899598391</v>
      </c>
      <c r="E170" s="330">
        <v>3504</v>
      </c>
      <c r="F170" s="330">
        <v>25</v>
      </c>
      <c r="G170" s="330">
        <v>6</v>
      </c>
      <c r="H170" s="330">
        <v>113</v>
      </c>
      <c r="I170" s="330">
        <v>429</v>
      </c>
      <c r="J170" s="330">
        <f>I170/H170</f>
        <v>3.7964601769911503</v>
      </c>
      <c r="K170" s="330">
        <v>8</v>
      </c>
      <c r="L170" s="320">
        <f>((E170*0.05)+(F170*4)+(G170*-1)+(I170*0.1)+(K170*6))</f>
        <v>360.1</v>
      </c>
      <c r="O170" s="336">
        <f>(B170+H170)/(B172+F172+B174+F174+B176+F176+B170+H170)</f>
        <v>0.42430555555555555</v>
      </c>
      <c r="P170" s="317">
        <f>B170/(B170+F172+F174+F176)</f>
        <v>0.51713395638629278</v>
      </c>
      <c r="Q170" s="317">
        <f>H170/(H170+B172+B174+B176)</f>
        <v>0.23689727463312368</v>
      </c>
      <c r="S170" s="317">
        <f>(H170+B172+B174+B176)/(H170+B172+B174+B176+B170)</f>
        <v>0.48923076923076925</v>
      </c>
      <c r="T170" s="317">
        <f>B170/(B170+H170+B172+B174+B176)</f>
        <v>0.51076923076923075</v>
      </c>
    </row>
    <row r="171" spans="1:20" x14ac:dyDescent="0.15">
      <c r="A171" s="333" t="s">
        <v>80</v>
      </c>
      <c r="B171" s="335" t="s">
        <v>10</v>
      </c>
      <c r="C171" s="335" t="s">
        <v>19</v>
      </c>
      <c r="D171" s="335" t="s">
        <v>77</v>
      </c>
      <c r="E171" s="335" t="s">
        <v>6</v>
      </c>
      <c r="F171" s="335" t="s">
        <v>17</v>
      </c>
      <c r="G171" s="335" t="s">
        <v>18</v>
      </c>
      <c r="H171" s="335" t="s">
        <v>19</v>
      </c>
      <c r="I171" s="335" t="s">
        <v>78</v>
      </c>
      <c r="J171" s="335" t="s">
        <v>6</v>
      </c>
      <c r="K171" s="335" t="s">
        <v>14</v>
      </c>
      <c r="L171" s="335" t="s">
        <v>91</v>
      </c>
      <c r="O171" s="316" t="s">
        <v>85</v>
      </c>
      <c r="P171" s="316" t="s">
        <v>87</v>
      </c>
      <c r="Q171" s="316" t="s">
        <v>88</v>
      </c>
    </row>
    <row r="172" spans="1:20" x14ac:dyDescent="0.15">
      <c r="A172" s="319" t="s">
        <v>44</v>
      </c>
      <c r="B172" s="330">
        <v>364</v>
      </c>
      <c r="C172" s="330">
        <v>1593</v>
      </c>
      <c r="D172" s="337">
        <f>C172/B172</f>
        <v>4.3763736263736268</v>
      </c>
      <c r="E172" s="330">
        <v>9</v>
      </c>
      <c r="F172" s="330">
        <v>69</v>
      </c>
      <c r="G172" s="330">
        <v>52</v>
      </c>
      <c r="H172" s="330">
        <v>382</v>
      </c>
      <c r="I172" s="337">
        <f>H172/G172</f>
        <v>7.3461538461538458</v>
      </c>
      <c r="J172" s="330">
        <v>2</v>
      </c>
      <c r="K172" s="320">
        <f>(C172*0.1)+(E172*6)+(H172*0.1)+(J172*6)</f>
        <v>263.5</v>
      </c>
      <c r="L172" s="320">
        <f>(C172*0.1)+(E172*6)+(G172*1)+(H172*0.1)+(J172*6)</f>
        <v>315.5</v>
      </c>
      <c r="O172" s="336">
        <f>(B172+F172)/(B172+F172+B174+F174+B176+F176+B170+H170)</f>
        <v>0.30069444444444443</v>
      </c>
      <c r="P172" s="317">
        <f>B172/(H170+B172+B174+B176)</f>
        <v>0.76310272536687629</v>
      </c>
      <c r="Q172" s="317">
        <f>F172/(F172+F174+F176)</f>
        <v>0.14838709677419354</v>
      </c>
    </row>
    <row r="173" spans="1:20" x14ac:dyDescent="0.15">
      <c r="A173" s="333" t="s">
        <v>81</v>
      </c>
      <c r="B173" s="335" t="s">
        <v>10</v>
      </c>
      <c r="C173" s="335" t="s">
        <v>19</v>
      </c>
      <c r="D173" s="335" t="s">
        <v>77</v>
      </c>
      <c r="E173" s="335" t="s">
        <v>6</v>
      </c>
      <c r="F173" s="335" t="s">
        <v>17</v>
      </c>
      <c r="G173" s="335" t="s">
        <v>18</v>
      </c>
      <c r="H173" s="335" t="s">
        <v>19</v>
      </c>
      <c r="I173" s="335" t="s">
        <v>78</v>
      </c>
      <c r="J173" s="335" t="s">
        <v>6</v>
      </c>
      <c r="K173" s="335" t="s">
        <v>14</v>
      </c>
      <c r="L173" s="335" t="s">
        <v>91</v>
      </c>
      <c r="O173" s="316" t="s">
        <v>85</v>
      </c>
      <c r="P173" s="316" t="s">
        <v>87</v>
      </c>
      <c r="Q173" s="316" t="s">
        <v>88</v>
      </c>
    </row>
    <row r="174" spans="1:20" x14ac:dyDescent="0.15">
      <c r="A174" s="319" t="s">
        <v>44</v>
      </c>
      <c r="B174" s="330">
        <v>0</v>
      </c>
      <c r="C174" s="330">
        <v>0</v>
      </c>
      <c r="D174" s="337" t="e">
        <f>C174/B174</f>
        <v>#DIV/0!</v>
      </c>
      <c r="E174" s="330">
        <v>0</v>
      </c>
      <c r="F174" s="330">
        <v>291</v>
      </c>
      <c r="G174" s="330">
        <v>190</v>
      </c>
      <c r="H174" s="330">
        <v>2409</v>
      </c>
      <c r="I174" s="337">
        <f>H174/G174</f>
        <v>12.678947368421053</v>
      </c>
      <c r="J174" s="330">
        <v>12</v>
      </c>
      <c r="K174" s="320">
        <f>(C174*0.1)+(E174*6)+(H174*0.1)+(J174*6)</f>
        <v>312.89999999999998</v>
      </c>
      <c r="L174" s="320">
        <f>(C174*0.1)+(E174*6)+(G174*1)+(H174*0.1)+(J174*6)</f>
        <v>502.9</v>
      </c>
      <c r="O174" s="336">
        <f>(B174+F174)/(B172+F172+B174+F174+B176+F176+B170+H170)</f>
        <v>0.20208333333333334</v>
      </c>
      <c r="P174" s="317">
        <f>B174/(B172+H170+B174+B176)</f>
        <v>0</v>
      </c>
      <c r="Q174" s="317">
        <f>F174/(F174+F172+F176)</f>
        <v>0.62580645161290327</v>
      </c>
    </row>
    <row r="175" spans="1:20" x14ac:dyDescent="0.15">
      <c r="A175" s="333" t="s">
        <v>82</v>
      </c>
      <c r="B175" s="335" t="s">
        <v>10</v>
      </c>
      <c r="C175" s="335" t="s">
        <v>19</v>
      </c>
      <c r="D175" s="335" t="s">
        <v>77</v>
      </c>
      <c r="E175" s="335" t="s">
        <v>6</v>
      </c>
      <c r="F175" s="335" t="s">
        <v>17</v>
      </c>
      <c r="G175" s="335" t="s">
        <v>18</v>
      </c>
      <c r="H175" s="335" t="s">
        <v>19</v>
      </c>
      <c r="I175" s="335" t="s">
        <v>78</v>
      </c>
      <c r="J175" s="335" t="s">
        <v>6</v>
      </c>
      <c r="K175" s="335" t="s">
        <v>14</v>
      </c>
      <c r="L175" s="335" t="s">
        <v>91</v>
      </c>
      <c r="O175" s="316" t="s">
        <v>85</v>
      </c>
      <c r="P175" s="316" t="s">
        <v>87</v>
      </c>
      <c r="Q175" s="316" t="s">
        <v>88</v>
      </c>
    </row>
    <row r="176" spans="1:20" x14ac:dyDescent="0.15">
      <c r="A176" s="319" t="s">
        <v>44</v>
      </c>
      <c r="B176" s="330">
        <v>0</v>
      </c>
      <c r="C176" s="330">
        <v>0</v>
      </c>
      <c r="D176" s="330" t="e">
        <f>C176/B176</f>
        <v>#DIV/0!</v>
      </c>
      <c r="E176" s="330">
        <v>0</v>
      </c>
      <c r="F176" s="330">
        <v>105</v>
      </c>
      <c r="G176" s="330">
        <v>76</v>
      </c>
      <c r="H176" s="330">
        <v>707</v>
      </c>
      <c r="I176" s="337">
        <f>H176/G176</f>
        <v>9.3026315789473681</v>
      </c>
      <c r="J176" s="330">
        <v>12</v>
      </c>
      <c r="K176" s="320">
        <f>(C176*0.1)+(E176*6)+(H176*0.1)+(J176*6)</f>
        <v>142.69999999999999</v>
      </c>
      <c r="L176" s="320">
        <f>(C176*0.1)+(E176*6)+(G176*1)+(H176*0.1)+(J176*6)</f>
        <v>218.7</v>
      </c>
      <c r="O176" s="336">
        <f>(B176+F176)/(B172+F172+B174+F174+B176+F176+B170+H170)</f>
        <v>7.2916666666666671E-2</v>
      </c>
      <c r="P176" s="332">
        <f>B176/(B176+B174+B172+H170)</f>
        <v>0</v>
      </c>
      <c r="Q176" s="317">
        <f>F176/(F176+F174+F172)</f>
        <v>0.22580645161290322</v>
      </c>
    </row>
  </sheetData>
  <mergeCells count="136">
    <mergeCell ref="J124:M124"/>
    <mergeCell ref="R124:U124"/>
    <mergeCell ref="J125:M125"/>
    <mergeCell ref="R125:U125"/>
    <mergeCell ref="J126:M126"/>
    <mergeCell ref="R126:U126"/>
    <mergeCell ref="J122:M122"/>
    <mergeCell ref="A141:W141"/>
    <mergeCell ref="R122:U122"/>
    <mergeCell ref="J123:M123"/>
    <mergeCell ref="R123:U123"/>
    <mergeCell ref="H143:J143"/>
    <mergeCell ref="M143:O143"/>
    <mergeCell ref="H144:J144"/>
    <mergeCell ref="H145:J145"/>
    <mergeCell ref="H146:J146"/>
    <mergeCell ref="J127:M127"/>
    <mergeCell ref="R127:U127"/>
    <mergeCell ref="J128:M128"/>
    <mergeCell ref="R128:U128"/>
    <mergeCell ref="J129:M129"/>
    <mergeCell ref="R129:U129"/>
    <mergeCell ref="J130:M130"/>
    <mergeCell ref="R130:U130"/>
    <mergeCell ref="H76:J76"/>
    <mergeCell ref="H77:J77"/>
    <mergeCell ref="A80:W80"/>
    <mergeCell ref="A121:G121"/>
    <mergeCell ref="J121:N121"/>
    <mergeCell ref="R121:V121"/>
    <mergeCell ref="C83:I83"/>
    <mergeCell ref="L83:P83"/>
    <mergeCell ref="R83:T83"/>
    <mergeCell ref="V83:W83"/>
    <mergeCell ref="A91:G91"/>
    <mergeCell ref="H91:M91"/>
    <mergeCell ref="R91:T91"/>
    <mergeCell ref="V91:W91"/>
    <mergeCell ref="A101:G101"/>
    <mergeCell ref="J101:N101"/>
    <mergeCell ref="R101:T101"/>
    <mergeCell ref="V101:W101"/>
    <mergeCell ref="A112:G112"/>
    <mergeCell ref="J112:N112"/>
    <mergeCell ref="R112:T112"/>
    <mergeCell ref="V112:W112"/>
    <mergeCell ref="J59:M59"/>
    <mergeCell ref="R59:U59"/>
    <mergeCell ref="AL59:AO59"/>
    <mergeCell ref="AT59:AW59"/>
    <mergeCell ref="A73:W73"/>
    <mergeCell ref="H75:J75"/>
    <mergeCell ref="M75:O75"/>
    <mergeCell ref="J57:M57"/>
    <mergeCell ref="R57:U57"/>
    <mergeCell ref="AL57:AO57"/>
    <mergeCell ref="AT57:AW57"/>
    <mergeCell ref="J58:M58"/>
    <mergeCell ref="R58:U58"/>
    <mergeCell ref="AL58:AO58"/>
    <mergeCell ref="AT58:AW58"/>
    <mergeCell ref="J55:M55"/>
    <mergeCell ref="R55:U55"/>
    <mergeCell ref="AL55:AO55"/>
    <mergeCell ref="AT55:AW55"/>
    <mergeCell ref="J56:M56"/>
    <mergeCell ref="R56:U56"/>
    <mergeCell ref="AL56:AO56"/>
    <mergeCell ref="AT56:AW56"/>
    <mergeCell ref="J53:M53"/>
    <mergeCell ref="R53:U53"/>
    <mergeCell ref="AL53:AO53"/>
    <mergeCell ref="AT53:AW53"/>
    <mergeCell ref="J54:M54"/>
    <mergeCell ref="R54:U54"/>
    <mergeCell ref="AL54:AO54"/>
    <mergeCell ref="AT54:AW54"/>
    <mergeCell ref="J51:M51"/>
    <mergeCell ref="R51:U51"/>
    <mergeCell ref="AL51:AO51"/>
    <mergeCell ref="AT51:AW51"/>
    <mergeCell ref="J52:M52"/>
    <mergeCell ref="R52:U52"/>
    <mergeCell ref="AL52:AO52"/>
    <mergeCell ref="AT52:AW52"/>
    <mergeCell ref="A50:G50"/>
    <mergeCell ref="J50:N50"/>
    <mergeCell ref="R50:V50"/>
    <mergeCell ref="AC50:AI50"/>
    <mergeCell ref="AL50:AP50"/>
    <mergeCell ref="AT50:AX50"/>
    <mergeCell ref="AV30:AX30"/>
    <mergeCell ref="AZ30:BA30"/>
    <mergeCell ref="A41:G41"/>
    <mergeCell ref="L41:P41"/>
    <mergeCell ref="T41:V41"/>
    <mergeCell ref="X41:Y41"/>
    <mergeCell ref="AE41:AK41"/>
    <mergeCell ref="AN41:AR41"/>
    <mergeCell ref="AV41:AX41"/>
    <mergeCell ref="AZ41:BA41"/>
    <mergeCell ref="A30:G30"/>
    <mergeCell ref="L30:P30"/>
    <mergeCell ref="T30:V30"/>
    <mergeCell ref="X30:Y30"/>
    <mergeCell ref="AE30:AK30"/>
    <mergeCell ref="AN30:AR30"/>
    <mergeCell ref="AV12:AX12"/>
    <mergeCell ref="AZ12:BA12"/>
    <mergeCell ref="A20:G20"/>
    <mergeCell ref="H20:M20"/>
    <mergeCell ref="T20:V20"/>
    <mergeCell ref="X20:Y20"/>
    <mergeCell ref="AE20:AK20"/>
    <mergeCell ref="AL20:AQ20"/>
    <mergeCell ref="AV20:AX20"/>
    <mergeCell ref="AZ20:BA20"/>
    <mergeCell ref="C12:I12"/>
    <mergeCell ref="N12:R12"/>
    <mergeCell ref="T12:V12"/>
    <mergeCell ref="X12:Y12"/>
    <mergeCell ref="AG12:AM12"/>
    <mergeCell ref="AP12:AT12"/>
    <mergeCell ref="H6:J6"/>
    <mergeCell ref="AJ6:AL6"/>
    <mergeCell ref="H7:J7"/>
    <mergeCell ref="AJ7:AL7"/>
    <mergeCell ref="A10:W10"/>
    <mergeCell ref="AC10:AY10"/>
    <mergeCell ref="A1:W1"/>
    <mergeCell ref="A3:W3"/>
    <mergeCell ref="AC3:AY3"/>
    <mergeCell ref="H5:J5"/>
    <mergeCell ref="M5:O5"/>
    <mergeCell ref="AJ5:AL5"/>
    <mergeCell ref="AO5:AQ5"/>
  </mergeCells>
  <hyperlinks>
    <hyperlink ref="H6" location="ARI!A90" display="RSP Projections: Year 2" xr:uid="{976587DB-FB23-44C7-A2DE-CE6F5DB5B5A9}"/>
    <hyperlink ref="H6:J6" location="ARI!A110" display="RSP Projections: Year 2" xr:uid="{580C4D10-5264-412F-ABD1-272FBED79969}"/>
    <hyperlink ref="M5:O5" location="ARI!AX11" display="Adjustable Projections: Year 1" xr:uid="{BD00D46C-AD33-4EF1-A079-39225EF7BEEA}"/>
    <hyperlink ref="AJ5" location="ARI!C9" display="RSP Projections: Year 1" xr:uid="{E8AD82F8-EAB8-427F-BF55-0F7343B3049A}"/>
    <hyperlink ref="AJ6" location="ARI!A90" display="RSP Projections: Year 2" xr:uid="{8761CBE1-BDEF-4E0B-B63C-B8DD41233EDF}"/>
    <hyperlink ref="AJ6:AL6" location="ARI!A110" display="RSP Projections: Year 2" xr:uid="{B3AA92A9-551D-48D2-A8EC-770A353E5C80}"/>
    <hyperlink ref="AO5:AQ5" location="ARI!AX11" display="Adjustable Projections: Year 1" xr:uid="{98C9C51E-70AE-430D-9683-EA4C3892DADA}"/>
    <hyperlink ref="H5" location="ARI!C9" display="RSP Projections: Year 1" xr:uid="{3BDC1F61-661D-41A9-AB46-13CE520235BE}"/>
    <hyperlink ref="H76" location="ARI!A90" display="RSP Projections: Year 2" xr:uid="{566668D1-12E4-448A-8F2D-B2E1A63E8395}"/>
    <hyperlink ref="H76:J76" location="ARI!A110" display="RSP Projections: Year 2" xr:uid="{3F8CA799-8543-4D17-9971-167FBCEEEFC0}"/>
    <hyperlink ref="M75:O75" location="ARI!AX11" display="Adjustable Projections: Year 1" xr:uid="{414C1251-27E5-42A0-9741-9AE037B90AB8}"/>
    <hyperlink ref="H75" location="ARI!C9" display="RSP Projections: Year 1" xr:uid="{D0F4FFE4-7717-4F8D-BCE8-0694DF07E2DD}"/>
    <hyperlink ref="M143:O143" location="ARI!AX11" display="Adjustable Projections: Year 1" xr:uid="{CFACCD09-6B51-4EF1-A2DA-81E75076719A}"/>
    <hyperlink ref="H144:J144" location="ARI!A110" display="RSP Projections: Year 2" xr:uid="{92A7D1F7-AF5D-4F69-90AD-F174DE63AD97}"/>
    <hyperlink ref="H144" location="ARI!A90" display="RSP Projections: Year 2" xr:uid="{7A048563-472A-4AEC-8989-42E389600097}"/>
    <hyperlink ref="H143" location="ARI!C9" display="RSP Projections: Year 1" xr:uid="{545EBE93-2558-40BD-9F0E-266953B7A834}"/>
    <hyperlink ref="M6" location="ARI!A170" display="Past Run/Pass Performances" xr:uid="{A11D79EE-B0F6-448F-9C88-8F9837FEAB5A}"/>
    <hyperlink ref="M76" location="ARI!A170" display="Past Run/Pass Performances" xr:uid="{60A087B1-93C5-4B63-A563-07BC8086EF79}"/>
  </hyperlinks>
  <pageMargins left="0" right="0" top="0" bottom="0" header="0" footer="0"/>
  <pageSetup scale="54" orientation="landscape" horizontalDpi="1200" verticalDpi="12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332D-5011-4DD0-A57A-96BEDEE170BB}">
  <dimension ref="A1:BB176"/>
  <sheetViews>
    <sheetView topLeftCell="A43" zoomScale="200" zoomScaleNormal="200" workbookViewId="0">
      <selection activeCell="J56" sqref="J56:M56"/>
    </sheetView>
  </sheetViews>
  <sheetFormatPr defaultColWidth="3.7109375" defaultRowHeight="8.25" x14ac:dyDescent="0.15"/>
  <cols>
    <col min="1" max="1" width="11.7109375" style="68" customWidth="1"/>
    <col min="2" max="2" width="4" style="68" customWidth="1"/>
    <col min="3" max="3" width="3.85546875" style="68" bestFit="1" customWidth="1"/>
    <col min="4" max="4" width="5" style="68" customWidth="1"/>
    <col min="5" max="5" width="4.28515625" style="68" bestFit="1" customWidth="1"/>
    <col min="6" max="6" width="4.140625" style="68" bestFit="1" customWidth="1"/>
    <col min="7" max="7" width="5.28515625" style="68" customWidth="1"/>
    <col min="8" max="8" width="3.85546875" style="68" bestFit="1" customWidth="1"/>
    <col min="9" max="9" width="4.7109375" style="68" customWidth="1"/>
    <col min="10" max="10" width="3.85546875" style="68" bestFit="1" customWidth="1"/>
    <col min="11" max="11" width="4.28515625" style="68" bestFit="1" customWidth="1"/>
    <col min="12" max="12" width="3.85546875" style="68" bestFit="1" customWidth="1"/>
    <col min="13" max="13" width="4.7109375" style="68" customWidth="1"/>
    <col min="14" max="14" width="3.140625" style="68" customWidth="1"/>
    <col min="15" max="15" width="4.5703125" style="68" customWidth="1"/>
    <col min="16" max="16" width="3.7109375" style="68" customWidth="1"/>
    <col min="17" max="17" width="4.28515625" style="68" bestFit="1" customWidth="1"/>
    <col min="18" max="18" width="11" style="68" customWidth="1"/>
    <col min="19" max="20" width="4.85546875" style="68" customWidth="1"/>
    <col min="21" max="21" width="4.140625" style="68" customWidth="1"/>
    <col min="22" max="22" width="3.7109375" style="68"/>
    <col min="23" max="24" width="3.85546875" style="68" bestFit="1" customWidth="1"/>
    <col min="25" max="29" width="3.7109375" style="68"/>
    <col min="30" max="30" width="3.85546875" style="68" bestFit="1" customWidth="1"/>
    <col min="31" max="31" width="4.28515625" style="68" bestFit="1" customWidth="1"/>
    <col min="32" max="32" width="4.140625" style="68" bestFit="1" customWidth="1"/>
    <col min="33" max="33" width="4.28515625" style="68" bestFit="1" customWidth="1"/>
    <col min="34" max="34" width="4.140625" style="68" bestFit="1" customWidth="1"/>
    <col min="35" max="35" width="4.28515625" style="68" bestFit="1" customWidth="1"/>
    <col min="36" max="36" width="3.85546875" style="68" bestFit="1" customWidth="1"/>
    <col min="37" max="37" width="4.28515625" style="68" bestFit="1" customWidth="1"/>
    <col min="38" max="38" width="3.85546875" style="68" bestFit="1" customWidth="1"/>
    <col min="39" max="39" width="4.28515625" style="68" bestFit="1" customWidth="1"/>
    <col min="40" max="40" width="3.85546875" style="68" bestFit="1" customWidth="1"/>
    <col min="41" max="41" width="4.28515625" style="68" bestFit="1" customWidth="1"/>
    <col min="42" max="42" width="3.85546875" style="68" bestFit="1" customWidth="1"/>
    <col min="43" max="43" width="4.28515625" style="68" bestFit="1" customWidth="1"/>
    <col min="44" max="44" width="3.85546875" style="68" bestFit="1" customWidth="1"/>
    <col min="45" max="45" width="4.28515625" style="68" bestFit="1" customWidth="1"/>
    <col min="46" max="46" width="3.7109375" style="68"/>
    <col min="47" max="47" width="5.85546875" style="68" bestFit="1" customWidth="1"/>
    <col min="48" max="48" width="4.7109375" style="68" bestFit="1" customWidth="1"/>
    <col min="49" max="49" width="4.5703125" style="68" bestFit="1" customWidth="1"/>
    <col min="50" max="50" width="3.7109375" style="68"/>
    <col min="51" max="52" width="3.85546875" style="68" bestFit="1" customWidth="1"/>
    <col min="53" max="16384" width="3.7109375" style="68"/>
  </cols>
  <sheetData>
    <row r="1" spans="1:53" x14ac:dyDescent="0.15">
      <c r="A1" s="594" t="s">
        <v>120</v>
      </c>
      <c r="B1" s="594"/>
      <c r="C1" s="594"/>
      <c r="D1" s="594"/>
      <c r="E1" s="594"/>
      <c r="F1" s="594"/>
      <c r="G1" s="594"/>
      <c r="H1" s="594"/>
      <c r="I1" s="594"/>
      <c r="J1" s="594"/>
      <c r="K1" s="594"/>
      <c r="L1" s="594"/>
      <c r="M1" s="594"/>
      <c r="N1" s="594"/>
      <c r="O1" s="594"/>
      <c r="P1" s="594"/>
      <c r="Q1" s="594"/>
      <c r="R1" s="594"/>
      <c r="S1" s="594"/>
      <c r="T1" s="594"/>
      <c r="U1" s="594"/>
      <c r="V1" s="594"/>
      <c r="W1" s="594"/>
    </row>
    <row r="2" spans="1:53" x14ac:dyDescent="0.15">
      <c r="C2" s="69"/>
      <c r="D2" s="69"/>
      <c r="E2" s="69"/>
      <c r="F2" s="69"/>
      <c r="G2" s="69"/>
      <c r="H2" s="69"/>
      <c r="I2" s="69"/>
      <c r="J2" s="69"/>
      <c r="K2" s="69"/>
      <c r="L2" s="69"/>
      <c r="M2" s="69"/>
      <c r="N2" s="69"/>
    </row>
    <row r="3" spans="1:53" x14ac:dyDescent="0.15">
      <c r="A3" s="594" t="s">
        <v>55</v>
      </c>
      <c r="B3" s="594"/>
      <c r="C3" s="594"/>
      <c r="D3" s="594"/>
      <c r="E3" s="594"/>
      <c r="F3" s="594"/>
      <c r="G3" s="594"/>
      <c r="H3" s="594"/>
      <c r="I3" s="594"/>
      <c r="J3" s="594"/>
      <c r="K3" s="594"/>
      <c r="L3" s="594"/>
      <c r="M3" s="594"/>
      <c r="N3" s="594"/>
      <c r="O3" s="594"/>
      <c r="P3" s="594"/>
      <c r="Q3" s="594"/>
      <c r="R3" s="594"/>
      <c r="S3" s="594"/>
      <c r="T3" s="594"/>
      <c r="U3" s="594"/>
      <c r="V3" s="594"/>
      <c r="W3" s="594"/>
      <c r="AC3" s="594" t="s">
        <v>55</v>
      </c>
      <c r="AD3" s="594"/>
      <c r="AE3" s="594"/>
      <c r="AF3" s="594"/>
      <c r="AG3" s="594"/>
      <c r="AH3" s="594"/>
      <c r="AI3" s="594"/>
      <c r="AJ3" s="594"/>
      <c r="AK3" s="594"/>
      <c r="AL3" s="594"/>
      <c r="AM3" s="594"/>
      <c r="AN3" s="594"/>
      <c r="AO3" s="594"/>
      <c r="AP3" s="594"/>
      <c r="AQ3" s="594"/>
      <c r="AR3" s="594"/>
      <c r="AS3" s="594"/>
      <c r="AT3" s="594"/>
      <c r="AU3" s="594"/>
      <c r="AV3" s="594"/>
      <c r="AW3" s="594"/>
      <c r="AX3" s="594"/>
      <c r="AY3" s="594"/>
    </row>
    <row r="4" spans="1:53" x14ac:dyDescent="0.15">
      <c r="A4" s="69"/>
      <c r="B4" s="69"/>
      <c r="C4" s="69"/>
      <c r="D4" s="69"/>
      <c r="E4" s="69"/>
      <c r="F4" s="69"/>
      <c r="G4" s="69"/>
      <c r="H4" s="69"/>
      <c r="I4" s="69"/>
      <c r="J4" s="69"/>
      <c r="K4" s="69"/>
      <c r="L4" s="69"/>
      <c r="M4" s="69"/>
      <c r="N4" s="69"/>
      <c r="O4" s="69"/>
      <c r="P4" s="69"/>
      <c r="Q4" s="69"/>
      <c r="R4" s="69"/>
      <c r="S4" s="69"/>
      <c r="T4" s="69"/>
      <c r="U4" s="69"/>
      <c r="V4" s="69"/>
      <c r="W4" s="69"/>
      <c r="X4" s="69"/>
      <c r="Y4" s="69"/>
      <c r="Z4" s="69"/>
      <c r="AA4" s="69"/>
      <c r="AC4" s="69"/>
      <c r="AD4" s="69"/>
      <c r="AE4" s="69"/>
      <c r="AF4" s="69"/>
      <c r="AG4" s="69"/>
      <c r="AH4" s="69"/>
      <c r="AI4" s="69"/>
      <c r="AJ4" s="69"/>
      <c r="AK4" s="69"/>
      <c r="AL4" s="69"/>
      <c r="AM4" s="69"/>
      <c r="AN4" s="69"/>
      <c r="AO4" s="69"/>
      <c r="AP4" s="69"/>
      <c r="AQ4" s="69"/>
      <c r="AR4" s="69"/>
      <c r="AS4" s="69"/>
      <c r="AT4" s="69"/>
      <c r="AU4" s="69"/>
      <c r="AV4" s="69"/>
      <c r="AW4" s="69"/>
      <c r="AX4" s="69"/>
      <c r="AY4" s="69"/>
    </row>
    <row r="5" spans="1:53" x14ac:dyDescent="0.15">
      <c r="H5" s="592" t="s">
        <v>36</v>
      </c>
      <c r="I5" s="593"/>
      <c r="J5" s="593"/>
      <c r="M5" s="592" t="s">
        <v>37</v>
      </c>
      <c r="N5" s="592"/>
      <c r="O5" s="592"/>
      <c r="S5" s="70" t="s">
        <v>94</v>
      </c>
      <c r="AJ5" s="592" t="s">
        <v>36</v>
      </c>
      <c r="AK5" s="593"/>
      <c r="AL5" s="593"/>
      <c r="AO5" s="592" t="s">
        <v>37</v>
      </c>
      <c r="AP5" s="592"/>
      <c r="AQ5" s="592"/>
    </row>
    <row r="6" spans="1:53" x14ac:dyDescent="0.15">
      <c r="H6" s="592" t="s">
        <v>38</v>
      </c>
      <c r="I6" s="592"/>
      <c r="J6" s="592"/>
      <c r="M6" s="71" t="s">
        <v>75</v>
      </c>
      <c r="S6" s="72" t="s">
        <v>40</v>
      </c>
      <c r="T6" s="72" t="s">
        <v>41</v>
      </c>
      <c r="AJ6" s="592" t="s">
        <v>38</v>
      </c>
      <c r="AK6" s="592"/>
      <c r="AL6" s="592"/>
    </row>
    <row r="7" spans="1:53" x14ac:dyDescent="0.15">
      <c r="H7" s="592"/>
      <c r="I7" s="593"/>
      <c r="J7" s="593"/>
      <c r="S7" s="73">
        <f>(N17+D27+L38+L47)/(N17+D27+L38+D17)</f>
        <v>0.48406374501992033</v>
      </c>
      <c r="T7" s="73">
        <f>D17/(D17+N17+D27+L38+L47)</f>
        <v>0.51593625498007967</v>
      </c>
      <c r="AJ7" s="592"/>
      <c r="AK7" s="593"/>
      <c r="AL7" s="593"/>
    </row>
    <row r="8" spans="1:53" x14ac:dyDescent="0.15">
      <c r="S8" s="68" t="s">
        <v>425</v>
      </c>
    </row>
    <row r="10" spans="1:53" x14ac:dyDescent="0.15">
      <c r="A10" s="594" t="s">
        <v>36</v>
      </c>
      <c r="B10" s="594"/>
      <c r="C10" s="594"/>
      <c r="D10" s="594"/>
      <c r="E10" s="594"/>
      <c r="F10" s="594"/>
      <c r="G10" s="594"/>
      <c r="H10" s="594"/>
      <c r="I10" s="594"/>
      <c r="J10" s="594"/>
      <c r="K10" s="594"/>
      <c r="L10" s="594"/>
      <c r="M10" s="594"/>
      <c r="N10" s="594"/>
      <c r="O10" s="594"/>
      <c r="P10" s="594"/>
      <c r="Q10" s="594"/>
      <c r="R10" s="594"/>
      <c r="S10" s="594"/>
      <c r="T10" s="594"/>
      <c r="U10" s="594"/>
      <c r="V10" s="594"/>
      <c r="W10" s="594"/>
      <c r="AC10" s="594" t="s">
        <v>37</v>
      </c>
      <c r="AD10" s="594"/>
      <c r="AE10" s="594"/>
      <c r="AF10" s="594"/>
      <c r="AG10" s="594"/>
      <c r="AH10" s="594"/>
      <c r="AI10" s="594"/>
      <c r="AJ10" s="594"/>
      <c r="AK10" s="594"/>
      <c r="AL10" s="594"/>
      <c r="AM10" s="594"/>
      <c r="AN10" s="594"/>
      <c r="AO10" s="594"/>
      <c r="AP10" s="594"/>
      <c r="AQ10" s="594"/>
      <c r="AR10" s="594"/>
      <c r="AS10" s="594"/>
      <c r="AT10" s="594"/>
      <c r="AU10" s="594"/>
      <c r="AV10" s="594"/>
      <c r="AW10" s="594"/>
      <c r="AX10" s="594"/>
      <c r="AY10" s="594"/>
    </row>
    <row r="12" spans="1:53" x14ac:dyDescent="0.15">
      <c r="C12" s="594" t="s">
        <v>48</v>
      </c>
      <c r="D12" s="594"/>
      <c r="E12" s="594"/>
      <c r="F12" s="594"/>
      <c r="G12" s="594"/>
      <c r="H12" s="594"/>
      <c r="I12" s="594"/>
      <c r="J12" s="69"/>
      <c r="K12" s="69"/>
      <c r="N12" s="594" t="s">
        <v>49</v>
      </c>
      <c r="O12" s="595"/>
      <c r="P12" s="595"/>
      <c r="Q12" s="595"/>
      <c r="R12" s="595"/>
      <c r="T12" s="594" t="s">
        <v>50</v>
      </c>
      <c r="U12" s="594"/>
      <c r="V12" s="594"/>
      <c r="X12" s="594"/>
      <c r="Y12" s="594"/>
      <c r="AG12" s="594" t="s">
        <v>48</v>
      </c>
      <c r="AH12" s="594"/>
      <c r="AI12" s="594"/>
      <c r="AJ12" s="594"/>
      <c r="AK12" s="594"/>
      <c r="AL12" s="594"/>
      <c r="AM12" s="594"/>
      <c r="AP12" s="594" t="s">
        <v>49</v>
      </c>
      <c r="AQ12" s="595"/>
      <c r="AR12" s="595"/>
      <c r="AS12" s="595"/>
      <c r="AT12" s="595"/>
      <c r="AV12" s="594" t="s">
        <v>50</v>
      </c>
      <c r="AW12" s="594"/>
      <c r="AX12" s="594"/>
      <c r="AZ12" s="594" t="s">
        <v>51</v>
      </c>
      <c r="BA12" s="594"/>
    </row>
    <row r="13" spans="1:53" x14ac:dyDescent="0.15">
      <c r="A13" s="74" t="s">
        <v>0</v>
      </c>
      <c r="B13" s="74" t="s">
        <v>1517</v>
      </c>
      <c r="C13" s="74" t="s">
        <v>66</v>
      </c>
      <c r="D13" s="74" t="s">
        <v>1</v>
      </c>
      <c r="E13" s="74" t="s">
        <v>2</v>
      </c>
      <c r="F13" s="74" t="s">
        <v>3</v>
      </c>
      <c r="G13" s="74" t="s">
        <v>4</v>
      </c>
      <c r="H13" s="74" t="s">
        <v>5</v>
      </c>
      <c r="I13" s="74" t="s">
        <v>6</v>
      </c>
      <c r="J13" s="74" t="s">
        <v>7</v>
      </c>
      <c r="K13" s="74" t="s">
        <v>8</v>
      </c>
      <c r="L13" s="74" t="s">
        <v>9</v>
      </c>
      <c r="N13" s="74" t="s">
        <v>10</v>
      </c>
      <c r="O13" s="74" t="s">
        <v>11</v>
      </c>
      <c r="P13" s="74" t="s">
        <v>12</v>
      </c>
      <c r="Q13" s="74" t="s">
        <v>6</v>
      </c>
      <c r="R13" s="74" t="s">
        <v>13</v>
      </c>
      <c r="S13" s="74"/>
      <c r="T13" s="74" t="s">
        <v>47</v>
      </c>
      <c r="U13" s="74" t="s">
        <v>45</v>
      </c>
      <c r="V13" s="74" t="s">
        <v>46</v>
      </c>
      <c r="W13" s="74"/>
      <c r="X13" s="74" t="s">
        <v>14</v>
      </c>
      <c r="Y13" s="74" t="s">
        <v>63</v>
      </c>
      <c r="Z13" s="74"/>
      <c r="AA13" s="74"/>
      <c r="AD13" s="74" t="s">
        <v>0</v>
      </c>
      <c r="AE13" s="74" t="s">
        <v>66</v>
      </c>
      <c r="AF13" s="74" t="s">
        <v>1</v>
      </c>
      <c r="AG13" s="74" t="s">
        <v>2</v>
      </c>
      <c r="AH13" s="74" t="s">
        <v>3</v>
      </c>
      <c r="AI13" s="74" t="s">
        <v>4</v>
      </c>
      <c r="AJ13" s="74" t="s">
        <v>5</v>
      </c>
      <c r="AK13" s="74" t="s">
        <v>6</v>
      </c>
      <c r="AL13" s="74" t="s">
        <v>7</v>
      </c>
      <c r="AM13" s="74" t="s">
        <v>8</v>
      </c>
      <c r="AN13" s="74" t="s">
        <v>9</v>
      </c>
      <c r="AP13" s="74" t="s">
        <v>10</v>
      </c>
      <c r="AQ13" s="74" t="s">
        <v>11</v>
      </c>
      <c r="AR13" s="74" t="s">
        <v>12</v>
      </c>
      <c r="AS13" s="74" t="s">
        <v>6</v>
      </c>
      <c r="AT13" s="74" t="s">
        <v>13</v>
      </c>
      <c r="AU13" s="74"/>
      <c r="AV13" s="74" t="s">
        <v>47</v>
      </c>
      <c r="AW13" s="74" t="s">
        <v>45</v>
      </c>
      <c r="AX13" s="74" t="s">
        <v>46</v>
      </c>
      <c r="AY13" s="74"/>
      <c r="AZ13" s="74" t="s">
        <v>14</v>
      </c>
      <c r="BA13" s="74" t="s">
        <v>63</v>
      </c>
    </row>
    <row r="14" spans="1:53" x14ac:dyDescent="0.15">
      <c r="A14" s="75" t="s">
        <v>1923</v>
      </c>
      <c r="B14" s="76">
        <v>42</v>
      </c>
      <c r="C14" s="76">
        <v>17</v>
      </c>
      <c r="D14" s="76">
        <v>518</v>
      </c>
      <c r="E14" s="76">
        <v>362</v>
      </c>
      <c r="F14" s="73">
        <f>E14/D14</f>
        <v>0.69884169884169889</v>
      </c>
      <c r="G14" s="76">
        <v>3893</v>
      </c>
      <c r="H14" s="77">
        <f>G14/D14</f>
        <v>7.5154440154440154</v>
      </c>
      <c r="I14" s="76">
        <v>31</v>
      </c>
      <c r="J14" s="73">
        <f>I14/D14</f>
        <v>5.9845559845559844E-2</v>
      </c>
      <c r="K14" s="76">
        <v>10</v>
      </c>
      <c r="L14" s="73">
        <f>K14/D14</f>
        <v>1.9305019305019305E-2</v>
      </c>
      <c r="N14" s="76">
        <v>20</v>
      </c>
      <c r="O14" s="76">
        <v>60</v>
      </c>
      <c r="P14" s="76">
        <f>O14/N14</f>
        <v>3</v>
      </c>
      <c r="Q14" s="76">
        <v>1</v>
      </c>
      <c r="R14" s="73">
        <f>Q14/N14</f>
        <v>0.05</v>
      </c>
      <c r="S14" s="78"/>
      <c r="T14" s="73">
        <f>(D14+N14)/($D$17+$N$17)</f>
        <v>0.99079189686924496</v>
      </c>
      <c r="U14" s="73">
        <f>D14/($D$17)</f>
        <v>1</v>
      </c>
      <c r="V14" s="73">
        <f>N14/($N$17)</f>
        <v>0.8</v>
      </c>
      <c r="W14" s="79"/>
      <c r="X14" s="469">
        <f>($G14*('Scoring Format'!$B$2))+($I14*('Scoring Format'!$B$5))+($K14*('Scoring Format'!$B$8))+($O14*('Scoring Format'!$B$3))+($Q14*('Scoring Format'!$B$6))</f>
        <v>320.64999999999998</v>
      </c>
      <c r="Y14" s="80">
        <f>(($G14*('Scoring Format'!$B$2))+($I14*('Scoring Format'!$B$5))+($K14*('Scoring Format'!$B$8))+($O14*('Scoring Format'!$B$3))+($Q14*('Scoring Format'!$B$6)))*0.4</f>
        <v>128.26</v>
      </c>
      <c r="Z14" s="78"/>
      <c r="AA14" s="78"/>
      <c r="AD14" s="75" t="s">
        <v>198</v>
      </c>
      <c r="AE14" s="75"/>
      <c r="AF14" s="76">
        <v>583</v>
      </c>
      <c r="AG14" s="76">
        <v>378</v>
      </c>
      <c r="AH14" s="73">
        <f>AG14/AF14</f>
        <v>0.64837049742710118</v>
      </c>
      <c r="AI14" s="76">
        <v>4072</v>
      </c>
      <c r="AJ14" s="77">
        <f>AI14/AF14</f>
        <v>6.9845626072041167</v>
      </c>
      <c r="AK14" s="76">
        <v>27</v>
      </c>
      <c r="AL14" s="73">
        <f>AK14/AF14</f>
        <v>4.6312178387650088E-2</v>
      </c>
      <c r="AM14" s="76">
        <v>11</v>
      </c>
      <c r="AN14" s="73">
        <f>AM14/AF14</f>
        <v>1.8867924528301886E-2</v>
      </c>
      <c r="AP14" s="76">
        <v>100</v>
      </c>
      <c r="AQ14" s="76">
        <v>590</v>
      </c>
      <c r="AR14" s="76">
        <f>AQ14/AP14</f>
        <v>5.9</v>
      </c>
      <c r="AS14" s="76">
        <v>5</v>
      </c>
      <c r="AT14" s="73">
        <f>AS14/AP14</f>
        <v>0.05</v>
      </c>
      <c r="AU14" s="78"/>
      <c r="AV14" s="73">
        <f>(AF14+AP14)/(AF17+AP17)</f>
        <v>1</v>
      </c>
      <c r="AW14" s="73">
        <f>AF14/(AP14+AF14)</f>
        <v>0.85358711566617862</v>
      </c>
      <c r="AX14" s="73">
        <f>AP14/(AF14+AP14)</f>
        <v>0.14641288433382138</v>
      </c>
      <c r="AY14" s="79"/>
      <c r="AZ14" s="76">
        <f>((AI14*0.05)+(AK14*4)+(AM14*-1)+(AQ14*0.1)+(AS14*6))*0.55</f>
        <v>214.28000000000003</v>
      </c>
      <c r="BA14" s="80">
        <f>((AI14*0.05)+(AK14*4)+(AM14*-1)+(AQ14*0.1)+(AS14*6))*0.4</f>
        <v>155.84000000000003</v>
      </c>
    </row>
    <row r="15" spans="1:53" x14ac:dyDescent="0.15">
      <c r="A15" s="75" t="s">
        <v>1924</v>
      </c>
      <c r="B15" s="76">
        <v>31</v>
      </c>
      <c r="C15" s="76"/>
      <c r="D15" s="76"/>
      <c r="E15" s="76"/>
      <c r="F15" s="73" t="e">
        <f>E15/D15</f>
        <v>#DIV/0!</v>
      </c>
      <c r="G15" s="76"/>
      <c r="H15" s="77" t="e">
        <f>G15/D15</f>
        <v>#DIV/0!</v>
      </c>
      <c r="I15" s="76"/>
      <c r="J15" s="73" t="e">
        <f>I15/D15</f>
        <v>#DIV/0!</v>
      </c>
      <c r="K15" s="76"/>
      <c r="L15" s="73" t="e">
        <f t="shared" ref="L15:L16" si="0">K15/D15</f>
        <v>#DIV/0!</v>
      </c>
      <c r="N15" s="76">
        <v>0</v>
      </c>
      <c r="O15" s="76">
        <v>0</v>
      </c>
      <c r="P15" s="76" t="e">
        <f>O15/N15</f>
        <v>#DIV/0!</v>
      </c>
      <c r="Q15" s="76">
        <v>0</v>
      </c>
      <c r="R15" s="73" t="e">
        <f t="shared" ref="R15:R16" si="1">Q15/N15</f>
        <v>#DIV/0!</v>
      </c>
      <c r="S15" s="78"/>
      <c r="T15" s="73">
        <f>(D15+N15)/($D$17+$N$17)</f>
        <v>0</v>
      </c>
      <c r="U15" s="73">
        <f>D15/($D$17)</f>
        <v>0</v>
      </c>
      <c r="V15" s="73">
        <f>N15/($N$17)</f>
        <v>0</v>
      </c>
      <c r="W15" s="79"/>
      <c r="X15" s="469">
        <f>($G15*('Scoring Format'!$B$2))+($I15*('Scoring Format'!$B$5))+($K15*('Scoring Format'!$B$8))+($O15*('Scoring Format'!$B$3))+($Q15*('Scoring Format'!$B$6))</f>
        <v>0</v>
      </c>
      <c r="Y15" s="80">
        <f>(($G15*('Scoring Format'!$B$2))+($I15*('Scoring Format'!$B$5))+($K15*('Scoring Format'!$B$8))+($O15*('Scoring Format'!$B$3))+($Q15*('Scoring Format'!$B$6)))*0.4</f>
        <v>0</v>
      </c>
      <c r="Z15" s="78"/>
      <c r="AA15" s="78"/>
      <c r="AD15" s="75" t="s">
        <v>199</v>
      </c>
      <c r="AE15" s="75"/>
      <c r="AF15" s="76">
        <v>0</v>
      </c>
      <c r="AG15" s="76">
        <v>0</v>
      </c>
      <c r="AH15" s="73">
        <v>0</v>
      </c>
      <c r="AI15" s="76">
        <v>0</v>
      </c>
      <c r="AJ15" s="77"/>
      <c r="AK15" s="76">
        <v>0</v>
      </c>
      <c r="AL15" s="73" t="e">
        <f>AK15/AF15</f>
        <v>#DIV/0!</v>
      </c>
      <c r="AM15" s="76">
        <v>0</v>
      </c>
      <c r="AN15" s="73" t="e">
        <f t="shared" ref="AN15:AN16" si="2">AM15/AF15</f>
        <v>#DIV/0!</v>
      </c>
      <c r="AP15" s="76">
        <v>0</v>
      </c>
      <c r="AQ15" s="76">
        <v>0</v>
      </c>
      <c r="AR15" s="76"/>
      <c r="AS15" s="76">
        <v>0</v>
      </c>
      <c r="AT15" s="73" t="e">
        <f t="shared" ref="AT15:AT16" si="3">AS15/AP15</f>
        <v>#DIV/0!</v>
      </c>
      <c r="AU15" s="78"/>
      <c r="AV15" s="73" t="e">
        <f>(AF15+AP15)/(AD18+AN18)</f>
        <v>#DIV/0!</v>
      </c>
      <c r="AW15" s="73" t="e">
        <f>AF15/(AP15+AF15)</f>
        <v>#DIV/0!</v>
      </c>
      <c r="AX15" s="73" t="e">
        <f>AP15/(AF15+AP15)</f>
        <v>#DIV/0!</v>
      </c>
      <c r="AY15" s="79"/>
      <c r="AZ15" s="76"/>
      <c r="BA15" s="80"/>
    </row>
    <row r="16" spans="1:53" x14ac:dyDescent="0.15">
      <c r="A16" s="75" t="s">
        <v>1925</v>
      </c>
      <c r="B16" s="76">
        <v>25</v>
      </c>
      <c r="C16" s="76"/>
      <c r="D16" s="76"/>
      <c r="E16" s="76"/>
      <c r="F16" s="73" t="e">
        <f>E16/D16</f>
        <v>#DIV/0!</v>
      </c>
      <c r="G16" s="76"/>
      <c r="H16" s="77" t="e">
        <f>G16/D16</f>
        <v>#DIV/0!</v>
      </c>
      <c r="I16" s="76"/>
      <c r="J16" s="73" t="e">
        <f>I16/D16</f>
        <v>#DIV/0!</v>
      </c>
      <c r="K16" s="76"/>
      <c r="L16" s="73" t="e">
        <f t="shared" si="0"/>
        <v>#DIV/0!</v>
      </c>
      <c r="N16" s="76">
        <v>5</v>
      </c>
      <c r="O16" s="76">
        <v>29</v>
      </c>
      <c r="P16" s="76">
        <f>O16/N16</f>
        <v>5.8</v>
      </c>
      <c r="Q16" s="76">
        <v>1</v>
      </c>
      <c r="R16" s="73">
        <f t="shared" si="1"/>
        <v>0.2</v>
      </c>
      <c r="S16" s="78"/>
      <c r="T16" s="73">
        <f>(D16+N16)/($D$17+$N$17)</f>
        <v>9.2081031307550652E-3</v>
      </c>
      <c r="U16" s="73">
        <f>D16/($D$17)</f>
        <v>0</v>
      </c>
      <c r="V16" s="73">
        <f>N16/($N$17)</f>
        <v>0.2</v>
      </c>
      <c r="W16" s="79"/>
      <c r="X16" s="469">
        <f>($G16*('Scoring Format'!$B$2))+($I16*('Scoring Format'!$B$5))+($K16*('Scoring Format'!$B$8))+($O16*('Scoring Format'!$B$3))+($Q16*('Scoring Format'!$B$6))</f>
        <v>8.9</v>
      </c>
      <c r="Y16" s="80">
        <f>(($G16*('Scoring Format'!$B$2))+($I16*('Scoring Format'!$B$5))+($K16*('Scoring Format'!$B$8))+($O16*('Scoring Format'!$B$3))+($Q16*('Scoring Format'!$B$6)))*0.4</f>
        <v>3.5600000000000005</v>
      </c>
      <c r="Z16" s="78"/>
      <c r="AA16" s="78"/>
      <c r="AD16" s="75" t="s">
        <v>200</v>
      </c>
      <c r="AE16" s="75"/>
      <c r="AF16" s="76"/>
      <c r="AG16" s="76"/>
      <c r="AH16" s="73" t="e">
        <f>AG16/AF16</f>
        <v>#DIV/0!</v>
      </c>
      <c r="AI16" s="76"/>
      <c r="AJ16" s="77" t="e">
        <f>AI16/AF16</f>
        <v>#DIV/0!</v>
      </c>
      <c r="AK16" s="76"/>
      <c r="AL16" s="73" t="e">
        <f>AK16/AF16</f>
        <v>#DIV/0!</v>
      </c>
      <c r="AM16" s="76"/>
      <c r="AN16" s="73" t="e">
        <f t="shared" si="2"/>
        <v>#DIV/0!</v>
      </c>
      <c r="AP16" s="76"/>
      <c r="AQ16" s="76"/>
      <c r="AR16" s="76" t="e">
        <f>AQ16/AP16</f>
        <v>#DIV/0!</v>
      </c>
      <c r="AS16" s="76"/>
      <c r="AT16" s="73" t="e">
        <f t="shared" si="3"/>
        <v>#DIV/0!</v>
      </c>
      <c r="AU16" s="78"/>
      <c r="AV16" s="73" t="e">
        <f>(AF16+AP16)/(AF20+AP20)</f>
        <v>#DIV/0!</v>
      </c>
      <c r="AW16" s="73" t="e">
        <f>AF16/(AP16+AF16)</f>
        <v>#DIV/0!</v>
      </c>
      <c r="AX16" s="73" t="e">
        <f>AP16/(AF16+AP16)</f>
        <v>#DIV/0!</v>
      </c>
      <c r="AY16" s="79"/>
      <c r="AZ16" s="76">
        <f>((AI16*0.05)+(AK16*4)+(AM16*-1)+(AQ16*0.1)+(AS16*6))*0.55</f>
        <v>0</v>
      </c>
      <c r="BA16" s="80">
        <f>((AI16*0.05)+(AK16*4)+(AM16*-1)+(AQ16*0.1)+(AS16*6))*0.4</f>
        <v>0</v>
      </c>
    </row>
    <row r="17" spans="1:54" x14ac:dyDescent="0.15">
      <c r="A17" s="74" t="s">
        <v>44</v>
      </c>
      <c r="B17" s="74"/>
      <c r="C17" s="74"/>
      <c r="D17" s="74">
        <f>SUM(D14:D16)</f>
        <v>518</v>
      </c>
      <c r="E17" s="74">
        <f>SUM(E14:E16)</f>
        <v>362</v>
      </c>
      <c r="F17" s="74"/>
      <c r="G17" s="74">
        <f t="shared" ref="G17:K17" si="4">SUM(G14:G16)</f>
        <v>3893</v>
      </c>
      <c r="H17" s="74"/>
      <c r="I17" s="74">
        <f t="shared" si="4"/>
        <v>31</v>
      </c>
      <c r="J17" s="74"/>
      <c r="K17" s="74">
        <f t="shared" si="4"/>
        <v>10</v>
      </c>
      <c r="L17" s="74"/>
      <c r="M17" s="70"/>
      <c r="N17" s="74">
        <f>SUM(N14:N16)</f>
        <v>25</v>
      </c>
      <c r="O17" s="74">
        <f>SUM(O14:O16)</f>
        <v>89</v>
      </c>
      <c r="P17" s="74"/>
      <c r="Q17" s="74">
        <f>SUM(Q14:Q16)</f>
        <v>2</v>
      </c>
      <c r="R17" s="74"/>
      <c r="S17" s="74"/>
      <c r="T17" s="81">
        <f>T14+T15+T16</f>
        <v>1</v>
      </c>
      <c r="U17" s="82">
        <f>D17/(D17+N17)</f>
        <v>0.95395948434622468</v>
      </c>
      <c r="V17" s="82">
        <f>N17/(N17+D17)</f>
        <v>4.6040515653775323E-2</v>
      </c>
      <c r="W17" s="79"/>
      <c r="X17" s="78"/>
      <c r="Y17" s="78"/>
      <c r="Z17" s="78"/>
      <c r="AA17" s="78"/>
      <c r="AD17" s="74" t="s">
        <v>44</v>
      </c>
      <c r="AE17" s="74"/>
      <c r="AF17" s="74">
        <f>SUM(AF14:AF16)</f>
        <v>583</v>
      </c>
      <c r="AG17" s="74">
        <f>SUM(AG14:AG16)</f>
        <v>378</v>
      </c>
      <c r="AH17" s="74"/>
      <c r="AI17" s="74">
        <f t="shared" ref="AI17" si="5">SUM(AI14:AI16)</f>
        <v>4072</v>
      </c>
      <c r="AJ17" s="74"/>
      <c r="AK17" s="74">
        <f t="shared" ref="AK17" si="6">SUM(AK14:AK16)</f>
        <v>27</v>
      </c>
      <c r="AL17" s="74"/>
      <c r="AM17" s="74">
        <f t="shared" ref="AM17" si="7">SUM(AM14:AM16)</f>
        <v>11</v>
      </c>
      <c r="AN17" s="74"/>
      <c r="AO17" s="70"/>
      <c r="AP17" s="74">
        <f>SUM(AP14:AP16)</f>
        <v>100</v>
      </c>
      <c r="AQ17" s="74">
        <f>SUM(AQ14:AQ16)</f>
        <v>590</v>
      </c>
      <c r="AR17" s="74"/>
      <c r="AS17" s="74">
        <f>SUM(AS14:AS16)</f>
        <v>5</v>
      </c>
      <c r="AT17" s="74"/>
      <c r="AU17" s="74"/>
      <c r="AV17" s="81" t="e">
        <f>AV14+AV15+AV16</f>
        <v>#DIV/0!</v>
      </c>
      <c r="AW17" s="82">
        <f>AF17/(AF17+AP17)</f>
        <v>0.85358711566617862</v>
      </c>
      <c r="AX17" s="82">
        <f>AP17/(AP17+AF17)</f>
        <v>0.14641288433382138</v>
      </c>
      <c r="AY17" s="79"/>
      <c r="AZ17" s="78"/>
      <c r="BA17" s="78"/>
    </row>
    <row r="18" spans="1:54" x14ac:dyDescent="0.15">
      <c r="B18" s="78"/>
      <c r="C18" s="78"/>
      <c r="D18" s="83"/>
      <c r="E18" s="78"/>
      <c r="F18" s="84"/>
      <c r="G18" s="78"/>
      <c r="H18" s="85"/>
      <c r="I18" s="78"/>
      <c r="J18" s="85"/>
      <c r="K18" s="78"/>
      <c r="L18" s="78"/>
      <c r="M18" s="78"/>
      <c r="N18" s="78"/>
      <c r="O18" s="78"/>
      <c r="P18" s="78"/>
      <c r="Q18" s="78"/>
      <c r="R18" s="78"/>
      <c r="AD18" s="78"/>
      <c r="AE18" s="78"/>
      <c r="AF18" s="83"/>
      <c r="AG18" s="78"/>
      <c r="AH18" s="84"/>
      <c r="AI18" s="78"/>
      <c r="AJ18" s="85"/>
      <c r="AK18" s="78"/>
      <c r="AL18" s="85"/>
      <c r="AM18" s="78"/>
      <c r="AN18" s="78"/>
      <c r="AO18" s="78"/>
      <c r="AP18" s="78"/>
      <c r="AQ18" s="78"/>
      <c r="AR18" s="78"/>
      <c r="AS18" s="78"/>
      <c r="AT18" s="78"/>
    </row>
    <row r="19" spans="1:54" x14ac:dyDescent="0.15">
      <c r="B19" s="78"/>
      <c r="C19" s="78"/>
      <c r="D19" s="83"/>
      <c r="E19" s="78"/>
      <c r="F19" s="84"/>
      <c r="G19" s="78"/>
      <c r="H19" s="85"/>
      <c r="I19" s="78"/>
      <c r="J19" s="85"/>
      <c r="K19" s="78"/>
      <c r="L19" s="78"/>
      <c r="M19" s="78"/>
      <c r="N19" s="78"/>
      <c r="O19" s="78"/>
      <c r="P19" s="78"/>
      <c r="Q19" s="78"/>
      <c r="R19" s="78"/>
      <c r="AD19" s="78"/>
      <c r="AE19" s="78"/>
      <c r="AF19" s="83"/>
      <c r="AG19" s="78"/>
      <c r="AH19" s="84"/>
      <c r="AI19" s="78"/>
      <c r="AJ19" s="85"/>
      <c r="AK19" s="78"/>
      <c r="AL19" s="85"/>
      <c r="AM19" s="78"/>
      <c r="AN19" s="78"/>
      <c r="AO19" s="78"/>
      <c r="AP19" s="78"/>
      <c r="AQ19" s="78"/>
      <c r="AR19" s="78"/>
      <c r="AS19" s="78"/>
      <c r="AT19" s="78"/>
    </row>
    <row r="20" spans="1:54" x14ac:dyDescent="0.15">
      <c r="A20" s="594" t="s">
        <v>49</v>
      </c>
      <c r="B20" s="594"/>
      <c r="C20" s="594"/>
      <c r="D20" s="594"/>
      <c r="E20" s="594"/>
      <c r="F20" s="594"/>
      <c r="G20" s="594"/>
      <c r="H20" s="594" t="s">
        <v>52</v>
      </c>
      <c r="I20" s="595"/>
      <c r="J20" s="595"/>
      <c r="K20" s="595"/>
      <c r="L20" s="595"/>
      <c r="M20" s="595"/>
      <c r="N20" s="78"/>
      <c r="O20" s="78"/>
      <c r="P20" s="78"/>
      <c r="Q20" s="78"/>
      <c r="T20" s="594" t="s">
        <v>50</v>
      </c>
      <c r="U20" s="594"/>
      <c r="V20" s="594"/>
      <c r="X20" s="594"/>
      <c r="Y20" s="594"/>
      <c r="Z20" s="69"/>
      <c r="AA20" s="69"/>
      <c r="AB20" s="69"/>
      <c r="AC20" s="69"/>
      <c r="AE20" s="594" t="s">
        <v>49</v>
      </c>
      <c r="AF20" s="594"/>
      <c r="AG20" s="594"/>
      <c r="AH20" s="594"/>
      <c r="AI20" s="594"/>
      <c r="AJ20" s="594"/>
      <c r="AK20" s="594"/>
      <c r="AL20" s="594" t="s">
        <v>52</v>
      </c>
      <c r="AM20" s="595"/>
      <c r="AN20" s="595"/>
      <c r="AO20" s="595"/>
      <c r="AP20" s="595"/>
      <c r="AQ20" s="595"/>
      <c r="AR20" s="78"/>
      <c r="AS20" s="78"/>
      <c r="AV20" s="594" t="s">
        <v>50</v>
      </c>
      <c r="AW20" s="594"/>
      <c r="AX20" s="594"/>
      <c r="AZ20" s="594" t="s">
        <v>51</v>
      </c>
      <c r="BA20" s="594"/>
      <c r="BB20" s="69"/>
    </row>
    <row r="21" spans="1:54" x14ac:dyDescent="0.15">
      <c r="A21" s="74" t="s">
        <v>16</v>
      </c>
      <c r="B21" s="74" t="s">
        <v>1517</v>
      </c>
      <c r="C21" s="74" t="s">
        <v>66</v>
      </c>
      <c r="D21" s="74" t="s">
        <v>1</v>
      </c>
      <c r="E21" s="74" t="s">
        <v>4</v>
      </c>
      <c r="F21" s="74" t="s">
        <v>5</v>
      </c>
      <c r="G21" s="74" t="s">
        <v>6</v>
      </c>
      <c r="H21" s="74" t="s">
        <v>7</v>
      </c>
      <c r="J21" s="74" t="s">
        <v>34</v>
      </c>
      <c r="K21" s="74" t="s">
        <v>17</v>
      </c>
      <c r="L21" s="74" t="s">
        <v>18</v>
      </c>
      <c r="M21" s="74" t="s">
        <v>19</v>
      </c>
      <c r="N21" s="74" t="s">
        <v>20</v>
      </c>
      <c r="O21" s="74" t="s">
        <v>6</v>
      </c>
      <c r="P21" s="74" t="s">
        <v>53</v>
      </c>
      <c r="S21" s="74" t="s">
        <v>16</v>
      </c>
      <c r="T21" s="74" t="s">
        <v>47</v>
      </c>
      <c r="U21" s="74" t="s">
        <v>45</v>
      </c>
      <c r="V21" s="74" t="s">
        <v>46</v>
      </c>
      <c r="X21" s="74" t="s">
        <v>14</v>
      </c>
      <c r="Y21" s="74" t="s">
        <v>21</v>
      </c>
      <c r="Z21" s="74" t="s">
        <v>1002</v>
      </c>
      <c r="AA21" s="74"/>
      <c r="AB21" s="74"/>
      <c r="AC21" s="74"/>
      <c r="AD21" s="74" t="s">
        <v>16</v>
      </c>
      <c r="AE21" s="74" t="s">
        <v>66</v>
      </c>
      <c r="AF21" s="74" t="s">
        <v>1</v>
      </c>
      <c r="AG21" s="74" t="s">
        <v>4</v>
      </c>
      <c r="AH21" s="74" t="s">
        <v>5</v>
      </c>
      <c r="AI21" s="74" t="s">
        <v>6</v>
      </c>
      <c r="AJ21" s="74" t="s">
        <v>7</v>
      </c>
      <c r="AL21" s="74" t="s">
        <v>34</v>
      </c>
      <c r="AM21" s="74" t="s">
        <v>17</v>
      </c>
      <c r="AN21" s="74" t="s">
        <v>18</v>
      </c>
      <c r="AO21" s="74" t="s">
        <v>19</v>
      </c>
      <c r="AP21" s="74" t="s">
        <v>20</v>
      </c>
      <c r="AQ21" s="74" t="s">
        <v>6</v>
      </c>
      <c r="AR21" s="74" t="s">
        <v>53</v>
      </c>
      <c r="AV21" s="74" t="s">
        <v>47</v>
      </c>
      <c r="AW21" s="74" t="s">
        <v>45</v>
      </c>
      <c r="AX21" s="74" t="s">
        <v>46</v>
      </c>
      <c r="AZ21" s="74" t="s">
        <v>14</v>
      </c>
      <c r="BA21" s="74" t="s">
        <v>21</v>
      </c>
    </row>
    <row r="22" spans="1:54" x14ac:dyDescent="0.15">
      <c r="A22" s="75" t="s">
        <v>1926</v>
      </c>
      <c r="B22" s="76">
        <v>24</v>
      </c>
      <c r="C22" s="86">
        <v>6</v>
      </c>
      <c r="D22" s="76">
        <v>35</v>
      </c>
      <c r="E22" s="76">
        <v>140</v>
      </c>
      <c r="F22" s="76">
        <f>E22/D22</f>
        <v>4</v>
      </c>
      <c r="G22" s="76">
        <v>1</v>
      </c>
      <c r="H22" s="73">
        <f>G22/D22</f>
        <v>2.8571428571428571E-2</v>
      </c>
      <c r="J22" s="73">
        <f>L22/K22</f>
        <v>0.6</v>
      </c>
      <c r="K22" s="76">
        <v>5</v>
      </c>
      <c r="L22" s="76">
        <v>3</v>
      </c>
      <c r="M22" s="76">
        <v>28</v>
      </c>
      <c r="N22" s="76">
        <f>M22/L22</f>
        <v>9.3333333333333339</v>
      </c>
      <c r="O22" s="76">
        <v>0</v>
      </c>
      <c r="P22" s="73">
        <f>O22/L22</f>
        <v>0</v>
      </c>
      <c r="S22" s="75" t="s">
        <v>1927</v>
      </c>
      <c r="T22" s="73">
        <f>(D22+K22)/($D$27+$K$27+$N$17+$E$17+$L$38+$L$47)</f>
        <v>4.214963119072708E-2</v>
      </c>
      <c r="U22" s="73">
        <f>K22/($K$27+$F$38+$F$47)</f>
        <v>1.3089005235602094E-2</v>
      </c>
      <c r="V22" s="73">
        <f>D22/($D$27+$N$17+$L$38+$L$47)</f>
        <v>7.2016460905349799E-2</v>
      </c>
      <c r="X22" s="76">
        <f>($E22*('Scoring Format'!$B$3))+($G22*('Scoring Format'!$B$6))+($M22*('Scoring Format'!$B$4))+($O22*('Scoring Format'!$B$7))</f>
        <v>22.8</v>
      </c>
      <c r="Y22" s="76">
        <f>($E22*('Scoring Format'!$B$3))+($G22*('Scoring Format'!$B$6))+(L22*1)+($M22*('Scoring Format'!$B$4))+($O22*('Scoring Format'!$B$7))</f>
        <v>25.8</v>
      </c>
      <c r="Z22" s="76">
        <f>($E22*('Scoring Format'!$B$3))+($G22*('Scoring Format'!$B$6))+(L22*0.5)+($M22*('Scoring Format'!$B$4))+($O22*('Scoring Format'!$B$7))</f>
        <v>24.3</v>
      </c>
      <c r="AA22" s="78"/>
      <c r="AB22" s="78"/>
      <c r="AC22" s="78"/>
      <c r="AD22" s="75" t="s">
        <v>201</v>
      </c>
      <c r="AE22" s="75"/>
      <c r="AF22" s="76">
        <v>200</v>
      </c>
      <c r="AG22" s="76">
        <v>1040</v>
      </c>
      <c r="AH22" s="76">
        <f>AG22/AF22</f>
        <v>5.2</v>
      </c>
      <c r="AI22" s="76">
        <v>7</v>
      </c>
      <c r="AJ22" s="73">
        <f>AI22/AF22</f>
        <v>3.5000000000000003E-2</v>
      </c>
      <c r="AL22" s="73">
        <f>AN22/AM22</f>
        <v>0.8</v>
      </c>
      <c r="AM22" s="76">
        <v>70</v>
      </c>
      <c r="AN22" s="76">
        <v>56</v>
      </c>
      <c r="AO22" s="76">
        <v>364</v>
      </c>
      <c r="AP22" s="76">
        <f>AO22/AN22</f>
        <v>6.5</v>
      </c>
      <c r="AQ22" s="76">
        <v>2</v>
      </c>
      <c r="AR22" s="73">
        <f>AQ22/AN22</f>
        <v>3.5714285714285712E-2</v>
      </c>
      <c r="AV22" s="73" t="e">
        <f>(#REF!+AM22)/(#REF!+AM25)</f>
        <v>#REF!</v>
      </c>
      <c r="AW22" s="73" t="e">
        <f>#REF!/(AM22+#REF!)</f>
        <v>#REF!</v>
      </c>
      <c r="AX22" s="73" t="e">
        <f>AM22/(#REF!+AM22)</f>
        <v>#REF!</v>
      </c>
      <c r="AZ22" s="76" t="e">
        <f>(#REF!*0.1)+(AF22*6)+(AL22*0.1)+(AN22*6)</f>
        <v>#REF!</v>
      </c>
      <c r="BA22" s="76" t="e">
        <f>(#REF!*0.1)+(AF22*6)+(AK22*1)+(AL22*0.1)+(AN22*6)</f>
        <v>#REF!</v>
      </c>
    </row>
    <row r="23" spans="1:54" x14ac:dyDescent="0.15">
      <c r="A23" s="75" t="s">
        <v>456</v>
      </c>
      <c r="B23" s="76">
        <v>28</v>
      </c>
      <c r="C23" s="86">
        <v>16</v>
      </c>
      <c r="D23" s="76">
        <v>195</v>
      </c>
      <c r="E23" s="76">
        <v>858</v>
      </c>
      <c r="F23" s="76">
        <f>E23/D23</f>
        <v>4.4000000000000004</v>
      </c>
      <c r="G23" s="76">
        <v>5</v>
      </c>
      <c r="H23" s="73">
        <f>G23/D23</f>
        <v>2.564102564102564E-2</v>
      </c>
      <c r="J23" s="73">
        <f t="shared" ref="J23:J26" si="8">L23/K23</f>
        <v>0.84782608695652173</v>
      </c>
      <c r="K23" s="76">
        <v>46</v>
      </c>
      <c r="L23" s="76">
        <v>39</v>
      </c>
      <c r="M23" s="76">
        <v>323</v>
      </c>
      <c r="N23" s="76">
        <f>M23/L23</f>
        <v>8.2820512820512828</v>
      </c>
      <c r="O23" s="76">
        <v>1</v>
      </c>
      <c r="P23" s="73">
        <f t="shared" ref="P23:P26" si="9">O23/L23</f>
        <v>2.564102564102564E-2</v>
      </c>
      <c r="S23" s="75" t="s">
        <v>404</v>
      </c>
      <c r="T23" s="73">
        <f>(D23+K23)/($D$27+$K$27+$N$17+$E$17+$L$38+$L$47)</f>
        <v>0.25395152792413067</v>
      </c>
      <c r="U23" s="73">
        <f>K23/($K$27+$F$38+$F$47)</f>
        <v>0.12041884816753927</v>
      </c>
      <c r="V23" s="73">
        <f>D23/($D$27+$N$17+$L$38+$L$47)</f>
        <v>0.40123456790123457</v>
      </c>
      <c r="X23" s="76">
        <f>($E23*('Scoring Format'!$B$3))+($G23*('Scoring Format'!$B$6))+($M23*('Scoring Format'!$B$4))+($O23*('Scoring Format'!$B$7))</f>
        <v>154.10000000000002</v>
      </c>
      <c r="Y23" s="76">
        <f>($E23*('Scoring Format'!$B$3))+($G23*('Scoring Format'!$B$6))+(L23*1)+($M23*('Scoring Format'!$B$4))+($O23*('Scoring Format'!$B$7))</f>
        <v>193.10000000000002</v>
      </c>
      <c r="Z23" s="76">
        <f>($E23*('Scoring Format'!$B$3))+($G23*('Scoring Format'!$B$6))+(L23*0.5)+($M23*('Scoring Format'!$B$4))+($O23*('Scoring Format'!$B$7))</f>
        <v>173.60000000000002</v>
      </c>
      <c r="AA23" s="78"/>
      <c r="AB23" s="78"/>
      <c r="AC23" s="78"/>
      <c r="AD23" s="75" t="s">
        <v>202</v>
      </c>
      <c r="AE23" s="75"/>
      <c r="AF23" s="76">
        <v>96</v>
      </c>
      <c r="AG23" s="76">
        <v>445</v>
      </c>
      <c r="AH23" s="76">
        <f>AG23/AF23</f>
        <v>4.635416666666667</v>
      </c>
      <c r="AI23" s="76">
        <v>6</v>
      </c>
      <c r="AJ23" s="73">
        <f>AI23/AF23</f>
        <v>6.25E-2</v>
      </c>
      <c r="AL23" s="73">
        <f t="shared" ref="AL23:AL26" si="10">AN23/AM23</f>
        <v>0.58333333333333337</v>
      </c>
      <c r="AM23" s="76">
        <v>24</v>
      </c>
      <c r="AN23" s="76">
        <v>14</v>
      </c>
      <c r="AO23" s="76">
        <v>110</v>
      </c>
      <c r="AP23" s="76">
        <f>AO23/AN23</f>
        <v>7.8571428571428568</v>
      </c>
      <c r="AQ23" s="76">
        <v>2</v>
      </c>
      <c r="AR23" s="73">
        <f t="shared" ref="AR23:AR26" si="11">AQ23/AN23</f>
        <v>0.14285714285714285</v>
      </c>
      <c r="AV23" s="73" t="e">
        <f>(#REF!+AM23)/(#REF!+AM26)</f>
        <v>#REF!</v>
      </c>
      <c r="AW23" s="73" t="e">
        <f>#REF!/(AM23+#REF!)</f>
        <v>#REF!</v>
      </c>
      <c r="AX23" s="73" t="e">
        <f>AM23/(#REF!+AM23)</f>
        <v>#REF!</v>
      </c>
      <c r="AZ23" s="76" t="e">
        <f>(#REF!*0.1)+(AF23*6)+(AL23*0.1)+(AN23*6)</f>
        <v>#REF!</v>
      </c>
      <c r="BA23" s="76" t="e">
        <f>(#REF!*0.1)+(AF23*6)+(AK23*1)+(AL23*0.1)+(AN23*6)</f>
        <v>#REF!</v>
      </c>
    </row>
    <row r="24" spans="1:54" x14ac:dyDescent="0.15">
      <c r="A24" s="75" t="s">
        <v>2688</v>
      </c>
      <c r="B24" s="76">
        <v>27</v>
      </c>
      <c r="C24" s="86">
        <v>16</v>
      </c>
      <c r="D24" s="76">
        <v>230</v>
      </c>
      <c r="E24" s="76">
        <v>1060</v>
      </c>
      <c r="F24" s="76">
        <f>E24/D24</f>
        <v>4.6086956521739131</v>
      </c>
      <c r="G24" s="76">
        <v>6</v>
      </c>
      <c r="H24" s="73">
        <f>G24/D24</f>
        <v>2.6086956521739129E-2</v>
      </c>
      <c r="J24" s="73">
        <f t="shared" si="8"/>
        <v>0.78</v>
      </c>
      <c r="K24" s="76">
        <v>50</v>
      </c>
      <c r="L24" s="76">
        <v>39</v>
      </c>
      <c r="M24" s="76">
        <v>273</v>
      </c>
      <c r="N24" s="76">
        <f>M24/L24</f>
        <v>7</v>
      </c>
      <c r="O24" s="76">
        <v>2</v>
      </c>
      <c r="P24" s="73">
        <f t="shared" si="9"/>
        <v>5.128205128205128E-2</v>
      </c>
      <c r="S24" s="75" t="s">
        <v>2687</v>
      </c>
      <c r="T24" s="73">
        <f>(D24+K24)/($D$27+$K$27+$N$17+$E$17+$L$38+$L$47)</f>
        <v>0.29504741833508957</v>
      </c>
      <c r="U24" s="73">
        <f>K24/($K$27+$F$38+$F$47)</f>
        <v>0.13089005235602094</v>
      </c>
      <c r="V24" s="73">
        <f>D24/($D$27+$N$17+$L$38+$L$47)</f>
        <v>0.47325102880658437</v>
      </c>
      <c r="X24" s="76">
        <f>($E24*('Scoring Format'!$B$3))+($G24*('Scoring Format'!$B$6))+($M24*('Scoring Format'!$B$4))+($O24*('Scoring Format'!$B$7))</f>
        <v>181.3</v>
      </c>
      <c r="Y24" s="76">
        <f>($E24*('Scoring Format'!$B$3))+($G24*('Scoring Format'!$B$6))+(L24*1)+($M24*('Scoring Format'!$B$4))+($O24*('Scoring Format'!$B$7))</f>
        <v>220.3</v>
      </c>
      <c r="Z24" s="76">
        <f>($E24*('Scoring Format'!$B$3))+($G24*('Scoring Format'!$B$6))+(L24*0.5)+($M24*('Scoring Format'!$B$4))+($O24*('Scoring Format'!$B$7))</f>
        <v>200.8</v>
      </c>
      <c r="AA24" s="78"/>
      <c r="AB24" s="78"/>
      <c r="AC24" s="78"/>
      <c r="AD24" s="75" t="s">
        <v>203</v>
      </c>
      <c r="AE24" s="75"/>
      <c r="AF24" s="76">
        <v>8</v>
      </c>
      <c r="AG24" s="76">
        <v>28</v>
      </c>
      <c r="AH24" s="76">
        <f>AG24/AF24</f>
        <v>3.5</v>
      </c>
      <c r="AI24" s="76">
        <v>0</v>
      </c>
      <c r="AJ24" s="73">
        <f>AI24/AF24</f>
        <v>0</v>
      </c>
      <c r="AL24" s="73">
        <f t="shared" si="10"/>
        <v>0.5</v>
      </c>
      <c r="AM24" s="76">
        <v>4</v>
      </c>
      <c r="AN24" s="76">
        <v>2</v>
      </c>
      <c r="AO24" s="76">
        <v>17</v>
      </c>
      <c r="AP24" s="76">
        <f>AO24/AN24</f>
        <v>8.5</v>
      </c>
      <c r="AQ24" s="76">
        <v>0</v>
      </c>
      <c r="AR24" s="73">
        <f t="shared" si="11"/>
        <v>0</v>
      </c>
      <c r="AV24" s="73" t="e">
        <f>(#REF!+AM24)/(#REF!+AM30)</f>
        <v>#REF!</v>
      </c>
      <c r="AW24" s="73" t="e">
        <f>#REF!/(AM24+#REF!)</f>
        <v>#REF!</v>
      </c>
      <c r="AX24" s="73" t="e">
        <f>AM24/(#REF!+AM24)</f>
        <v>#REF!</v>
      </c>
      <c r="AZ24" s="76" t="e">
        <f>(#REF!*0.1)+(AF24*6)+(AL24*0.1)+(AN24*6)</f>
        <v>#REF!</v>
      </c>
      <c r="BA24" s="76" t="e">
        <f>(#REF!*0.1)+(AF24*6)+(AK24*1)+(AL24*0.1)+(AN24*6)</f>
        <v>#REF!</v>
      </c>
    </row>
    <row r="25" spans="1:54" x14ac:dyDescent="0.15">
      <c r="A25" s="75"/>
      <c r="B25" s="76"/>
      <c r="C25" s="86"/>
      <c r="D25" s="76"/>
      <c r="E25" s="76"/>
      <c r="F25" s="76" t="e">
        <f>E25/D25</f>
        <v>#DIV/0!</v>
      </c>
      <c r="G25" s="76"/>
      <c r="H25" s="73" t="e">
        <f>G25/D25</f>
        <v>#DIV/0!</v>
      </c>
      <c r="J25" s="73" t="e">
        <f t="shared" si="8"/>
        <v>#DIV/0!</v>
      </c>
      <c r="K25" s="76"/>
      <c r="L25" s="76"/>
      <c r="M25" s="76"/>
      <c r="N25" s="76" t="e">
        <f>M25/L25</f>
        <v>#DIV/0!</v>
      </c>
      <c r="O25" s="76"/>
      <c r="P25" s="73" t="e">
        <f t="shared" si="9"/>
        <v>#DIV/0!</v>
      </c>
      <c r="S25" s="75"/>
      <c r="T25" s="73">
        <f>(D25+K25)/($D$27+$K$27+$N$17+$E$17+$L$38+$L$47)</f>
        <v>0</v>
      </c>
      <c r="U25" s="73">
        <f>K25/($K$27+$F$38+$F$47)</f>
        <v>0</v>
      </c>
      <c r="V25" s="73">
        <f>D25/($D$27+$N$17+$L$38+$L$47)</f>
        <v>0</v>
      </c>
      <c r="X25" s="76">
        <f>($E25*('Scoring Format'!$B$3))+($G25*('Scoring Format'!$B$6))+($M25*('Scoring Format'!$B$4))+($O25*('Scoring Format'!$B$7))</f>
        <v>0</v>
      </c>
      <c r="Y25" s="76">
        <f>($E25*('Scoring Format'!$B$3))+($G25*('Scoring Format'!$B$6))+(L25*1)+($M25*('Scoring Format'!$B$4))+($O25*('Scoring Format'!$B$7))</f>
        <v>0</v>
      </c>
      <c r="Z25" s="76">
        <f>($E25*('Scoring Format'!$B$3))+($G25*('Scoring Format'!$B$6))+(L25*0.5)+($M25*('Scoring Format'!$B$4))+($O25*('Scoring Format'!$B$7))</f>
        <v>0</v>
      </c>
      <c r="AA25" s="78"/>
      <c r="AB25" s="78"/>
      <c r="AC25" s="78"/>
      <c r="AD25" s="75" t="s">
        <v>204</v>
      </c>
      <c r="AE25" s="75"/>
      <c r="AF25" s="76"/>
      <c r="AG25" s="76"/>
      <c r="AH25" s="76" t="e">
        <f>AG25/AF25</f>
        <v>#DIV/0!</v>
      </c>
      <c r="AI25" s="76">
        <v>0</v>
      </c>
      <c r="AJ25" s="73" t="e">
        <f>AI25/AF25</f>
        <v>#DIV/0!</v>
      </c>
      <c r="AL25" s="73" t="e">
        <f t="shared" si="10"/>
        <v>#DIV/0!</v>
      </c>
      <c r="AM25" s="76"/>
      <c r="AN25" s="76"/>
      <c r="AO25" s="76"/>
      <c r="AP25" s="76" t="e">
        <f>AO25/AN25</f>
        <v>#DIV/0!</v>
      </c>
      <c r="AQ25" s="76">
        <v>0</v>
      </c>
      <c r="AR25" s="73" t="e">
        <f t="shared" si="11"/>
        <v>#DIV/0!</v>
      </c>
      <c r="AV25" s="73" t="e">
        <f>(#REF!+AM25)/(#REF!+AM31)</f>
        <v>#REF!</v>
      </c>
      <c r="AW25" s="73" t="e">
        <f>#REF!/(AM25+#REF!)</f>
        <v>#REF!</v>
      </c>
      <c r="AX25" s="73" t="e">
        <f>AM25/(#REF!+AM25)</f>
        <v>#REF!</v>
      </c>
      <c r="AZ25" s="76" t="e">
        <f>(#REF!*0.1)+(AF25*6)+(AL25*0.1)+(AN25*6)</f>
        <v>#REF!</v>
      </c>
      <c r="BA25" s="76" t="e">
        <f>(#REF!*0.1)+(AF25*6)+(AK25*1)+(AL25*0.1)+(AN25*6)</f>
        <v>#REF!</v>
      </c>
    </row>
    <row r="26" spans="1:54" x14ac:dyDescent="0.15">
      <c r="A26" s="75" t="s">
        <v>2690</v>
      </c>
      <c r="B26" s="76">
        <v>27</v>
      </c>
      <c r="C26" s="86">
        <v>4</v>
      </c>
      <c r="D26" s="76"/>
      <c r="E26" s="76"/>
      <c r="F26" s="76" t="e">
        <f>E26/D26</f>
        <v>#DIV/0!</v>
      </c>
      <c r="G26" s="76"/>
      <c r="H26" s="73" t="e">
        <f>G26/D26</f>
        <v>#DIV/0!</v>
      </c>
      <c r="J26" s="73" t="e">
        <f t="shared" si="8"/>
        <v>#DIV/0!</v>
      </c>
      <c r="K26" s="76"/>
      <c r="L26" s="76"/>
      <c r="M26" s="76"/>
      <c r="N26" s="76" t="e">
        <f>M26/L26</f>
        <v>#DIV/0!</v>
      </c>
      <c r="O26" s="76"/>
      <c r="P26" s="73" t="e">
        <f t="shared" si="9"/>
        <v>#DIV/0!</v>
      </c>
      <c r="S26" s="75" t="s">
        <v>2691</v>
      </c>
      <c r="T26" s="73">
        <f>(D26+K26)/($D$27+$K$27+$N$17+$E$17+$L$38+$L$47)</f>
        <v>0</v>
      </c>
      <c r="U26" s="73">
        <f>K26/($K$27+$F$38+$F$47)</f>
        <v>0</v>
      </c>
      <c r="V26" s="73">
        <f>D26/($D$27+$N$17+$L$38+$L$47)</f>
        <v>0</v>
      </c>
      <c r="X26" s="76">
        <f>($E26*('Scoring Format'!$B$3))+($G26*('Scoring Format'!$B$6))+($M26*('Scoring Format'!$B$4))+($O26*('Scoring Format'!$B$7))</f>
        <v>0</v>
      </c>
      <c r="Y26" s="76">
        <f>($E26*('Scoring Format'!$B$3))+($G26*('Scoring Format'!$B$6))+(L26*1)+($M26*('Scoring Format'!$B$4))+($O26*('Scoring Format'!$B$7))</f>
        <v>0</v>
      </c>
      <c r="Z26" s="76">
        <f>($E26*('Scoring Format'!$B$3))+($G26*('Scoring Format'!$B$6))+(L26*0.5)+($M26*('Scoring Format'!$B$4))+($O26*('Scoring Format'!$B$7))</f>
        <v>0</v>
      </c>
      <c r="AA26" s="78"/>
      <c r="AB26" s="78"/>
      <c r="AC26" s="78"/>
      <c r="AD26" s="75" t="s">
        <v>205</v>
      </c>
      <c r="AE26" s="75"/>
      <c r="AF26" s="76"/>
      <c r="AG26" s="76"/>
      <c r="AH26" s="76" t="e">
        <f>AG26/AF26</f>
        <v>#DIV/0!</v>
      </c>
      <c r="AI26" s="76"/>
      <c r="AJ26" s="73" t="e">
        <f>AI26/AF26</f>
        <v>#DIV/0!</v>
      </c>
      <c r="AL26" s="73" t="e">
        <f t="shared" si="10"/>
        <v>#DIV/0!</v>
      </c>
      <c r="AM26" s="76"/>
      <c r="AN26" s="76"/>
      <c r="AO26" s="76"/>
      <c r="AP26" s="76"/>
      <c r="AQ26" s="76">
        <f>(AG26*0.1)+(AI26*6)+(AN26*0.1)+(AP26*6)</f>
        <v>0</v>
      </c>
      <c r="AR26" s="73" t="e">
        <f t="shared" si="11"/>
        <v>#DIV/0!</v>
      </c>
      <c r="AV26" s="73" t="e">
        <f>(#REF!+AM26)/(#REF!+AM32)</f>
        <v>#REF!</v>
      </c>
      <c r="AW26" s="73" t="e">
        <f>#REF!/(AM26+#REF!)</f>
        <v>#REF!</v>
      </c>
      <c r="AX26" s="73" t="e">
        <f>AM26/(#REF!+AM26)</f>
        <v>#REF!</v>
      </c>
      <c r="AZ26" s="76" t="e">
        <f>(#REF!*0.1)+(AF26*6)+(AJ26*1)+(AK26*0.1)+(AM26*6)</f>
        <v>#REF!</v>
      </c>
      <c r="BA26" s="76" t="e">
        <f>(#REF!*0.1)+(AF26*6)+(AK26*1)+(AL26*0.1)+(AN26*6)</f>
        <v>#REF!</v>
      </c>
    </row>
    <row r="27" spans="1:54" x14ac:dyDescent="0.15">
      <c r="A27" s="74" t="s">
        <v>44</v>
      </c>
      <c r="B27" s="74"/>
      <c r="C27" s="74"/>
      <c r="D27" s="74">
        <f>SUM(D22:D26)</f>
        <v>460</v>
      </c>
      <c r="E27" s="74">
        <f t="shared" ref="E27:G27" si="12">SUM(E22:E26)</f>
        <v>2058</v>
      </c>
      <c r="F27" s="74"/>
      <c r="G27" s="74">
        <f t="shared" si="12"/>
        <v>12</v>
      </c>
      <c r="H27" s="74"/>
      <c r="I27" s="74"/>
      <c r="J27" s="74"/>
      <c r="K27" s="74">
        <f>SUM(K22:K26)</f>
        <v>101</v>
      </c>
      <c r="L27" s="74">
        <f t="shared" ref="L27:O27" si="13">SUM(L22:L26)</f>
        <v>81</v>
      </c>
      <c r="M27" s="74">
        <f t="shared" si="13"/>
        <v>624</v>
      </c>
      <c r="N27" s="74"/>
      <c r="O27" s="74">
        <f t="shared" si="13"/>
        <v>3</v>
      </c>
      <c r="P27" s="74"/>
      <c r="AD27" s="74" t="s">
        <v>44</v>
      </c>
      <c r="AE27" s="74"/>
      <c r="AF27" s="74">
        <f>SUM(AF22:AF26)</f>
        <v>304</v>
      </c>
      <c r="AG27" s="74">
        <f t="shared" ref="AG27" si="14">SUM(AG22:AG26)</f>
        <v>1513</v>
      </c>
      <c r="AH27" s="74"/>
      <c r="AI27" s="74">
        <f t="shared" ref="AI27" si="15">SUM(AI22:AI26)</f>
        <v>13</v>
      </c>
      <c r="AJ27" s="74"/>
      <c r="AK27" s="74"/>
      <c r="AL27" s="74"/>
      <c r="AM27" s="74">
        <f>SUM(AM22:AM26)</f>
        <v>98</v>
      </c>
      <c r="AN27" s="74">
        <f t="shared" ref="AN27:AO27" si="16">SUM(AN22:AN26)</f>
        <v>72</v>
      </c>
      <c r="AO27" s="74">
        <f t="shared" si="16"/>
        <v>491</v>
      </c>
      <c r="AP27" s="74"/>
      <c r="AQ27" s="74">
        <f t="shared" ref="AQ27" si="17">SUM(AQ22:AQ26)</f>
        <v>4</v>
      </c>
      <c r="AR27" s="74"/>
    </row>
    <row r="28" spans="1:54" x14ac:dyDescent="0.15">
      <c r="A28" s="74"/>
      <c r="B28" s="78"/>
      <c r="C28" s="78"/>
      <c r="D28" s="78"/>
      <c r="E28" s="78"/>
      <c r="F28" s="78"/>
      <c r="G28" s="78"/>
      <c r="H28" s="74"/>
      <c r="I28" s="78"/>
      <c r="J28" s="78"/>
      <c r="K28" s="78"/>
      <c r="L28" s="78"/>
      <c r="M28" s="78"/>
      <c r="N28" s="78"/>
      <c r="AC28" s="74"/>
      <c r="AD28" s="78"/>
      <c r="AE28" s="78"/>
      <c r="AF28" s="78"/>
      <c r="AG28" s="78"/>
      <c r="AH28" s="78"/>
      <c r="AI28" s="78"/>
      <c r="AJ28" s="74"/>
      <c r="AK28" s="78"/>
      <c r="AL28" s="78"/>
      <c r="AM28" s="78"/>
      <c r="AN28" s="78"/>
      <c r="AO28" s="78"/>
      <c r="AP28" s="78"/>
    </row>
    <row r="29" spans="1:54" x14ac:dyDescent="0.15">
      <c r="B29" s="78"/>
      <c r="C29" s="78"/>
      <c r="D29" s="78"/>
      <c r="E29" s="78"/>
      <c r="F29" s="78"/>
      <c r="G29" s="78"/>
      <c r="H29" s="78"/>
      <c r="I29" s="78"/>
      <c r="J29" s="78"/>
      <c r="K29" s="78"/>
      <c r="L29" s="78"/>
      <c r="M29" s="78"/>
      <c r="AD29" s="78"/>
      <c r="AE29" s="78"/>
      <c r="AF29" s="78"/>
      <c r="AG29" s="78"/>
      <c r="AH29" s="78"/>
      <c r="AI29" s="78"/>
      <c r="AJ29" s="78"/>
      <c r="AK29" s="78"/>
      <c r="AL29" s="78"/>
      <c r="AM29" s="78"/>
      <c r="AN29" s="78"/>
      <c r="AO29" s="78"/>
    </row>
    <row r="30" spans="1:54" x14ac:dyDescent="0.15">
      <c r="A30" s="594" t="s">
        <v>52</v>
      </c>
      <c r="B30" s="594"/>
      <c r="C30" s="594"/>
      <c r="D30" s="594"/>
      <c r="E30" s="594"/>
      <c r="F30" s="594"/>
      <c r="G30" s="594"/>
      <c r="H30" s="69"/>
      <c r="I30" s="69"/>
      <c r="J30" s="78"/>
      <c r="K30" s="78"/>
      <c r="L30" s="594" t="s">
        <v>49</v>
      </c>
      <c r="M30" s="594"/>
      <c r="N30" s="594"/>
      <c r="O30" s="594"/>
      <c r="P30" s="594"/>
      <c r="T30" s="594" t="s">
        <v>50</v>
      </c>
      <c r="U30" s="594"/>
      <c r="V30" s="594"/>
      <c r="X30" s="594"/>
      <c r="Y30" s="593"/>
      <c r="AE30" s="594" t="s">
        <v>52</v>
      </c>
      <c r="AF30" s="594"/>
      <c r="AG30" s="594"/>
      <c r="AH30" s="594"/>
      <c r="AI30" s="594"/>
      <c r="AJ30" s="594"/>
      <c r="AK30" s="594"/>
      <c r="AL30" s="78"/>
      <c r="AM30" s="78"/>
      <c r="AN30" s="594" t="s">
        <v>49</v>
      </c>
      <c r="AO30" s="594"/>
      <c r="AP30" s="594"/>
      <c r="AQ30" s="594"/>
      <c r="AR30" s="594"/>
      <c r="AV30" s="594" t="s">
        <v>50</v>
      </c>
      <c r="AW30" s="594"/>
      <c r="AX30" s="594"/>
      <c r="AZ30" s="594" t="s">
        <v>51</v>
      </c>
      <c r="BA30" s="593"/>
    </row>
    <row r="31" spans="1:54" x14ac:dyDescent="0.15">
      <c r="A31" s="74" t="s">
        <v>25</v>
      </c>
      <c r="B31" s="74" t="s">
        <v>1517</v>
      </c>
      <c r="C31" s="74" t="s">
        <v>66</v>
      </c>
      <c r="D31" s="74" t="s">
        <v>34</v>
      </c>
      <c r="E31" s="74" t="s">
        <v>17</v>
      </c>
      <c r="F31" s="74" t="s">
        <v>18</v>
      </c>
      <c r="G31" s="74" t="s">
        <v>19</v>
      </c>
      <c r="H31" s="74" t="s">
        <v>20</v>
      </c>
      <c r="I31" s="74" t="s">
        <v>6</v>
      </c>
      <c r="J31" s="74" t="s">
        <v>53</v>
      </c>
      <c r="L31" s="74" t="s">
        <v>10</v>
      </c>
      <c r="M31" s="74" t="s">
        <v>11</v>
      </c>
      <c r="N31" s="74" t="s">
        <v>12</v>
      </c>
      <c r="O31" s="74" t="s">
        <v>26</v>
      </c>
      <c r="P31" s="74" t="s">
        <v>7</v>
      </c>
      <c r="S31" s="74" t="s">
        <v>25</v>
      </c>
      <c r="T31" s="74" t="s">
        <v>47</v>
      </c>
      <c r="U31" s="74" t="s">
        <v>45</v>
      </c>
      <c r="V31" s="74" t="s">
        <v>46</v>
      </c>
      <c r="X31" s="74" t="s">
        <v>14</v>
      </c>
      <c r="Y31" s="74" t="s">
        <v>21</v>
      </c>
      <c r="Z31" s="74" t="s">
        <v>1003</v>
      </c>
      <c r="AA31" s="74"/>
      <c r="AD31" s="74" t="s">
        <v>25</v>
      </c>
      <c r="AE31" s="74" t="s">
        <v>66</v>
      </c>
      <c r="AF31" s="74" t="s">
        <v>34</v>
      </c>
      <c r="AG31" s="74" t="s">
        <v>17</v>
      </c>
      <c r="AH31" s="74" t="s">
        <v>18</v>
      </c>
      <c r="AI31" s="74" t="s">
        <v>19</v>
      </c>
      <c r="AJ31" s="74" t="s">
        <v>20</v>
      </c>
      <c r="AK31" s="74" t="s">
        <v>6</v>
      </c>
      <c r="AL31" s="74" t="s">
        <v>53</v>
      </c>
      <c r="AN31" s="74" t="s">
        <v>10</v>
      </c>
      <c r="AO31" s="74" t="s">
        <v>11</v>
      </c>
      <c r="AP31" s="74" t="s">
        <v>12</v>
      </c>
      <c r="AQ31" s="74" t="s">
        <v>26</v>
      </c>
      <c r="AR31" s="74" t="s">
        <v>7</v>
      </c>
      <c r="AV31" s="74" t="s">
        <v>47</v>
      </c>
      <c r="AW31" s="74" t="s">
        <v>45</v>
      </c>
      <c r="AX31" s="74" t="s">
        <v>46</v>
      </c>
      <c r="AZ31" s="74" t="s">
        <v>14</v>
      </c>
      <c r="BA31" s="74" t="s">
        <v>21</v>
      </c>
    </row>
    <row r="32" spans="1:54" x14ac:dyDescent="0.15">
      <c r="A32" s="75" t="s">
        <v>1930</v>
      </c>
      <c r="B32" s="76">
        <v>28</v>
      </c>
      <c r="C32" s="76">
        <v>15</v>
      </c>
      <c r="D32" s="73">
        <f>F32/E32</f>
        <v>0.6</v>
      </c>
      <c r="E32" s="76">
        <v>100</v>
      </c>
      <c r="F32" s="76">
        <v>60</v>
      </c>
      <c r="G32" s="76">
        <v>864</v>
      </c>
      <c r="H32" s="76">
        <f t="shared" ref="H32:H37" si="18">G32/F32</f>
        <v>14.4</v>
      </c>
      <c r="I32" s="76">
        <v>7</v>
      </c>
      <c r="J32" s="73">
        <f>I32/F32</f>
        <v>0.11666666666666667</v>
      </c>
      <c r="L32" s="76">
        <v>1</v>
      </c>
      <c r="M32" s="76">
        <v>7</v>
      </c>
      <c r="N32" s="87">
        <f t="shared" ref="N32:N37" si="19">M32/L32</f>
        <v>7</v>
      </c>
      <c r="O32" s="76">
        <v>0</v>
      </c>
      <c r="P32" s="73">
        <f>O32/L32</f>
        <v>0</v>
      </c>
      <c r="S32" s="75" t="s">
        <v>1931</v>
      </c>
      <c r="T32" s="88">
        <f t="shared" ref="T32:T37" si="20">(E32+L32)/($D$27+$L$27+$N$17+$E$47+$L$47)</f>
        <v>0.14831130690161526</v>
      </c>
      <c r="U32" s="88">
        <f t="shared" ref="U32:U37" si="21">E32/($E$17)</f>
        <v>0.27624309392265195</v>
      </c>
      <c r="V32" s="88">
        <f t="shared" ref="V32:V37" si="22">L32/($N$17+$D$27+$L$38+$L$47)</f>
        <v>2.05761316872428E-3</v>
      </c>
      <c r="X32" s="76">
        <f>($G32*('Scoring Format'!$B$4))+($I32*'Scoring Format'!$B$7)+($M32*('Scoring Format'!$B$3))+($O32*('Scoring Format'!$B$6))</f>
        <v>129.1</v>
      </c>
      <c r="Y32" s="76">
        <f>(F32*1)+(($G32*('Scoring Format'!$B$4))+($I32*'Scoring Format'!$B$7)+($M32*('Scoring Format'!$B$3))+($O32*('Scoring Format'!$B$6)))</f>
        <v>189.1</v>
      </c>
      <c r="Z32" s="76">
        <f>(F32*0.5)+(($G32*('Scoring Format'!$B$4))+($I32*'Scoring Format'!$B$7)+($M32*('Scoring Format'!$B$3))+($O32*('Scoring Format'!$B$6)))</f>
        <v>159.1</v>
      </c>
      <c r="AA32" s="78"/>
      <c r="AD32" s="75" t="s">
        <v>206</v>
      </c>
      <c r="AE32" s="75"/>
      <c r="AF32" s="73">
        <f>AH32/AG32</f>
        <v>0.60747663551401865</v>
      </c>
      <c r="AG32" s="76">
        <v>107</v>
      </c>
      <c r="AH32" s="76">
        <v>65</v>
      </c>
      <c r="AI32" s="76">
        <v>710</v>
      </c>
      <c r="AJ32" s="76">
        <f t="shared" ref="AJ32:AJ36" si="23">AI32/AH32</f>
        <v>10.923076923076923</v>
      </c>
      <c r="AK32" s="76">
        <v>6</v>
      </c>
      <c r="AL32" s="73">
        <f>AK32/AH32</f>
        <v>9.2307692307692313E-2</v>
      </c>
      <c r="AN32" s="76">
        <v>0</v>
      </c>
      <c r="AO32" s="76">
        <v>0</v>
      </c>
      <c r="AP32" s="87" t="e">
        <f t="shared" ref="AP32:AP37" si="24">AO32/AN32</f>
        <v>#DIV/0!</v>
      </c>
      <c r="AQ32" s="76">
        <v>0</v>
      </c>
      <c r="AR32" s="73" t="e">
        <f>AQ32/AN32</f>
        <v>#DIV/0!</v>
      </c>
      <c r="AV32" s="88" t="e">
        <f>(#REF!+AK32)/(#REF!+AK35)</f>
        <v>#REF!</v>
      </c>
      <c r="AW32" s="88" t="e">
        <f>#REF!/(AK32+#REF!)</f>
        <v>#REF!</v>
      </c>
      <c r="AX32" s="88" t="e">
        <f>AK32/(#REF!+AK32)</f>
        <v>#REF!</v>
      </c>
      <c r="AZ32" s="76">
        <f>(AI32*0.1)+(AK32*6)+(AO32*0.1)+(AQ32*6)</f>
        <v>107</v>
      </c>
      <c r="BA32" s="76">
        <f>(AH32*1)+(AI32*0.1)+(AK32*6)+(AO32*0.1)+(AQ32*6)</f>
        <v>172</v>
      </c>
    </row>
    <row r="33" spans="1:53" x14ac:dyDescent="0.15">
      <c r="A33" s="75" t="s">
        <v>2692</v>
      </c>
      <c r="B33" s="76">
        <v>28</v>
      </c>
      <c r="C33" s="76">
        <v>16</v>
      </c>
      <c r="D33" s="73">
        <f t="shared" ref="D33:D37" si="25">F33/E33</f>
        <v>0.67567567567567566</v>
      </c>
      <c r="E33" s="76">
        <v>111</v>
      </c>
      <c r="F33" s="76">
        <v>75</v>
      </c>
      <c r="G33" s="76">
        <v>796</v>
      </c>
      <c r="H33" s="76">
        <f t="shared" si="18"/>
        <v>10.613333333333333</v>
      </c>
      <c r="I33" s="76">
        <v>5</v>
      </c>
      <c r="J33" s="73">
        <f t="shared" ref="J33:J37" si="26">I33/F33</f>
        <v>6.6666666666666666E-2</v>
      </c>
      <c r="L33" s="76">
        <v>0</v>
      </c>
      <c r="M33" s="76">
        <v>0</v>
      </c>
      <c r="N33" s="87" t="e">
        <f t="shared" si="19"/>
        <v>#DIV/0!</v>
      </c>
      <c r="O33" s="76">
        <v>0</v>
      </c>
      <c r="P33" s="73" t="e">
        <f t="shared" ref="P33:P37" si="27">O33/L33</f>
        <v>#DIV/0!</v>
      </c>
      <c r="S33" s="75" t="s">
        <v>2693</v>
      </c>
      <c r="T33" s="88">
        <f t="shared" si="20"/>
        <v>0.16299559471365638</v>
      </c>
      <c r="U33" s="88">
        <f t="shared" si="21"/>
        <v>0.30662983425414364</v>
      </c>
      <c r="V33" s="88">
        <f t="shared" si="22"/>
        <v>0</v>
      </c>
      <c r="X33" s="76">
        <f>($G33*('Scoring Format'!$B$4))+($I33*'Scoring Format'!$B$7)+($M33*('Scoring Format'!$B$3))+($O33*('Scoring Format'!$B$6))</f>
        <v>109.60000000000001</v>
      </c>
      <c r="Y33" s="76">
        <f>(F33*1)+(($G33*('Scoring Format'!$B$4))+($I33*'Scoring Format'!$B$7)+($M33*('Scoring Format'!$B$3))+($O33*('Scoring Format'!$B$6)))</f>
        <v>184.60000000000002</v>
      </c>
      <c r="Z33" s="76">
        <f>(F33*0.5)+(($G33*('Scoring Format'!$B$4))+($I33*'Scoring Format'!$B$7)+($M33*('Scoring Format'!$B$3))+($O33*('Scoring Format'!$B$6)))</f>
        <v>147.10000000000002</v>
      </c>
      <c r="AA33" s="78"/>
      <c r="AD33" s="75" t="s">
        <v>207</v>
      </c>
      <c r="AE33" s="75"/>
      <c r="AF33" s="73">
        <f t="shared" ref="AF33:AF37" si="28">AH33/AG33</f>
        <v>0.6333333333333333</v>
      </c>
      <c r="AG33" s="76">
        <v>120</v>
      </c>
      <c r="AH33" s="76">
        <v>76</v>
      </c>
      <c r="AI33" s="76">
        <v>892</v>
      </c>
      <c r="AJ33" s="76">
        <f t="shared" si="23"/>
        <v>11.736842105263158</v>
      </c>
      <c r="AK33" s="76">
        <v>5</v>
      </c>
      <c r="AL33" s="73">
        <f t="shared" ref="AL33:AL37" si="29">AK33/AH33</f>
        <v>6.5789473684210523E-2</v>
      </c>
      <c r="AN33" s="76">
        <v>12</v>
      </c>
      <c r="AO33" s="76">
        <v>108</v>
      </c>
      <c r="AP33" s="87">
        <f t="shared" si="24"/>
        <v>9</v>
      </c>
      <c r="AQ33" s="76">
        <v>0</v>
      </c>
      <c r="AR33" s="73">
        <f t="shared" ref="AR33:AR37" si="30">AQ33/AN33</f>
        <v>0</v>
      </c>
      <c r="AV33" s="88" t="e">
        <f>(#REF!+AK33)/(#REF!+AK36)</f>
        <v>#REF!</v>
      </c>
      <c r="AW33" s="88" t="e">
        <f>#REF!/(AK33+#REF!)</f>
        <v>#REF!</v>
      </c>
      <c r="AX33" s="88" t="e">
        <f>AK33/(#REF!+AK33)</f>
        <v>#REF!</v>
      </c>
      <c r="AZ33" s="76">
        <f>(AI33*0.1)+(AK33*6)+(AO33*0.1)+(AQ33*6)</f>
        <v>130</v>
      </c>
      <c r="BA33" s="76">
        <f>(AH33*1)+(AI33*0.1)+(AK33*6)+(AO33*0.1)+(AQ33*6)</f>
        <v>206</v>
      </c>
    </row>
    <row r="34" spans="1:53" x14ac:dyDescent="0.15">
      <c r="A34" s="75" t="s">
        <v>2694</v>
      </c>
      <c r="B34" s="76">
        <v>22</v>
      </c>
      <c r="C34" s="76">
        <v>16</v>
      </c>
      <c r="D34" s="73">
        <f t="shared" si="25"/>
        <v>0.71052631578947367</v>
      </c>
      <c r="E34" s="76">
        <v>76</v>
      </c>
      <c r="F34" s="76">
        <v>54</v>
      </c>
      <c r="G34" s="76">
        <v>601</v>
      </c>
      <c r="H34" s="76">
        <f t="shared" si="18"/>
        <v>11.12962962962963</v>
      </c>
      <c r="I34" s="76">
        <v>4</v>
      </c>
      <c r="J34" s="73">
        <f t="shared" si="26"/>
        <v>7.407407407407407E-2</v>
      </c>
      <c r="L34" s="76"/>
      <c r="M34" s="76"/>
      <c r="N34" s="87" t="e">
        <f t="shared" si="19"/>
        <v>#DIV/0!</v>
      </c>
      <c r="O34" s="76"/>
      <c r="P34" s="73" t="e">
        <f t="shared" si="27"/>
        <v>#DIV/0!</v>
      </c>
      <c r="S34" s="75" t="s">
        <v>2695</v>
      </c>
      <c r="T34" s="88">
        <f t="shared" si="20"/>
        <v>0.11160058737151249</v>
      </c>
      <c r="U34" s="88">
        <f t="shared" si="21"/>
        <v>0.20994475138121546</v>
      </c>
      <c r="V34" s="88">
        <f t="shared" si="22"/>
        <v>0</v>
      </c>
      <c r="X34" s="76">
        <f>($G34*('Scoring Format'!$B$4))+($I34*'Scoring Format'!$B$7)+($M34*('Scoring Format'!$B$3))+($O34*('Scoring Format'!$B$6))</f>
        <v>84.1</v>
      </c>
      <c r="Y34" s="76">
        <f>(F34*1)+(($G34*('Scoring Format'!$B$4))+($I34*'Scoring Format'!$B$7)+($M34*('Scoring Format'!$B$3))+($O34*('Scoring Format'!$B$6)))</f>
        <v>138.1</v>
      </c>
      <c r="Z34" s="76">
        <f>(F34*0.5)+(($G34*('Scoring Format'!$B$4))+($I34*'Scoring Format'!$B$7)+($M34*('Scoring Format'!$B$3))+($O34*('Scoring Format'!$B$6)))</f>
        <v>111.1</v>
      </c>
      <c r="AA34" s="78"/>
      <c r="AD34" s="75" t="s">
        <v>208</v>
      </c>
      <c r="AE34" s="75"/>
      <c r="AF34" s="73">
        <f t="shared" si="28"/>
        <v>0.55000000000000004</v>
      </c>
      <c r="AG34" s="76">
        <v>40</v>
      </c>
      <c r="AH34" s="76">
        <v>22</v>
      </c>
      <c r="AI34" s="76">
        <v>325</v>
      </c>
      <c r="AJ34" s="76">
        <f t="shared" si="23"/>
        <v>14.772727272727273</v>
      </c>
      <c r="AK34" s="76">
        <v>2</v>
      </c>
      <c r="AL34" s="73">
        <f t="shared" si="29"/>
        <v>9.0909090909090912E-2</v>
      </c>
      <c r="AN34" s="76">
        <v>5</v>
      </c>
      <c r="AO34" s="76">
        <v>20</v>
      </c>
      <c r="AP34" s="87">
        <f t="shared" si="24"/>
        <v>4</v>
      </c>
      <c r="AQ34" s="76">
        <v>0</v>
      </c>
      <c r="AR34" s="73">
        <f t="shared" si="30"/>
        <v>0</v>
      </c>
      <c r="AV34" s="88" t="e">
        <f>(#REF!+AK34)/(#REF!+AK37)</f>
        <v>#REF!</v>
      </c>
      <c r="AW34" s="88" t="e">
        <f>#REF!/(AK34+#REF!)</f>
        <v>#REF!</v>
      </c>
      <c r="AX34" s="88" t="e">
        <f>AK34/(#REF!+AK34)</f>
        <v>#REF!</v>
      </c>
      <c r="AZ34" s="76">
        <f>(AI34*0.1)+(AK34*6)+(AO34*0.1)+(AQ34*6)</f>
        <v>46.5</v>
      </c>
      <c r="BA34" s="76">
        <f>(AH34*1)+(AI34*0.1)+(AK34*6)+(AO34*0.1)+(AQ34*6)</f>
        <v>68.5</v>
      </c>
    </row>
    <row r="35" spans="1:53" x14ac:dyDescent="0.15">
      <c r="A35" s="75" t="s">
        <v>1932</v>
      </c>
      <c r="B35" s="76">
        <v>25</v>
      </c>
      <c r="C35" s="76"/>
      <c r="D35" s="73">
        <f t="shared" si="25"/>
        <v>0.44444444444444442</v>
      </c>
      <c r="E35" s="76">
        <v>9</v>
      </c>
      <c r="F35" s="76">
        <v>4</v>
      </c>
      <c r="G35" s="76">
        <v>54</v>
      </c>
      <c r="H35" s="76">
        <f t="shared" si="18"/>
        <v>13.5</v>
      </c>
      <c r="I35" s="76">
        <v>0</v>
      </c>
      <c r="J35" s="73">
        <f t="shared" si="26"/>
        <v>0</v>
      </c>
      <c r="L35" s="76"/>
      <c r="M35" s="76"/>
      <c r="N35" s="87" t="e">
        <f t="shared" si="19"/>
        <v>#DIV/0!</v>
      </c>
      <c r="O35" s="76"/>
      <c r="P35" s="73" t="e">
        <f t="shared" si="27"/>
        <v>#DIV/0!</v>
      </c>
      <c r="S35" s="75" t="s">
        <v>1617</v>
      </c>
      <c r="T35" s="88">
        <f t="shared" si="20"/>
        <v>1.3215859030837005E-2</v>
      </c>
      <c r="U35" s="88">
        <f t="shared" si="21"/>
        <v>2.4861878453038673E-2</v>
      </c>
      <c r="V35" s="88">
        <f t="shared" si="22"/>
        <v>0</v>
      </c>
      <c r="X35" s="76">
        <f>($G35*('Scoring Format'!$B$4))+($I35*'Scoring Format'!$B$7)+($M35*('Scoring Format'!$B$3))+($O35*('Scoring Format'!$B$6))</f>
        <v>5.4</v>
      </c>
      <c r="Y35" s="76">
        <f>(F35*1)+(($G35*('Scoring Format'!$B$4))+($I35*'Scoring Format'!$B$7)+($M35*('Scoring Format'!$B$3))+($O35*('Scoring Format'!$B$6)))</f>
        <v>9.4</v>
      </c>
      <c r="Z35" s="76">
        <f>(F35*0.5)+(($G35*('Scoring Format'!$B$4))+($I35*'Scoring Format'!$B$7)+($M35*('Scoring Format'!$B$3))+($O35*('Scoring Format'!$B$6)))</f>
        <v>7.4</v>
      </c>
      <c r="AA35" s="78"/>
      <c r="AD35" s="75" t="s">
        <v>209</v>
      </c>
      <c r="AE35" s="75"/>
      <c r="AF35" s="73">
        <f t="shared" si="28"/>
        <v>0.66206896551724137</v>
      </c>
      <c r="AG35" s="76">
        <v>145</v>
      </c>
      <c r="AH35" s="76">
        <v>96</v>
      </c>
      <c r="AI35" s="76">
        <v>1098</v>
      </c>
      <c r="AJ35" s="76">
        <f t="shared" si="23"/>
        <v>11.4375</v>
      </c>
      <c r="AK35" s="76">
        <v>7</v>
      </c>
      <c r="AL35" s="73">
        <f t="shared" si="29"/>
        <v>7.2916666666666671E-2</v>
      </c>
      <c r="AN35" s="76">
        <v>0</v>
      </c>
      <c r="AO35" s="76">
        <v>0</v>
      </c>
      <c r="AP35" s="87" t="e">
        <f t="shared" si="24"/>
        <v>#DIV/0!</v>
      </c>
      <c r="AQ35" s="76">
        <v>0</v>
      </c>
      <c r="AR35" s="73" t="e">
        <f t="shared" si="30"/>
        <v>#DIV/0!</v>
      </c>
      <c r="AV35" s="88" t="e">
        <f>(#REF!+AK35)/(#REF!+AK38)</f>
        <v>#REF!</v>
      </c>
      <c r="AW35" s="88" t="e">
        <f>#REF!/(AK35+#REF!)</f>
        <v>#REF!</v>
      </c>
      <c r="AX35" s="88" t="e">
        <f>AK35/(#REF!+AK35)</f>
        <v>#REF!</v>
      </c>
      <c r="AZ35" s="76">
        <f>(AI35*0.1)+(AK35*6)+(AO35*0.1)+(AQ35*6)</f>
        <v>151.80000000000001</v>
      </c>
      <c r="BA35" s="76">
        <f>(AH35*1)+(AI35*0.1)+(AK35*6)+(AO35*0.1)+(AQ35*6)</f>
        <v>247.8</v>
      </c>
    </row>
    <row r="36" spans="1:53" x14ac:dyDescent="0.15">
      <c r="A36" s="75" t="s">
        <v>2696</v>
      </c>
      <c r="B36" s="76">
        <v>22</v>
      </c>
      <c r="C36" s="76"/>
      <c r="D36" s="73" t="e">
        <f t="shared" si="25"/>
        <v>#DIV/0!</v>
      </c>
      <c r="E36" s="76"/>
      <c r="F36" s="76"/>
      <c r="G36" s="76"/>
      <c r="H36" s="76" t="e">
        <f t="shared" si="18"/>
        <v>#DIV/0!</v>
      </c>
      <c r="I36" s="76"/>
      <c r="J36" s="73" t="e">
        <f t="shared" si="26"/>
        <v>#DIV/0!</v>
      </c>
      <c r="L36" s="76"/>
      <c r="M36" s="76"/>
      <c r="N36" s="87" t="e">
        <f t="shared" si="19"/>
        <v>#DIV/0!</v>
      </c>
      <c r="O36" s="76"/>
      <c r="P36" s="73" t="e">
        <f t="shared" si="27"/>
        <v>#DIV/0!</v>
      </c>
      <c r="S36" s="75" t="s">
        <v>2689</v>
      </c>
      <c r="T36" s="88">
        <f t="shared" si="20"/>
        <v>0</v>
      </c>
      <c r="U36" s="88">
        <f t="shared" si="21"/>
        <v>0</v>
      </c>
      <c r="V36" s="88">
        <f t="shared" si="22"/>
        <v>0</v>
      </c>
      <c r="X36" s="76">
        <f>($G36*('Scoring Format'!$B$4))+($I36*'Scoring Format'!$B$7)+($M36*('Scoring Format'!$B$3))+($O36*('Scoring Format'!$B$6))</f>
        <v>0</v>
      </c>
      <c r="Y36" s="76">
        <f>(F36*1)+(($G36*('Scoring Format'!$B$4))+($I36*'Scoring Format'!$B$7)+($M36*('Scoring Format'!$B$3))+($O36*('Scoring Format'!$B$6)))</f>
        <v>0</v>
      </c>
      <c r="Z36" s="76">
        <f>(F36*0.5)+(($G36*('Scoring Format'!$B$4))+($I36*'Scoring Format'!$B$7)+($M36*('Scoring Format'!$B$3))+($O36*('Scoring Format'!$B$6)))</f>
        <v>0</v>
      </c>
      <c r="AA36" s="78"/>
      <c r="AD36" s="75" t="s">
        <v>210</v>
      </c>
      <c r="AE36" s="75"/>
      <c r="AF36" s="73">
        <f t="shared" si="28"/>
        <v>0.6</v>
      </c>
      <c r="AG36" s="76">
        <v>10</v>
      </c>
      <c r="AH36" s="76">
        <v>6</v>
      </c>
      <c r="AI36" s="76">
        <v>100</v>
      </c>
      <c r="AJ36" s="76">
        <f t="shared" si="23"/>
        <v>16.666666666666668</v>
      </c>
      <c r="AK36" s="76">
        <v>0</v>
      </c>
      <c r="AL36" s="73">
        <f t="shared" si="29"/>
        <v>0</v>
      </c>
      <c r="AN36" s="76">
        <v>0</v>
      </c>
      <c r="AO36" s="76">
        <v>0</v>
      </c>
      <c r="AP36" s="87" t="e">
        <f t="shared" si="24"/>
        <v>#DIV/0!</v>
      </c>
      <c r="AQ36" s="76">
        <v>0</v>
      </c>
      <c r="AR36" s="73" t="e">
        <f t="shared" si="30"/>
        <v>#DIV/0!</v>
      </c>
      <c r="AV36" s="88" t="e">
        <f>(#REF!+AK36)/(#REF!+AK41)</f>
        <v>#REF!</v>
      </c>
      <c r="AW36" s="88" t="e">
        <f>#REF!/(AK36+#REF!)</f>
        <v>#REF!</v>
      </c>
      <c r="AX36" s="88" t="e">
        <f>AK36/(#REF!+AK36)</f>
        <v>#REF!</v>
      </c>
      <c r="AZ36" s="76">
        <f>(AI36*0.1)+(AK36*6)+(AO36*0.1)+(AQ36*6)</f>
        <v>10</v>
      </c>
      <c r="BA36" s="76">
        <f>(AH36*1)+(AI36*0.1)+(AK36*6)+(AO36*0.1)+(AQ36*6)</f>
        <v>16</v>
      </c>
    </row>
    <row r="37" spans="1:53" x14ac:dyDescent="0.15">
      <c r="A37" s="75" t="s">
        <v>1933</v>
      </c>
      <c r="B37" s="76">
        <v>29</v>
      </c>
      <c r="C37" s="76"/>
      <c r="D37" s="73">
        <f t="shared" si="25"/>
        <v>0.5</v>
      </c>
      <c r="E37" s="76">
        <v>6</v>
      </c>
      <c r="F37" s="76">
        <v>3</v>
      </c>
      <c r="G37" s="76">
        <v>60</v>
      </c>
      <c r="H37" s="76">
        <f t="shared" si="18"/>
        <v>20</v>
      </c>
      <c r="I37" s="76">
        <v>0</v>
      </c>
      <c r="J37" s="73">
        <f t="shared" si="26"/>
        <v>0</v>
      </c>
      <c r="L37" s="76">
        <v>0</v>
      </c>
      <c r="M37" s="76">
        <v>0</v>
      </c>
      <c r="N37" s="87" t="e">
        <f t="shared" si="19"/>
        <v>#DIV/0!</v>
      </c>
      <c r="O37" s="76">
        <v>0</v>
      </c>
      <c r="P37" s="73" t="e">
        <f t="shared" si="27"/>
        <v>#DIV/0!</v>
      </c>
      <c r="S37" s="75" t="s">
        <v>1934</v>
      </c>
      <c r="T37" s="88">
        <f t="shared" si="20"/>
        <v>8.8105726872246704E-3</v>
      </c>
      <c r="U37" s="88">
        <f t="shared" si="21"/>
        <v>1.6574585635359115E-2</v>
      </c>
      <c r="V37" s="88">
        <f t="shared" si="22"/>
        <v>0</v>
      </c>
      <c r="X37" s="76">
        <f>($G37*('Scoring Format'!$B$4))+($I37*'Scoring Format'!$B$7)+($M37*('Scoring Format'!$B$3))+($O37*('Scoring Format'!$B$6))</f>
        <v>6</v>
      </c>
      <c r="Y37" s="76">
        <f>(F37*1)+(($G37*('Scoring Format'!$B$4))+($I37*'Scoring Format'!$B$7)+($M37*('Scoring Format'!$B$3))+($O37*('Scoring Format'!$B$6)))</f>
        <v>9</v>
      </c>
      <c r="Z37" s="76">
        <f>(F37*0.5)+(($G37*('Scoring Format'!$B$4))+($I37*'Scoring Format'!$B$7)+($M37*('Scoring Format'!$B$3))+($O37*('Scoring Format'!$B$6)))</f>
        <v>7.5</v>
      </c>
      <c r="AA37" s="78"/>
      <c r="AD37" s="75" t="s">
        <v>214</v>
      </c>
      <c r="AE37" s="75"/>
      <c r="AF37" s="73" t="e">
        <f t="shared" si="28"/>
        <v>#DIV/0!</v>
      </c>
      <c r="AG37" s="76"/>
      <c r="AH37" s="76"/>
      <c r="AI37" s="76"/>
      <c r="AJ37" s="76"/>
      <c r="AK37" s="76"/>
      <c r="AL37" s="73" t="e">
        <f t="shared" si="29"/>
        <v>#DIV/0!</v>
      </c>
      <c r="AN37" s="76"/>
      <c r="AO37" s="76"/>
      <c r="AP37" s="87" t="e">
        <f t="shared" si="24"/>
        <v>#DIV/0!</v>
      </c>
      <c r="AQ37" s="76"/>
      <c r="AR37" s="73" t="e">
        <f t="shared" si="30"/>
        <v>#DIV/0!</v>
      </c>
      <c r="AV37" s="88" t="e">
        <f>(#REF!+AK37)/(#REF!+AK42)</f>
        <v>#REF!</v>
      </c>
      <c r="AW37" s="88" t="e">
        <f>#REF!/(AK37+#REF!)</f>
        <v>#REF!</v>
      </c>
      <c r="AX37" s="88" t="e">
        <f>AK37/(#REF!+AK37)</f>
        <v>#REF!</v>
      </c>
      <c r="AZ37" s="76"/>
      <c r="BA37" s="76"/>
    </row>
    <row r="38" spans="1:53" x14ac:dyDescent="0.15">
      <c r="A38" s="74" t="s">
        <v>44</v>
      </c>
      <c r="B38" s="74"/>
      <c r="C38" s="74"/>
      <c r="D38" s="70"/>
      <c r="E38" s="74">
        <f>SUM(E32:E37)</f>
        <v>302</v>
      </c>
      <c r="F38" s="74">
        <f t="shared" ref="F38:I38" si="31">SUM(F32:F37)</f>
        <v>196</v>
      </c>
      <c r="G38" s="74">
        <f t="shared" si="31"/>
        <v>2375</v>
      </c>
      <c r="H38" s="74"/>
      <c r="I38" s="74">
        <f t="shared" si="31"/>
        <v>16</v>
      </c>
      <c r="J38" s="74"/>
      <c r="K38" s="74"/>
      <c r="L38" s="74">
        <f>SUM(L32:L37)</f>
        <v>1</v>
      </c>
      <c r="M38" s="74">
        <f t="shared" ref="M38:O38" si="32">SUM(M32:M37)</f>
        <v>7</v>
      </c>
      <c r="N38" s="74"/>
      <c r="O38" s="74">
        <f t="shared" si="32"/>
        <v>0</v>
      </c>
      <c r="P38" s="74"/>
      <c r="AD38" s="74" t="s">
        <v>44</v>
      </c>
      <c r="AE38" s="74"/>
      <c r="AF38" s="70"/>
      <c r="AG38" s="74">
        <f>SUM(AG32:AG37)</f>
        <v>422</v>
      </c>
      <c r="AH38" s="74">
        <f t="shared" ref="AH38:AI38" si="33">SUM(AH32:AH37)</f>
        <v>265</v>
      </c>
      <c r="AI38" s="74">
        <f t="shared" si="33"/>
        <v>3125</v>
      </c>
      <c r="AJ38" s="74"/>
      <c r="AK38" s="74">
        <f t="shared" ref="AK38" si="34">SUM(AK32:AK37)</f>
        <v>20</v>
      </c>
      <c r="AL38" s="74"/>
      <c r="AM38" s="74"/>
      <c r="AN38" s="74">
        <f>SUM(AN32:AN37)</f>
        <v>17</v>
      </c>
      <c r="AO38" s="74">
        <f t="shared" ref="AO38" si="35">SUM(AO32:AO37)</f>
        <v>128</v>
      </c>
      <c r="AP38" s="74"/>
      <c r="AQ38" s="74">
        <f t="shared" ref="AQ38" si="36">SUM(AQ32:AQ37)</f>
        <v>0</v>
      </c>
      <c r="AR38" s="74"/>
    </row>
    <row r="39" spans="1:53" x14ac:dyDescent="0.15">
      <c r="A39" s="96"/>
      <c r="C39" s="78"/>
      <c r="D39" s="78"/>
      <c r="E39" s="78"/>
      <c r="F39" s="78"/>
      <c r="G39" s="78"/>
      <c r="H39" s="78"/>
      <c r="I39" s="78"/>
      <c r="J39" s="78"/>
      <c r="K39" s="78"/>
      <c r="L39" s="78"/>
      <c r="AC39" s="74"/>
      <c r="AE39" s="78"/>
      <c r="AF39" s="78"/>
      <c r="AG39" s="78"/>
      <c r="AH39" s="78"/>
      <c r="AI39" s="78"/>
      <c r="AJ39" s="78"/>
      <c r="AK39" s="78"/>
      <c r="AL39" s="78"/>
      <c r="AM39" s="78"/>
      <c r="AN39" s="78"/>
    </row>
    <row r="40" spans="1:53" x14ac:dyDescent="0.15">
      <c r="A40" s="74"/>
      <c r="C40" s="78"/>
      <c r="D40" s="78"/>
      <c r="E40" s="78"/>
      <c r="F40" s="78"/>
      <c r="G40" s="78"/>
      <c r="H40" s="78"/>
      <c r="I40" s="78"/>
      <c r="J40" s="78"/>
      <c r="K40" s="78"/>
      <c r="L40" s="78"/>
      <c r="AC40" s="74"/>
      <c r="AE40" s="78"/>
      <c r="AF40" s="78"/>
      <c r="AG40" s="78"/>
      <c r="AH40" s="78"/>
      <c r="AI40" s="78"/>
      <c r="AJ40" s="78"/>
      <c r="AK40" s="78"/>
      <c r="AL40" s="78"/>
      <c r="AM40" s="78"/>
      <c r="AN40" s="78"/>
    </row>
    <row r="41" spans="1:53" x14ac:dyDescent="0.15">
      <c r="A41" s="594" t="s">
        <v>52</v>
      </c>
      <c r="B41" s="594"/>
      <c r="C41" s="594"/>
      <c r="D41" s="594"/>
      <c r="E41" s="594"/>
      <c r="F41" s="594"/>
      <c r="G41" s="594"/>
      <c r="H41" s="69"/>
      <c r="I41" s="69"/>
      <c r="J41" s="78"/>
      <c r="K41" s="78"/>
      <c r="L41" s="594" t="s">
        <v>49</v>
      </c>
      <c r="M41" s="594"/>
      <c r="N41" s="594"/>
      <c r="O41" s="594"/>
      <c r="P41" s="594"/>
      <c r="T41" s="594" t="s">
        <v>50</v>
      </c>
      <c r="U41" s="594"/>
      <c r="V41" s="594"/>
      <c r="X41" s="594"/>
      <c r="Y41" s="593"/>
      <c r="AE41" s="594" t="s">
        <v>52</v>
      </c>
      <c r="AF41" s="594"/>
      <c r="AG41" s="594"/>
      <c r="AH41" s="594"/>
      <c r="AI41" s="594"/>
      <c r="AJ41" s="594"/>
      <c r="AK41" s="594"/>
      <c r="AL41" s="78"/>
      <c r="AM41" s="78"/>
      <c r="AN41" s="594" t="s">
        <v>49</v>
      </c>
      <c r="AO41" s="594"/>
      <c r="AP41" s="594"/>
      <c r="AQ41" s="594"/>
      <c r="AR41" s="594"/>
      <c r="AV41" s="594" t="s">
        <v>50</v>
      </c>
      <c r="AW41" s="594"/>
      <c r="AX41" s="594"/>
      <c r="AZ41" s="594" t="s">
        <v>51</v>
      </c>
      <c r="BA41" s="593"/>
    </row>
    <row r="42" spans="1:53" x14ac:dyDescent="0.15">
      <c r="A42" s="74" t="s">
        <v>31</v>
      </c>
      <c r="B42" s="74" t="s">
        <v>1517</v>
      </c>
      <c r="C42" s="74" t="s">
        <v>66</v>
      </c>
      <c r="D42" s="74" t="s">
        <v>34</v>
      </c>
      <c r="E42" s="74" t="s">
        <v>17</v>
      </c>
      <c r="F42" s="74" t="s">
        <v>18</v>
      </c>
      <c r="G42" s="74" t="s">
        <v>19</v>
      </c>
      <c r="H42" s="74" t="s">
        <v>20</v>
      </c>
      <c r="I42" s="74" t="s">
        <v>6</v>
      </c>
      <c r="J42" s="74" t="s">
        <v>53</v>
      </c>
      <c r="L42" s="74" t="s">
        <v>10</v>
      </c>
      <c r="M42" s="74" t="s">
        <v>11</v>
      </c>
      <c r="N42" s="74" t="s">
        <v>12</v>
      </c>
      <c r="O42" s="74" t="s">
        <v>54</v>
      </c>
      <c r="P42" s="74" t="s">
        <v>7</v>
      </c>
      <c r="S42" s="74" t="s">
        <v>31</v>
      </c>
      <c r="T42" s="74" t="s">
        <v>47</v>
      </c>
      <c r="U42" s="74" t="s">
        <v>45</v>
      </c>
      <c r="V42" s="74" t="s">
        <v>46</v>
      </c>
      <c r="X42" s="74" t="s">
        <v>14</v>
      </c>
      <c r="Y42" s="74" t="s">
        <v>21</v>
      </c>
      <c r="Z42" s="74" t="s">
        <v>1004</v>
      </c>
      <c r="AA42" s="74"/>
      <c r="AD42" s="74" t="s">
        <v>31</v>
      </c>
      <c r="AE42" s="74" t="s">
        <v>66</v>
      </c>
      <c r="AF42" s="74" t="s">
        <v>34</v>
      </c>
      <c r="AG42" s="74" t="s">
        <v>17</v>
      </c>
      <c r="AH42" s="74" t="s">
        <v>18</v>
      </c>
      <c r="AI42" s="74" t="s">
        <v>19</v>
      </c>
      <c r="AJ42" s="74" t="s">
        <v>20</v>
      </c>
      <c r="AK42" s="74" t="s">
        <v>6</v>
      </c>
      <c r="AL42" s="74" t="s">
        <v>53</v>
      </c>
      <c r="AN42" s="74" t="s">
        <v>10</v>
      </c>
      <c r="AO42" s="74" t="s">
        <v>11</v>
      </c>
      <c r="AP42" s="74" t="s">
        <v>12</v>
      </c>
      <c r="AQ42" s="74" t="s">
        <v>54</v>
      </c>
      <c r="AR42" s="74" t="s">
        <v>7</v>
      </c>
      <c r="AV42" s="74" t="s">
        <v>47</v>
      </c>
      <c r="AW42" s="74" t="s">
        <v>45</v>
      </c>
      <c r="AX42" s="74" t="s">
        <v>46</v>
      </c>
      <c r="AZ42" s="74" t="s">
        <v>14</v>
      </c>
      <c r="BA42" s="74" t="s">
        <v>21</v>
      </c>
    </row>
    <row r="43" spans="1:53" x14ac:dyDescent="0.15">
      <c r="A43" s="75" t="s">
        <v>958</v>
      </c>
      <c r="B43" s="76">
        <v>25</v>
      </c>
      <c r="C43" s="76"/>
      <c r="D43" s="73">
        <f>F43/E43</f>
        <v>0.72093023255813948</v>
      </c>
      <c r="E43" s="76">
        <v>43</v>
      </c>
      <c r="F43" s="76">
        <v>31</v>
      </c>
      <c r="G43" s="76">
        <v>364</v>
      </c>
      <c r="H43" s="76">
        <f>G43/F43</f>
        <v>11.741935483870968</v>
      </c>
      <c r="I43" s="76">
        <v>3</v>
      </c>
      <c r="J43" s="73">
        <f>I43/F43</f>
        <v>9.6774193548387094E-2</v>
      </c>
      <c r="L43" s="76">
        <v>0</v>
      </c>
      <c r="M43" s="76">
        <v>0</v>
      </c>
      <c r="N43" s="76">
        <v>0</v>
      </c>
      <c r="O43" s="76">
        <v>0</v>
      </c>
      <c r="P43" s="73" t="e">
        <f>O43/L43</f>
        <v>#DIV/0!</v>
      </c>
      <c r="S43" s="75" t="s">
        <v>959</v>
      </c>
      <c r="T43" s="88">
        <f>(E43+L43)/($E$47+$L$47+$E$38+$L$38+$K$27+$D$27+$N$17)</f>
        <v>4.282868525896414E-2</v>
      </c>
      <c r="U43" s="88">
        <f>E43/($E$47+$E$38+$K$27)</f>
        <v>8.3011583011583012E-2</v>
      </c>
      <c r="V43" s="88">
        <f>L43/($L$47+$L$38+$D$27+$N$17)</f>
        <v>0</v>
      </c>
      <c r="X43" s="76">
        <f>($G43*('Scoring Format'!$B$4))+($I43*'Scoring Format'!$B$7)+($M43*('Scoring Format'!$B$3))+($O43*('Scoring Format'!$B$6))</f>
        <v>54.4</v>
      </c>
      <c r="Y43" s="76">
        <f>(F43*1)+(($G43*('Scoring Format'!$B$4))+($I43*'Scoring Format'!$B$7)+($M43*('Scoring Format'!$B$3))+($O43*('Scoring Format'!$B$6)))</f>
        <v>85.4</v>
      </c>
      <c r="Z43" s="76">
        <f>(F43*0.5)+(($G43*('Scoring Format'!$B$4))+($I43*'Scoring Format'!$B$7)+($M43*('Scoring Format'!$B$3))+($O43*('Scoring Format'!$B$6)))</f>
        <v>69.900000000000006</v>
      </c>
      <c r="AA43" s="78"/>
      <c r="AD43" s="75" t="s">
        <v>211</v>
      </c>
      <c r="AE43" s="75"/>
      <c r="AF43" s="73">
        <f>AH43/AG43</f>
        <v>0.5625</v>
      </c>
      <c r="AG43" s="76">
        <v>16</v>
      </c>
      <c r="AH43" s="76">
        <v>9</v>
      </c>
      <c r="AI43" s="76">
        <v>108</v>
      </c>
      <c r="AJ43" s="76">
        <f>AI43/AH43</f>
        <v>12</v>
      </c>
      <c r="AK43" s="76">
        <v>1</v>
      </c>
      <c r="AL43" s="73">
        <f>AK43/AH43</f>
        <v>0.1111111111111111</v>
      </c>
      <c r="AN43" s="76">
        <v>0</v>
      </c>
      <c r="AO43" s="76">
        <v>0</v>
      </c>
      <c r="AP43" s="76">
        <v>0</v>
      </c>
      <c r="AQ43" s="76">
        <v>0</v>
      </c>
      <c r="AR43" s="73" t="e">
        <f>AQ43/AN43</f>
        <v>#DIV/0!</v>
      </c>
      <c r="AV43" s="88" t="e">
        <f>(#REF!+AK43)/(#REF!+AK46)</f>
        <v>#REF!</v>
      </c>
      <c r="AW43" s="88" t="e">
        <f>#REF!/(AK43+#REF!)</f>
        <v>#REF!</v>
      </c>
      <c r="AX43" s="88" t="e">
        <f>AK43/(#REF!+AK43)</f>
        <v>#REF!</v>
      </c>
      <c r="AZ43" s="76">
        <f>(AI43*0.1)+(AK43*6)+(AO43*0.1)+(AQ43*6)</f>
        <v>16.8</v>
      </c>
      <c r="BA43" s="76">
        <f>(AH43*1)+(AI43*0.1)+(AK43*6)+(AO43*0.1)+(AQ43*6)</f>
        <v>25.8</v>
      </c>
    </row>
    <row r="44" spans="1:53" x14ac:dyDescent="0.15">
      <c r="A44" s="75" t="s">
        <v>459</v>
      </c>
      <c r="B44" s="76">
        <v>28</v>
      </c>
      <c r="C44" s="76"/>
      <c r="D44" s="73">
        <f t="shared" ref="D44:D46" si="37">F44/E44</f>
        <v>0.75</v>
      </c>
      <c r="E44" s="76">
        <v>68</v>
      </c>
      <c r="F44" s="76">
        <v>51</v>
      </c>
      <c r="G44" s="76">
        <v>510</v>
      </c>
      <c r="H44" s="76">
        <f>G44/F44</f>
        <v>10</v>
      </c>
      <c r="I44" s="76">
        <v>8</v>
      </c>
      <c r="J44" s="73">
        <f t="shared" ref="J44:J46" si="38">I44/F44</f>
        <v>0.15686274509803921</v>
      </c>
      <c r="L44" s="76">
        <v>0</v>
      </c>
      <c r="M44" s="76">
        <v>0</v>
      </c>
      <c r="N44" s="76">
        <v>0</v>
      </c>
      <c r="O44" s="76">
        <v>0</v>
      </c>
      <c r="P44" s="73" t="e">
        <f t="shared" ref="P44:P46" si="39">O44/L44</f>
        <v>#DIV/0!</v>
      </c>
      <c r="S44" s="75" t="s">
        <v>212</v>
      </c>
      <c r="T44" s="88">
        <f>(E44+L44)/($E$47+$L$47+$E$38+$L$38+$K$27+$D$27+$N$17)</f>
        <v>6.7729083665338641E-2</v>
      </c>
      <c r="U44" s="88">
        <f>E44/($E$47+$E$38+$K$27)</f>
        <v>0.13127413127413126</v>
      </c>
      <c r="V44" s="88">
        <f>L44/($L$47+$L$38+$D$27+$N$17)</f>
        <v>0</v>
      </c>
      <c r="X44" s="76">
        <f>($G44*('Scoring Format'!$B$4))+($I44*'Scoring Format'!$B$7)+($M44*('Scoring Format'!$B$3))+($O44*('Scoring Format'!$B$6))</f>
        <v>99</v>
      </c>
      <c r="Y44" s="76">
        <f>(F44*1)+(($G44*('Scoring Format'!$B$4))+($I44*'Scoring Format'!$B$7)+($M44*('Scoring Format'!$B$3))+($O44*('Scoring Format'!$B$6)))</f>
        <v>150</v>
      </c>
      <c r="Z44" s="76">
        <f>(F44*0.5)+(($G44*('Scoring Format'!$B$4))+($I44*'Scoring Format'!$B$7)+($M44*('Scoring Format'!$B$3))+($O44*('Scoring Format'!$B$6)))</f>
        <v>124.5</v>
      </c>
      <c r="AA44" s="78"/>
      <c r="AD44" s="75" t="s">
        <v>212</v>
      </c>
      <c r="AE44" s="75"/>
      <c r="AF44" s="73">
        <f t="shared" ref="AF44:AF46" si="40">AH44/AG44</f>
        <v>0.74285714285714288</v>
      </c>
      <c r="AG44" s="76">
        <v>35</v>
      </c>
      <c r="AH44" s="76">
        <v>26</v>
      </c>
      <c r="AI44" s="76">
        <v>283</v>
      </c>
      <c r="AJ44" s="76">
        <f>AI44/AH44</f>
        <v>10.884615384615385</v>
      </c>
      <c r="AK44" s="76">
        <v>2</v>
      </c>
      <c r="AL44" s="73">
        <f t="shared" ref="AL44:AL46" si="41">AK44/AH44</f>
        <v>7.6923076923076927E-2</v>
      </c>
      <c r="AN44" s="76">
        <v>0</v>
      </c>
      <c r="AO44" s="76">
        <v>0</v>
      </c>
      <c r="AP44" s="76">
        <v>0</v>
      </c>
      <c r="AQ44" s="76">
        <v>0</v>
      </c>
      <c r="AR44" s="73" t="e">
        <f t="shared" ref="AR44:AR46" si="42">AQ44/AN44</f>
        <v>#DIV/0!</v>
      </c>
      <c r="AV44" s="88" t="e">
        <f>(#REF!+AK44)/(#REF!+AK47)</f>
        <v>#REF!</v>
      </c>
      <c r="AW44" s="88" t="e">
        <f>#REF!/(AK44+#REF!)</f>
        <v>#REF!</v>
      </c>
      <c r="AX44" s="88" t="e">
        <f>AK44/(#REF!+AK44)</f>
        <v>#REF!</v>
      </c>
      <c r="AZ44" s="76">
        <f>(AI44*0.1)+(AK44*6)+(AO44*0.1)+(AQ44*6)</f>
        <v>40.299999999999997</v>
      </c>
      <c r="BA44" s="76">
        <f>(AH44*1)+(AI44*0.1)+(AK44*6)+(AO44*0.1)+(AQ44*6)</f>
        <v>66.3</v>
      </c>
    </row>
    <row r="45" spans="1:53" x14ac:dyDescent="0.15">
      <c r="A45" s="75" t="s">
        <v>2697</v>
      </c>
      <c r="B45" s="76">
        <v>23</v>
      </c>
      <c r="C45" s="76"/>
      <c r="D45" s="73" t="e">
        <f t="shared" si="37"/>
        <v>#DIV/0!</v>
      </c>
      <c r="E45" s="76"/>
      <c r="F45" s="76"/>
      <c r="G45" s="76"/>
      <c r="H45" s="76" t="e">
        <f>G45/F45</f>
        <v>#DIV/0!</v>
      </c>
      <c r="I45" s="76"/>
      <c r="J45" s="73" t="e">
        <f t="shared" si="38"/>
        <v>#DIV/0!</v>
      </c>
      <c r="L45" s="76">
        <v>0</v>
      </c>
      <c r="M45" s="76">
        <v>0</v>
      </c>
      <c r="N45" s="76">
        <v>0</v>
      </c>
      <c r="O45" s="76">
        <v>0</v>
      </c>
      <c r="P45" s="73" t="e">
        <f t="shared" si="39"/>
        <v>#DIV/0!</v>
      </c>
      <c r="S45" s="75" t="s">
        <v>2699</v>
      </c>
      <c r="T45" s="88">
        <f>(E45+L45)/($E$47+$L$47+$E$38+$L$38+$K$27+$D$27+$N$17)</f>
        <v>0</v>
      </c>
      <c r="U45" s="88">
        <f>E45/($E$47+$E$38+$K$27)</f>
        <v>0</v>
      </c>
      <c r="V45" s="88">
        <f>L45/($L$47+$L$38+$D$27+$N$17)</f>
        <v>0</v>
      </c>
      <c r="X45" s="76">
        <f>($G45*('Scoring Format'!$B$4))+($I45*'Scoring Format'!$B$7)+($M45*('Scoring Format'!$B$3))+($O45*('Scoring Format'!$B$6))</f>
        <v>0</v>
      </c>
      <c r="Y45" s="76">
        <f>(F45*1)+(($G45*('Scoring Format'!$B$4))+($I45*'Scoring Format'!$B$7)+($M45*('Scoring Format'!$B$3))+($O45*('Scoring Format'!$B$6)))</f>
        <v>0</v>
      </c>
      <c r="Z45" s="76">
        <f>(F45*0.5)+(($G45*('Scoring Format'!$B$4))+($I45*'Scoring Format'!$B$7)+($M45*('Scoring Format'!$B$3))+($O45*('Scoring Format'!$B$6)))</f>
        <v>0</v>
      </c>
      <c r="AA45" s="78"/>
      <c r="AD45" s="75" t="s">
        <v>213</v>
      </c>
      <c r="AE45" s="75"/>
      <c r="AF45" s="73">
        <f t="shared" si="40"/>
        <v>0.5</v>
      </c>
      <c r="AG45" s="76">
        <v>12</v>
      </c>
      <c r="AH45" s="76">
        <v>6</v>
      </c>
      <c r="AI45" s="76">
        <v>65</v>
      </c>
      <c r="AJ45" s="76">
        <f>AI45/AH45</f>
        <v>10.833333333333334</v>
      </c>
      <c r="AK45" s="76">
        <v>0</v>
      </c>
      <c r="AL45" s="73">
        <f t="shared" si="41"/>
        <v>0</v>
      </c>
      <c r="AN45" s="76">
        <v>0</v>
      </c>
      <c r="AO45" s="76">
        <v>0</v>
      </c>
      <c r="AP45" s="76">
        <v>0</v>
      </c>
      <c r="AQ45" s="76">
        <v>0</v>
      </c>
      <c r="AR45" s="73" t="e">
        <f t="shared" si="42"/>
        <v>#DIV/0!</v>
      </c>
      <c r="AV45" s="88" t="e">
        <f>(#REF!+AK45)/(#REF!+AI49)</f>
        <v>#REF!</v>
      </c>
      <c r="AW45" s="88" t="e">
        <f>#REF!/(AK45+#REF!)</f>
        <v>#REF!</v>
      </c>
      <c r="AX45" s="88" t="e">
        <f>AK45/(#REF!+AK45)</f>
        <v>#REF!</v>
      </c>
      <c r="AZ45" s="76">
        <f>(AI45*0.1)+(AK45*6)+(AO45*0.1)+(AQ45*6)</f>
        <v>6.5</v>
      </c>
      <c r="BA45" s="76">
        <f>(AH45*1)+(AI45*0.1)+(AK45*6)+(AO45*0.1)+(AQ45*6)</f>
        <v>12.5</v>
      </c>
    </row>
    <row r="46" spans="1:53" x14ac:dyDescent="0.15">
      <c r="A46" s="75" t="s">
        <v>2698</v>
      </c>
      <c r="B46" s="76">
        <v>24</v>
      </c>
      <c r="C46" s="76"/>
      <c r="D46" s="73">
        <f t="shared" si="37"/>
        <v>0.75</v>
      </c>
      <c r="E46" s="76">
        <v>4</v>
      </c>
      <c r="F46" s="76">
        <v>3</v>
      </c>
      <c r="G46" s="76">
        <v>20</v>
      </c>
      <c r="H46" s="76">
        <f>G46/F46</f>
        <v>6.666666666666667</v>
      </c>
      <c r="I46" s="76">
        <v>1</v>
      </c>
      <c r="J46" s="73">
        <f t="shared" si="38"/>
        <v>0.33333333333333331</v>
      </c>
      <c r="L46" s="76">
        <v>0</v>
      </c>
      <c r="M46" s="76">
        <v>0</v>
      </c>
      <c r="N46" s="76">
        <v>0</v>
      </c>
      <c r="O46" s="76">
        <v>0</v>
      </c>
      <c r="P46" s="73" t="e">
        <f t="shared" si="39"/>
        <v>#DIV/0!</v>
      </c>
      <c r="S46" s="75" t="s">
        <v>2700</v>
      </c>
      <c r="T46" s="88">
        <f>(E46+L46)/($E$47+$L$47+$E$38+$L$38+$K$27+$D$27+$N$17)</f>
        <v>3.9840637450199202E-3</v>
      </c>
      <c r="U46" s="88">
        <f>E46/($E$47+$E$38+$K$27)</f>
        <v>7.7220077220077222E-3</v>
      </c>
      <c r="V46" s="88">
        <f>L46/($L$47+$L$38+$D$27+$N$17)</f>
        <v>0</v>
      </c>
      <c r="X46" s="76">
        <f>($G46*('Scoring Format'!$B$4))+($I46*'Scoring Format'!$B$7)+($M46*('Scoring Format'!$B$3))+($O46*('Scoring Format'!$B$6))</f>
        <v>8</v>
      </c>
      <c r="Y46" s="76">
        <f>(F46*1)+(($G46*('Scoring Format'!$B$4))+($I46*'Scoring Format'!$B$7)+($M46*('Scoring Format'!$B$3))+($O46*('Scoring Format'!$B$6)))</f>
        <v>11</v>
      </c>
      <c r="Z46" s="76">
        <f>(F46*0.5)+(($G46*('Scoring Format'!$B$4))+($I46*'Scoring Format'!$B$7)+($M46*('Scoring Format'!$B$3))+($O46*('Scoring Format'!$B$6)))</f>
        <v>9.5</v>
      </c>
      <c r="AA46" s="78"/>
      <c r="AD46" s="75" t="s">
        <v>297</v>
      </c>
      <c r="AE46" s="75"/>
      <c r="AF46" s="73" t="e">
        <f t="shared" si="40"/>
        <v>#DIV/0!</v>
      </c>
      <c r="AG46" s="76"/>
      <c r="AH46" s="76"/>
      <c r="AI46" s="76"/>
      <c r="AJ46" s="76" t="e">
        <f>AI46/AH46</f>
        <v>#DIV/0!</v>
      </c>
      <c r="AK46" s="76"/>
      <c r="AL46" s="73" t="e">
        <f t="shared" si="41"/>
        <v>#DIV/0!</v>
      </c>
      <c r="AN46" s="76"/>
      <c r="AO46" s="76"/>
      <c r="AP46" s="76"/>
      <c r="AQ46" s="76">
        <v>0</v>
      </c>
      <c r="AR46" s="73" t="e">
        <f t="shared" si="42"/>
        <v>#DIV/0!</v>
      </c>
      <c r="AV46" s="88" t="e">
        <f>(#REF!+AK46)/(#REF!+AI50)</f>
        <v>#REF!</v>
      </c>
      <c r="AW46" s="88" t="e">
        <f>#REF!/(AK46+#REF!)</f>
        <v>#REF!</v>
      </c>
      <c r="AX46" s="88" t="e">
        <f>AK46/(#REF!+AK46)</f>
        <v>#REF!</v>
      </c>
      <c r="AZ46" s="76">
        <f>(AI46*0.1)+(AK46*6)+(AO46*0.1)+(AQ46*6)</f>
        <v>0</v>
      </c>
      <c r="BA46" s="76">
        <f>(AH46*1)+(AI46*0.1)+(AK46*6)+(AO46*0.1)+(AQ46*6)</f>
        <v>0</v>
      </c>
    </row>
    <row r="47" spans="1:53" x14ac:dyDescent="0.15">
      <c r="A47" s="74" t="s">
        <v>44</v>
      </c>
      <c r="B47" s="74"/>
      <c r="C47" s="74"/>
      <c r="D47" s="70"/>
      <c r="E47" s="74">
        <f>SUM(E43:E46)</f>
        <v>115</v>
      </c>
      <c r="F47" s="74">
        <f t="shared" ref="F47:I47" si="43">SUM(F43:F46)</f>
        <v>85</v>
      </c>
      <c r="G47" s="74">
        <f t="shared" si="43"/>
        <v>894</v>
      </c>
      <c r="H47" s="74"/>
      <c r="I47" s="74">
        <f t="shared" si="43"/>
        <v>12</v>
      </c>
      <c r="J47" s="74"/>
      <c r="K47" s="74"/>
      <c r="L47" s="74">
        <f>SUM(L43:L46)</f>
        <v>0</v>
      </c>
      <c r="M47" s="74">
        <f t="shared" ref="M47:O47" si="44">SUM(M43:M46)</f>
        <v>0</v>
      </c>
      <c r="N47" s="74"/>
      <c r="O47" s="74">
        <f t="shared" si="44"/>
        <v>0</v>
      </c>
      <c r="P47" s="70"/>
      <c r="R47" s="79"/>
      <c r="T47" s="79"/>
      <c r="V47" s="78"/>
      <c r="W47" s="78"/>
      <c r="AD47" s="74" t="s">
        <v>44</v>
      </c>
      <c r="AE47" s="74"/>
      <c r="AF47" s="70"/>
      <c r="AG47" s="74">
        <f>SUM(AG43:AG46)</f>
        <v>63</v>
      </c>
      <c r="AH47" s="74">
        <f t="shared" ref="AH47:AI47" si="45">SUM(AH43:AH46)</f>
        <v>41</v>
      </c>
      <c r="AI47" s="74">
        <f t="shared" si="45"/>
        <v>456</v>
      </c>
      <c r="AJ47" s="74"/>
      <c r="AK47" s="74">
        <f t="shared" ref="AK47" si="46">SUM(AK43:AK46)</f>
        <v>3</v>
      </c>
      <c r="AL47" s="74"/>
      <c r="AM47" s="74"/>
      <c r="AN47" s="74">
        <f>SUM(AN43:AN46)</f>
        <v>0</v>
      </c>
      <c r="AO47" s="74">
        <f t="shared" ref="AO47" si="47">SUM(AO43:AO46)</f>
        <v>0</v>
      </c>
      <c r="AP47" s="74"/>
      <c r="AQ47" s="74">
        <f t="shared" ref="AQ47" si="48">SUM(AQ43:AQ46)</f>
        <v>0</v>
      </c>
      <c r="AR47" s="70"/>
      <c r="AT47" s="79"/>
      <c r="AU47" s="79"/>
      <c r="AV47" s="79"/>
      <c r="AX47" s="78"/>
      <c r="AY47" s="78"/>
    </row>
    <row r="48" spans="1:53" x14ac:dyDescent="0.15">
      <c r="H48" s="83"/>
      <c r="I48" s="78"/>
      <c r="J48" s="78"/>
      <c r="P48" s="79"/>
      <c r="Q48" s="79"/>
      <c r="R48" s="79"/>
      <c r="T48" s="78"/>
      <c r="U48" s="78"/>
      <c r="AJ48" s="83"/>
      <c r="AK48" s="78"/>
      <c r="AL48" s="78"/>
      <c r="AR48" s="79"/>
      <c r="AS48" s="79"/>
      <c r="AT48" s="79"/>
      <c r="AV48" s="78"/>
      <c r="AW48" s="78"/>
    </row>
    <row r="49" spans="1:50" x14ac:dyDescent="0.15">
      <c r="H49" s="83"/>
      <c r="I49" s="78"/>
      <c r="J49" s="78"/>
      <c r="P49" s="79"/>
      <c r="Q49" s="79"/>
      <c r="R49" s="79"/>
      <c r="T49" s="78"/>
      <c r="U49" s="78"/>
      <c r="AJ49" s="83"/>
      <c r="AK49" s="78"/>
      <c r="AL49" s="78"/>
      <c r="AR49" s="79"/>
      <c r="AS49" s="79"/>
      <c r="AT49" s="79"/>
      <c r="AV49" s="78"/>
      <c r="AW49" s="78"/>
    </row>
    <row r="50" spans="1:50" x14ac:dyDescent="0.15">
      <c r="A50" s="594" t="s">
        <v>57</v>
      </c>
      <c r="B50" s="594"/>
      <c r="C50" s="594"/>
      <c r="D50" s="594"/>
      <c r="E50" s="594"/>
      <c r="F50" s="594"/>
      <c r="G50" s="594"/>
      <c r="H50" s="83"/>
      <c r="I50" s="78"/>
      <c r="J50" s="594" t="s">
        <v>58</v>
      </c>
      <c r="K50" s="595"/>
      <c r="L50" s="595"/>
      <c r="M50" s="595"/>
      <c r="N50" s="595"/>
      <c r="P50" s="89"/>
      <c r="Q50" s="79"/>
      <c r="R50" s="594" t="s">
        <v>62</v>
      </c>
      <c r="S50" s="595"/>
      <c r="T50" s="595"/>
      <c r="U50" s="595"/>
      <c r="V50" s="595"/>
      <c r="AC50" s="594" t="s">
        <v>57</v>
      </c>
      <c r="AD50" s="594"/>
      <c r="AE50" s="594"/>
      <c r="AF50" s="594"/>
      <c r="AG50" s="594"/>
      <c r="AH50" s="594"/>
      <c r="AI50" s="594"/>
      <c r="AJ50" s="83"/>
      <c r="AK50" s="78"/>
      <c r="AL50" s="594" t="s">
        <v>58</v>
      </c>
      <c r="AM50" s="595"/>
      <c r="AN50" s="595"/>
      <c r="AO50" s="595"/>
      <c r="AP50" s="595"/>
      <c r="AR50" s="89"/>
      <c r="AS50" s="79"/>
      <c r="AT50" s="594" t="s">
        <v>62</v>
      </c>
      <c r="AU50" s="595"/>
      <c r="AV50" s="595"/>
      <c r="AW50" s="595"/>
      <c r="AX50" s="595"/>
    </row>
    <row r="51" spans="1:50" x14ac:dyDescent="0.15">
      <c r="A51" s="70"/>
      <c r="B51" s="74" t="s">
        <v>17</v>
      </c>
      <c r="C51" s="74" t="s">
        <v>42</v>
      </c>
      <c r="D51" s="74" t="s">
        <v>19</v>
      </c>
      <c r="E51" s="74" t="s">
        <v>6</v>
      </c>
      <c r="H51" s="78"/>
      <c r="I51" s="78"/>
      <c r="J51" s="596" t="s">
        <v>59</v>
      </c>
      <c r="K51" s="593"/>
      <c r="L51" s="593"/>
      <c r="M51" s="593"/>
      <c r="N51" s="70" t="s">
        <v>60</v>
      </c>
      <c r="R51" s="596" t="s">
        <v>59</v>
      </c>
      <c r="S51" s="593"/>
      <c r="T51" s="593"/>
      <c r="U51" s="593"/>
      <c r="V51" s="70" t="s">
        <v>60</v>
      </c>
      <c r="AC51" s="70"/>
      <c r="AD51" s="74" t="s">
        <v>17</v>
      </c>
      <c r="AE51" s="74" t="s">
        <v>42</v>
      </c>
      <c r="AF51" s="74" t="s">
        <v>19</v>
      </c>
      <c r="AG51" s="74" t="s">
        <v>6</v>
      </c>
      <c r="AJ51" s="78"/>
      <c r="AK51" s="78"/>
      <c r="AL51" s="596" t="s">
        <v>59</v>
      </c>
      <c r="AM51" s="593"/>
      <c r="AN51" s="593"/>
      <c r="AO51" s="593"/>
      <c r="AP51" s="70" t="s">
        <v>60</v>
      </c>
      <c r="AT51" s="596" t="s">
        <v>59</v>
      </c>
      <c r="AU51" s="593"/>
      <c r="AV51" s="593"/>
      <c r="AW51" s="593"/>
      <c r="AX51" s="70" t="s">
        <v>60</v>
      </c>
    </row>
    <row r="52" spans="1:50" x14ac:dyDescent="0.15">
      <c r="A52" s="90" t="s">
        <v>33</v>
      </c>
      <c r="B52" s="76">
        <f>SUM(K22:K26,E32:E37,E43:E46)</f>
        <v>518</v>
      </c>
      <c r="C52" s="76">
        <f>SUM(F43:F46,F32:F37,L22:L26)</f>
        <v>362</v>
      </c>
      <c r="D52" s="76">
        <f>SUM(G43:G46,G32:G37,M22:M26)</f>
        <v>3893</v>
      </c>
      <c r="E52" s="76">
        <f>SUM(O22:O26,I32:I37,I43:I46)</f>
        <v>31</v>
      </c>
      <c r="H52" s="78"/>
      <c r="I52" s="78"/>
      <c r="J52" s="597" t="s">
        <v>2686</v>
      </c>
      <c r="K52" s="597"/>
      <c r="L52" s="597"/>
      <c r="M52" s="597"/>
      <c r="N52" s="75" t="s">
        <v>0</v>
      </c>
      <c r="R52" s="598" t="s">
        <v>4030</v>
      </c>
      <c r="S52" s="597"/>
      <c r="T52" s="597"/>
      <c r="U52" s="597"/>
      <c r="V52" s="75" t="s">
        <v>285</v>
      </c>
      <c r="AC52" s="90" t="s">
        <v>33</v>
      </c>
      <c r="AD52" s="76">
        <f>SUM(AM22:AM26,AG32:AG37,AG43:AG46)</f>
        <v>583</v>
      </c>
      <c r="AE52" s="76">
        <f>SUM(AH43:AH46,AH32:AH37,AM22:AM26)</f>
        <v>404</v>
      </c>
      <c r="AF52" s="76">
        <f>SUM(AI43:AI46,AI32:AI37,AN22:AN26)</f>
        <v>3653</v>
      </c>
      <c r="AG52" s="76">
        <f>SUM(AQ22:AQ26,AK32:AK37,AK43:AK46)</f>
        <v>27</v>
      </c>
      <c r="AJ52" s="78"/>
      <c r="AK52" s="78"/>
      <c r="AL52" s="598"/>
      <c r="AM52" s="597"/>
      <c r="AN52" s="597"/>
      <c r="AO52" s="597"/>
      <c r="AP52" s="75"/>
      <c r="AT52" s="598"/>
      <c r="AU52" s="597"/>
      <c r="AV52" s="597"/>
      <c r="AW52" s="597"/>
      <c r="AX52" s="75"/>
    </row>
    <row r="53" spans="1:50" x14ac:dyDescent="0.15">
      <c r="A53" s="90" t="s">
        <v>43</v>
      </c>
      <c r="B53" s="76">
        <f>SUM(D17)</f>
        <v>518</v>
      </c>
      <c r="C53" s="76">
        <f>SUM(E17)</f>
        <v>362</v>
      </c>
      <c r="D53" s="76">
        <f>SUM(G17)</f>
        <v>3893</v>
      </c>
      <c r="E53" s="76">
        <f>SUM(I17)</f>
        <v>31</v>
      </c>
      <c r="F53" s="74"/>
      <c r="J53" s="597" t="s">
        <v>1353</v>
      </c>
      <c r="K53" s="597"/>
      <c r="L53" s="597"/>
      <c r="M53" s="597"/>
      <c r="N53" s="75" t="s">
        <v>16</v>
      </c>
      <c r="R53" s="597"/>
      <c r="S53" s="597"/>
      <c r="T53" s="597"/>
      <c r="U53" s="597"/>
      <c r="V53" s="75"/>
      <c r="AC53" s="90" t="s">
        <v>43</v>
      </c>
      <c r="AD53" s="76">
        <f>SUM(AF17)</f>
        <v>583</v>
      </c>
      <c r="AE53" s="76">
        <f>SUM(AG17)</f>
        <v>378</v>
      </c>
      <c r="AF53" s="76">
        <f>SUM(AI17)</f>
        <v>4072</v>
      </c>
      <c r="AG53" s="76">
        <f>SUM(AK17)</f>
        <v>27</v>
      </c>
      <c r="AH53" s="74"/>
      <c r="AL53" s="598"/>
      <c r="AM53" s="597"/>
      <c r="AN53" s="597"/>
      <c r="AO53" s="597"/>
      <c r="AP53" s="75"/>
      <c r="AT53" s="598"/>
      <c r="AU53" s="597"/>
      <c r="AV53" s="597"/>
      <c r="AW53" s="597"/>
      <c r="AX53" s="75"/>
    </row>
    <row r="54" spans="1:50" x14ac:dyDescent="0.15">
      <c r="A54" s="90" t="s">
        <v>65</v>
      </c>
      <c r="B54" s="75"/>
      <c r="F54" s="74"/>
      <c r="J54" s="597" t="s">
        <v>2701</v>
      </c>
      <c r="K54" s="597"/>
      <c r="L54" s="597"/>
      <c r="M54" s="597"/>
      <c r="N54" s="75" t="s">
        <v>285</v>
      </c>
      <c r="R54" s="597"/>
      <c r="S54" s="597"/>
      <c r="T54" s="597"/>
      <c r="U54" s="597"/>
      <c r="V54" s="75"/>
      <c r="AC54" s="90" t="s">
        <v>65</v>
      </c>
      <c r="AD54" s="75"/>
      <c r="AH54" s="74"/>
      <c r="AL54" s="598"/>
      <c r="AM54" s="597"/>
      <c r="AN54" s="597"/>
      <c r="AO54" s="597"/>
      <c r="AP54" s="75"/>
      <c r="AT54" s="598"/>
      <c r="AU54" s="597"/>
      <c r="AV54" s="597"/>
      <c r="AW54" s="597"/>
      <c r="AX54" s="75"/>
    </row>
    <row r="55" spans="1:50" x14ac:dyDescent="0.15">
      <c r="J55" s="597" t="s">
        <v>4038</v>
      </c>
      <c r="K55" s="597"/>
      <c r="L55" s="597"/>
      <c r="M55" s="597"/>
      <c r="N55" s="75" t="s">
        <v>4039</v>
      </c>
      <c r="R55" s="597"/>
      <c r="S55" s="597"/>
      <c r="T55" s="597"/>
      <c r="U55" s="597"/>
      <c r="V55" s="75"/>
      <c r="AL55" s="598"/>
      <c r="AM55" s="597"/>
      <c r="AN55" s="597"/>
      <c r="AO55" s="597"/>
      <c r="AP55" s="75"/>
      <c r="AT55" s="598"/>
      <c r="AU55" s="597"/>
      <c r="AV55" s="597"/>
      <c r="AW55" s="597"/>
      <c r="AX55" s="75"/>
    </row>
    <row r="56" spans="1:50" x14ac:dyDescent="0.15">
      <c r="A56" s="70"/>
      <c r="B56" s="74" t="s">
        <v>1</v>
      </c>
      <c r="C56" s="74" t="s">
        <v>4</v>
      </c>
      <c r="D56" s="74" t="s">
        <v>6</v>
      </c>
      <c r="J56" s="597" t="s">
        <v>1929</v>
      </c>
      <c r="K56" s="597"/>
      <c r="L56" s="597"/>
      <c r="M56" s="597"/>
      <c r="N56" s="75" t="s">
        <v>285</v>
      </c>
      <c r="R56" s="598"/>
      <c r="S56" s="597"/>
      <c r="T56" s="597"/>
      <c r="U56" s="597"/>
      <c r="V56" s="75"/>
      <c r="AC56" s="70"/>
      <c r="AD56" s="74" t="s">
        <v>1</v>
      </c>
      <c r="AE56" s="74" t="s">
        <v>4</v>
      </c>
      <c r="AF56" s="74" t="s">
        <v>6</v>
      </c>
      <c r="AL56" s="598"/>
      <c r="AM56" s="597"/>
      <c r="AN56" s="597"/>
      <c r="AO56" s="597"/>
      <c r="AP56" s="75"/>
      <c r="AT56" s="598"/>
      <c r="AU56" s="597"/>
      <c r="AV56" s="597"/>
      <c r="AW56" s="597"/>
      <c r="AX56" s="75"/>
    </row>
    <row r="57" spans="1:50" x14ac:dyDescent="0.15">
      <c r="A57" s="90" t="s">
        <v>56</v>
      </c>
      <c r="B57" s="76">
        <f>SUM(N14:N16,D22:D26,L32:L37,L43:L46)</f>
        <v>486</v>
      </c>
      <c r="C57" s="76">
        <f>SUM(O14:O16,E22:E26,M32:M37,M43:M46)</f>
        <v>2154</v>
      </c>
      <c r="D57" s="76">
        <f>SUM(Q14:Q16,G22:G26,O32:O37,O43:O46)</f>
        <v>14</v>
      </c>
      <c r="J57" s="597" t="s">
        <v>1918</v>
      </c>
      <c r="K57" s="597"/>
      <c r="L57" s="597"/>
      <c r="M57" s="597"/>
      <c r="N57" s="75" t="s">
        <v>285</v>
      </c>
      <c r="R57" s="598"/>
      <c r="S57" s="597"/>
      <c r="T57" s="597"/>
      <c r="U57" s="597"/>
      <c r="V57" s="75"/>
      <c r="AC57" s="90" t="s">
        <v>56</v>
      </c>
      <c r="AD57" s="76">
        <f>SUM(AP14:AP16,AF22:AF26,AN32:AN37,AN43:AN46)</f>
        <v>421</v>
      </c>
      <c r="AE57" s="76">
        <f>SUM(AQ14:AQ16,AG22:AG26,AO32:AO37,AO43:AO46)</f>
        <v>2231</v>
      </c>
      <c r="AF57" s="76">
        <f>SUM(AS14:AS16,AI22:AI26,AQ32:AQ37,AQ43:AQ46)</f>
        <v>18</v>
      </c>
      <c r="AL57" s="598"/>
      <c r="AM57" s="597"/>
      <c r="AN57" s="597"/>
      <c r="AO57" s="597"/>
      <c r="AP57" s="75"/>
      <c r="AT57" s="598"/>
      <c r="AU57" s="597"/>
      <c r="AV57" s="597"/>
      <c r="AW57" s="597"/>
      <c r="AX57" s="75"/>
    </row>
    <row r="58" spans="1:50" x14ac:dyDescent="0.15">
      <c r="A58" s="90" t="s">
        <v>65</v>
      </c>
      <c r="B58" s="75"/>
      <c r="J58" s="597" t="s">
        <v>2734</v>
      </c>
      <c r="K58" s="597"/>
      <c r="L58" s="597"/>
      <c r="M58" s="597"/>
      <c r="N58" s="75" t="s">
        <v>286</v>
      </c>
      <c r="R58" s="598"/>
      <c r="S58" s="597"/>
      <c r="T58" s="597"/>
      <c r="U58" s="597"/>
      <c r="V58" s="75"/>
      <c r="AC58" s="90" t="s">
        <v>65</v>
      </c>
      <c r="AD58" s="75"/>
      <c r="AL58" s="598"/>
      <c r="AM58" s="597"/>
      <c r="AN58" s="597"/>
      <c r="AO58" s="597"/>
      <c r="AP58" s="75"/>
      <c r="AT58" s="598"/>
      <c r="AU58" s="597"/>
      <c r="AV58" s="597"/>
      <c r="AW58" s="597"/>
      <c r="AX58" s="75"/>
    </row>
    <row r="59" spans="1:50" x14ac:dyDescent="0.15">
      <c r="J59" s="597" t="s">
        <v>2702</v>
      </c>
      <c r="K59" s="597"/>
      <c r="L59" s="597"/>
      <c r="M59" s="597"/>
      <c r="N59" s="75" t="s">
        <v>286</v>
      </c>
      <c r="R59" s="598"/>
      <c r="S59" s="597"/>
      <c r="T59" s="597"/>
      <c r="U59" s="597"/>
      <c r="V59" s="75"/>
      <c r="AL59" s="598"/>
      <c r="AM59" s="597"/>
      <c r="AN59" s="597"/>
      <c r="AO59" s="597"/>
      <c r="AP59" s="75"/>
      <c r="AT59" s="598"/>
      <c r="AU59" s="597"/>
      <c r="AV59" s="597"/>
      <c r="AW59" s="597"/>
      <c r="AX59" s="75"/>
    </row>
    <row r="60" spans="1:50" x14ac:dyDescent="0.15">
      <c r="B60" s="74" t="s">
        <v>40</v>
      </c>
      <c r="C60" s="74" t="s">
        <v>41</v>
      </c>
      <c r="AD60" s="74" t="s">
        <v>40</v>
      </c>
      <c r="AE60" s="74" t="s">
        <v>41</v>
      </c>
    </row>
    <row r="61" spans="1:50" x14ac:dyDescent="0.15">
      <c r="A61" s="90" t="s">
        <v>39</v>
      </c>
      <c r="B61" s="73">
        <f>B57/(B53+B57)</f>
        <v>0.48406374501992033</v>
      </c>
      <c r="C61" s="73">
        <f>B53/(B53+B57)</f>
        <v>0.51593625498007967</v>
      </c>
      <c r="AC61" s="90" t="s">
        <v>39</v>
      </c>
      <c r="AD61" s="73">
        <f>AD57/(AD53+AD57)</f>
        <v>0.41932270916334663</v>
      </c>
      <c r="AE61" s="73">
        <f>AD53/(AD53+AD57)</f>
        <v>0.58067729083665343</v>
      </c>
      <c r="AL61" s="68" t="s">
        <v>61</v>
      </c>
    </row>
    <row r="62" spans="1:50" x14ac:dyDescent="0.15">
      <c r="A62" s="90" t="s">
        <v>64</v>
      </c>
      <c r="B62" s="75"/>
      <c r="C62" s="75"/>
      <c r="AC62" s="90" t="s">
        <v>64</v>
      </c>
      <c r="AD62" s="75"/>
      <c r="AE62" s="75"/>
    </row>
    <row r="64" spans="1:50" x14ac:dyDescent="0.15">
      <c r="J64" s="68" t="s">
        <v>61</v>
      </c>
    </row>
    <row r="73" spans="1:23" x14ac:dyDescent="0.15">
      <c r="A73" s="594" t="s">
        <v>55</v>
      </c>
      <c r="B73" s="594"/>
      <c r="C73" s="594"/>
      <c r="D73" s="594"/>
      <c r="E73" s="594"/>
      <c r="F73" s="594"/>
      <c r="G73" s="594"/>
      <c r="H73" s="594"/>
      <c r="I73" s="594"/>
      <c r="J73" s="594"/>
      <c r="K73" s="594"/>
      <c r="L73" s="594"/>
      <c r="M73" s="594"/>
      <c r="N73" s="594"/>
      <c r="O73" s="594"/>
      <c r="P73" s="594"/>
      <c r="Q73" s="594"/>
      <c r="R73" s="594"/>
      <c r="S73" s="594"/>
      <c r="T73" s="594"/>
      <c r="U73" s="594"/>
      <c r="V73" s="594"/>
      <c r="W73" s="594"/>
    </row>
    <row r="74" spans="1:23" x14ac:dyDescent="0.15">
      <c r="A74" s="69"/>
      <c r="B74" s="69"/>
      <c r="C74" s="69"/>
      <c r="D74" s="69"/>
      <c r="E74" s="69"/>
      <c r="F74" s="69"/>
      <c r="G74" s="69"/>
      <c r="H74" s="69"/>
      <c r="I74" s="69"/>
      <c r="J74" s="69"/>
      <c r="K74" s="69"/>
      <c r="L74" s="69"/>
      <c r="M74" s="69"/>
      <c r="N74" s="69"/>
      <c r="O74" s="69"/>
      <c r="P74" s="69"/>
      <c r="Q74" s="69"/>
      <c r="R74" s="69"/>
      <c r="S74" s="69"/>
      <c r="T74" s="69"/>
      <c r="U74" s="69"/>
      <c r="V74" s="69"/>
      <c r="W74" s="69"/>
    </row>
    <row r="75" spans="1:23" x14ac:dyDescent="0.15">
      <c r="H75" s="592" t="s">
        <v>36</v>
      </c>
      <c r="I75" s="592"/>
      <c r="J75" s="592"/>
      <c r="M75" s="592" t="s">
        <v>37</v>
      </c>
      <c r="N75" s="592"/>
      <c r="O75" s="592"/>
      <c r="S75" s="70" t="s">
        <v>94</v>
      </c>
    </row>
    <row r="76" spans="1:23" x14ac:dyDescent="0.15">
      <c r="H76" s="592" t="s">
        <v>38</v>
      </c>
      <c r="I76" s="592"/>
      <c r="J76" s="592"/>
      <c r="M76" s="71" t="s">
        <v>75</v>
      </c>
      <c r="S76" s="72" t="s">
        <v>40</v>
      </c>
      <c r="T76" s="72" t="s">
        <v>41</v>
      </c>
    </row>
    <row r="77" spans="1:23" x14ac:dyDescent="0.15">
      <c r="H77" s="592"/>
      <c r="I77" s="592"/>
      <c r="J77" s="592"/>
      <c r="S77" s="73">
        <f>(M87+C97+K108+K117)/(M87+C97+K108+C87)</f>
        <v>0.47530288909599255</v>
      </c>
      <c r="T77" s="73">
        <f>C87/(C87+M87+C97+K108+K117)</f>
        <v>0.5246971109040075</v>
      </c>
    </row>
    <row r="80" spans="1:23" x14ac:dyDescent="0.15">
      <c r="A80" s="594" t="s">
        <v>38</v>
      </c>
      <c r="B80" s="594"/>
      <c r="C80" s="594"/>
      <c r="D80" s="594"/>
      <c r="E80" s="594"/>
      <c r="F80" s="594"/>
      <c r="G80" s="594"/>
      <c r="H80" s="594"/>
      <c r="I80" s="594"/>
      <c r="J80" s="594"/>
      <c r="K80" s="594"/>
      <c r="L80" s="594"/>
      <c r="M80" s="594"/>
      <c r="N80" s="594"/>
      <c r="O80" s="594"/>
      <c r="P80" s="594"/>
      <c r="Q80" s="594"/>
      <c r="R80" s="594"/>
      <c r="S80" s="594"/>
      <c r="T80" s="594"/>
      <c r="U80" s="594"/>
      <c r="V80" s="594"/>
      <c r="W80" s="594"/>
    </row>
    <row r="82" spans="1:27" x14ac:dyDescent="0.15">
      <c r="C82" s="594" t="s">
        <v>48</v>
      </c>
      <c r="D82" s="594"/>
      <c r="E82" s="594"/>
      <c r="F82" s="594"/>
      <c r="G82" s="594"/>
      <c r="H82" s="594"/>
      <c r="I82" s="594"/>
      <c r="L82" s="594" t="s">
        <v>49</v>
      </c>
      <c r="M82" s="595"/>
      <c r="N82" s="595"/>
      <c r="O82" s="595"/>
      <c r="P82" s="595"/>
      <c r="R82" s="594" t="s">
        <v>50</v>
      </c>
      <c r="S82" s="594"/>
      <c r="T82" s="594"/>
      <c r="V82" s="594" t="s">
        <v>51</v>
      </c>
      <c r="W82" s="594"/>
    </row>
    <row r="83" spans="1:27" x14ac:dyDescent="0.15">
      <c r="A83" s="74" t="s">
        <v>0</v>
      </c>
      <c r="B83" s="74" t="s">
        <v>66</v>
      </c>
      <c r="C83" s="74" t="s">
        <v>1</v>
      </c>
      <c r="D83" s="74" t="s">
        <v>2</v>
      </c>
      <c r="E83" s="74" t="s">
        <v>3</v>
      </c>
      <c r="F83" s="74" t="s">
        <v>4</v>
      </c>
      <c r="G83" s="74" t="s">
        <v>5</v>
      </c>
      <c r="H83" s="74" t="s">
        <v>6</v>
      </c>
      <c r="I83" s="74" t="s">
        <v>7</v>
      </c>
      <c r="J83" s="74" t="s">
        <v>8</v>
      </c>
      <c r="K83" s="74" t="s">
        <v>9</v>
      </c>
      <c r="M83" s="74" t="s">
        <v>10</v>
      </c>
      <c r="N83" s="74" t="s">
        <v>11</v>
      </c>
      <c r="O83" s="74" t="s">
        <v>12</v>
      </c>
      <c r="P83" s="74" t="s">
        <v>6</v>
      </c>
      <c r="Q83" s="74" t="s">
        <v>13</v>
      </c>
      <c r="R83" s="74"/>
      <c r="S83" s="74" t="s">
        <v>47</v>
      </c>
      <c r="T83" s="74" t="s">
        <v>45</v>
      </c>
      <c r="U83" s="74" t="s">
        <v>46</v>
      </c>
      <c r="V83" s="74"/>
      <c r="W83" s="74" t="s">
        <v>14</v>
      </c>
      <c r="X83" s="74" t="s">
        <v>63</v>
      </c>
      <c r="Y83" s="74"/>
      <c r="Z83" s="74"/>
    </row>
    <row r="84" spans="1:27" x14ac:dyDescent="0.15">
      <c r="A84" s="75" t="s">
        <v>453</v>
      </c>
      <c r="B84" s="76"/>
      <c r="C84" s="76"/>
      <c r="D84" s="76"/>
      <c r="E84" s="73" t="e">
        <f>D84/C84</f>
        <v>#DIV/0!</v>
      </c>
      <c r="F84" s="76"/>
      <c r="G84" s="77" t="e">
        <f>F84/C84</f>
        <v>#DIV/0!</v>
      </c>
      <c r="H84" s="76"/>
      <c r="I84" s="73" t="e">
        <f>H84/C84</f>
        <v>#DIV/0!</v>
      </c>
      <c r="J84" s="76"/>
      <c r="K84" s="73" t="e">
        <f>J84/C84</f>
        <v>#DIV/0!</v>
      </c>
      <c r="M84" s="76"/>
      <c r="N84" s="76"/>
      <c r="O84" s="76" t="e">
        <f>N84/M84</f>
        <v>#DIV/0!</v>
      </c>
      <c r="P84" s="76"/>
      <c r="Q84" s="73" t="e">
        <f>P84/M84</f>
        <v>#DIV/0!</v>
      </c>
      <c r="R84" s="78"/>
      <c r="S84" s="73">
        <f>(C84+M84)/($D$17+$N$17)</f>
        <v>0</v>
      </c>
      <c r="T84" s="73">
        <f>C84/($D$17)</f>
        <v>0</v>
      </c>
      <c r="U84" s="73">
        <f>M84/($N$17)</f>
        <v>0</v>
      </c>
      <c r="V84" s="79"/>
      <c r="W84" s="76">
        <f>(F84*0.05)+(H84*4)+(J84*-1)+(N84*0.1)+(P84*6)</f>
        <v>0</v>
      </c>
      <c r="X84" s="80">
        <f>((F84*0.05)+(H84*4)+(J84*-1)+(N84*0.1)+(P84*6))*0.4</f>
        <v>0</v>
      </c>
      <c r="Y84" s="78"/>
      <c r="Z84" s="78"/>
    </row>
    <row r="85" spans="1:27" x14ac:dyDescent="0.15">
      <c r="A85" s="75"/>
      <c r="B85" s="76"/>
      <c r="C85" s="76"/>
      <c r="D85" s="76"/>
      <c r="E85" s="73" t="e">
        <f>D85/C85</f>
        <v>#DIV/0!</v>
      </c>
      <c r="F85" s="76"/>
      <c r="G85" s="77" t="e">
        <f>F85/C85</f>
        <v>#DIV/0!</v>
      </c>
      <c r="H85" s="76"/>
      <c r="I85" s="73" t="e">
        <f>H85/C85</f>
        <v>#DIV/0!</v>
      </c>
      <c r="J85" s="76"/>
      <c r="K85" s="73" t="e">
        <f t="shared" ref="K85:K86" si="49">J85/C85</f>
        <v>#DIV/0!</v>
      </c>
      <c r="M85" s="76"/>
      <c r="N85" s="76"/>
      <c r="O85" s="76" t="e">
        <f>N85/M85</f>
        <v>#DIV/0!</v>
      </c>
      <c r="P85" s="76"/>
      <c r="Q85" s="73" t="e">
        <f t="shared" ref="Q85:Q86" si="50">P85/M85</f>
        <v>#DIV/0!</v>
      </c>
      <c r="R85" s="78"/>
      <c r="S85" s="73">
        <f>(C85+M85)/($D$17+$N$17)</f>
        <v>0</v>
      </c>
      <c r="T85" s="73">
        <f>C85/($D$17)</f>
        <v>0</v>
      </c>
      <c r="U85" s="73">
        <f>M85/($N$17)</f>
        <v>0</v>
      </c>
      <c r="V85" s="79"/>
      <c r="W85" s="76">
        <f t="shared" ref="W85:W86" si="51">(F85*0.05)+(H85*4)+(J85*-1)+(N85*0.1)+(P85*6)</f>
        <v>0</v>
      </c>
      <c r="X85" s="80">
        <f t="shared" ref="X85:X86" si="52">((F85*0.05)+(H85*4)+(J85*-1)+(N85*0.1)+(P85*6))*0.4</f>
        <v>0</v>
      </c>
      <c r="Y85" s="78"/>
      <c r="Z85" s="78"/>
    </row>
    <row r="86" spans="1:27" x14ac:dyDescent="0.15">
      <c r="A86" s="75" t="s">
        <v>454</v>
      </c>
      <c r="B86" s="76">
        <v>17</v>
      </c>
      <c r="C86" s="76">
        <v>563</v>
      </c>
      <c r="D86" s="76">
        <v>379</v>
      </c>
      <c r="E86" s="73">
        <f>D86/C86</f>
        <v>0.67317939609236233</v>
      </c>
      <c r="F86" s="76">
        <v>3887</v>
      </c>
      <c r="G86" s="77">
        <f>F86/C86</f>
        <v>6.9040852575488456</v>
      </c>
      <c r="H86" s="76">
        <v>22</v>
      </c>
      <c r="I86" s="73">
        <f>H86/C86</f>
        <v>3.9076376554174071E-2</v>
      </c>
      <c r="J86" s="76">
        <v>15</v>
      </c>
      <c r="K86" s="73">
        <f t="shared" si="49"/>
        <v>2.664298401420959E-2</v>
      </c>
      <c r="M86" s="76">
        <v>72</v>
      </c>
      <c r="N86" s="76">
        <v>310</v>
      </c>
      <c r="O86" s="76">
        <f>N86/M86</f>
        <v>4.3055555555555554</v>
      </c>
      <c r="P86" s="76">
        <v>4</v>
      </c>
      <c r="Q86" s="73">
        <f t="shared" si="50"/>
        <v>5.5555555555555552E-2</v>
      </c>
      <c r="R86" s="78"/>
      <c r="S86" s="73">
        <f>(C86+M86)/($D$17+$N$17)</f>
        <v>1.1694290976058932</v>
      </c>
      <c r="T86" s="73">
        <f>C86/($D$17)</f>
        <v>1.0868725868725868</v>
      </c>
      <c r="U86" s="73">
        <f>M86/($N$17)</f>
        <v>2.88</v>
      </c>
      <c r="V86" s="79"/>
      <c r="W86" s="76">
        <f t="shared" si="51"/>
        <v>322.35000000000002</v>
      </c>
      <c r="X86" s="80">
        <f t="shared" si="52"/>
        <v>128.94000000000003</v>
      </c>
      <c r="Y86" s="78"/>
      <c r="Z86" s="78"/>
    </row>
    <row r="87" spans="1:27" x14ac:dyDescent="0.15">
      <c r="A87" s="74" t="s">
        <v>44</v>
      </c>
      <c r="B87" s="74"/>
      <c r="C87" s="74">
        <f>SUM(C84:C86)</f>
        <v>563</v>
      </c>
      <c r="D87" s="74">
        <f>SUM(D84:D86)</f>
        <v>379</v>
      </c>
      <c r="E87" s="74"/>
      <c r="F87" s="74">
        <f t="shared" ref="F87" si="53">SUM(F84:F86)</f>
        <v>3887</v>
      </c>
      <c r="G87" s="74"/>
      <c r="H87" s="74">
        <f t="shared" ref="H87" si="54">SUM(H84:H86)</f>
        <v>22</v>
      </c>
      <c r="I87" s="74"/>
      <c r="J87" s="74">
        <f t="shared" ref="J87" si="55">SUM(J84:J86)</f>
        <v>15</v>
      </c>
      <c r="K87" s="74"/>
      <c r="L87" s="70"/>
      <c r="M87" s="74">
        <f>SUM(M84:M86)</f>
        <v>72</v>
      </c>
      <c r="N87" s="74">
        <f>SUM(N84:N86)</f>
        <v>310</v>
      </c>
      <c r="O87" s="74"/>
      <c r="P87" s="74">
        <f>SUM(P84:P86)</f>
        <v>4</v>
      </c>
      <c r="Q87" s="74"/>
      <c r="R87" s="74"/>
      <c r="S87" s="81">
        <f>S84+S85+S86</f>
        <v>1.1694290976058932</v>
      </c>
      <c r="T87" s="82">
        <f>C87/(C87+M87)</f>
        <v>0.88661417322834646</v>
      </c>
      <c r="U87" s="82">
        <f>M87/(M87+C87)</f>
        <v>0.11338582677165354</v>
      </c>
      <c r="V87" s="79"/>
      <c r="W87" s="78"/>
      <c r="X87" s="78"/>
      <c r="Y87" s="78"/>
      <c r="Z87" s="78"/>
    </row>
    <row r="88" spans="1:27" x14ac:dyDescent="0.15">
      <c r="B88" s="78"/>
      <c r="C88" s="78"/>
      <c r="D88" s="83"/>
      <c r="E88" s="78"/>
      <c r="F88" s="84"/>
      <c r="G88" s="78"/>
      <c r="H88" s="85"/>
      <c r="I88" s="78"/>
      <c r="J88" s="85"/>
      <c r="K88" s="78"/>
      <c r="L88" s="78"/>
      <c r="M88" s="78"/>
      <c r="N88" s="78"/>
      <c r="O88" s="78"/>
      <c r="P88" s="78"/>
      <c r="Q88" s="78"/>
      <c r="R88" s="78"/>
    </row>
    <row r="89" spans="1:27" x14ac:dyDescent="0.15">
      <c r="B89" s="78"/>
      <c r="C89" s="78"/>
      <c r="D89" s="83"/>
      <c r="E89" s="78"/>
      <c r="F89" s="84"/>
      <c r="G89" s="78"/>
      <c r="H89" s="85"/>
      <c r="I89" s="78"/>
      <c r="J89" s="85"/>
      <c r="K89" s="78"/>
      <c r="L89" s="78"/>
      <c r="M89" s="78"/>
      <c r="N89" s="78"/>
      <c r="O89" s="78"/>
      <c r="P89" s="78"/>
      <c r="Q89" s="78"/>
      <c r="R89" s="78"/>
    </row>
    <row r="90" spans="1:27" x14ac:dyDescent="0.15">
      <c r="A90" s="594" t="s">
        <v>49</v>
      </c>
      <c r="B90" s="594"/>
      <c r="C90" s="594"/>
      <c r="D90" s="594"/>
      <c r="E90" s="594"/>
      <c r="F90" s="594"/>
      <c r="G90" s="594"/>
      <c r="H90" s="594" t="s">
        <v>52</v>
      </c>
      <c r="I90" s="595"/>
      <c r="J90" s="595"/>
      <c r="K90" s="595"/>
      <c r="L90" s="595"/>
      <c r="M90" s="595"/>
      <c r="N90" s="78"/>
      <c r="O90" s="78"/>
      <c r="R90" s="594" t="s">
        <v>50</v>
      </c>
      <c r="S90" s="594"/>
      <c r="T90" s="594"/>
      <c r="V90" s="594" t="s">
        <v>51</v>
      </c>
      <c r="W90" s="594"/>
      <c r="X90" s="69"/>
      <c r="Y90" s="69"/>
      <c r="Z90" s="69"/>
      <c r="AA90" s="69"/>
    </row>
    <row r="91" spans="1:27" x14ac:dyDescent="0.15">
      <c r="A91" s="74" t="s">
        <v>16</v>
      </c>
      <c r="B91" s="74" t="s">
        <v>66</v>
      </c>
      <c r="C91" s="74" t="s">
        <v>1</v>
      </c>
      <c r="D91" s="74" t="s">
        <v>4</v>
      </c>
      <c r="E91" s="74" t="s">
        <v>5</v>
      </c>
      <c r="F91" s="74" t="s">
        <v>6</v>
      </c>
      <c r="G91" s="74" t="s">
        <v>7</v>
      </c>
      <c r="I91" s="74" t="s">
        <v>34</v>
      </c>
      <c r="J91" s="74" t="s">
        <v>17</v>
      </c>
      <c r="K91" s="74" t="s">
        <v>18</v>
      </c>
      <c r="L91" s="74" t="s">
        <v>19</v>
      </c>
      <c r="M91" s="74" t="s">
        <v>20</v>
      </c>
      <c r="N91" s="74" t="s">
        <v>6</v>
      </c>
      <c r="O91" s="74" t="s">
        <v>53</v>
      </c>
      <c r="R91" s="74" t="s">
        <v>16</v>
      </c>
      <c r="S91" s="74" t="s">
        <v>47</v>
      </c>
      <c r="T91" s="74" t="s">
        <v>45</v>
      </c>
      <c r="U91" s="74" t="s">
        <v>46</v>
      </c>
      <c r="W91" s="74" t="s">
        <v>14</v>
      </c>
      <c r="X91" s="74" t="s">
        <v>21</v>
      </c>
      <c r="Y91" s="74" t="s">
        <v>1002</v>
      </c>
      <c r="Z91" s="74"/>
      <c r="AA91" s="74"/>
    </row>
    <row r="92" spans="1:27" x14ac:dyDescent="0.15">
      <c r="A92" s="75" t="s">
        <v>455</v>
      </c>
      <c r="B92" s="86">
        <v>17</v>
      </c>
      <c r="C92" s="76">
        <v>265</v>
      </c>
      <c r="D92" s="76">
        <v>1113</v>
      </c>
      <c r="E92" s="76">
        <f>D92/C92</f>
        <v>4.2</v>
      </c>
      <c r="F92" s="76">
        <v>9</v>
      </c>
      <c r="G92" s="73">
        <f>F92/C92</f>
        <v>3.3962264150943396E-2</v>
      </c>
      <c r="I92" s="73">
        <f>K92/J92</f>
        <v>0.78125</v>
      </c>
      <c r="J92" s="76">
        <v>64</v>
      </c>
      <c r="K92" s="76">
        <v>50</v>
      </c>
      <c r="L92" s="76">
        <v>300</v>
      </c>
      <c r="M92" s="76">
        <f>L92/K92</f>
        <v>6</v>
      </c>
      <c r="N92" s="76">
        <v>3</v>
      </c>
      <c r="O92" s="73">
        <f>N92/K92</f>
        <v>0.06</v>
      </c>
      <c r="R92" s="75" t="s">
        <v>201</v>
      </c>
      <c r="S92" s="73">
        <f>(C92+J92)/($D$27+$K$27+$N$17+$E$17+$L$38+$L$47)</f>
        <v>0.34668071654373023</v>
      </c>
      <c r="T92" s="73">
        <f>J92/($K$27+$F$38+$F$47)</f>
        <v>0.16753926701570682</v>
      </c>
      <c r="U92" s="73">
        <f>C92/($D$27+$N$17+$L$38+$L$47)</f>
        <v>0.54526748971193417</v>
      </c>
      <c r="W92" s="76">
        <f>(D92*0.1)+(F92*6)+(L92*0.1)+(N92*6)</f>
        <v>213.3</v>
      </c>
      <c r="X92" s="76">
        <f>(D92*0.1)+(F92*6)+(K92*1)+(L92*0.1)+(N92*6)</f>
        <v>263.3</v>
      </c>
      <c r="Y92" s="76">
        <f>(D92*0.1)+(F92*6)+(K92*0.5)+(L92*0.1)+(N92*6)</f>
        <v>238.3</v>
      </c>
      <c r="Z92" s="78"/>
      <c r="AA92" s="78"/>
    </row>
    <row r="93" spans="1:27" x14ac:dyDescent="0.15">
      <c r="A93" s="75" t="s">
        <v>456</v>
      </c>
      <c r="B93" s="86">
        <v>17</v>
      </c>
      <c r="C93" s="76">
        <v>136</v>
      </c>
      <c r="D93" s="76">
        <v>598</v>
      </c>
      <c r="E93" s="76">
        <f>D93/C93</f>
        <v>4.3970588235294121</v>
      </c>
      <c r="F93" s="76">
        <v>3</v>
      </c>
      <c r="G93" s="73">
        <f>F93/C93</f>
        <v>2.2058823529411766E-2</v>
      </c>
      <c r="I93" s="73">
        <f t="shared" ref="I93:I96" si="56">K93/J93</f>
        <v>0.8</v>
      </c>
      <c r="J93" s="76">
        <v>35</v>
      </c>
      <c r="K93" s="76">
        <v>28</v>
      </c>
      <c r="L93" s="76">
        <v>210</v>
      </c>
      <c r="M93" s="76">
        <f>L93/K93</f>
        <v>7.5</v>
      </c>
      <c r="N93" s="76">
        <v>0</v>
      </c>
      <c r="O93" s="73">
        <f t="shared" ref="O93:O96" si="57">N93/K93</f>
        <v>0</v>
      </c>
      <c r="R93" s="75" t="s">
        <v>404</v>
      </c>
      <c r="S93" s="73">
        <f>(C93+J93)/($D$27+$K$27+$N$17+$E$17+$L$38+$L$47)</f>
        <v>0.18018967334035826</v>
      </c>
      <c r="T93" s="73">
        <f>J93/($K$27+$F$38+$F$47)</f>
        <v>9.1623036649214659E-2</v>
      </c>
      <c r="U93" s="73">
        <f>C93/($D$27+$N$17+$L$38+$L$47)</f>
        <v>0.27983539094650206</v>
      </c>
      <c r="W93" s="76">
        <f t="shared" ref="W93:W95" si="58">(D93*0.1)+(F93*6)+(L93*0.1)+(N93*6)</f>
        <v>98.800000000000011</v>
      </c>
      <c r="X93" s="76">
        <f t="shared" ref="X93:X96" si="59">(D93*0.1)+(F93*6)+(K93*1)+(L93*0.1)+(N93*6)</f>
        <v>126.80000000000001</v>
      </c>
      <c r="Y93" s="76">
        <f t="shared" ref="Y93:Y96" si="60">(D93*0.1)+(F93*6)+(K93*0.5)+(L93*0.1)+(N93*6)</f>
        <v>112.80000000000001</v>
      </c>
      <c r="Z93" s="78"/>
      <c r="AA93" s="78"/>
    </row>
    <row r="94" spans="1:27" x14ac:dyDescent="0.15">
      <c r="A94" s="75"/>
      <c r="B94" s="86">
        <v>8</v>
      </c>
      <c r="C94" s="76">
        <v>6</v>
      </c>
      <c r="D94" s="76">
        <v>25</v>
      </c>
      <c r="E94" s="76">
        <f>D94/C94</f>
        <v>4.166666666666667</v>
      </c>
      <c r="F94" s="76">
        <v>0</v>
      </c>
      <c r="G94" s="73">
        <f>F94/C94</f>
        <v>0</v>
      </c>
      <c r="I94" s="73">
        <f t="shared" si="56"/>
        <v>1</v>
      </c>
      <c r="J94" s="76">
        <v>3</v>
      </c>
      <c r="K94" s="76">
        <v>3</v>
      </c>
      <c r="L94" s="76">
        <v>10</v>
      </c>
      <c r="M94" s="76">
        <f>L94/K94</f>
        <v>3.3333333333333335</v>
      </c>
      <c r="N94" s="76">
        <v>0</v>
      </c>
      <c r="O94" s="73">
        <f t="shared" si="57"/>
        <v>0</v>
      </c>
      <c r="R94" s="75"/>
      <c r="S94" s="73">
        <f>(C94+J94)/($D$27+$K$27+$N$17+$E$17+$L$38+$L$47)</f>
        <v>9.4836670179135937E-3</v>
      </c>
      <c r="T94" s="73">
        <f>J94/($K$27+$F$38+$F$47)</f>
        <v>7.8534031413612562E-3</v>
      </c>
      <c r="U94" s="73">
        <f>C94/($D$27+$N$17+$L$38+$L$47)</f>
        <v>1.2345679012345678E-2</v>
      </c>
      <c r="W94" s="76">
        <f t="shared" si="58"/>
        <v>3.5</v>
      </c>
      <c r="X94" s="76">
        <f t="shared" si="59"/>
        <v>6.5</v>
      </c>
      <c r="Y94" s="76">
        <f t="shared" si="60"/>
        <v>5</v>
      </c>
      <c r="Z94" s="78"/>
      <c r="AA94" s="78"/>
    </row>
    <row r="95" spans="1:27" x14ac:dyDescent="0.15">
      <c r="A95" s="75" t="s">
        <v>954</v>
      </c>
      <c r="B95" s="86">
        <v>8</v>
      </c>
      <c r="C95" s="76">
        <v>8</v>
      </c>
      <c r="D95" s="76">
        <v>37</v>
      </c>
      <c r="E95" s="76">
        <f>D95/C95</f>
        <v>4.625</v>
      </c>
      <c r="F95" s="76">
        <v>0</v>
      </c>
      <c r="G95" s="73">
        <f>F95/C95</f>
        <v>0</v>
      </c>
      <c r="I95" s="73">
        <f t="shared" si="56"/>
        <v>0.8571428571428571</v>
      </c>
      <c r="J95" s="76">
        <v>7</v>
      </c>
      <c r="K95" s="76">
        <v>6</v>
      </c>
      <c r="L95" s="76">
        <v>39</v>
      </c>
      <c r="M95" s="76">
        <f>L95/K95</f>
        <v>6.5</v>
      </c>
      <c r="N95" s="76">
        <v>0</v>
      </c>
      <c r="O95" s="73">
        <f t="shared" si="57"/>
        <v>0</v>
      </c>
      <c r="R95" s="75" t="s">
        <v>955</v>
      </c>
      <c r="S95" s="73">
        <f>(C95+J95)/($D$27+$K$27+$N$17+$E$17+$L$38+$L$47)</f>
        <v>1.5806111696522657E-2</v>
      </c>
      <c r="T95" s="73">
        <f>J95/($K$27+$F$38+$F$47)</f>
        <v>1.832460732984293E-2</v>
      </c>
      <c r="U95" s="73">
        <f>C95/($D$27+$N$17+$L$38+$L$47)</f>
        <v>1.646090534979424E-2</v>
      </c>
      <c r="W95" s="76">
        <f t="shared" si="58"/>
        <v>7.6000000000000005</v>
      </c>
      <c r="X95" s="76">
        <f t="shared" si="59"/>
        <v>13.6</v>
      </c>
      <c r="Y95" s="76">
        <f t="shared" si="60"/>
        <v>10.600000000000001</v>
      </c>
      <c r="Z95" s="78"/>
      <c r="AA95" s="78"/>
    </row>
    <row r="96" spans="1:27" x14ac:dyDescent="0.15">
      <c r="A96" s="75" t="s">
        <v>956</v>
      </c>
      <c r="B96" s="86">
        <v>0</v>
      </c>
      <c r="C96" s="76"/>
      <c r="D96" s="76"/>
      <c r="E96" s="76" t="e">
        <f>D96/C96</f>
        <v>#DIV/0!</v>
      </c>
      <c r="F96" s="76"/>
      <c r="G96" s="73" t="e">
        <f>F96/C96</f>
        <v>#DIV/0!</v>
      </c>
      <c r="I96" s="73" t="e">
        <f t="shared" si="56"/>
        <v>#DIV/0!</v>
      </c>
      <c r="J96" s="76"/>
      <c r="K96" s="76"/>
      <c r="L96" s="76"/>
      <c r="M96" s="76" t="e">
        <f>L96/K96</f>
        <v>#DIV/0!</v>
      </c>
      <c r="N96" s="76"/>
      <c r="O96" s="73" t="e">
        <f t="shared" si="57"/>
        <v>#DIV/0!</v>
      </c>
      <c r="R96" s="75" t="s">
        <v>957</v>
      </c>
      <c r="S96" s="73">
        <f>(C96+J96)/($D$27+$K$27+$N$17+$E$17+$L$38+$L$47)</f>
        <v>0</v>
      </c>
      <c r="T96" s="73">
        <f>J96/($K$27+$F$38+$F$47)</f>
        <v>0</v>
      </c>
      <c r="U96" s="73">
        <f>C96/($D$27+$N$17+$L$38+$L$47)</f>
        <v>0</v>
      </c>
      <c r="W96" s="76">
        <f t="shared" ref="W96" si="61">(D96*0.1)+(F96*6)+(K96*0.1)+(N96*6)</f>
        <v>0</v>
      </c>
      <c r="X96" s="76">
        <f t="shared" si="59"/>
        <v>0</v>
      </c>
      <c r="Y96" s="76">
        <f t="shared" si="60"/>
        <v>0</v>
      </c>
      <c r="Z96" s="78"/>
      <c r="AA96" s="78"/>
    </row>
    <row r="97" spans="1:26" x14ac:dyDescent="0.15">
      <c r="A97" s="74" t="s">
        <v>44</v>
      </c>
      <c r="B97" s="74"/>
      <c r="C97" s="74">
        <f>SUM(C92:C96)</f>
        <v>415</v>
      </c>
      <c r="D97" s="74">
        <f t="shared" ref="D97" si="62">SUM(D92:D96)</f>
        <v>1773</v>
      </c>
      <c r="E97" s="74"/>
      <c r="F97" s="74">
        <f t="shared" ref="F97" si="63">SUM(F92:F96)</f>
        <v>12</v>
      </c>
      <c r="G97" s="74"/>
      <c r="H97" s="74"/>
      <c r="I97" s="74"/>
      <c r="J97" s="74">
        <f>SUM(J92:J96)</f>
        <v>109</v>
      </c>
      <c r="K97" s="74">
        <f t="shared" ref="K97:L97" si="64">SUM(K92:K96)</f>
        <v>87</v>
      </c>
      <c r="L97" s="74">
        <f t="shared" si="64"/>
        <v>559</v>
      </c>
      <c r="M97" s="74"/>
      <c r="N97" s="74">
        <f t="shared" ref="N97" si="65">SUM(N92:N96)</f>
        <v>3</v>
      </c>
      <c r="O97" s="74"/>
    </row>
    <row r="98" spans="1:26" x14ac:dyDescent="0.15">
      <c r="A98" s="74"/>
      <c r="B98" s="78"/>
      <c r="C98" s="78"/>
      <c r="D98" s="78"/>
      <c r="E98" s="78"/>
      <c r="F98" s="78"/>
      <c r="G98" s="78"/>
      <c r="H98" s="74"/>
      <c r="I98" s="78"/>
      <c r="J98" s="78"/>
      <c r="K98" s="78"/>
      <c r="L98" s="78"/>
      <c r="M98" s="78"/>
      <c r="N98" s="78"/>
    </row>
    <row r="99" spans="1:26" x14ac:dyDescent="0.15">
      <c r="B99" s="78"/>
      <c r="C99" s="78"/>
      <c r="D99" s="78"/>
      <c r="E99" s="78"/>
      <c r="F99" s="78"/>
      <c r="G99" s="78"/>
      <c r="H99" s="78"/>
      <c r="I99" s="78"/>
      <c r="J99" s="78"/>
      <c r="K99" s="78"/>
      <c r="L99" s="78"/>
      <c r="M99" s="78"/>
    </row>
    <row r="100" spans="1:26" x14ac:dyDescent="0.15">
      <c r="A100" s="594" t="s">
        <v>52</v>
      </c>
      <c r="B100" s="594"/>
      <c r="C100" s="594"/>
      <c r="D100" s="594"/>
      <c r="E100" s="594"/>
      <c r="F100" s="594"/>
      <c r="G100" s="594"/>
      <c r="H100" s="78"/>
      <c r="I100" s="78"/>
      <c r="J100" s="594" t="s">
        <v>49</v>
      </c>
      <c r="K100" s="594"/>
      <c r="L100" s="594"/>
      <c r="M100" s="594"/>
      <c r="N100" s="594"/>
      <c r="R100" s="594" t="s">
        <v>50</v>
      </c>
      <c r="S100" s="594"/>
      <c r="T100" s="594"/>
      <c r="V100" s="594" t="s">
        <v>51</v>
      </c>
      <c r="W100" s="593"/>
    </row>
    <row r="101" spans="1:26" x14ac:dyDescent="0.15">
      <c r="A101" s="74" t="s">
        <v>25</v>
      </c>
      <c r="B101" s="74" t="s">
        <v>66</v>
      </c>
      <c r="C101" s="74" t="s">
        <v>34</v>
      </c>
      <c r="D101" s="74" t="s">
        <v>17</v>
      </c>
      <c r="E101" s="74" t="s">
        <v>18</v>
      </c>
      <c r="F101" s="74" t="s">
        <v>19</v>
      </c>
      <c r="G101" s="74" t="s">
        <v>20</v>
      </c>
      <c r="H101" s="74" t="s">
        <v>6</v>
      </c>
      <c r="I101" s="74" t="s">
        <v>53</v>
      </c>
      <c r="K101" s="74" t="s">
        <v>10</v>
      </c>
      <c r="L101" s="74" t="s">
        <v>11</v>
      </c>
      <c r="M101" s="74" t="s">
        <v>12</v>
      </c>
      <c r="N101" s="74" t="s">
        <v>26</v>
      </c>
      <c r="O101" s="74" t="s">
        <v>7</v>
      </c>
      <c r="R101" s="74" t="s">
        <v>25</v>
      </c>
      <c r="S101" s="74" t="s">
        <v>47</v>
      </c>
      <c r="T101" s="74" t="s">
        <v>45</v>
      </c>
      <c r="U101" s="74" t="s">
        <v>46</v>
      </c>
      <c r="W101" s="74" t="s">
        <v>14</v>
      </c>
      <c r="X101" s="74" t="s">
        <v>21</v>
      </c>
      <c r="Y101" s="74" t="s">
        <v>1003</v>
      </c>
      <c r="Z101" s="74"/>
    </row>
    <row r="102" spans="1:26" x14ac:dyDescent="0.15">
      <c r="A102" s="90" t="s">
        <v>457</v>
      </c>
      <c r="B102" s="76">
        <v>17</v>
      </c>
      <c r="C102" s="73">
        <f>E102/D102</f>
        <v>0.61616161616161613</v>
      </c>
      <c r="D102" s="76">
        <v>99</v>
      </c>
      <c r="E102" s="76">
        <v>61</v>
      </c>
      <c r="F102" s="76">
        <v>925</v>
      </c>
      <c r="G102" s="76">
        <f t="shared" ref="G102:G107" si="66">F102/E102</f>
        <v>15.163934426229508</v>
      </c>
      <c r="H102" s="76">
        <v>5</v>
      </c>
      <c r="I102" s="73">
        <f>H102/E102</f>
        <v>8.1967213114754092E-2</v>
      </c>
      <c r="K102" s="76"/>
      <c r="L102" s="76"/>
      <c r="M102" s="87" t="e">
        <f t="shared" ref="M102:M107" si="67">L102/K102</f>
        <v>#DIV/0!</v>
      </c>
      <c r="N102" s="76"/>
      <c r="O102" s="73" t="e">
        <f>N102/K102</f>
        <v>#DIV/0!</v>
      </c>
      <c r="R102" s="75" t="s">
        <v>405</v>
      </c>
      <c r="S102" s="88">
        <f t="shared" ref="S102:S107" si="68">(D102+K102)/($D$27+$L$27+$N$17+$E$47+$L$47)</f>
        <v>0.14537444933920704</v>
      </c>
      <c r="T102" s="88">
        <f t="shared" ref="T102:T107" si="69">D102/($E$17)</f>
        <v>0.27348066298342544</v>
      </c>
      <c r="U102" s="88">
        <f t="shared" ref="U102:U107" si="70">K102/($N$17+$D$27+$L$38+$L$47)</f>
        <v>0</v>
      </c>
      <c r="W102" s="76">
        <f>(F102*0.1)+(H102*6)+(L102*0.1)+(N102*6)</f>
        <v>122.5</v>
      </c>
      <c r="X102" s="76">
        <f>(E102*1)+(F102*0.1)+(H102*6)+(L102*0.1)+(N102*6)</f>
        <v>183.5</v>
      </c>
      <c r="Y102" s="76">
        <f>(E102*0.5)+(F102*0.1)+(H102*6)+(L102*0.1)+(N102*6)</f>
        <v>153</v>
      </c>
      <c r="Z102" s="78"/>
    </row>
    <row r="103" spans="1:26" x14ac:dyDescent="0.15">
      <c r="A103" s="90" t="s">
        <v>458</v>
      </c>
      <c r="B103" s="76">
        <v>17</v>
      </c>
      <c r="C103" s="73">
        <f t="shared" ref="C103:C107" si="71">E103/D103</f>
        <v>0.58260869565217388</v>
      </c>
      <c r="D103" s="76">
        <v>115</v>
      </c>
      <c r="E103" s="76">
        <v>67</v>
      </c>
      <c r="F103" s="76">
        <v>725</v>
      </c>
      <c r="G103" s="76">
        <f t="shared" si="66"/>
        <v>10.82089552238806</v>
      </c>
      <c r="H103" s="76">
        <v>4</v>
      </c>
      <c r="I103" s="73">
        <f t="shared" ref="I103:I107" si="72">H103/E103</f>
        <v>5.9701492537313432E-2</v>
      </c>
      <c r="K103" s="76">
        <v>6</v>
      </c>
      <c r="L103" s="76">
        <v>48</v>
      </c>
      <c r="M103" s="87">
        <f t="shared" si="67"/>
        <v>8</v>
      </c>
      <c r="N103" s="76">
        <v>0</v>
      </c>
      <c r="O103" s="73">
        <f t="shared" ref="O103:O107" si="73">N103/K103</f>
        <v>0</v>
      </c>
      <c r="R103" s="75" t="s">
        <v>207</v>
      </c>
      <c r="S103" s="88">
        <f t="shared" si="68"/>
        <v>0.1776798825256975</v>
      </c>
      <c r="T103" s="88">
        <f t="shared" si="69"/>
        <v>0.31767955801104975</v>
      </c>
      <c r="U103" s="88">
        <f t="shared" si="70"/>
        <v>1.2345679012345678E-2</v>
      </c>
      <c r="W103" s="76">
        <f t="shared" ref="W103:W107" si="74">(F103*0.1)+(H103*6)+(L103*0.1)+(N103*6)</f>
        <v>101.3</v>
      </c>
      <c r="X103" s="76">
        <f t="shared" ref="X103:X107" si="75">(E103*1)+(F103*0.1)+(H103*6)+(L103*0.1)+(N103*6)</f>
        <v>168.3</v>
      </c>
      <c r="Y103" s="76">
        <f t="shared" ref="Y103:Y107" si="76">(E103*0.5)+(F103*0.1)+(H103*6)+(L103*0.1)+(N103*6)</f>
        <v>134.80000000000001</v>
      </c>
      <c r="Z103" s="78"/>
    </row>
    <row r="104" spans="1:26" x14ac:dyDescent="0.15">
      <c r="A104" s="90" t="s">
        <v>819</v>
      </c>
      <c r="B104" s="76">
        <v>12</v>
      </c>
      <c r="C104" s="73">
        <f t="shared" si="71"/>
        <v>0.68478260869565222</v>
      </c>
      <c r="D104" s="76">
        <v>92</v>
      </c>
      <c r="E104" s="76">
        <v>63</v>
      </c>
      <c r="F104" s="76">
        <v>631</v>
      </c>
      <c r="G104" s="76">
        <f t="shared" si="66"/>
        <v>10.015873015873016</v>
      </c>
      <c r="H104" s="76">
        <v>3</v>
      </c>
      <c r="I104" s="73">
        <f t="shared" si="72"/>
        <v>4.7619047619047616E-2</v>
      </c>
      <c r="K104" s="76"/>
      <c r="L104" s="76"/>
      <c r="M104" s="87" t="e">
        <f t="shared" si="67"/>
        <v>#DIV/0!</v>
      </c>
      <c r="N104" s="76"/>
      <c r="O104" s="73" t="e">
        <f t="shared" si="73"/>
        <v>#DIV/0!</v>
      </c>
      <c r="R104" s="75" t="s">
        <v>820</v>
      </c>
      <c r="S104" s="88">
        <f t="shared" si="68"/>
        <v>0.13509544787077826</v>
      </c>
      <c r="T104" s="88">
        <f t="shared" si="69"/>
        <v>0.2541436464088398</v>
      </c>
      <c r="U104" s="88">
        <f t="shared" si="70"/>
        <v>0</v>
      </c>
      <c r="W104" s="76">
        <f t="shared" si="74"/>
        <v>81.099999999999994</v>
      </c>
      <c r="X104" s="76">
        <f t="shared" si="75"/>
        <v>144.1</v>
      </c>
      <c r="Y104" s="76">
        <f t="shared" si="76"/>
        <v>112.6</v>
      </c>
      <c r="Z104" s="78"/>
    </row>
    <row r="105" spans="1:26" x14ac:dyDescent="0.15">
      <c r="A105" s="75" t="s">
        <v>821</v>
      </c>
      <c r="B105" s="76">
        <v>14</v>
      </c>
      <c r="C105" s="73">
        <f t="shared" si="71"/>
        <v>0.65</v>
      </c>
      <c r="D105" s="76">
        <v>20</v>
      </c>
      <c r="E105" s="76">
        <v>13</v>
      </c>
      <c r="F105" s="76">
        <v>188</v>
      </c>
      <c r="G105" s="76">
        <f t="shared" si="66"/>
        <v>14.461538461538462</v>
      </c>
      <c r="H105" s="76">
        <v>2</v>
      </c>
      <c r="I105" s="73">
        <f t="shared" si="72"/>
        <v>0.15384615384615385</v>
      </c>
      <c r="K105" s="76">
        <v>15</v>
      </c>
      <c r="L105" s="76">
        <v>115</v>
      </c>
      <c r="M105" s="87">
        <f t="shared" si="67"/>
        <v>7.666666666666667</v>
      </c>
      <c r="N105" s="76">
        <v>1</v>
      </c>
      <c r="O105" s="73">
        <f t="shared" si="73"/>
        <v>6.6666666666666666E-2</v>
      </c>
      <c r="R105" s="75" t="s">
        <v>406</v>
      </c>
      <c r="S105" s="88">
        <f t="shared" si="68"/>
        <v>5.1395007342143903E-2</v>
      </c>
      <c r="T105" s="88">
        <f t="shared" si="69"/>
        <v>5.5248618784530384E-2</v>
      </c>
      <c r="U105" s="88">
        <f t="shared" si="70"/>
        <v>3.0864197530864196E-2</v>
      </c>
      <c r="W105" s="76">
        <f t="shared" si="74"/>
        <v>48.3</v>
      </c>
      <c r="X105" s="76">
        <f t="shared" si="75"/>
        <v>61.3</v>
      </c>
      <c r="Y105" s="76">
        <f t="shared" si="76"/>
        <v>54.8</v>
      </c>
      <c r="Z105" s="78"/>
    </row>
    <row r="106" spans="1:26" x14ac:dyDescent="0.15">
      <c r="A106" s="90"/>
      <c r="B106" s="76">
        <v>13</v>
      </c>
      <c r="C106" s="73" t="e">
        <f t="shared" si="71"/>
        <v>#DIV/0!</v>
      </c>
      <c r="D106" s="76"/>
      <c r="E106" s="76"/>
      <c r="F106" s="76"/>
      <c r="G106" s="76" t="e">
        <f t="shared" si="66"/>
        <v>#DIV/0!</v>
      </c>
      <c r="H106" s="76"/>
      <c r="I106" s="73" t="e">
        <f t="shared" si="72"/>
        <v>#DIV/0!</v>
      </c>
      <c r="K106" s="76"/>
      <c r="L106" s="76"/>
      <c r="M106" s="87" t="e">
        <f t="shared" si="67"/>
        <v>#DIV/0!</v>
      </c>
      <c r="N106" s="76"/>
      <c r="O106" s="73" t="e">
        <f t="shared" si="73"/>
        <v>#DIV/0!</v>
      </c>
      <c r="R106" s="75"/>
      <c r="S106" s="88">
        <f t="shared" si="68"/>
        <v>0</v>
      </c>
      <c r="T106" s="88">
        <f t="shared" si="69"/>
        <v>0</v>
      </c>
      <c r="U106" s="88">
        <f t="shared" si="70"/>
        <v>0</v>
      </c>
      <c r="W106" s="76">
        <f t="shared" si="74"/>
        <v>0</v>
      </c>
      <c r="X106" s="76">
        <f t="shared" si="75"/>
        <v>0</v>
      </c>
      <c r="Y106" s="76">
        <f t="shared" si="76"/>
        <v>0</v>
      </c>
      <c r="Z106" s="78"/>
    </row>
    <row r="107" spans="1:26" x14ac:dyDescent="0.15">
      <c r="A107" s="75" t="s">
        <v>1484</v>
      </c>
      <c r="B107" s="76">
        <v>10</v>
      </c>
      <c r="C107" s="73">
        <f t="shared" si="71"/>
        <v>1</v>
      </c>
      <c r="D107" s="76">
        <v>1</v>
      </c>
      <c r="E107" s="76">
        <v>1</v>
      </c>
      <c r="F107" s="76">
        <v>11</v>
      </c>
      <c r="G107" s="76">
        <f t="shared" si="66"/>
        <v>11</v>
      </c>
      <c r="H107" s="76">
        <v>0</v>
      </c>
      <c r="I107" s="73">
        <f t="shared" si="72"/>
        <v>0</v>
      </c>
      <c r="K107" s="76">
        <v>2</v>
      </c>
      <c r="L107" s="76">
        <v>8</v>
      </c>
      <c r="M107" s="87">
        <f t="shared" si="67"/>
        <v>4</v>
      </c>
      <c r="N107" s="76">
        <v>0</v>
      </c>
      <c r="O107" s="73">
        <f t="shared" si="73"/>
        <v>0</v>
      </c>
      <c r="R107" s="75"/>
      <c r="S107" s="88">
        <f t="shared" si="68"/>
        <v>4.4052863436123352E-3</v>
      </c>
      <c r="T107" s="88">
        <f t="shared" si="69"/>
        <v>2.7624309392265192E-3</v>
      </c>
      <c r="U107" s="88">
        <f t="shared" si="70"/>
        <v>4.11522633744856E-3</v>
      </c>
      <c r="W107" s="76">
        <f t="shared" si="74"/>
        <v>1.9000000000000001</v>
      </c>
      <c r="X107" s="76">
        <f t="shared" si="75"/>
        <v>2.9000000000000004</v>
      </c>
      <c r="Y107" s="76">
        <f t="shared" si="76"/>
        <v>2.4000000000000004</v>
      </c>
      <c r="Z107" s="78"/>
    </row>
    <row r="108" spans="1:26" x14ac:dyDescent="0.15">
      <c r="A108" s="74" t="s">
        <v>44</v>
      </c>
      <c r="B108" s="74"/>
      <c r="C108" s="70"/>
      <c r="D108" s="74">
        <f>SUM(D102:D107)</f>
        <v>327</v>
      </c>
      <c r="E108" s="74">
        <f t="shared" ref="E108:F108" si="77">SUM(E102:E107)</f>
        <v>205</v>
      </c>
      <c r="F108" s="74">
        <f t="shared" si="77"/>
        <v>2480</v>
      </c>
      <c r="G108" s="74"/>
      <c r="H108" s="74">
        <f t="shared" ref="H108" si="78">SUM(H102:H107)</f>
        <v>14</v>
      </c>
      <c r="I108" s="74"/>
      <c r="J108" s="74"/>
      <c r="K108" s="74">
        <f>SUM(K102:K107)</f>
        <v>23</v>
      </c>
      <c r="L108" s="74">
        <f t="shared" ref="L108" si="79">SUM(L102:L107)</f>
        <v>171</v>
      </c>
      <c r="M108" s="74"/>
      <c r="N108" s="74">
        <f t="shared" ref="N108" si="80">SUM(N102:N107)</f>
        <v>1</v>
      </c>
      <c r="O108" s="74"/>
    </row>
    <row r="109" spans="1:26" x14ac:dyDescent="0.15">
      <c r="A109" s="96"/>
      <c r="C109" s="78"/>
      <c r="D109" s="78"/>
      <c r="E109" s="78"/>
      <c r="F109" s="78"/>
      <c r="G109" s="78"/>
      <c r="H109" s="78"/>
      <c r="I109" s="78"/>
      <c r="J109" s="78"/>
      <c r="K109" s="78"/>
      <c r="L109" s="78"/>
    </row>
    <row r="110" spans="1:26" x14ac:dyDescent="0.15">
      <c r="A110" s="74"/>
      <c r="C110" s="78"/>
      <c r="D110" s="78"/>
      <c r="E110" s="78"/>
      <c r="F110" s="78"/>
      <c r="G110" s="78"/>
      <c r="H110" s="78"/>
      <c r="I110" s="78"/>
      <c r="J110" s="78"/>
      <c r="K110" s="78"/>
      <c r="L110" s="78"/>
    </row>
    <row r="111" spans="1:26" x14ac:dyDescent="0.15">
      <c r="A111" s="594" t="s">
        <v>52</v>
      </c>
      <c r="B111" s="594"/>
      <c r="C111" s="594"/>
      <c r="D111" s="594"/>
      <c r="E111" s="594"/>
      <c r="F111" s="594"/>
      <c r="G111" s="594"/>
      <c r="H111" s="78"/>
      <c r="I111" s="78"/>
      <c r="J111" s="594" t="s">
        <v>49</v>
      </c>
      <c r="K111" s="594"/>
      <c r="L111" s="594"/>
      <c r="M111" s="594"/>
      <c r="N111" s="594"/>
      <c r="R111" s="594" t="s">
        <v>50</v>
      </c>
      <c r="S111" s="594"/>
      <c r="T111" s="594"/>
      <c r="V111" s="594" t="s">
        <v>51</v>
      </c>
      <c r="W111" s="593"/>
    </row>
    <row r="112" spans="1:26" x14ac:dyDescent="0.15">
      <c r="A112" s="74" t="s">
        <v>31</v>
      </c>
      <c r="B112" s="74" t="s">
        <v>66</v>
      </c>
      <c r="C112" s="74" t="s">
        <v>34</v>
      </c>
      <c r="D112" s="74" t="s">
        <v>17</v>
      </c>
      <c r="E112" s="74" t="s">
        <v>18</v>
      </c>
      <c r="F112" s="74" t="s">
        <v>19</v>
      </c>
      <c r="G112" s="74" t="s">
        <v>20</v>
      </c>
      <c r="H112" s="74" t="s">
        <v>6</v>
      </c>
      <c r="I112" s="74" t="s">
        <v>53</v>
      </c>
      <c r="K112" s="74" t="s">
        <v>10</v>
      </c>
      <c r="L112" s="74" t="s">
        <v>11</v>
      </c>
      <c r="M112" s="74" t="s">
        <v>12</v>
      </c>
      <c r="N112" s="74" t="s">
        <v>54</v>
      </c>
      <c r="O112" s="74" t="s">
        <v>7</v>
      </c>
      <c r="R112" s="74" t="s">
        <v>31</v>
      </c>
      <c r="S112" s="74" t="s">
        <v>47</v>
      </c>
      <c r="T112" s="74" t="s">
        <v>45</v>
      </c>
      <c r="U112" s="74" t="s">
        <v>46</v>
      </c>
      <c r="W112" s="74" t="s">
        <v>14</v>
      </c>
      <c r="X112" s="74" t="s">
        <v>21</v>
      </c>
      <c r="Y112" s="74" t="s">
        <v>1004</v>
      </c>
      <c r="Z112" s="74"/>
    </row>
    <row r="113" spans="1:26" x14ac:dyDescent="0.15">
      <c r="A113" s="90" t="s">
        <v>958</v>
      </c>
      <c r="B113" s="76">
        <v>17</v>
      </c>
      <c r="C113" s="73">
        <f>E113/D113</f>
        <v>0.56000000000000005</v>
      </c>
      <c r="D113" s="76">
        <v>25</v>
      </c>
      <c r="E113" s="76">
        <v>14</v>
      </c>
      <c r="F113" s="76">
        <v>150</v>
      </c>
      <c r="G113" s="76">
        <f>F113/E113</f>
        <v>10.714285714285714</v>
      </c>
      <c r="H113" s="76">
        <v>1</v>
      </c>
      <c r="I113" s="73">
        <f>H113/E113</f>
        <v>7.1428571428571425E-2</v>
      </c>
      <c r="K113" s="76">
        <v>0</v>
      </c>
      <c r="L113" s="76">
        <v>0</v>
      </c>
      <c r="M113" s="76">
        <v>0</v>
      </c>
      <c r="N113" s="76">
        <v>0</v>
      </c>
      <c r="O113" s="73" t="e">
        <f>N113/K113</f>
        <v>#DIV/0!</v>
      </c>
      <c r="R113" s="75" t="s">
        <v>959</v>
      </c>
      <c r="S113" s="88">
        <f>(D113+K113)/($E$47+$L$47+$E$38+$L$38+$K$27+$D$27+$N$17)</f>
        <v>2.4900398406374501E-2</v>
      </c>
      <c r="T113" s="88">
        <f>D113/($E$47+$E$38+$K$27)</f>
        <v>4.8262548262548263E-2</v>
      </c>
      <c r="U113" s="88">
        <f>K113/($L$47+$L$38+$D$27+$N$17)</f>
        <v>0</v>
      </c>
      <c r="W113" s="76">
        <f>(F113*0.1)+(H113*6)+(L113*0.1)+(N113*6)</f>
        <v>21</v>
      </c>
      <c r="X113" s="76">
        <f>(E113*1)+(F113*0.1)+(H113*6)+(L113*0.1)+(N113*6)</f>
        <v>35</v>
      </c>
      <c r="Y113" s="76">
        <f>(E113*0.5)+(F113*0.1)+(H113*6)+(L113*0.1)+(N113*6)</f>
        <v>28</v>
      </c>
      <c r="Z113" s="78"/>
    </row>
    <row r="114" spans="1:26" x14ac:dyDescent="0.15">
      <c r="A114" s="75" t="s">
        <v>459</v>
      </c>
      <c r="B114" s="76">
        <v>17</v>
      </c>
      <c r="C114" s="73">
        <f t="shared" ref="C114:C116" si="81">E114/D114</f>
        <v>0.6966292134831461</v>
      </c>
      <c r="D114" s="76">
        <v>89</v>
      </c>
      <c r="E114" s="76">
        <v>62</v>
      </c>
      <c r="F114" s="76">
        <v>620</v>
      </c>
      <c r="G114" s="76">
        <f>F114/E114</f>
        <v>10</v>
      </c>
      <c r="H114" s="76">
        <v>4</v>
      </c>
      <c r="I114" s="73">
        <f t="shared" ref="I114:I116" si="82">H114/E114</f>
        <v>6.4516129032258063E-2</v>
      </c>
      <c r="K114" s="76">
        <v>0</v>
      </c>
      <c r="L114" s="76">
        <v>0</v>
      </c>
      <c r="M114" s="76">
        <v>0</v>
      </c>
      <c r="N114" s="76">
        <v>0</v>
      </c>
      <c r="O114" s="73" t="e">
        <f t="shared" ref="O114:O116" si="83">N114/K114</f>
        <v>#DIV/0!</v>
      </c>
      <c r="R114" s="75" t="s">
        <v>212</v>
      </c>
      <c r="S114" s="88">
        <f>(D114+K114)/($E$47+$L$47+$E$38+$L$38+$K$27+$D$27+$N$17)</f>
        <v>8.8645418326693232E-2</v>
      </c>
      <c r="T114" s="88">
        <f>D114/($E$47+$E$38+$K$27)</f>
        <v>0.1718146718146718</v>
      </c>
      <c r="U114" s="88">
        <f>K114/($L$47+$L$38+$D$27+$N$17)</f>
        <v>0</v>
      </c>
      <c r="W114" s="76">
        <f t="shared" ref="W114:W116" si="84">(F114*0.1)+(H114*6)+(L114*0.1)+(N114*6)</f>
        <v>86</v>
      </c>
      <c r="X114" s="76">
        <f t="shared" ref="X114:X116" si="85">(E114*1)+(F114*0.1)+(H114*6)+(L114*0.1)+(N114*6)</f>
        <v>148</v>
      </c>
      <c r="Y114" s="76">
        <f t="shared" ref="Y114:Y116" si="86">(E114*0.5)+(F114*0.1)+(H114*6)+(L114*0.1)+(N114*6)</f>
        <v>117</v>
      </c>
      <c r="Z114" s="78"/>
    </row>
    <row r="115" spans="1:26" x14ac:dyDescent="0.15">
      <c r="A115" s="75" t="s">
        <v>822</v>
      </c>
      <c r="B115" s="76">
        <v>12</v>
      </c>
      <c r="C115" s="73">
        <f t="shared" si="81"/>
        <v>0.88888888888888884</v>
      </c>
      <c r="D115" s="76">
        <v>9</v>
      </c>
      <c r="E115" s="76">
        <v>8</v>
      </c>
      <c r="F115" s="76">
        <v>53</v>
      </c>
      <c r="G115" s="76">
        <f>F115/E115</f>
        <v>6.625</v>
      </c>
      <c r="H115" s="76">
        <v>0</v>
      </c>
      <c r="I115" s="73">
        <f t="shared" si="82"/>
        <v>0</v>
      </c>
      <c r="K115" s="76">
        <v>0</v>
      </c>
      <c r="L115" s="76">
        <v>0</v>
      </c>
      <c r="M115" s="76">
        <v>0</v>
      </c>
      <c r="N115" s="76">
        <v>0</v>
      </c>
      <c r="O115" s="73" t="e">
        <f t="shared" si="83"/>
        <v>#DIV/0!</v>
      </c>
      <c r="R115" s="75" t="s">
        <v>213</v>
      </c>
      <c r="S115" s="88">
        <f>(D115+K115)/($E$47+$L$47+$E$38+$L$38+$K$27+$D$27+$N$17)</f>
        <v>8.9641434262948214E-3</v>
      </c>
      <c r="T115" s="88">
        <f>D115/($E$47+$E$38+$K$27)</f>
        <v>1.7374517374517374E-2</v>
      </c>
      <c r="U115" s="88">
        <f>K115/($L$47+$L$38+$D$27+$N$17)</f>
        <v>0</v>
      </c>
      <c r="W115" s="76">
        <f t="shared" si="84"/>
        <v>5.3000000000000007</v>
      </c>
      <c r="X115" s="76">
        <f t="shared" si="85"/>
        <v>13.3</v>
      </c>
      <c r="Y115" s="76">
        <f t="shared" si="86"/>
        <v>9.3000000000000007</v>
      </c>
      <c r="Z115" s="78"/>
    </row>
    <row r="116" spans="1:26" x14ac:dyDescent="0.15">
      <c r="A116" s="75" t="s">
        <v>460</v>
      </c>
      <c r="B116" s="76">
        <v>12</v>
      </c>
      <c r="C116" s="73">
        <f t="shared" si="81"/>
        <v>0.75</v>
      </c>
      <c r="D116" s="76">
        <v>4</v>
      </c>
      <c r="E116" s="76">
        <v>3</v>
      </c>
      <c r="F116" s="76">
        <v>25</v>
      </c>
      <c r="G116" s="76">
        <f>F116/E116</f>
        <v>8.3333333333333339</v>
      </c>
      <c r="H116" s="76">
        <v>0</v>
      </c>
      <c r="I116" s="73">
        <f t="shared" si="82"/>
        <v>0</v>
      </c>
      <c r="K116" s="76">
        <v>0</v>
      </c>
      <c r="L116" s="76">
        <v>0</v>
      </c>
      <c r="M116" s="76">
        <v>0</v>
      </c>
      <c r="N116" s="76">
        <v>0</v>
      </c>
      <c r="O116" s="73" t="e">
        <f t="shared" si="83"/>
        <v>#DIV/0!</v>
      </c>
      <c r="R116" s="75" t="s">
        <v>407</v>
      </c>
      <c r="S116" s="88">
        <f>(D116+K116)/($E$47+$L$47+$E$38+$L$38+$K$27+$D$27+$N$17)</f>
        <v>3.9840637450199202E-3</v>
      </c>
      <c r="T116" s="88">
        <f>D116/($E$47+$E$38+$K$27)</f>
        <v>7.7220077220077222E-3</v>
      </c>
      <c r="U116" s="88">
        <f>K116/($L$47+$L$38+$D$27+$N$17)</f>
        <v>0</v>
      </c>
      <c r="W116" s="76">
        <f t="shared" si="84"/>
        <v>2.5</v>
      </c>
      <c r="X116" s="76">
        <f t="shared" si="85"/>
        <v>5.5</v>
      </c>
      <c r="Y116" s="76">
        <f t="shared" si="86"/>
        <v>4</v>
      </c>
      <c r="Z116" s="78"/>
    </row>
    <row r="117" spans="1:26" x14ac:dyDescent="0.15">
      <c r="A117" s="74" t="s">
        <v>44</v>
      </c>
      <c r="B117" s="74"/>
      <c r="C117" s="70"/>
      <c r="D117" s="74">
        <f>SUM(D113:D116)</f>
        <v>127</v>
      </c>
      <c r="E117" s="74">
        <f t="shared" ref="E117:F117" si="87">SUM(E113:E116)</f>
        <v>87</v>
      </c>
      <c r="F117" s="74">
        <f t="shared" si="87"/>
        <v>848</v>
      </c>
      <c r="G117" s="74"/>
      <c r="H117" s="74">
        <f t="shared" ref="H117" si="88">SUM(H113:H116)</f>
        <v>5</v>
      </c>
      <c r="I117" s="74"/>
      <c r="J117" s="74"/>
      <c r="K117" s="74">
        <f>SUM(K113:K116)</f>
        <v>0</v>
      </c>
      <c r="L117" s="74">
        <f t="shared" ref="L117" si="89">SUM(L113:L116)</f>
        <v>0</v>
      </c>
      <c r="M117" s="74"/>
      <c r="N117" s="74">
        <f t="shared" ref="N117" si="90">SUM(N113:N116)</f>
        <v>0</v>
      </c>
      <c r="O117" s="70"/>
      <c r="Q117" s="79"/>
      <c r="S117" s="79"/>
      <c r="U117" s="78"/>
      <c r="V117" s="78"/>
    </row>
    <row r="118" spans="1:26" x14ac:dyDescent="0.15">
      <c r="H118" s="83"/>
      <c r="I118" s="78"/>
      <c r="J118" s="78"/>
      <c r="P118" s="79"/>
      <c r="Q118" s="79"/>
      <c r="R118" s="79"/>
      <c r="T118" s="78"/>
      <c r="U118" s="78"/>
    </row>
    <row r="119" spans="1:26" x14ac:dyDescent="0.15">
      <c r="H119" s="83"/>
      <c r="I119" s="78"/>
      <c r="J119" s="78"/>
      <c r="P119" s="79"/>
      <c r="Q119" s="79"/>
      <c r="R119" s="79"/>
      <c r="T119" s="78"/>
      <c r="U119" s="78"/>
    </row>
    <row r="120" spans="1:26" x14ac:dyDescent="0.15">
      <c r="A120" s="594" t="s">
        <v>57</v>
      </c>
      <c r="B120" s="594"/>
      <c r="C120" s="594"/>
      <c r="D120" s="594"/>
      <c r="E120" s="594"/>
      <c r="F120" s="594"/>
      <c r="G120" s="594"/>
      <c r="H120" s="83"/>
      <c r="I120" s="78"/>
      <c r="J120" s="594" t="s">
        <v>58</v>
      </c>
      <c r="K120" s="595"/>
      <c r="L120" s="595"/>
      <c r="M120" s="595"/>
      <c r="N120" s="595"/>
      <c r="P120" s="89"/>
      <c r="Q120" s="79"/>
      <c r="R120" s="594" t="s">
        <v>62</v>
      </c>
      <c r="S120" s="595"/>
      <c r="T120" s="595"/>
      <c r="U120" s="595"/>
      <c r="V120" s="595"/>
    </row>
    <row r="121" spans="1:26" x14ac:dyDescent="0.15">
      <c r="A121" s="70"/>
      <c r="B121" s="74" t="s">
        <v>17</v>
      </c>
      <c r="C121" s="74" t="s">
        <v>42</v>
      </c>
      <c r="D121" s="74" t="s">
        <v>19</v>
      </c>
      <c r="E121" s="74" t="s">
        <v>6</v>
      </c>
      <c r="H121" s="78"/>
      <c r="I121" s="78"/>
      <c r="J121" s="596" t="s">
        <v>59</v>
      </c>
      <c r="K121" s="593"/>
      <c r="L121" s="593"/>
      <c r="M121" s="593"/>
      <c r="N121" s="70" t="s">
        <v>60</v>
      </c>
      <c r="R121" s="596" t="s">
        <v>59</v>
      </c>
      <c r="S121" s="593"/>
      <c r="T121" s="593"/>
      <c r="U121" s="593"/>
      <c r="V121" s="70" t="s">
        <v>60</v>
      </c>
    </row>
    <row r="122" spans="1:26" x14ac:dyDescent="0.15">
      <c r="A122" s="90" t="s">
        <v>33</v>
      </c>
      <c r="B122" s="76">
        <f>SUM(J92:J96,D102:D107,D113:D116)</f>
        <v>563</v>
      </c>
      <c r="C122" s="76">
        <f>SUM(E113:E116,E102:E107,K92:K96)</f>
        <v>379</v>
      </c>
      <c r="D122" s="76">
        <f>SUM(F113:F116,F102:F107,L92:L96)</f>
        <v>3887</v>
      </c>
      <c r="E122" s="76">
        <f>SUM(N92:N96,H102:H107,H113:H116)</f>
        <v>22</v>
      </c>
      <c r="H122" s="78"/>
      <c r="I122" s="78"/>
      <c r="J122" s="597" t="s">
        <v>1405</v>
      </c>
      <c r="K122" s="597"/>
      <c r="L122" s="597"/>
      <c r="M122" s="597"/>
      <c r="N122" s="75"/>
      <c r="R122" s="598"/>
      <c r="S122" s="597"/>
      <c r="T122" s="597"/>
      <c r="U122" s="597"/>
      <c r="V122" s="75"/>
    </row>
    <row r="123" spans="1:26" x14ac:dyDescent="0.15">
      <c r="A123" s="90" t="s">
        <v>43</v>
      </c>
      <c r="B123" s="76">
        <f>SUM(C87)</f>
        <v>563</v>
      </c>
      <c r="C123" s="76">
        <f>SUM(D87)</f>
        <v>379</v>
      </c>
      <c r="D123" s="76">
        <f>SUM(F87)</f>
        <v>3887</v>
      </c>
      <c r="E123" s="76">
        <f>SUM(H87)</f>
        <v>22</v>
      </c>
      <c r="F123" s="74"/>
      <c r="J123" s="597" t="s">
        <v>659</v>
      </c>
      <c r="K123" s="597"/>
      <c r="L123" s="597"/>
      <c r="M123" s="597"/>
      <c r="N123" s="75"/>
      <c r="R123" s="597"/>
      <c r="S123" s="597"/>
      <c r="T123" s="597"/>
      <c r="U123" s="597"/>
      <c r="V123" s="75"/>
    </row>
    <row r="124" spans="1:26" x14ac:dyDescent="0.15">
      <c r="A124" s="90" t="s">
        <v>65</v>
      </c>
      <c r="B124" s="75"/>
      <c r="F124" s="74"/>
      <c r="J124" s="597" t="s">
        <v>649</v>
      </c>
      <c r="K124" s="597"/>
      <c r="L124" s="597"/>
      <c r="M124" s="597"/>
      <c r="N124" s="75"/>
      <c r="R124" s="597"/>
      <c r="S124" s="597"/>
      <c r="T124" s="597"/>
      <c r="U124" s="597"/>
      <c r="V124" s="75"/>
    </row>
    <row r="125" spans="1:26" x14ac:dyDescent="0.15">
      <c r="J125" s="597" t="s">
        <v>1460</v>
      </c>
      <c r="K125" s="597"/>
      <c r="L125" s="597"/>
      <c r="M125" s="597"/>
      <c r="N125" s="75" t="s">
        <v>285</v>
      </c>
      <c r="R125" s="597"/>
      <c r="S125" s="597"/>
      <c r="T125" s="597"/>
      <c r="U125" s="597"/>
      <c r="V125" s="75"/>
    </row>
    <row r="126" spans="1:26" x14ac:dyDescent="0.15">
      <c r="A126" s="70"/>
      <c r="B126" s="74" t="s">
        <v>1</v>
      </c>
      <c r="C126" s="74" t="s">
        <v>4</v>
      </c>
      <c r="D126" s="74" t="s">
        <v>6</v>
      </c>
      <c r="J126" s="597" t="s">
        <v>624</v>
      </c>
      <c r="K126" s="597"/>
      <c r="L126" s="597"/>
      <c r="M126" s="597"/>
      <c r="N126" s="75" t="s">
        <v>16</v>
      </c>
      <c r="R126" s="598"/>
      <c r="S126" s="597"/>
      <c r="T126" s="597"/>
      <c r="U126" s="597"/>
      <c r="V126" s="75"/>
    </row>
    <row r="127" spans="1:26" x14ac:dyDescent="0.15">
      <c r="A127" s="90" t="s">
        <v>56</v>
      </c>
      <c r="B127" s="76">
        <f>SUM(M84:M86,C92:C96,K102:K107,K113:K116)</f>
        <v>510</v>
      </c>
      <c r="C127" s="76">
        <f>SUM(N84:N86,D92:D96,L102:L107,L113:L116)</f>
        <v>2254</v>
      </c>
      <c r="D127" s="76">
        <f>SUM(P84:P86,F92:F96,N102:N107,N113:N116)</f>
        <v>17</v>
      </c>
      <c r="J127" s="597" t="s">
        <v>1350</v>
      </c>
      <c r="K127" s="597"/>
      <c r="L127" s="597"/>
      <c r="M127" s="597"/>
      <c r="N127" s="75" t="s">
        <v>16</v>
      </c>
      <c r="R127" s="598"/>
      <c r="S127" s="597"/>
      <c r="T127" s="597"/>
      <c r="U127" s="597"/>
      <c r="V127" s="75"/>
    </row>
    <row r="128" spans="1:26" x14ac:dyDescent="0.15">
      <c r="A128" s="90" t="s">
        <v>65</v>
      </c>
      <c r="B128" s="75"/>
      <c r="J128" s="597"/>
      <c r="K128" s="597"/>
      <c r="L128" s="597"/>
      <c r="M128" s="597"/>
      <c r="N128" s="75"/>
      <c r="R128" s="598"/>
      <c r="S128" s="597"/>
      <c r="T128" s="597"/>
      <c r="U128" s="597"/>
      <c r="V128" s="75"/>
    </row>
    <row r="129" spans="1:23" x14ac:dyDescent="0.15">
      <c r="J129" s="597"/>
      <c r="K129" s="597"/>
      <c r="L129" s="597"/>
      <c r="M129" s="597"/>
      <c r="N129" s="75"/>
      <c r="R129" s="598"/>
      <c r="S129" s="597"/>
      <c r="T129" s="597"/>
      <c r="U129" s="597"/>
      <c r="V129" s="75"/>
    </row>
    <row r="130" spans="1:23" x14ac:dyDescent="0.15">
      <c r="B130" s="74" t="s">
        <v>40</v>
      </c>
      <c r="C130" s="74" t="s">
        <v>41</v>
      </c>
    </row>
    <row r="131" spans="1:23" x14ac:dyDescent="0.15">
      <c r="A131" s="90" t="s">
        <v>39</v>
      </c>
      <c r="B131" s="73">
        <f>B127/(B123+B127)</f>
        <v>0.47530288909599255</v>
      </c>
      <c r="C131" s="73">
        <f>B123/(B123+B127)</f>
        <v>0.5246971109040075</v>
      </c>
    </row>
    <row r="132" spans="1:23" x14ac:dyDescent="0.15">
      <c r="A132" s="90" t="s">
        <v>64</v>
      </c>
      <c r="B132" s="75"/>
      <c r="C132" s="75"/>
    </row>
    <row r="134" spans="1:23" x14ac:dyDescent="0.15">
      <c r="J134" s="68" t="s">
        <v>61</v>
      </c>
    </row>
    <row r="141" spans="1:23" x14ac:dyDescent="0.15">
      <c r="A141" s="594" t="s">
        <v>93</v>
      </c>
      <c r="B141" s="594"/>
      <c r="C141" s="594"/>
      <c r="D141" s="594"/>
      <c r="E141" s="594"/>
      <c r="F141" s="594"/>
      <c r="G141" s="594"/>
      <c r="H141" s="594"/>
      <c r="I141" s="594"/>
      <c r="J141" s="594"/>
      <c r="K141" s="594"/>
      <c r="L141" s="594"/>
      <c r="M141" s="594"/>
      <c r="N141" s="594"/>
      <c r="O141" s="594"/>
      <c r="P141" s="594"/>
      <c r="Q141" s="594"/>
      <c r="R141" s="594"/>
      <c r="S141" s="594"/>
      <c r="T141" s="594"/>
      <c r="U141" s="594"/>
      <c r="V141" s="594"/>
      <c r="W141" s="594"/>
    </row>
    <row r="142" spans="1:23" x14ac:dyDescent="0.15">
      <c r="A142" s="69"/>
      <c r="B142" s="69"/>
      <c r="C142" s="69"/>
      <c r="D142" s="69"/>
      <c r="E142" s="69"/>
      <c r="F142" s="69"/>
      <c r="G142" s="69"/>
      <c r="H142" s="69"/>
      <c r="I142" s="69"/>
      <c r="J142" s="69"/>
      <c r="K142" s="69"/>
      <c r="L142" s="69"/>
      <c r="M142" s="69"/>
      <c r="N142" s="69"/>
      <c r="O142" s="69"/>
      <c r="P142" s="69"/>
      <c r="Q142" s="69"/>
      <c r="R142" s="69"/>
      <c r="S142" s="69"/>
      <c r="T142" s="69"/>
      <c r="U142" s="69"/>
      <c r="V142" s="69"/>
      <c r="W142" s="69"/>
    </row>
    <row r="143" spans="1:23" x14ac:dyDescent="0.15">
      <c r="H143" s="592" t="s">
        <v>36</v>
      </c>
      <c r="I143" s="593"/>
      <c r="J143" s="593"/>
      <c r="M143" s="592" t="s">
        <v>37</v>
      </c>
      <c r="N143" s="592"/>
      <c r="O143" s="592"/>
    </row>
    <row r="144" spans="1:23" x14ac:dyDescent="0.15">
      <c r="H144" s="592" t="s">
        <v>38</v>
      </c>
      <c r="I144" s="592"/>
      <c r="J144" s="592"/>
    </row>
    <row r="145" spans="1:20" x14ac:dyDescent="0.15">
      <c r="H145" s="592"/>
      <c r="I145" s="593"/>
      <c r="J145" s="593"/>
    </row>
    <row r="146" spans="1:20" x14ac:dyDescent="0.15">
      <c r="H146" s="592"/>
      <c r="I146" s="593"/>
      <c r="J146" s="593"/>
    </row>
    <row r="147" spans="1:20" x14ac:dyDescent="0.15">
      <c r="D147" s="70" t="s">
        <v>83</v>
      </c>
      <c r="P147" s="70" t="s">
        <v>84</v>
      </c>
    </row>
    <row r="148" spans="1:20" x14ac:dyDescent="0.15">
      <c r="A148" s="74" t="s">
        <v>90</v>
      </c>
      <c r="P148" s="70" t="s">
        <v>90</v>
      </c>
      <c r="S148" s="74" t="s">
        <v>92</v>
      </c>
    </row>
    <row r="149" spans="1:20" x14ac:dyDescent="0.15">
      <c r="A149" s="90" t="s">
        <v>79</v>
      </c>
      <c r="B149" s="91" t="s">
        <v>89</v>
      </c>
      <c r="C149" s="91" t="s">
        <v>2</v>
      </c>
      <c r="D149" s="91" t="s">
        <v>3</v>
      </c>
      <c r="E149" s="91" t="s">
        <v>19</v>
      </c>
      <c r="F149" s="91" t="s">
        <v>6</v>
      </c>
      <c r="G149" s="91" t="s">
        <v>76</v>
      </c>
      <c r="H149" s="91" t="s">
        <v>10</v>
      </c>
      <c r="I149" s="91" t="s">
        <v>19</v>
      </c>
      <c r="J149" s="91" t="s">
        <v>77</v>
      </c>
      <c r="K149" s="91" t="s">
        <v>6</v>
      </c>
      <c r="L149" s="91" t="s">
        <v>14</v>
      </c>
      <c r="O149" s="91" t="s">
        <v>85</v>
      </c>
      <c r="P149" s="91" t="s">
        <v>86</v>
      </c>
      <c r="Q149" s="91" t="s">
        <v>87</v>
      </c>
      <c r="S149" s="72" t="s">
        <v>40</v>
      </c>
      <c r="T149" s="72" t="s">
        <v>41</v>
      </c>
    </row>
    <row r="150" spans="1:20" x14ac:dyDescent="0.15">
      <c r="A150" s="75" t="s">
        <v>44</v>
      </c>
      <c r="B150" s="86">
        <f>AVERAGE(B160,B170)</f>
        <v>524</v>
      </c>
      <c r="C150" s="86">
        <f>AVERAGE(C160,C170)</f>
        <v>343</v>
      </c>
      <c r="D150" s="92">
        <f>C150/B150</f>
        <v>0.65458015267175573</v>
      </c>
      <c r="E150" s="86">
        <f>AVERAGE(E160,E170)</f>
        <v>3619.5</v>
      </c>
      <c r="F150" s="86">
        <f t="shared" ref="F150:I150" si="91">AVERAGE(F160,F170)</f>
        <v>23.5</v>
      </c>
      <c r="G150" s="86">
        <f t="shared" si="91"/>
        <v>7.5</v>
      </c>
      <c r="H150" s="86">
        <f t="shared" si="91"/>
        <v>66.5</v>
      </c>
      <c r="I150" s="86">
        <f t="shared" si="91"/>
        <v>256</v>
      </c>
      <c r="J150" s="93">
        <f>I150/H150</f>
        <v>3.8496240601503757</v>
      </c>
      <c r="K150" s="86">
        <f>AVERAGE(K160,K170)</f>
        <v>4</v>
      </c>
      <c r="L150" s="76">
        <f>((E150*0.05)+(F150*4)+(G150*-1)+(I150*0.1)+(K150*6))</f>
        <v>317.07500000000005</v>
      </c>
      <c r="O150" s="92">
        <f>(B150+H150)/(B152+F152+B154+F154+B156+F156+B150+H150)</f>
        <v>0.3996615905245347</v>
      </c>
      <c r="P150" s="73">
        <f>B150/(B150+F152+F154+F156)</f>
        <v>0.51651059635288321</v>
      </c>
      <c r="Q150" s="73">
        <f>H150/(H150+B152+B154+B156)</f>
        <v>0.14362850971922247</v>
      </c>
      <c r="S150" s="73">
        <f>(H150+B152+B154+B156)/(H150+B152+B154+B156+B150)</f>
        <v>0.46909827760891593</v>
      </c>
      <c r="T150" s="73">
        <f>B150/(B150+H150+B152+B154+B156)</f>
        <v>0.53090172239108413</v>
      </c>
    </row>
    <row r="151" spans="1:20" x14ac:dyDescent="0.15">
      <c r="A151" s="90" t="s">
        <v>80</v>
      </c>
      <c r="B151" s="91" t="s">
        <v>10</v>
      </c>
      <c r="C151" s="91" t="s">
        <v>19</v>
      </c>
      <c r="D151" s="91" t="s">
        <v>77</v>
      </c>
      <c r="E151" s="91" t="s">
        <v>6</v>
      </c>
      <c r="F151" s="91" t="s">
        <v>17</v>
      </c>
      <c r="G151" s="91" t="s">
        <v>18</v>
      </c>
      <c r="H151" s="91" t="s">
        <v>19</v>
      </c>
      <c r="I151" s="91" t="s">
        <v>78</v>
      </c>
      <c r="J151" s="91" t="s">
        <v>6</v>
      </c>
      <c r="K151" s="91" t="s">
        <v>14</v>
      </c>
      <c r="L151" s="86" t="s">
        <v>91</v>
      </c>
      <c r="O151" s="72" t="s">
        <v>85</v>
      </c>
      <c r="P151" s="72" t="s">
        <v>87</v>
      </c>
      <c r="Q151" s="72" t="s">
        <v>88</v>
      </c>
    </row>
    <row r="152" spans="1:20" x14ac:dyDescent="0.15">
      <c r="A152" s="75" t="s">
        <v>44</v>
      </c>
      <c r="B152" s="86">
        <f>AVERAGE(B162,B172)</f>
        <v>394.5</v>
      </c>
      <c r="C152" s="86">
        <f>AVERAGE(C162,C172)</f>
        <v>1646</v>
      </c>
      <c r="D152" s="93">
        <f>C152/B152</f>
        <v>4.1723700887198989</v>
      </c>
      <c r="E152" s="86">
        <f>AVERAGE(E162,E172)</f>
        <v>9</v>
      </c>
      <c r="F152" s="86">
        <f t="shared" ref="F152:H152" si="92">AVERAGE(F162,F172)</f>
        <v>121</v>
      </c>
      <c r="G152" s="86">
        <f t="shared" si="92"/>
        <v>100</v>
      </c>
      <c r="H152" s="86">
        <f t="shared" si="92"/>
        <v>751</v>
      </c>
      <c r="I152" s="93">
        <f>H152/G152</f>
        <v>7.51</v>
      </c>
      <c r="J152" s="86">
        <f>AVERAGE(J162,J172)</f>
        <v>3</v>
      </c>
      <c r="K152" s="76">
        <f>(C152*0.1)+(E152*6)+(H152*0.1)+(J152*6)</f>
        <v>311.70000000000005</v>
      </c>
      <c r="L152" s="76">
        <f>(C152*0.1)+(E152*6)+(G152*1)+(H152*0.1)+(J152*6)</f>
        <v>411.70000000000005</v>
      </c>
      <c r="O152" s="92">
        <f>(B152+F152)/(B152+F152+B154+F154+B156+F156+B150+H150)</f>
        <v>0.34890016920473771</v>
      </c>
      <c r="P152" s="73">
        <f>B152/(H150+B152+B154+B156)</f>
        <v>0.85205183585313171</v>
      </c>
      <c r="Q152" s="73">
        <f>F152/(F152+F154+F156)</f>
        <v>0.24668705402650357</v>
      </c>
    </row>
    <row r="153" spans="1:20" x14ac:dyDescent="0.15">
      <c r="A153" s="90" t="s">
        <v>81</v>
      </c>
      <c r="B153" s="91" t="s">
        <v>10</v>
      </c>
      <c r="C153" s="91" t="s">
        <v>19</v>
      </c>
      <c r="D153" s="91" t="s">
        <v>77</v>
      </c>
      <c r="E153" s="91" t="s">
        <v>6</v>
      </c>
      <c r="F153" s="91" t="s">
        <v>17</v>
      </c>
      <c r="G153" s="91" t="s">
        <v>18</v>
      </c>
      <c r="H153" s="91" t="s">
        <v>19</v>
      </c>
      <c r="I153" s="91" t="s">
        <v>78</v>
      </c>
      <c r="J153" s="91" t="s">
        <v>6</v>
      </c>
      <c r="K153" s="91" t="s">
        <v>14</v>
      </c>
      <c r="L153" s="86" t="s">
        <v>91</v>
      </c>
      <c r="O153" s="72" t="s">
        <v>85</v>
      </c>
      <c r="P153" s="72" t="s">
        <v>87</v>
      </c>
      <c r="Q153" s="72" t="s">
        <v>88</v>
      </c>
    </row>
    <row r="154" spans="1:20" x14ac:dyDescent="0.15">
      <c r="A154" s="75" t="s">
        <v>44</v>
      </c>
      <c r="B154" s="86">
        <f>AVERAGE(B164,B174)</f>
        <v>2</v>
      </c>
      <c r="C154" s="86">
        <f>AVERAGE(C164,C174)</f>
        <v>3</v>
      </c>
      <c r="D154" s="86">
        <f>C154/B154</f>
        <v>1.5</v>
      </c>
      <c r="E154" s="86">
        <f>AVERAGE(E164,E174)</f>
        <v>0.5</v>
      </c>
      <c r="F154" s="86">
        <f t="shared" ref="F154:H154" si="93">AVERAGE(F164,F174)</f>
        <v>230.5</v>
      </c>
      <c r="G154" s="86">
        <f t="shared" si="93"/>
        <v>137.5</v>
      </c>
      <c r="H154" s="86">
        <f t="shared" si="93"/>
        <v>1859.5</v>
      </c>
      <c r="I154" s="93">
        <f>H154/G154</f>
        <v>13.523636363636363</v>
      </c>
      <c r="J154" s="86">
        <f>AVERAGE(J164,J174)</f>
        <v>11.5</v>
      </c>
      <c r="K154" s="76">
        <f>(C154*0.1)+(E154*6)+(H154*0.1)+(J154*6)</f>
        <v>258.25</v>
      </c>
      <c r="L154" s="76">
        <f>(C154*0.1)+(E154*6)+(G154*1)+(H154*0.1)+(J154*6)</f>
        <v>395.75</v>
      </c>
      <c r="O154" s="92">
        <f>(B154+F154)/(B152+F152+B154+F154+B156+F156+B150+H150)</f>
        <v>0.15736040609137056</v>
      </c>
      <c r="P154" s="73">
        <f>B154/(B152+H150+B154+B156)</f>
        <v>4.3196544276457886E-3</v>
      </c>
      <c r="Q154" s="73">
        <f>F154/(F154+F152+F156)</f>
        <v>0.46992864424057085</v>
      </c>
    </row>
    <row r="155" spans="1:20" x14ac:dyDescent="0.15">
      <c r="A155" s="90" t="s">
        <v>82</v>
      </c>
      <c r="B155" s="91" t="s">
        <v>10</v>
      </c>
      <c r="C155" s="91" t="s">
        <v>19</v>
      </c>
      <c r="D155" s="91" t="s">
        <v>77</v>
      </c>
      <c r="E155" s="91" t="s">
        <v>6</v>
      </c>
      <c r="F155" s="91" t="s">
        <v>17</v>
      </c>
      <c r="G155" s="91" t="s">
        <v>18</v>
      </c>
      <c r="H155" s="91" t="s">
        <v>19</v>
      </c>
      <c r="I155" s="91" t="s">
        <v>78</v>
      </c>
      <c r="J155" s="91" t="s">
        <v>6</v>
      </c>
      <c r="K155" s="91" t="s">
        <v>14</v>
      </c>
      <c r="L155" s="86" t="s">
        <v>91</v>
      </c>
      <c r="O155" s="72" t="s">
        <v>85</v>
      </c>
      <c r="P155" s="72" t="s">
        <v>87</v>
      </c>
      <c r="Q155" s="72" t="s">
        <v>88</v>
      </c>
    </row>
    <row r="156" spans="1:20" x14ac:dyDescent="0.15">
      <c r="A156" s="75" t="s">
        <v>44</v>
      </c>
      <c r="B156" s="86">
        <f>AVERAGE(B166,B176)</f>
        <v>0</v>
      </c>
      <c r="C156" s="86">
        <f>AVERAGE(C166,C176)</f>
        <v>0</v>
      </c>
      <c r="D156" s="86" t="e">
        <f>C156/B156</f>
        <v>#DIV/0!</v>
      </c>
      <c r="E156" s="86">
        <f>AVERAGE(E166,E176)</f>
        <v>0</v>
      </c>
      <c r="F156" s="86">
        <f>AVERAGE(F166,F176)</f>
        <v>139</v>
      </c>
      <c r="G156" s="86">
        <f t="shared" ref="G156:H156" si="94">AVERAGE(G166,G176)</f>
        <v>109.5</v>
      </c>
      <c r="H156" s="86">
        <f t="shared" si="94"/>
        <v>1013</v>
      </c>
      <c r="I156" s="93">
        <f>H156/G156</f>
        <v>9.2511415525114149</v>
      </c>
      <c r="J156" s="86">
        <f>AVERAGE(J166,J176)</f>
        <v>9</v>
      </c>
      <c r="K156" s="76">
        <f>(C156*0.1)+(E156*6)+(H156*0.1)+(J156*6)</f>
        <v>155.30000000000001</v>
      </c>
      <c r="L156" s="76">
        <f>(C156*0.1)+(E156*6)+(G156*1)+(H156*0.1)+(J156*6)</f>
        <v>264.8</v>
      </c>
      <c r="O156" s="92">
        <f>(B156+F156)/(B152+F152+B154+F154+B156+F156+B150+H150)</f>
        <v>9.4077834179357028E-2</v>
      </c>
      <c r="P156" s="88">
        <f>B156/(B156+B154+B152+H150)</f>
        <v>0</v>
      </c>
      <c r="Q156" s="73">
        <f>F156/(F156+F154+F152)</f>
        <v>0.28338430173292556</v>
      </c>
    </row>
    <row r="157" spans="1:20" x14ac:dyDescent="0.15">
      <c r="B157" s="94"/>
      <c r="C157" s="94"/>
      <c r="D157" s="94"/>
      <c r="E157" s="94"/>
      <c r="F157" s="94"/>
      <c r="G157" s="94"/>
      <c r="H157" s="94"/>
      <c r="I157" s="94"/>
      <c r="J157" s="94"/>
      <c r="K157" s="94"/>
      <c r="L157" s="95"/>
      <c r="P157" s="70"/>
    </row>
    <row r="158" spans="1:20" x14ac:dyDescent="0.15">
      <c r="A158" s="74">
        <v>2024</v>
      </c>
      <c r="P158" s="70">
        <v>2024</v>
      </c>
      <c r="S158" s="74" t="s">
        <v>92</v>
      </c>
    </row>
    <row r="159" spans="1:20" x14ac:dyDescent="0.15">
      <c r="A159" s="90" t="s">
        <v>79</v>
      </c>
      <c r="B159" s="91" t="s">
        <v>89</v>
      </c>
      <c r="C159" s="91" t="s">
        <v>2</v>
      </c>
      <c r="D159" s="91" t="s">
        <v>3</v>
      </c>
      <c r="E159" s="91" t="s">
        <v>19</v>
      </c>
      <c r="F159" s="91" t="s">
        <v>6</v>
      </c>
      <c r="G159" s="91" t="s">
        <v>76</v>
      </c>
      <c r="H159" s="91" t="s">
        <v>10</v>
      </c>
      <c r="I159" s="91" t="s">
        <v>19</v>
      </c>
      <c r="J159" s="91" t="s">
        <v>77</v>
      </c>
      <c r="K159" s="91" t="s">
        <v>6</v>
      </c>
      <c r="L159" s="91" t="s">
        <v>14</v>
      </c>
      <c r="O159" s="91" t="s">
        <v>85</v>
      </c>
      <c r="P159" s="91" t="s">
        <v>86</v>
      </c>
      <c r="Q159" s="91" t="s">
        <v>87</v>
      </c>
      <c r="S159" s="72" t="s">
        <v>40</v>
      </c>
      <c r="T159" s="72" t="s">
        <v>41</v>
      </c>
    </row>
    <row r="160" spans="1:20" x14ac:dyDescent="0.15">
      <c r="A160" s="75" t="s">
        <v>44</v>
      </c>
      <c r="B160" s="86">
        <v>498</v>
      </c>
      <c r="C160" s="86">
        <v>321</v>
      </c>
      <c r="D160" s="92">
        <f>C160/B160</f>
        <v>0.64457831325301207</v>
      </c>
      <c r="E160" s="86">
        <v>3607</v>
      </c>
      <c r="F160" s="86">
        <v>21</v>
      </c>
      <c r="G160" s="86">
        <v>6</v>
      </c>
      <c r="H160" s="86">
        <v>105</v>
      </c>
      <c r="I160" s="86">
        <v>445</v>
      </c>
      <c r="J160" s="93">
        <f>I160/H160</f>
        <v>4.2380952380952381</v>
      </c>
      <c r="K160" s="86">
        <v>7</v>
      </c>
      <c r="L160" s="76">
        <f>((E160*0.05)+(F160*4)+(G160*-1)+(I160*0.1)+(K160*6))</f>
        <v>344.85</v>
      </c>
      <c r="O160" s="92">
        <f>(B160+H160)/(B162+F162+B164+F164+B166+F166+B160+H160)</f>
        <v>0.40388479571332886</v>
      </c>
      <c r="P160" s="73">
        <f>B160/(B160+F162+F164+F166)</f>
        <v>0.51875000000000004</v>
      </c>
      <c r="Q160" s="73">
        <f>H160/(H160+B162+B164+B166)</f>
        <v>0.19699812382739212</v>
      </c>
      <c r="S160" s="73">
        <f>(H160+B162+B164+B166)/(H160+B162+B164+B166+B160)</f>
        <v>0.5169738118331717</v>
      </c>
      <c r="T160" s="73">
        <f>B160/(B160+H160+B162+B164+B166)</f>
        <v>0.4830261881668283</v>
      </c>
    </row>
    <row r="161" spans="1:20" x14ac:dyDescent="0.15">
      <c r="A161" s="90" t="s">
        <v>80</v>
      </c>
      <c r="B161" s="91" t="s">
        <v>10</v>
      </c>
      <c r="C161" s="91" t="s">
        <v>19</v>
      </c>
      <c r="D161" s="91" t="s">
        <v>77</v>
      </c>
      <c r="E161" s="91" t="s">
        <v>6</v>
      </c>
      <c r="F161" s="91" t="s">
        <v>17</v>
      </c>
      <c r="G161" s="91" t="s">
        <v>18</v>
      </c>
      <c r="H161" s="91" t="s">
        <v>19</v>
      </c>
      <c r="I161" s="91" t="s">
        <v>78</v>
      </c>
      <c r="J161" s="91" t="s">
        <v>6</v>
      </c>
      <c r="K161" s="91" t="s">
        <v>14</v>
      </c>
      <c r="L161" s="91" t="s">
        <v>91</v>
      </c>
      <c r="O161" s="72" t="s">
        <v>85</v>
      </c>
      <c r="P161" s="72" t="s">
        <v>87</v>
      </c>
      <c r="Q161" s="72" t="s">
        <v>88</v>
      </c>
    </row>
    <row r="162" spans="1:20" x14ac:dyDescent="0.15">
      <c r="A162" s="75" t="s">
        <v>44</v>
      </c>
      <c r="B162" s="86">
        <v>426</v>
      </c>
      <c r="C162" s="86">
        <v>1728</v>
      </c>
      <c r="D162" s="93">
        <f>C162/B162</f>
        <v>4.056338028169014</v>
      </c>
      <c r="E162" s="86">
        <v>7</v>
      </c>
      <c r="F162" s="86">
        <v>110</v>
      </c>
      <c r="G162" s="86">
        <v>86</v>
      </c>
      <c r="H162" s="86">
        <v>673</v>
      </c>
      <c r="I162" s="93">
        <f>H162/G162</f>
        <v>7.8255813953488369</v>
      </c>
      <c r="J162" s="86">
        <v>1</v>
      </c>
      <c r="K162" s="76">
        <f>(C162*0.1)+(E162*6)+(H162*0.1)+(J162*6)</f>
        <v>288.10000000000002</v>
      </c>
      <c r="L162" s="76">
        <f>(C162*0.1)+(E162*6)+(G162*1)+(H162*0.1)+(J162*6)</f>
        <v>374.1</v>
      </c>
      <c r="O162" s="92">
        <f>(B162+F162)/(B162+F162+B164+F164+B166+F166+B160+H160)</f>
        <v>0.35900870730073675</v>
      </c>
      <c r="P162" s="73">
        <f>B162/(H160+B162+B164+B166)</f>
        <v>0.79924953095684803</v>
      </c>
      <c r="Q162" s="73">
        <f>F162/(F162+F164+F166)</f>
        <v>0.23809523809523808</v>
      </c>
    </row>
    <row r="163" spans="1:20" x14ac:dyDescent="0.15">
      <c r="A163" s="90" t="s">
        <v>81</v>
      </c>
      <c r="B163" s="91" t="s">
        <v>10</v>
      </c>
      <c r="C163" s="91" t="s">
        <v>19</v>
      </c>
      <c r="D163" s="91" t="s">
        <v>77</v>
      </c>
      <c r="E163" s="91" t="s">
        <v>6</v>
      </c>
      <c r="F163" s="91" t="s">
        <v>17</v>
      </c>
      <c r="G163" s="91" t="s">
        <v>18</v>
      </c>
      <c r="H163" s="91" t="s">
        <v>19</v>
      </c>
      <c r="I163" s="91" t="s">
        <v>78</v>
      </c>
      <c r="J163" s="91" t="s">
        <v>6</v>
      </c>
      <c r="K163" s="91" t="s">
        <v>14</v>
      </c>
      <c r="L163" s="91" t="s">
        <v>91</v>
      </c>
      <c r="O163" s="72" t="s">
        <v>85</v>
      </c>
      <c r="P163" s="72" t="s">
        <v>87</v>
      </c>
      <c r="Q163" s="72" t="s">
        <v>88</v>
      </c>
    </row>
    <row r="164" spans="1:20" x14ac:dyDescent="0.15">
      <c r="A164" s="75" t="s">
        <v>44</v>
      </c>
      <c r="B164" s="86">
        <v>2</v>
      </c>
      <c r="C164" s="86">
        <v>-6</v>
      </c>
      <c r="D164" s="86">
        <f>C164/B164</f>
        <v>-3</v>
      </c>
      <c r="E164" s="86">
        <v>0</v>
      </c>
      <c r="F164" s="86">
        <v>229</v>
      </c>
      <c r="G164" s="86">
        <v>139</v>
      </c>
      <c r="H164" s="86">
        <v>2003</v>
      </c>
      <c r="I164" s="93">
        <f>H164/G164</f>
        <v>14.410071942446043</v>
      </c>
      <c r="J164" s="86">
        <v>10</v>
      </c>
      <c r="K164" s="76">
        <f>(C164*0.1)+(E164*6)+(H164*0.1)+(J164*6)</f>
        <v>259.70000000000005</v>
      </c>
      <c r="L164" s="76">
        <f>(C164*0.1)+(E164*6)+(G164*1)+(H164*0.1)+(J164*6)</f>
        <v>398.70000000000005</v>
      </c>
      <c r="O164" s="92">
        <f>(B164+F164)/(B162+F162+B164+F164+B166+F166+B160+H160)</f>
        <v>0.15472203616878769</v>
      </c>
      <c r="P164" s="73">
        <f>B164/(B162+H160+B164+B166)</f>
        <v>3.7523452157598499E-3</v>
      </c>
      <c r="Q164" s="73">
        <f>F164/(F164+F162+F166)</f>
        <v>0.49567099567099565</v>
      </c>
    </row>
    <row r="165" spans="1:20" x14ac:dyDescent="0.15">
      <c r="A165" s="90" t="s">
        <v>82</v>
      </c>
      <c r="B165" s="91" t="s">
        <v>10</v>
      </c>
      <c r="C165" s="91" t="s">
        <v>19</v>
      </c>
      <c r="D165" s="91" t="s">
        <v>77</v>
      </c>
      <c r="E165" s="91" t="s">
        <v>6</v>
      </c>
      <c r="F165" s="91" t="s">
        <v>17</v>
      </c>
      <c r="G165" s="91" t="s">
        <v>18</v>
      </c>
      <c r="H165" s="91" t="s">
        <v>19</v>
      </c>
      <c r="I165" s="91" t="s">
        <v>78</v>
      </c>
      <c r="J165" s="91" t="s">
        <v>6</v>
      </c>
      <c r="K165" s="91" t="s">
        <v>14</v>
      </c>
      <c r="L165" s="91" t="s">
        <v>91</v>
      </c>
      <c r="O165" s="72" t="s">
        <v>85</v>
      </c>
      <c r="P165" s="72" t="s">
        <v>87</v>
      </c>
      <c r="Q165" s="72" t="s">
        <v>88</v>
      </c>
    </row>
    <row r="166" spans="1:20" x14ac:dyDescent="0.15">
      <c r="A166" s="75" t="s">
        <v>44</v>
      </c>
      <c r="B166" s="86">
        <v>0</v>
      </c>
      <c r="C166" s="86">
        <v>0</v>
      </c>
      <c r="D166" s="86" t="e">
        <f>C166/B166</f>
        <v>#DIV/0!</v>
      </c>
      <c r="E166" s="86">
        <v>0</v>
      </c>
      <c r="F166" s="86">
        <v>123</v>
      </c>
      <c r="G166" s="86">
        <v>96</v>
      </c>
      <c r="H166" s="86">
        <v>933</v>
      </c>
      <c r="I166" s="93">
        <f>H166/G166</f>
        <v>9.71875</v>
      </c>
      <c r="J166" s="86">
        <v>10</v>
      </c>
      <c r="K166" s="76">
        <f>(C166*0.1)+(E166*6)+(H166*0.1)+(J166*6)</f>
        <v>153.30000000000001</v>
      </c>
      <c r="L166" s="76">
        <f>(C166*0.1)+(E166*6)+(G166*1)+(H166*0.1)+(J166*6)</f>
        <v>249.3</v>
      </c>
      <c r="O166" s="92">
        <f>(B166+F166)/(B162+F162+B164+F164+B166+F166+B160+H160)</f>
        <v>8.238446081714669E-2</v>
      </c>
      <c r="P166" s="88">
        <f>B166/(B166+B164+B162+H160)</f>
        <v>0</v>
      </c>
      <c r="Q166" s="73">
        <f>F166/(F166+F164+F162)</f>
        <v>0.26623376623376621</v>
      </c>
    </row>
    <row r="168" spans="1:20" x14ac:dyDescent="0.15">
      <c r="A168" s="599">
        <v>2025</v>
      </c>
      <c r="B168" s="600"/>
      <c r="C168" s="600"/>
      <c r="D168" s="600"/>
      <c r="E168" s="600"/>
      <c r="F168" s="600"/>
      <c r="P168" s="70">
        <v>2025</v>
      </c>
      <c r="S168" s="74" t="s">
        <v>92</v>
      </c>
    </row>
    <row r="169" spans="1:20" x14ac:dyDescent="0.15">
      <c r="A169" s="90" t="s">
        <v>79</v>
      </c>
      <c r="B169" s="91" t="s">
        <v>89</v>
      </c>
      <c r="C169" s="91" t="s">
        <v>2</v>
      </c>
      <c r="D169" s="91" t="s">
        <v>3</v>
      </c>
      <c r="E169" s="91" t="s">
        <v>19</v>
      </c>
      <c r="F169" s="91" t="s">
        <v>6</v>
      </c>
      <c r="G169" s="91" t="s">
        <v>76</v>
      </c>
      <c r="H169" s="91" t="s">
        <v>10</v>
      </c>
      <c r="I169" s="91" t="s">
        <v>19</v>
      </c>
      <c r="J169" s="91" t="s">
        <v>77</v>
      </c>
      <c r="K169" s="91" t="s">
        <v>6</v>
      </c>
      <c r="L169" s="91" t="s">
        <v>14</v>
      </c>
      <c r="O169" s="91" t="s">
        <v>85</v>
      </c>
      <c r="P169" s="91" t="s">
        <v>86</v>
      </c>
      <c r="Q169" s="91" t="s">
        <v>87</v>
      </c>
      <c r="S169" s="72" t="s">
        <v>40</v>
      </c>
      <c r="T169" s="72" t="s">
        <v>41</v>
      </c>
    </row>
    <row r="170" spans="1:20" x14ac:dyDescent="0.15">
      <c r="A170" s="75" t="s">
        <v>44</v>
      </c>
      <c r="B170" s="443">
        <v>550</v>
      </c>
      <c r="C170" s="86">
        <v>365</v>
      </c>
      <c r="D170" s="92">
        <f>C170/B170</f>
        <v>0.66363636363636369</v>
      </c>
      <c r="E170" s="86">
        <v>3632</v>
      </c>
      <c r="F170" s="86">
        <v>26</v>
      </c>
      <c r="G170" s="86">
        <v>9</v>
      </c>
      <c r="H170" s="86">
        <v>28</v>
      </c>
      <c r="I170" s="86">
        <v>67</v>
      </c>
      <c r="J170" s="86">
        <f>I170/H170</f>
        <v>2.3928571428571428</v>
      </c>
      <c r="K170" s="86">
        <v>1</v>
      </c>
      <c r="L170" s="76">
        <f>((E170*0.05)+(F170*4)+(G170*-1)+(I170*0.1)+(K170*6))</f>
        <v>289.3</v>
      </c>
      <c r="O170" s="92">
        <f>(B170+H170)/(B172+F172+B174+F174+B176+F176+B170+H170)</f>
        <v>0.39534883720930231</v>
      </c>
      <c r="P170" s="73">
        <f>B170/(B170+F172+F174+F176)</f>
        <v>0.51449953227315248</v>
      </c>
      <c r="Q170" s="73">
        <f>H170/(H170+B172+B174+B176)</f>
        <v>7.124681933842239E-2</v>
      </c>
      <c r="S170" s="73">
        <f>(H170+B172+B174+B176)/(H170+B172+B174+B176+B170)</f>
        <v>0.41675503711558853</v>
      </c>
      <c r="T170" s="73">
        <f>B170/(B170+H170+B172+B174+B176)</f>
        <v>0.58324496288441141</v>
      </c>
    </row>
    <row r="171" spans="1:20" x14ac:dyDescent="0.15">
      <c r="A171" s="90" t="s">
        <v>80</v>
      </c>
      <c r="B171" s="91" t="s">
        <v>10</v>
      </c>
      <c r="C171" s="91" t="s">
        <v>19</v>
      </c>
      <c r="D171" s="91" t="s">
        <v>77</v>
      </c>
      <c r="E171" s="91" t="s">
        <v>6</v>
      </c>
      <c r="F171" s="91" t="s">
        <v>17</v>
      </c>
      <c r="G171" s="91" t="s">
        <v>18</v>
      </c>
      <c r="H171" s="91" t="s">
        <v>19</v>
      </c>
      <c r="I171" s="91" t="s">
        <v>78</v>
      </c>
      <c r="J171" s="91" t="s">
        <v>6</v>
      </c>
      <c r="K171" s="91" t="s">
        <v>14</v>
      </c>
      <c r="L171" s="91" t="s">
        <v>91</v>
      </c>
      <c r="O171" s="72" t="s">
        <v>85</v>
      </c>
      <c r="P171" s="72" t="s">
        <v>87</v>
      </c>
      <c r="Q171" s="72" t="s">
        <v>88</v>
      </c>
    </row>
    <row r="172" spans="1:20" x14ac:dyDescent="0.15">
      <c r="A172" s="75" t="s">
        <v>44</v>
      </c>
      <c r="B172" s="86">
        <v>363</v>
      </c>
      <c r="C172" s="86">
        <v>1564</v>
      </c>
      <c r="D172" s="93">
        <f>C172/B172</f>
        <v>4.3085399449035808</v>
      </c>
      <c r="E172" s="86">
        <v>11</v>
      </c>
      <c r="F172" s="86">
        <v>132</v>
      </c>
      <c r="G172" s="86">
        <v>114</v>
      </c>
      <c r="H172" s="86">
        <v>829</v>
      </c>
      <c r="I172" s="93">
        <f>H172/G172</f>
        <v>7.2719298245614032</v>
      </c>
      <c r="J172" s="86">
        <v>5</v>
      </c>
      <c r="K172" s="76">
        <f>(C172*0.1)+(E172*6)+(H172*0.1)+(J172*6)</f>
        <v>335.3</v>
      </c>
      <c r="L172" s="76">
        <f>(C172*0.1)+(E172*6)+(G172*1)+(H172*0.1)+(J172*6)</f>
        <v>449.29999999999995</v>
      </c>
      <c r="O172" s="92">
        <f>(B172+F172)/(B172+F172+B174+F174+B176+F176+B170+H170)</f>
        <v>0.33857729138166892</v>
      </c>
      <c r="P172" s="73">
        <f>B172/(H170+B172+B174+B176)</f>
        <v>0.92366412213740456</v>
      </c>
      <c r="Q172" s="73">
        <f>F172/(F172+F174+F176)</f>
        <v>0.25433526011560692</v>
      </c>
    </row>
    <row r="173" spans="1:20" x14ac:dyDescent="0.15">
      <c r="A173" s="90" t="s">
        <v>81</v>
      </c>
      <c r="B173" s="91" t="s">
        <v>10</v>
      </c>
      <c r="C173" s="91" t="s">
        <v>19</v>
      </c>
      <c r="D173" s="91" t="s">
        <v>77</v>
      </c>
      <c r="E173" s="91" t="s">
        <v>6</v>
      </c>
      <c r="F173" s="91" t="s">
        <v>17</v>
      </c>
      <c r="G173" s="91" t="s">
        <v>18</v>
      </c>
      <c r="H173" s="91" t="s">
        <v>19</v>
      </c>
      <c r="I173" s="91" t="s">
        <v>78</v>
      </c>
      <c r="J173" s="91" t="s">
        <v>6</v>
      </c>
      <c r="K173" s="91" t="s">
        <v>14</v>
      </c>
      <c r="L173" s="91" t="s">
        <v>91</v>
      </c>
      <c r="O173" s="72" t="s">
        <v>85</v>
      </c>
      <c r="P173" s="72" t="s">
        <v>87</v>
      </c>
      <c r="Q173" s="72" t="s">
        <v>88</v>
      </c>
    </row>
    <row r="174" spans="1:20" x14ac:dyDescent="0.15">
      <c r="A174" s="75" t="s">
        <v>44</v>
      </c>
      <c r="B174" s="86">
        <v>2</v>
      </c>
      <c r="C174" s="86">
        <v>12</v>
      </c>
      <c r="D174" s="93">
        <f>C174/B174</f>
        <v>6</v>
      </c>
      <c r="E174" s="86">
        <v>1</v>
      </c>
      <c r="F174" s="86">
        <v>232</v>
      </c>
      <c r="G174" s="86">
        <v>136</v>
      </c>
      <c r="H174" s="86">
        <v>1716</v>
      </c>
      <c r="I174" s="93">
        <f>H174/G174</f>
        <v>12.617647058823529</v>
      </c>
      <c r="J174" s="86">
        <v>13</v>
      </c>
      <c r="K174" s="76">
        <f>(C174*0.1)+(E174*6)+(H174*0.1)+(J174*6)</f>
        <v>256.8</v>
      </c>
      <c r="L174" s="76">
        <f>(C174*0.1)+(E174*6)+(G174*1)+(H174*0.1)+(J174*6)</f>
        <v>392.8</v>
      </c>
      <c r="O174" s="92">
        <f>(B174+F174)/(B172+F172+B174+F174+B176+F176+B170+H170)</f>
        <v>0.16005471956224351</v>
      </c>
      <c r="P174" s="73">
        <f>B174/(B172+H170+B174+B176)</f>
        <v>5.0890585241730284E-3</v>
      </c>
      <c r="Q174" s="73">
        <f>F174/(F174+F172+F176)</f>
        <v>0.44701348747591524</v>
      </c>
    </row>
    <row r="175" spans="1:20" x14ac:dyDescent="0.15">
      <c r="A175" s="90" t="s">
        <v>82</v>
      </c>
      <c r="B175" s="91" t="s">
        <v>10</v>
      </c>
      <c r="C175" s="91" t="s">
        <v>19</v>
      </c>
      <c r="D175" s="91" t="s">
        <v>77</v>
      </c>
      <c r="E175" s="91" t="s">
        <v>6</v>
      </c>
      <c r="F175" s="91" t="s">
        <v>17</v>
      </c>
      <c r="G175" s="91" t="s">
        <v>18</v>
      </c>
      <c r="H175" s="91" t="s">
        <v>19</v>
      </c>
      <c r="I175" s="91" t="s">
        <v>78</v>
      </c>
      <c r="J175" s="91" t="s">
        <v>6</v>
      </c>
      <c r="K175" s="91" t="s">
        <v>14</v>
      </c>
      <c r="L175" s="91" t="s">
        <v>91</v>
      </c>
      <c r="O175" s="72" t="s">
        <v>85</v>
      </c>
      <c r="P175" s="72" t="s">
        <v>87</v>
      </c>
      <c r="Q175" s="72" t="s">
        <v>88</v>
      </c>
    </row>
    <row r="176" spans="1:20" x14ac:dyDescent="0.15">
      <c r="A176" s="75" t="s">
        <v>44</v>
      </c>
      <c r="B176" s="86">
        <v>0</v>
      </c>
      <c r="C176" s="86">
        <v>0</v>
      </c>
      <c r="D176" s="86" t="e">
        <f>C176/B176</f>
        <v>#DIV/0!</v>
      </c>
      <c r="E176" s="86">
        <v>0</v>
      </c>
      <c r="F176" s="86">
        <v>155</v>
      </c>
      <c r="G176" s="86">
        <v>123</v>
      </c>
      <c r="H176" s="86">
        <v>1093</v>
      </c>
      <c r="I176" s="93">
        <f>H176/G176</f>
        <v>8.8861788617886184</v>
      </c>
      <c r="J176" s="86">
        <v>8</v>
      </c>
      <c r="K176" s="76">
        <f>(C176*0.1)+(E176*6)+(H176*0.1)+(J176*6)</f>
        <v>157.30000000000001</v>
      </c>
      <c r="L176" s="76">
        <f>(C176*0.1)+(E176*6)+(G176*1)+(H176*0.1)+(J176*6)</f>
        <v>280.3</v>
      </c>
      <c r="O176" s="92">
        <f>(B176+F176)/(B172+F172+B174+F174+B176+F176+B170+H170)</f>
        <v>0.10601915184678523</v>
      </c>
      <c r="P176" s="88">
        <f>B176/(B176+B174+B172+H170)</f>
        <v>0</v>
      </c>
      <c r="Q176" s="73">
        <f>F176/(F176+F174+F172)</f>
        <v>0.29865125240847784</v>
      </c>
    </row>
  </sheetData>
  <mergeCells count="137">
    <mergeCell ref="A168:F168"/>
    <mergeCell ref="A141:W141"/>
    <mergeCell ref="H143:J143"/>
    <mergeCell ref="M143:O143"/>
    <mergeCell ref="H144:J144"/>
    <mergeCell ref="H145:J145"/>
    <mergeCell ref="H146:J146"/>
    <mergeCell ref="J127:M127"/>
    <mergeCell ref="R127:U127"/>
    <mergeCell ref="J128:M128"/>
    <mergeCell ref="R128:U128"/>
    <mergeCell ref="J129:M129"/>
    <mergeCell ref="R129:U129"/>
    <mergeCell ref="J124:M124"/>
    <mergeCell ref="R124:U124"/>
    <mergeCell ref="J125:M125"/>
    <mergeCell ref="R125:U125"/>
    <mergeCell ref="J126:M126"/>
    <mergeCell ref="R126:U126"/>
    <mergeCell ref="J121:M121"/>
    <mergeCell ref="R121:U121"/>
    <mergeCell ref="J122:M122"/>
    <mergeCell ref="R122:U122"/>
    <mergeCell ref="J123:M123"/>
    <mergeCell ref="R123:U123"/>
    <mergeCell ref="A111:G111"/>
    <mergeCell ref="J111:N111"/>
    <mergeCell ref="R111:T111"/>
    <mergeCell ref="V111:W111"/>
    <mergeCell ref="A120:G120"/>
    <mergeCell ref="J120:N120"/>
    <mergeCell ref="R120:V120"/>
    <mergeCell ref="A90:G90"/>
    <mergeCell ref="H90:M90"/>
    <mergeCell ref="R90:T90"/>
    <mergeCell ref="V90:W90"/>
    <mergeCell ref="A100:G100"/>
    <mergeCell ref="J100:N100"/>
    <mergeCell ref="R100:T100"/>
    <mergeCell ref="V100:W100"/>
    <mergeCell ref="H76:J76"/>
    <mergeCell ref="H77:J77"/>
    <mergeCell ref="A80:W80"/>
    <mergeCell ref="C82:I82"/>
    <mergeCell ref="L82:P82"/>
    <mergeCell ref="R82:T82"/>
    <mergeCell ref="V82:W82"/>
    <mergeCell ref="J59:M59"/>
    <mergeCell ref="R59:U59"/>
    <mergeCell ref="AL59:AO59"/>
    <mergeCell ref="AT59:AW59"/>
    <mergeCell ref="A73:W73"/>
    <mergeCell ref="H75:J75"/>
    <mergeCell ref="M75:O75"/>
    <mergeCell ref="J57:M57"/>
    <mergeCell ref="R57:U57"/>
    <mergeCell ref="AL57:AO57"/>
    <mergeCell ref="AT57:AW57"/>
    <mergeCell ref="J58:M58"/>
    <mergeCell ref="R58:U58"/>
    <mergeCell ref="AL58:AO58"/>
    <mergeCell ref="AT58:AW58"/>
    <mergeCell ref="J55:M55"/>
    <mergeCell ref="R55:U55"/>
    <mergeCell ref="AL55:AO55"/>
    <mergeCell ref="AT55:AW55"/>
    <mergeCell ref="J56:M56"/>
    <mergeCell ref="R56:U56"/>
    <mergeCell ref="AL56:AO56"/>
    <mergeCell ref="AT56:AW56"/>
    <mergeCell ref="J53:M53"/>
    <mergeCell ref="R53:U53"/>
    <mergeCell ref="AL53:AO53"/>
    <mergeCell ref="AT53:AW53"/>
    <mergeCell ref="J54:M54"/>
    <mergeCell ref="R54:U54"/>
    <mergeCell ref="AL54:AO54"/>
    <mergeCell ref="AT54:AW54"/>
    <mergeCell ref="J51:M51"/>
    <mergeCell ref="R51:U51"/>
    <mergeCell ref="AL51:AO51"/>
    <mergeCell ref="AT51:AW51"/>
    <mergeCell ref="J52:M52"/>
    <mergeCell ref="R52:U52"/>
    <mergeCell ref="AL52:AO52"/>
    <mergeCell ref="AT52:AW52"/>
    <mergeCell ref="A50:G50"/>
    <mergeCell ref="J50:N50"/>
    <mergeCell ref="R50:V50"/>
    <mergeCell ref="AC50:AI50"/>
    <mergeCell ref="AL50:AP50"/>
    <mergeCell ref="AT50:AX50"/>
    <mergeCell ref="AV30:AX30"/>
    <mergeCell ref="AZ30:BA30"/>
    <mergeCell ref="A41:G41"/>
    <mergeCell ref="L41:P41"/>
    <mergeCell ref="T41:V41"/>
    <mergeCell ref="X41:Y41"/>
    <mergeCell ref="AE41:AK41"/>
    <mergeCell ref="AN41:AR41"/>
    <mergeCell ref="AV41:AX41"/>
    <mergeCell ref="AZ41:BA41"/>
    <mergeCell ref="A30:G30"/>
    <mergeCell ref="L30:P30"/>
    <mergeCell ref="T30:V30"/>
    <mergeCell ref="X30:Y30"/>
    <mergeCell ref="AE30:AK30"/>
    <mergeCell ref="AN30:AR30"/>
    <mergeCell ref="AV12:AX12"/>
    <mergeCell ref="AZ12:BA12"/>
    <mergeCell ref="A20:G20"/>
    <mergeCell ref="H20:M20"/>
    <mergeCell ref="T20:V20"/>
    <mergeCell ref="X20:Y20"/>
    <mergeCell ref="AE20:AK20"/>
    <mergeCell ref="AL20:AQ20"/>
    <mergeCell ref="AV20:AX20"/>
    <mergeCell ref="AZ20:BA20"/>
    <mergeCell ref="C12:I12"/>
    <mergeCell ref="N12:R12"/>
    <mergeCell ref="T12:V12"/>
    <mergeCell ref="X12:Y12"/>
    <mergeCell ref="AG12:AM12"/>
    <mergeCell ref="AP12:AT12"/>
    <mergeCell ref="H6:J6"/>
    <mergeCell ref="AJ6:AL6"/>
    <mergeCell ref="H7:J7"/>
    <mergeCell ref="AJ7:AL7"/>
    <mergeCell ref="A10:W10"/>
    <mergeCell ref="AC10:AY10"/>
    <mergeCell ref="A1:W1"/>
    <mergeCell ref="A3:W3"/>
    <mergeCell ref="AC3:AY3"/>
    <mergeCell ref="H5:J5"/>
    <mergeCell ref="M5:O5"/>
    <mergeCell ref="AJ5:AL5"/>
    <mergeCell ref="AO5:AQ5"/>
  </mergeCells>
  <hyperlinks>
    <hyperlink ref="H6" location="ARI!A90" display="RSP Projections: Year 2" xr:uid="{1C703C5A-09FA-4173-9E0A-361D4357D4B2}"/>
    <hyperlink ref="H6:J6" location="ARI!A110" display="RSP Projections: Year 2" xr:uid="{828EC12C-5F98-4607-8DAB-D8D68CD61163}"/>
    <hyperlink ref="M5:O5" location="ARI!AX11" display="Adjustable Projections: Year 1" xr:uid="{1B8C9871-EDE0-4D02-99E4-6F06BF69DD0D}"/>
    <hyperlink ref="AJ5" location="ARI!C9" display="RSP Projections: Year 1" xr:uid="{12970816-8CBD-4DE3-A0A4-9D21BD93CC16}"/>
    <hyperlink ref="AJ6" location="ARI!A90" display="RSP Projections: Year 2" xr:uid="{67B09266-2051-473C-83BB-AB3C00B45A73}"/>
    <hyperlink ref="AJ6:AL6" location="ARI!A110" display="RSP Projections: Year 2" xr:uid="{B0EB4290-BEEA-4AE8-8207-D4D888CF6DCC}"/>
    <hyperlink ref="AO5:AQ5" location="ARI!AX11" display="Adjustable Projections: Year 1" xr:uid="{61629E9D-4142-43CF-9A79-B64C885DBAE6}"/>
    <hyperlink ref="H5" location="ARI!C9" display="RSP Projections: Year 1" xr:uid="{D5C46FF3-9626-489A-AD22-45ADFAB3C1FB}"/>
    <hyperlink ref="H76" location="ARI!A90" display="RSP Projections: Year 2" xr:uid="{1D110786-B66E-4443-AE26-7BB995E5FE7B}"/>
    <hyperlink ref="H76:J76" location="ARI!A110" display="RSP Projections: Year 2" xr:uid="{AC93F831-C92D-4B36-A3BE-5D1669D6767A}"/>
    <hyperlink ref="M75:O75" location="ARI!AX11" display="Adjustable Projections: Year 1" xr:uid="{92CF0A4D-B2E9-456E-9D7A-C2C2974B1D3B}"/>
    <hyperlink ref="H75" location="ARI!C9" display="RSP Projections: Year 1" xr:uid="{B0C6D61A-E719-46AD-B17C-833C3BE0B831}"/>
    <hyperlink ref="M143:O143" location="ARI!AX11" display="Adjustable Projections: Year 1" xr:uid="{73B1F1AF-7DCD-4021-8586-5C0C42F77FF0}"/>
    <hyperlink ref="H144:J144" location="ARI!A110" display="RSP Projections: Year 2" xr:uid="{995D28B6-651C-4A21-BBBA-F03355090EAA}"/>
    <hyperlink ref="H144" location="ARI!A90" display="RSP Projections: Year 2" xr:uid="{364D8808-FAE1-480D-850C-C4AC4EE77BC2}"/>
    <hyperlink ref="H143" location="ARI!C9" display="RSP Projections: Year 1" xr:uid="{AAF71CE3-28C6-4F4A-8FFC-397C5CB0EE39}"/>
    <hyperlink ref="M6" location="ARI!A170" display="Past Run/Pass Performances" xr:uid="{A0E781B7-409B-4A77-A86A-CDA508287E33}"/>
    <hyperlink ref="M76" location="ARI!A170" display="Past Run/Pass Performances" xr:uid="{99FED5D1-D079-497C-A35E-EB85C278EA74}"/>
  </hyperlinks>
  <pageMargins left="0" right="0" top="0" bottom="0" header="0" footer="0"/>
  <pageSetup scale="54" orientation="landscape" horizontalDpi="1200" verticalDpi="120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C97D7-7B5B-4E78-AE80-5E615D799F61}">
  <dimension ref="A1:BB176"/>
  <sheetViews>
    <sheetView topLeftCell="A16" zoomScale="200" zoomScaleNormal="200" workbookViewId="0">
      <selection activeCell="J63" sqref="J63"/>
    </sheetView>
  </sheetViews>
  <sheetFormatPr defaultColWidth="13.85546875" defaultRowHeight="8.25" x14ac:dyDescent="0.15"/>
  <cols>
    <col min="1" max="1" width="11.85546875" style="21" customWidth="1"/>
    <col min="2" max="17" width="3.85546875" style="21" customWidth="1"/>
    <col min="18" max="18" width="12.28515625" style="21" bestFit="1" customWidth="1"/>
    <col min="19" max="19" width="5.5703125" style="21" customWidth="1"/>
    <col min="20" max="20" width="4.140625" style="21" customWidth="1"/>
    <col min="21" max="21" width="5.28515625" style="21" customWidth="1"/>
    <col min="22" max="22" width="4.5703125" style="21" customWidth="1"/>
    <col min="23" max="23" width="4.28515625" style="21" bestFit="1" customWidth="1"/>
    <col min="24" max="24" width="5" style="21" customWidth="1"/>
    <col min="25" max="25" width="4.140625" style="21" customWidth="1"/>
    <col min="26" max="26" width="4.28515625" style="21" customWidth="1"/>
    <col min="27" max="28" width="13.85546875" style="21"/>
    <col min="29" max="29" width="13.140625" style="21" bestFit="1" customWidth="1"/>
    <col min="30" max="30" width="6.140625" style="21" bestFit="1" customWidth="1"/>
    <col min="31" max="31" width="7.7109375" style="21" bestFit="1" customWidth="1"/>
    <col min="32" max="32" width="6" style="21" bestFit="1" customWidth="1"/>
    <col min="33" max="33" width="7.7109375" style="21" bestFit="1" customWidth="1"/>
    <col min="34" max="34" width="5" style="21" bestFit="1" customWidth="1"/>
    <col min="35" max="35" width="7.7109375" style="21" bestFit="1" customWidth="1"/>
    <col min="36" max="36" width="3.5703125" style="21" bestFit="1" customWidth="1"/>
    <col min="37" max="37" width="7.7109375" style="21" bestFit="1" customWidth="1"/>
    <col min="38" max="38" width="33.85546875" style="21" bestFit="1" customWidth="1"/>
    <col min="39" max="39" width="7.7109375" style="21" bestFit="1" customWidth="1"/>
    <col min="40" max="40" width="4.28515625" style="21" bestFit="1" customWidth="1"/>
    <col min="41" max="41" width="7.7109375" style="21" bestFit="1" customWidth="1"/>
    <col min="42" max="42" width="6.42578125" style="21" bestFit="1" customWidth="1"/>
    <col min="43" max="43" width="7.7109375" style="21" bestFit="1" customWidth="1"/>
    <col min="44" max="44" width="3.5703125" style="21" bestFit="1" customWidth="1"/>
    <col min="45" max="45" width="7.7109375" style="21" bestFit="1" customWidth="1"/>
    <col min="46" max="46" width="13.85546875" style="21"/>
    <col min="47" max="49" width="7.7109375" style="21" bestFit="1" customWidth="1"/>
    <col min="50" max="50" width="6.28515625" style="21" bestFit="1" customWidth="1"/>
    <col min="51" max="51" width="5.85546875" style="21" bestFit="1" customWidth="1"/>
    <col min="52" max="52" width="6.85546875" style="21" bestFit="1" customWidth="1"/>
    <col min="53" max="16384" width="13.85546875" style="21"/>
  </cols>
  <sheetData>
    <row r="1" spans="1:53" x14ac:dyDescent="0.15">
      <c r="A1" s="552" t="s">
        <v>121</v>
      </c>
      <c r="B1" s="552"/>
      <c r="C1" s="552"/>
      <c r="D1" s="552"/>
      <c r="E1" s="552"/>
      <c r="F1" s="552"/>
      <c r="G1" s="552"/>
      <c r="H1" s="552"/>
      <c r="I1" s="552"/>
      <c r="J1" s="552"/>
      <c r="K1" s="552"/>
      <c r="L1" s="552"/>
      <c r="M1" s="552"/>
      <c r="N1" s="552"/>
      <c r="O1" s="552"/>
      <c r="P1" s="552"/>
      <c r="Q1" s="552"/>
      <c r="R1" s="552"/>
      <c r="S1" s="552"/>
      <c r="T1" s="552"/>
      <c r="U1" s="552"/>
      <c r="V1" s="552"/>
      <c r="W1" s="552"/>
    </row>
    <row r="2" spans="1:53" x14ac:dyDescent="0.15">
      <c r="C2" s="22"/>
      <c r="D2" s="22"/>
      <c r="E2" s="22"/>
      <c r="F2" s="22"/>
      <c r="G2" s="22"/>
      <c r="H2" s="22"/>
      <c r="I2" s="22"/>
      <c r="J2" s="22"/>
      <c r="K2" s="22"/>
      <c r="L2" s="22"/>
      <c r="M2" s="22"/>
      <c r="N2" s="22"/>
    </row>
    <row r="3" spans="1:53" x14ac:dyDescent="0.15">
      <c r="A3" s="552" t="s">
        <v>55</v>
      </c>
      <c r="B3" s="552"/>
      <c r="C3" s="552"/>
      <c r="D3" s="552"/>
      <c r="E3" s="552"/>
      <c r="F3" s="552"/>
      <c r="G3" s="552"/>
      <c r="H3" s="552"/>
      <c r="I3" s="552"/>
      <c r="J3" s="552"/>
      <c r="K3" s="552"/>
      <c r="L3" s="552"/>
      <c r="M3" s="552"/>
      <c r="N3" s="552"/>
      <c r="O3" s="552"/>
      <c r="P3" s="552"/>
      <c r="Q3" s="552"/>
      <c r="R3" s="552"/>
      <c r="S3" s="552"/>
      <c r="T3" s="552"/>
      <c r="U3" s="552"/>
      <c r="V3" s="552"/>
      <c r="W3" s="552"/>
      <c r="AC3" s="552" t="s">
        <v>55</v>
      </c>
      <c r="AD3" s="552"/>
      <c r="AE3" s="552"/>
      <c r="AF3" s="552"/>
      <c r="AG3" s="552"/>
      <c r="AH3" s="552"/>
      <c r="AI3" s="552"/>
      <c r="AJ3" s="552"/>
      <c r="AK3" s="552"/>
      <c r="AL3" s="552"/>
      <c r="AM3" s="552"/>
      <c r="AN3" s="552"/>
      <c r="AO3" s="552"/>
      <c r="AP3" s="552"/>
      <c r="AQ3" s="552"/>
      <c r="AR3" s="552"/>
      <c r="AS3" s="552"/>
      <c r="AT3" s="552"/>
      <c r="AU3" s="552"/>
      <c r="AV3" s="552"/>
      <c r="AW3" s="552"/>
      <c r="AX3" s="552"/>
      <c r="AY3" s="552"/>
    </row>
    <row r="4" spans="1:53" x14ac:dyDescent="0.15">
      <c r="A4" s="22"/>
      <c r="B4" s="22"/>
      <c r="C4" s="22"/>
      <c r="D4" s="22"/>
      <c r="E4" s="22"/>
      <c r="F4" s="22"/>
      <c r="G4" s="22"/>
      <c r="H4" s="22"/>
      <c r="I4" s="22"/>
      <c r="J4" s="22"/>
      <c r="K4" s="22"/>
      <c r="L4" s="22"/>
      <c r="M4" s="22"/>
      <c r="N4" s="22"/>
      <c r="O4" s="22"/>
      <c r="P4" s="22"/>
      <c r="Q4" s="22"/>
      <c r="R4" s="22"/>
      <c r="S4" s="22"/>
      <c r="T4" s="22"/>
      <c r="U4" s="22"/>
      <c r="V4" s="22"/>
      <c r="W4" s="22"/>
      <c r="X4" s="22"/>
      <c r="Y4" s="22"/>
      <c r="Z4" s="22"/>
      <c r="AA4" s="22"/>
      <c r="AC4" s="22"/>
      <c r="AD4" s="22"/>
      <c r="AE4" s="22"/>
      <c r="AF4" s="22"/>
      <c r="AG4" s="22"/>
      <c r="AH4" s="22"/>
      <c r="AI4" s="22"/>
      <c r="AJ4" s="22"/>
      <c r="AK4" s="22"/>
      <c r="AL4" s="22"/>
      <c r="AM4" s="22"/>
      <c r="AN4" s="22"/>
      <c r="AO4" s="22"/>
      <c r="AP4" s="22"/>
      <c r="AQ4" s="22"/>
      <c r="AR4" s="22"/>
      <c r="AS4" s="22"/>
      <c r="AT4" s="22"/>
      <c r="AU4" s="22"/>
      <c r="AV4" s="22"/>
      <c r="AW4" s="22"/>
      <c r="AX4" s="22"/>
      <c r="AY4" s="22"/>
    </row>
    <row r="5" spans="1:53" x14ac:dyDescent="0.15">
      <c r="H5" s="550" t="s">
        <v>36</v>
      </c>
      <c r="I5" s="551"/>
      <c r="J5" s="551"/>
      <c r="M5" s="550" t="s">
        <v>37</v>
      </c>
      <c r="N5" s="550"/>
      <c r="O5" s="550"/>
      <c r="S5" s="23" t="s">
        <v>94</v>
      </c>
      <c r="AJ5" s="550" t="s">
        <v>36</v>
      </c>
      <c r="AK5" s="551"/>
      <c r="AL5" s="551"/>
      <c r="AO5" s="550" t="s">
        <v>37</v>
      </c>
      <c r="AP5" s="550"/>
      <c r="AQ5" s="550"/>
    </row>
    <row r="6" spans="1:53" x14ac:dyDescent="0.15">
      <c r="H6" s="550" t="s">
        <v>38</v>
      </c>
      <c r="I6" s="550"/>
      <c r="J6" s="550"/>
      <c r="M6" s="24" t="s">
        <v>75</v>
      </c>
      <c r="S6" s="25" t="s">
        <v>40</v>
      </c>
      <c r="T6" s="25" t="s">
        <v>41</v>
      </c>
      <c r="AJ6" s="550" t="s">
        <v>38</v>
      </c>
      <c r="AK6" s="550"/>
      <c r="AL6" s="550"/>
    </row>
    <row r="7" spans="1:53" x14ac:dyDescent="0.15">
      <c r="H7" s="550"/>
      <c r="I7" s="551"/>
      <c r="J7" s="551"/>
      <c r="S7" s="26">
        <f>(N17+D27+L38+L47)/(N17+D27+L38+D17+L47)</f>
        <v>0.47064485081809432</v>
      </c>
      <c r="T7" s="26">
        <f>D17/(D17+N17+D27+L38+L47)</f>
        <v>0.52935514918190563</v>
      </c>
      <c r="AJ7" s="550"/>
      <c r="AK7" s="551"/>
      <c r="AL7" s="551"/>
    </row>
    <row r="10" spans="1:53" x14ac:dyDescent="0.15">
      <c r="A10" s="552" t="s">
        <v>36</v>
      </c>
      <c r="B10" s="552"/>
      <c r="C10" s="552"/>
      <c r="D10" s="552"/>
      <c r="E10" s="552"/>
      <c r="F10" s="552"/>
      <c r="G10" s="552"/>
      <c r="H10" s="552"/>
      <c r="I10" s="552"/>
      <c r="J10" s="552"/>
      <c r="K10" s="552"/>
      <c r="L10" s="552"/>
      <c r="M10" s="552"/>
      <c r="N10" s="552"/>
      <c r="O10" s="552"/>
      <c r="P10" s="552"/>
      <c r="Q10" s="552"/>
      <c r="R10" s="552"/>
      <c r="S10" s="552"/>
      <c r="T10" s="552"/>
      <c r="U10" s="552"/>
      <c r="V10" s="552"/>
      <c r="W10" s="552"/>
      <c r="AC10" s="552" t="s">
        <v>37</v>
      </c>
      <c r="AD10" s="552"/>
      <c r="AE10" s="552"/>
      <c r="AF10" s="552"/>
      <c r="AG10" s="552"/>
      <c r="AH10" s="552"/>
      <c r="AI10" s="552"/>
      <c r="AJ10" s="552"/>
      <c r="AK10" s="552"/>
      <c r="AL10" s="552"/>
      <c r="AM10" s="552"/>
      <c r="AN10" s="552"/>
      <c r="AO10" s="552"/>
      <c r="AP10" s="552"/>
      <c r="AQ10" s="552"/>
      <c r="AR10" s="552"/>
      <c r="AS10" s="552"/>
      <c r="AT10" s="552"/>
      <c r="AU10" s="552"/>
      <c r="AV10" s="552"/>
      <c r="AW10" s="552"/>
      <c r="AX10" s="552"/>
      <c r="AY10" s="552"/>
    </row>
    <row r="12" spans="1:53" x14ac:dyDescent="0.15">
      <c r="C12" s="552" t="s">
        <v>48</v>
      </c>
      <c r="D12" s="552"/>
      <c r="E12" s="552"/>
      <c r="F12" s="552"/>
      <c r="G12" s="552"/>
      <c r="H12" s="552"/>
      <c r="I12" s="552"/>
      <c r="J12" s="22"/>
      <c r="K12" s="22"/>
      <c r="N12" s="552" t="s">
        <v>49</v>
      </c>
      <c r="O12" s="553"/>
      <c r="P12" s="553"/>
      <c r="Q12" s="553"/>
      <c r="R12" s="553"/>
      <c r="T12" s="552" t="s">
        <v>50</v>
      </c>
      <c r="U12" s="552"/>
      <c r="V12" s="552"/>
      <c r="X12" s="552"/>
      <c r="Y12" s="552"/>
      <c r="AG12" s="552" t="s">
        <v>48</v>
      </c>
      <c r="AH12" s="552"/>
      <c r="AI12" s="552"/>
      <c r="AJ12" s="552"/>
      <c r="AK12" s="552"/>
      <c r="AL12" s="552"/>
      <c r="AM12" s="552"/>
      <c r="AP12" s="552" t="s">
        <v>49</v>
      </c>
      <c r="AQ12" s="553"/>
      <c r="AR12" s="553"/>
      <c r="AS12" s="553"/>
      <c r="AT12" s="553"/>
      <c r="AV12" s="552" t="s">
        <v>50</v>
      </c>
      <c r="AW12" s="552"/>
      <c r="AX12" s="552"/>
      <c r="AZ12" s="552" t="s">
        <v>51</v>
      </c>
      <c r="BA12" s="552"/>
    </row>
    <row r="13" spans="1:53" x14ac:dyDescent="0.15">
      <c r="A13" s="27" t="s">
        <v>0</v>
      </c>
      <c r="B13" s="27"/>
      <c r="C13" s="27" t="s">
        <v>66</v>
      </c>
      <c r="D13" s="27" t="s">
        <v>1</v>
      </c>
      <c r="E13" s="27" t="s">
        <v>2</v>
      </c>
      <c r="F13" s="27" t="s">
        <v>3</v>
      </c>
      <c r="G13" s="27" t="s">
        <v>4</v>
      </c>
      <c r="H13" s="27" t="s">
        <v>5</v>
      </c>
      <c r="I13" s="27" t="s">
        <v>6</v>
      </c>
      <c r="J13" s="27" t="s">
        <v>7</v>
      </c>
      <c r="K13" s="27" t="s">
        <v>8</v>
      </c>
      <c r="L13" s="27" t="s">
        <v>9</v>
      </c>
      <c r="N13" s="27" t="s">
        <v>10</v>
      </c>
      <c r="O13" s="27" t="s">
        <v>11</v>
      </c>
      <c r="P13" s="27" t="s">
        <v>12</v>
      </c>
      <c r="Q13" s="27" t="s">
        <v>6</v>
      </c>
      <c r="R13" s="27" t="s">
        <v>13</v>
      </c>
      <c r="S13" s="27"/>
      <c r="T13" s="27" t="s">
        <v>47</v>
      </c>
      <c r="U13" s="27" t="s">
        <v>45</v>
      </c>
      <c r="V13" s="27" t="s">
        <v>46</v>
      </c>
      <c r="W13" s="27"/>
      <c r="X13" s="27" t="s">
        <v>14</v>
      </c>
      <c r="Y13" s="27" t="s">
        <v>63</v>
      </c>
      <c r="Z13" s="27"/>
      <c r="AA13" s="27"/>
      <c r="AD13" s="27" t="s">
        <v>0</v>
      </c>
      <c r="AE13" s="27" t="s">
        <v>66</v>
      </c>
      <c r="AF13" s="27" t="s">
        <v>1</v>
      </c>
      <c r="AG13" s="27" t="s">
        <v>2</v>
      </c>
      <c r="AH13" s="27" t="s">
        <v>3</v>
      </c>
      <c r="AI13" s="27" t="s">
        <v>4</v>
      </c>
      <c r="AJ13" s="27" t="s">
        <v>5</v>
      </c>
      <c r="AK13" s="27" t="s">
        <v>6</v>
      </c>
      <c r="AL13" s="27" t="s">
        <v>7</v>
      </c>
      <c r="AM13" s="27" t="s">
        <v>8</v>
      </c>
      <c r="AN13" s="27" t="s">
        <v>9</v>
      </c>
      <c r="AP13" s="27" t="s">
        <v>10</v>
      </c>
      <c r="AQ13" s="27" t="s">
        <v>11</v>
      </c>
      <c r="AR13" s="27" t="s">
        <v>12</v>
      </c>
      <c r="AS13" s="27" t="s">
        <v>6</v>
      </c>
      <c r="AT13" s="27" t="s">
        <v>13</v>
      </c>
      <c r="AU13" s="27"/>
      <c r="AV13" s="27" t="s">
        <v>47</v>
      </c>
      <c r="AW13" s="27" t="s">
        <v>45</v>
      </c>
      <c r="AX13" s="27" t="s">
        <v>46</v>
      </c>
      <c r="AY13" s="27"/>
      <c r="AZ13" s="27" t="s">
        <v>14</v>
      </c>
      <c r="BA13" s="27" t="s">
        <v>63</v>
      </c>
    </row>
    <row r="14" spans="1:53" x14ac:dyDescent="0.15">
      <c r="A14" s="28" t="s">
        <v>670</v>
      </c>
      <c r="B14" s="29">
        <v>27</v>
      </c>
      <c r="C14" s="29">
        <v>17</v>
      </c>
      <c r="D14" s="29">
        <v>550</v>
      </c>
      <c r="E14" s="29">
        <v>378</v>
      </c>
      <c r="F14" s="26">
        <f>E14/D14</f>
        <v>0.68727272727272726</v>
      </c>
      <c r="G14" s="29">
        <v>4350</v>
      </c>
      <c r="H14" s="30">
        <f>G14/D14</f>
        <v>7.9090909090909092</v>
      </c>
      <c r="I14" s="29">
        <v>35</v>
      </c>
      <c r="J14" s="26">
        <f>I14/D14</f>
        <v>6.363636363636363E-2</v>
      </c>
      <c r="K14" s="29">
        <v>16</v>
      </c>
      <c r="L14" s="26">
        <f>K14/D14</f>
        <v>2.9090909090909091E-2</v>
      </c>
      <c r="N14" s="29">
        <v>66</v>
      </c>
      <c r="O14" s="29">
        <v>320</v>
      </c>
      <c r="P14" s="29">
        <f>O14/N14</f>
        <v>4.8484848484848486</v>
      </c>
      <c r="Q14" s="29">
        <v>5</v>
      </c>
      <c r="R14" s="26">
        <f>Q14/N14</f>
        <v>7.575757575757576E-2</v>
      </c>
      <c r="S14" s="31"/>
      <c r="T14" s="26">
        <f>(D14+N14)/($D$17+$N$17)</f>
        <v>1</v>
      </c>
      <c r="U14" s="26">
        <f>D14/($D$17)</f>
        <v>1</v>
      </c>
      <c r="V14" s="26">
        <f>N14/($N$17)</f>
        <v>1</v>
      </c>
      <c r="W14" s="32"/>
      <c r="X14" s="29">
        <f>($G14*('Scoring Format'!$B$2))+($I14*('Scoring Format'!$B$5))+($K14*('Scoring Format'!$B$8))+($O14*('Scoring Format'!$B$3))+($Q14*('Scoring Format'!$B$6))</f>
        <v>403.5</v>
      </c>
      <c r="Y14" s="33">
        <f>(($G14*('Scoring Format'!$B$2))+($I14*('Scoring Format'!$B$5))+($K14*('Scoring Format'!$B$8))+($O14*('Scoring Format'!$B$3))+($Q14*('Scoring Format'!$B$6)))*0.4</f>
        <v>161.4</v>
      </c>
      <c r="Z14" s="31"/>
      <c r="AA14" s="31"/>
      <c r="AD14" s="28" t="s">
        <v>215</v>
      </c>
      <c r="AE14" s="28"/>
      <c r="AF14" s="29">
        <v>583</v>
      </c>
      <c r="AG14" s="29">
        <v>378</v>
      </c>
      <c r="AH14" s="26">
        <f>AG14/AF14</f>
        <v>0.64837049742710118</v>
      </c>
      <c r="AI14" s="29">
        <v>4072</v>
      </c>
      <c r="AJ14" s="30">
        <f>AI14/AF14</f>
        <v>6.9845626072041167</v>
      </c>
      <c r="AK14" s="29">
        <v>27</v>
      </c>
      <c r="AL14" s="26">
        <f>AK14/AF14</f>
        <v>4.6312178387650088E-2</v>
      </c>
      <c r="AM14" s="29">
        <v>11</v>
      </c>
      <c r="AN14" s="26">
        <f>AM14/AF14</f>
        <v>1.8867924528301886E-2</v>
      </c>
      <c r="AP14" s="29">
        <v>100</v>
      </c>
      <c r="AQ14" s="29">
        <v>590</v>
      </c>
      <c r="AR14" s="29">
        <f>AQ14/AP14</f>
        <v>5.9</v>
      </c>
      <c r="AS14" s="29">
        <v>5</v>
      </c>
      <c r="AT14" s="26">
        <f>AS14/AP14</f>
        <v>0.05</v>
      </c>
      <c r="AU14" s="31"/>
      <c r="AV14" s="26">
        <f>(AF14+AP14)/(AF17+AP17)</f>
        <v>1</v>
      </c>
      <c r="AW14" s="26">
        <f>AF14/(AP14+AF14)</f>
        <v>0.85358711566617862</v>
      </c>
      <c r="AX14" s="26">
        <f>AP14/(AF14+AP14)</f>
        <v>0.14641288433382138</v>
      </c>
      <c r="AY14" s="32"/>
      <c r="AZ14" s="29">
        <f>((AI14*0.05)+(AK14*4)+(AM14*-1)+(AQ14*0.1)+(AS14*6))*0.55</f>
        <v>214.28000000000003</v>
      </c>
      <c r="BA14" s="33">
        <f>((AI14*0.05)+(AK14*4)+(AM14*-1)+(AQ14*0.1)+(AS14*6))*0.4</f>
        <v>155.84000000000003</v>
      </c>
    </row>
    <row r="15" spans="1:53" x14ac:dyDescent="0.15">
      <c r="A15" s="28" t="s">
        <v>1935</v>
      </c>
      <c r="B15" s="29">
        <v>28</v>
      </c>
      <c r="C15" s="29"/>
      <c r="D15" s="29"/>
      <c r="E15" s="29"/>
      <c r="F15" s="26" t="e">
        <f>E15/D15</f>
        <v>#DIV/0!</v>
      </c>
      <c r="G15" s="29"/>
      <c r="H15" s="30" t="e">
        <f>G15/D15</f>
        <v>#DIV/0!</v>
      </c>
      <c r="I15" s="29"/>
      <c r="J15" s="26" t="e">
        <f>I15/D15</f>
        <v>#DIV/0!</v>
      </c>
      <c r="K15" s="29"/>
      <c r="L15" s="26" t="e">
        <f t="shared" ref="L15:L16" si="0">K15/D15</f>
        <v>#DIV/0!</v>
      </c>
      <c r="N15" s="29"/>
      <c r="O15" s="29"/>
      <c r="P15" s="29" t="e">
        <f>O15/N15</f>
        <v>#DIV/0!</v>
      </c>
      <c r="Q15" s="29"/>
      <c r="R15" s="26" t="e">
        <f t="shared" ref="R15:R16" si="1">Q15/N15</f>
        <v>#DIV/0!</v>
      </c>
      <c r="S15" s="31"/>
      <c r="T15" s="26">
        <f>(D15+N15)/($D$17+$N$17)</f>
        <v>0</v>
      </c>
      <c r="U15" s="26">
        <f>D15/($D$17)</f>
        <v>0</v>
      </c>
      <c r="V15" s="26">
        <f>N15/($N$17)</f>
        <v>0</v>
      </c>
      <c r="W15" s="32"/>
      <c r="X15" s="29">
        <f>($G15*('Scoring Format'!$B$2))+($I15*('Scoring Format'!$B$5))+($K15*('Scoring Format'!$B$8))+($O15*('Scoring Format'!$B$3))+($Q15*('Scoring Format'!$B$6))</f>
        <v>0</v>
      </c>
      <c r="Y15" s="33">
        <f>(($G15*('Scoring Format'!$B$2))+($I15*('Scoring Format'!$B$5))+($K15*('Scoring Format'!$B$8))+($O15*('Scoring Format'!$B$3))+($Q15*('Scoring Format'!$B$6)))*0.4</f>
        <v>0</v>
      </c>
      <c r="Z15" s="31"/>
      <c r="AA15" s="31"/>
      <c r="AD15" s="28" t="s">
        <v>216</v>
      </c>
      <c r="AE15" s="28"/>
      <c r="AF15" s="29">
        <v>0</v>
      </c>
      <c r="AG15" s="29">
        <v>0</v>
      </c>
      <c r="AH15" s="26">
        <v>0</v>
      </c>
      <c r="AI15" s="29">
        <v>0</v>
      </c>
      <c r="AJ15" s="30"/>
      <c r="AK15" s="29">
        <v>0</v>
      </c>
      <c r="AL15" s="26" t="e">
        <f>AK15/AF15</f>
        <v>#DIV/0!</v>
      </c>
      <c r="AM15" s="29">
        <v>0</v>
      </c>
      <c r="AN15" s="26" t="e">
        <f t="shared" ref="AN15:AN16" si="2">AM15/AF15</f>
        <v>#DIV/0!</v>
      </c>
      <c r="AP15" s="29">
        <v>0</v>
      </c>
      <c r="AQ15" s="29">
        <v>0</v>
      </c>
      <c r="AR15" s="29"/>
      <c r="AS15" s="29">
        <v>0</v>
      </c>
      <c r="AT15" s="26" t="e">
        <f t="shared" ref="AT15:AT16" si="3">AS15/AP15</f>
        <v>#DIV/0!</v>
      </c>
      <c r="AU15" s="31"/>
      <c r="AV15" s="26" t="e">
        <f>(AF15+AP15)/(AD18+AN18)</f>
        <v>#DIV/0!</v>
      </c>
      <c r="AW15" s="26" t="e">
        <f>AF15/(AP15+AF15)</f>
        <v>#DIV/0!</v>
      </c>
      <c r="AX15" s="26" t="e">
        <f>AP15/(AF15+AP15)</f>
        <v>#DIV/0!</v>
      </c>
      <c r="AY15" s="32"/>
      <c r="AZ15" s="29"/>
      <c r="BA15" s="33"/>
    </row>
    <row r="16" spans="1:53" x14ac:dyDescent="0.15">
      <c r="A16" s="28" t="s">
        <v>2703</v>
      </c>
      <c r="B16" s="29">
        <v>25</v>
      </c>
      <c r="C16" s="29"/>
      <c r="D16" s="29"/>
      <c r="E16" s="29"/>
      <c r="F16" s="26" t="e">
        <f>E16/D16</f>
        <v>#DIV/0!</v>
      </c>
      <c r="G16" s="29"/>
      <c r="H16" s="30" t="e">
        <f>G16/D16</f>
        <v>#DIV/0!</v>
      </c>
      <c r="I16" s="29"/>
      <c r="J16" s="26" t="e">
        <f>I16/D16</f>
        <v>#DIV/0!</v>
      </c>
      <c r="K16" s="29"/>
      <c r="L16" s="26" t="e">
        <f t="shared" si="0"/>
        <v>#DIV/0!</v>
      </c>
      <c r="N16" s="29"/>
      <c r="O16" s="29"/>
      <c r="P16" s="29" t="e">
        <f>O16/N16</f>
        <v>#DIV/0!</v>
      </c>
      <c r="Q16" s="29"/>
      <c r="R16" s="26" t="e">
        <f t="shared" si="1"/>
        <v>#DIV/0!</v>
      </c>
      <c r="S16" s="31"/>
      <c r="T16" s="26">
        <f>(D16+N16)/($D$17+$N$17)</f>
        <v>0</v>
      </c>
      <c r="U16" s="26">
        <f>D16/($D$17)</f>
        <v>0</v>
      </c>
      <c r="V16" s="26">
        <f>N16/($N$17)</f>
        <v>0</v>
      </c>
      <c r="W16" s="32"/>
      <c r="X16" s="29">
        <f>($G16*('Scoring Format'!$B$2))+($I16*('Scoring Format'!$B$5))+($K16*('Scoring Format'!$B$8))+($O16*('Scoring Format'!$B$3))+($Q16*('Scoring Format'!$B$6))</f>
        <v>0</v>
      </c>
      <c r="Y16" s="33">
        <f>(($G16*('Scoring Format'!$B$2))+($I16*('Scoring Format'!$B$5))+($K16*('Scoring Format'!$B$8))+($O16*('Scoring Format'!$B$3))+($Q16*('Scoring Format'!$B$6)))*0.4</f>
        <v>0</v>
      </c>
      <c r="Z16" s="31"/>
      <c r="AA16" s="31"/>
      <c r="AD16" s="28"/>
      <c r="AE16" s="28"/>
      <c r="AF16" s="29"/>
      <c r="AG16" s="29"/>
      <c r="AH16" s="26" t="e">
        <f>AG16/AF16</f>
        <v>#DIV/0!</v>
      </c>
      <c r="AI16" s="29"/>
      <c r="AJ16" s="30" t="e">
        <f>AI16/AF16</f>
        <v>#DIV/0!</v>
      </c>
      <c r="AK16" s="29"/>
      <c r="AL16" s="26" t="e">
        <f>AK16/AF16</f>
        <v>#DIV/0!</v>
      </c>
      <c r="AM16" s="29"/>
      <c r="AN16" s="26" t="e">
        <f t="shared" si="2"/>
        <v>#DIV/0!</v>
      </c>
      <c r="AP16" s="29"/>
      <c r="AQ16" s="29"/>
      <c r="AR16" s="29" t="e">
        <f>AQ16/AP16</f>
        <v>#DIV/0!</v>
      </c>
      <c r="AS16" s="29"/>
      <c r="AT16" s="26" t="e">
        <f t="shared" si="3"/>
        <v>#DIV/0!</v>
      </c>
      <c r="AU16" s="31"/>
      <c r="AV16" s="26" t="e">
        <f>(AF16+AP16)/(AF20+AP20)</f>
        <v>#DIV/0!</v>
      </c>
      <c r="AW16" s="26" t="e">
        <f>AF16/(AP16+AF16)</f>
        <v>#DIV/0!</v>
      </c>
      <c r="AX16" s="26" t="e">
        <f>AP16/(AF16+AP16)</f>
        <v>#DIV/0!</v>
      </c>
      <c r="AY16" s="32"/>
      <c r="AZ16" s="29">
        <f>((AI16*0.05)+(AK16*4)+(AM16*-1)+(AQ16*0.1)+(AS16*6))*0.55</f>
        <v>0</v>
      </c>
      <c r="BA16" s="33">
        <f>((AI16*0.05)+(AK16*4)+(AM16*-1)+(AQ16*0.1)+(AS16*6))*0.4</f>
        <v>0</v>
      </c>
    </row>
    <row r="17" spans="1:54" x14ac:dyDescent="0.15">
      <c r="A17" s="27" t="s">
        <v>44</v>
      </c>
      <c r="B17" s="27"/>
      <c r="C17" s="27"/>
      <c r="D17" s="27">
        <f>SUM(D14:D16)</f>
        <v>550</v>
      </c>
      <c r="E17" s="27">
        <f>SUM(E14:E16)</f>
        <v>378</v>
      </c>
      <c r="F17" s="27"/>
      <c r="G17" s="27">
        <f t="shared" ref="G17:K17" si="4">SUM(G14:G16)</f>
        <v>4350</v>
      </c>
      <c r="H17" s="27"/>
      <c r="I17" s="27">
        <f t="shared" si="4"/>
        <v>35</v>
      </c>
      <c r="J17" s="27"/>
      <c r="K17" s="27">
        <f t="shared" si="4"/>
        <v>16</v>
      </c>
      <c r="L17" s="27"/>
      <c r="M17" s="23"/>
      <c r="N17" s="27">
        <f>SUM(N14:N16)</f>
        <v>66</v>
      </c>
      <c r="O17" s="27">
        <f>SUM(O14:O16)</f>
        <v>320</v>
      </c>
      <c r="P17" s="27"/>
      <c r="Q17" s="27">
        <f>SUM(Q14:Q16)</f>
        <v>5</v>
      </c>
      <c r="R17" s="27"/>
      <c r="S17" s="27"/>
      <c r="T17" s="34">
        <f>T14+T15+T16</f>
        <v>1</v>
      </c>
      <c r="U17" s="35">
        <f>D17/(D17+N17)</f>
        <v>0.8928571428571429</v>
      </c>
      <c r="V17" s="35">
        <f>N17/(N17+D17)</f>
        <v>0.10714285714285714</v>
      </c>
      <c r="W17" s="32"/>
      <c r="X17" s="31"/>
      <c r="Y17" s="31"/>
      <c r="Z17" s="31"/>
      <c r="AA17" s="31"/>
      <c r="AD17" s="27" t="s">
        <v>44</v>
      </c>
      <c r="AE17" s="27"/>
      <c r="AF17" s="27">
        <f>SUM(AF14:AF16)</f>
        <v>583</v>
      </c>
      <c r="AG17" s="27">
        <f>SUM(AG14:AG16)</f>
        <v>378</v>
      </c>
      <c r="AH17" s="27"/>
      <c r="AI17" s="27">
        <f t="shared" ref="AI17" si="5">SUM(AI14:AI16)</f>
        <v>4072</v>
      </c>
      <c r="AJ17" s="27"/>
      <c r="AK17" s="27">
        <f t="shared" ref="AK17" si="6">SUM(AK14:AK16)</f>
        <v>27</v>
      </c>
      <c r="AL17" s="27"/>
      <c r="AM17" s="27">
        <f t="shared" ref="AM17" si="7">SUM(AM14:AM16)</f>
        <v>11</v>
      </c>
      <c r="AN17" s="27"/>
      <c r="AO17" s="23"/>
      <c r="AP17" s="27">
        <f>SUM(AP14:AP16)</f>
        <v>100</v>
      </c>
      <c r="AQ17" s="27">
        <f>SUM(AQ14:AQ16)</f>
        <v>590</v>
      </c>
      <c r="AR17" s="27"/>
      <c r="AS17" s="27">
        <f>SUM(AS14:AS16)</f>
        <v>5</v>
      </c>
      <c r="AT17" s="27"/>
      <c r="AU17" s="27"/>
      <c r="AV17" s="34" t="e">
        <f>AV14+AV15+AV16</f>
        <v>#DIV/0!</v>
      </c>
      <c r="AW17" s="35">
        <f>AF17/(AF17+AP17)</f>
        <v>0.85358711566617862</v>
      </c>
      <c r="AX17" s="35">
        <f>AP17/(AP17+AF17)</f>
        <v>0.14641288433382138</v>
      </c>
      <c r="AY17" s="32"/>
      <c r="AZ17" s="31"/>
      <c r="BA17" s="31"/>
    </row>
    <row r="18" spans="1:54" x14ac:dyDescent="0.15">
      <c r="B18" s="31"/>
      <c r="C18" s="31"/>
      <c r="D18" s="36"/>
      <c r="E18" s="31"/>
      <c r="F18" s="37"/>
      <c r="G18" s="31"/>
      <c r="H18" s="38"/>
      <c r="I18" s="31"/>
      <c r="J18" s="38"/>
      <c r="K18" s="31"/>
      <c r="L18" s="31"/>
      <c r="M18" s="31"/>
      <c r="N18" s="31"/>
      <c r="O18" s="31"/>
      <c r="P18" s="31"/>
      <c r="Q18" s="31"/>
      <c r="R18" s="31"/>
      <c r="AD18" s="31"/>
      <c r="AE18" s="31"/>
      <c r="AF18" s="36"/>
      <c r="AG18" s="31"/>
      <c r="AH18" s="37"/>
      <c r="AI18" s="31"/>
      <c r="AJ18" s="38"/>
      <c r="AK18" s="31"/>
      <c r="AL18" s="38"/>
      <c r="AM18" s="31"/>
      <c r="AN18" s="31"/>
      <c r="AO18" s="31"/>
      <c r="AP18" s="31"/>
      <c r="AQ18" s="31"/>
      <c r="AR18" s="31"/>
      <c r="AS18" s="31"/>
      <c r="AT18" s="31"/>
    </row>
    <row r="19" spans="1:54" x14ac:dyDescent="0.15">
      <c r="B19" s="31"/>
      <c r="C19" s="31"/>
      <c r="D19" s="36"/>
      <c r="E19" s="31"/>
      <c r="F19" s="37"/>
      <c r="G19" s="31"/>
      <c r="H19" s="38"/>
      <c r="I19" s="31"/>
      <c r="J19" s="38"/>
      <c r="K19" s="31"/>
      <c r="L19" s="31"/>
      <c r="M19" s="31"/>
      <c r="N19" s="31"/>
      <c r="O19" s="31"/>
      <c r="P19" s="31"/>
      <c r="Q19" s="31"/>
      <c r="R19" s="31"/>
      <c r="AD19" s="31"/>
      <c r="AE19" s="31"/>
      <c r="AF19" s="36"/>
      <c r="AG19" s="31"/>
      <c r="AH19" s="37"/>
      <c r="AI19" s="31"/>
      <c r="AJ19" s="38"/>
      <c r="AK19" s="31"/>
      <c r="AL19" s="38"/>
      <c r="AM19" s="31"/>
      <c r="AN19" s="31"/>
      <c r="AO19" s="31"/>
      <c r="AP19" s="31"/>
      <c r="AQ19" s="31"/>
      <c r="AR19" s="31"/>
      <c r="AS19" s="31"/>
      <c r="AT19" s="31"/>
    </row>
    <row r="20" spans="1:54" x14ac:dyDescent="0.15">
      <c r="A20" s="552" t="s">
        <v>49</v>
      </c>
      <c r="B20" s="552"/>
      <c r="C20" s="552"/>
      <c r="D20" s="552"/>
      <c r="E20" s="552"/>
      <c r="F20" s="552"/>
      <c r="G20" s="552"/>
      <c r="H20" s="552" t="s">
        <v>52</v>
      </c>
      <c r="I20" s="553"/>
      <c r="J20" s="553"/>
      <c r="K20" s="553"/>
      <c r="L20" s="553"/>
      <c r="M20" s="553"/>
      <c r="N20" s="31"/>
      <c r="O20" s="31"/>
      <c r="P20" s="31"/>
      <c r="Q20" s="31"/>
      <c r="T20" s="552" t="s">
        <v>50</v>
      </c>
      <c r="U20" s="552"/>
      <c r="V20" s="552"/>
      <c r="X20" s="552"/>
      <c r="Y20" s="552"/>
      <c r="Z20" s="22"/>
      <c r="AA20" s="22"/>
      <c r="AB20" s="22"/>
      <c r="AC20" s="22"/>
      <c r="AE20" s="552" t="s">
        <v>49</v>
      </c>
      <c r="AF20" s="552"/>
      <c r="AG20" s="552"/>
      <c r="AH20" s="552"/>
      <c r="AI20" s="552"/>
      <c r="AJ20" s="552"/>
      <c r="AK20" s="552"/>
      <c r="AL20" s="552" t="s">
        <v>52</v>
      </c>
      <c r="AM20" s="553"/>
      <c r="AN20" s="553"/>
      <c r="AO20" s="553"/>
      <c r="AP20" s="553"/>
      <c r="AQ20" s="553"/>
      <c r="AR20" s="31"/>
      <c r="AS20" s="31"/>
      <c r="AV20" s="552" t="s">
        <v>50</v>
      </c>
      <c r="AW20" s="552"/>
      <c r="AX20" s="552"/>
      <c r="AZ20" s="552" t="s">
        <v>51</v>
      </c>
      <c r="BA20" s="552"/>
      <c r="BB20" s="22"/>
    </row>
    <row r="21" spans="1:54" x14ac:dyDescent="0.15">
      <c r="A21" s="27" t="s">
        <v>16</v>
      </c>
      <c r="B21" s="27"/>
      <c r="C21" s="27" t="s">
        <v>66</v>
      </c>
      <c r="D21" s="27" t="s">
        <v>1</v>
      </c>
      <c r="E21" s="27" t="s">
        <v>4</v>
      </c>
      <c r="F21" s="27" t="s">
        <v>5</v>
      </c>
      <c r="G21" s="27" t="s">
        <v>6</v>
      </c>
      <c r="H21" s="27" t="s">
        <v>7</v>
      </c>
      <c r="J21" s="27" t="s">
        <v>34</v>
      </c>
      <c r="K21" s="27" t="s">
        <v>17</v>
      </c>
      <c r="L21" s="27" t="s">
        <v>18</v>
      </c>
      <c r="M21" s="27" t="s">
        <v>19</v>
      </c>
      <c r="N21" s="27" t="s">
        <v>20</v>
      </c>
      <c r="O21" s="27" t="s">
        <v>6</v>
      </c>
      <c r="P21" s="27" t="s">
        <v>53</v>
      </c>
      <c r="S21" s="27" t="s">
        <v>16</v>
      </c>
      <c r="T21" s="27" t="s">
        <v>47</v>
      </c>
      <c r="U21" s="27" t="s">
        <v>45</v>
      </c>
      <c r="V21" s="27" t="s">
        <v>46</v>
      </c>
      <c r="X21" s="27" t="s">
        <v>14</v>
      </c>
      <c r="Y21" s="27" t="s">
        <v>21</v>
      </c>
      <c r="Z21" s="27" t="s">
        <v>1002</v>
      </c>
      <c r="AA21" s="27"/>
      <c r="AB21" s="27"/>
      <c r="AC21" s="27"/>
      <c r="AD21" s="27" t="s">
        <v>16</v>
      </c>
      <c r="AE21" s="27" t="s">
        <v>66</v>
      </c>
      <c r="AF21" s="27" t="s">
        <v>1</v>
      </c>
      <c r="AG21" s="27" t="s">
        <v>4</v>
      </c>
      <c r="AH21" s="27" t="s">
        <v>5</v>
      </c>
      <c r="AI21" s="27" t="s">
        <v>6</v>
      </c>
      <c r="AJ21" s="27" t="s">
        <v>7</v>
      </c>
      <c r="AL21" s="27" t="s">
        <v>34</v>
      </c>
      <c r="AM21" s="27" t="s">
        <v>17</v>
      </c>
      <c r="AN21" s="27" t="s">
        <v>18</v>
      </c>
      <c r="AO21" s="27" t="s">
        <v>19</v>
      </c>
      <c r="AP21" s="27" t="s">
        <v>20</v>
      </c>
      <c r="AQ21" s="27" t="s">
        <v>6</v>
      </c>
      <c r="AR21" s="27" t="s">
        <v>53</v>
      </c>
      <c r="AV21" s="27" t="s">
        <v>47</v>
      </c>
      <c r="AW21" s="27" t="s">
        <v>45</v>
      </c>
      <c r="AX21" s="27" t="s">
        <v>46</v>
      </c>
      <c r="AZ21" s="27" t="s">
        <v>14</v>
      </c>
      <c r="BA21" s="27" t="s">
        <v>21</v>
      </c>
    </row>
    <row r="22" spans="1:54" x14ac:dyDescent="0.15">
      <c r="A22" s="28" t="s">
        <v>671</v>
      </c>
      <c r="B22" s="29">
        <v>30</v>
      </c>
      <c r="C22" s="39">
        <v>16</v>
      </c>
      <c r="D22" s="29">
        <v>265</v>
      </c>
      <c r="E22" s="29">
        <v>1160</v>
      </c>
      <c r="F22" s="29">
        <f>E22/D22</f>
        <v>4.3773584905660377</v>
      </c>
      <c r="G22" s="29">
        <v>9</v>
      </c>
      <c r="H22" s="26">
        <f>G22/D22</f>
        <v>3.3962264150943396E-2</v>
      </c>
      <c r="J22" s="26">
        <f>L22/K22</f>
        <v>0.78095238095238095</v>
      </c>
      <c r="K22" s="29">
        <v>105</v>
      </c>
      <c r="L22" s="29">
        <v>82</v>
      </c>
      <c r="M22" s="29">
        <v>714</v>
      </c>
      <c r="N22" s="29">
        <f>M22/L22</f>
        <v>8.7073170731707314</v>
      </c>
      <c r="O22" s="29">
        <v>5</v>
      </c>
      <c r="P22" s="26">
        <f>O22/L22</f>
        <v>6.097560975609756E-2</v>
      </c>
      <c r="S22" s="28" t="s">
        <v>672</v>
      </c>
      <c r="T22" s="26">
        <f>(D22+K22)/($D$27+$K$27+$N$17+$E$17+$L$38+$L$47)</f>
        <v>0.36274509803921567</v>
      </c>
      <c r="U22" s="26">
        <f>K22/($K$27+$F$38+$F$47)</f>
        <v>0.25362318840579712</v>
      </c>
      <c r="V22" s="26">
        <f>D22/($D$27+$N$17+$L$38+$L$47)</f>
        <v>0.54192229038854811</v>
      </c>
      <c r="X22" s="29">
        <f>($E22*('Scoring Format'!$B$3))+($G22*('Scoring Format'!$B$6))+($M22*('Scoring Format'!$B$4))+($O22*('Scoring Format'!$B$7))</f>
        <v>271.39999999999998</v>
      </c>
      <c r="Y22" s="29">
        <f>($E22*('Scoring Format'!$B$3))+($G22*('Scoring Format'!$B$6))+(L22*1)+($M22*('Scoring Format'!$B$4))+($O22*('Scoring Format'!$B$7))</f>
        <v>353.4</v>
      </c>
      <c r="Z22" s="29">
        <f>($E22*('Scoring Format'!$B$3))+($G22*('Scoring Format'!$B$6))+(L22*0.5)+($M22*('Scoring Format'!$B$4))+($O22*('Scoring Format'!$B$7))</f>
        <v>312.39999999999998</v>
      </c>
      <c r="AA22" s="31"/>
      <c r="AB22" s="31"/>
      <c r="AC22" s="31"/>
      <c r="AD22" s="28" t="s">
        <v>217</v>
      </c>
      <c r="AE22" s="28"/>
      <c r="AF22" s="29">
        <v>200</v>
      </c>
      <c r="AG22" s="29">
        <v>1040</v>
      </c>
      <c r="AH22" s="29">
        <f>AG22/AF22</f>
        <v>5.2</v>
      </c>
      <c r="AI22" s="29">
        <v>7</v>
      </c>
      <c r="AJ22" s="26">
        <f>AI22/AF22</f>
        <v>3.5000000000000003E-2</v>
      </c>
      <c r="AL22" s="26">
        <f>AN22/AM22</f>
        <v>0.8</v>
      </c>
      <c r="AM22" s="29">
        <v>70</v>
      </c>
      <c r="AN22" s="29">
        <v>56</v>
      </c>
      <c r="AO22" s="29">
        <v>364</v>
      </c>
      <c r="AP22" s="29">
        <f>AO22/AN22</f>
        <v>6.5</v>
      </c>
      <c r="AQ22" s="29">
        <v>2</v>
      </c>
      <c r="AR22" s="26">
        <f>AQ22/AN22</f>
        <v>3.5714285714285712E-2</v>
      </c>
      <c r="AV22" s="26" t="e">
        <f>(#REF!+AM22)/(#REF!+AM25)</f>
        <v>#REF!</v>
      </c>
      <c r="AW22" s="26" t="e">
        <f>#REF!/(AM22+#REF!)</f>
        <v>#REF!</v>
      </c>
      <c r="AX22" s="26" t="e">
        <f>AM22/(#REF!+AM22)</f>
        <v>#REF!</v>
      </c>
      <c r="AZ22" s="29" t="e">
        <f>(#REF!*0.1)+(AF22*6)+(AL22*0.1)+(AN22*6)</f>
        <v>#REF!</v>
      </c>
      <c r="BA22" s="29" t="e">
        <f>(#REF!*0.1)+(AF22*6)+(AK22*1)+(AL22*0.1)+(AN22*6)</f>
        <v>#REF!</v>
      </c>
    </row>
    <row r="23" spans="1:54" x14ac:dyDescent="0.15">
      <c r="A23" s="28" t="s">
        <v>1941</v>
      </c>
      <c r="B23" s="29">
        <v>22</v>
      </c>
      <c r="C23" s="39">
        <v>16</v>
      </c>
      <c r="D23" s="29">
        <v>89</v>
      </c>
      <c r="E23" s="29">
        <v>395</v>
      </c>
      <c r="F23" s="29">
        <f>E23/D23</f>
        <v>4.4382022471910112</v>
      </c>
      <c r="G23" s="29">
        <v>3</v>
      </c>
      <c r="H23" s="26">
        <f>G23/D23</f>
        <v>3.3707865168539325E-2</v>
      </c>
      <c r="J23" s="26">
        <f t="shared" ref="J23:J26" si="8">L23/K23</f>
        <v>0.71875</v>
      </c>
      <c r="K23" s="29">
        <v>32</v>
      </c>
      <c r="L23" s="29">
        <v>23</v>
      </c>
      <c r="M23" s="29">
        <v>170</v>
      </c>
      <c r="N23" s="29">
        <f>M23/L23</f>
        <v>7.3913043478260869</v>
      </c>
      <c r="O23" s="29">
        <v>2</v>
      </c>
      <c r="P23" s="26">
        <f t="shared" ref="P23:P26" si="9">O23/L23</f>
        <v>8.6956521739130432E-2</v>
      </c>
      <c r="S23" s="28" t="s">
        <v>1942</v>
      </c>
      <c r="T23" s="26">
        <f>(D23+K23)/($D$27+$K$27+$N$17+$E$17+$L$38+$L$47)</f>
        <v>0.11862745098039215</v>
      </c>
      <c r="U23" s="26">
        <f>K23/($K$27+$F$38+$F$47)</f>
        <v>7.7294685990338161E-2</v>
      </c>
      <c r="V23" s="26">
        <f>D23/($D$27+$N$17+$L$38+$L$47)</f>
        <v>0.18200408997955012</v>
      </c>
      <c r="X23" s="29">
        <f>($E23*('Scoring Format'!$B$3))+($G23*('Scoring Format'!$B$6))+($M23*('Scoring Format'!$B$4))+($O23*('Scoring Format'!$B$7))</f>
        <v>86.5</v>
      </c>
      <c r="Y23" s="29">
        <f>($E23*('Scoring Format'!$B$3))+($G23*('Scoring Format'!$B$6))+(L23*1)+($M23*('Scoring Format'!$B$4))+($O23*('Scoring Format'!$B$7))</f>
        <v>109.5</v>
      </c>
      <c r="Z23" s="29">
        <f>($E23*('Scoring Format'!$B$3))+($G23*('Scoring Format'!$B$6))+(L23*0.5)+($M23*('Scoring Format'!$B$4))+($O23*('Scoring Format'!$B$7))</f>
        <v>98</v>
      </c>
      <c r="AA23" s="31"/>
      <c r="AB23" s="31"/>
      <c r="AC23" s="31"/>
      <c r="AD23" s="28" t="s">
        <v>218</v>
      </c>
      <c r="AE23" s="28"/>
      <c r="AF23" s="29">
        <v>96</v>
      </c>
      <c r="AG23" s="29">
        <v>445</v>
      </c>
      <c r="AH23" s="29">
        <f>AG23/AF23</f>
        <v>4.635416666666667</v>
      </c>
      <c r="AI23" s="29">
        <v>6</v>
      </c>
      <c r="AJ23" s="26">
        <f>AI23/AF23</f>
        <v>6.25E-2</v>
      </c>
      <c r="AL23" s="26">
        <f t="shared" ref="AL23:AL26" si="10">AN23/AM23</f>
        <v>0.58333333333333337</v>
      </c>
      <c r="AM23" s="29">
        <v>24</v>
      </c>
      <c r="AN23" s="29">
        <v>14</v>
      </c>
      <c r="AO23" s="29">
        <v>110</v>
      </c>
      <c r="AP23" s="29">
        <f>AO23/AN23</f>
        <v>7.8571428571428568</v>
      </c>
      <c r="AQ23" s="29">
        <v>2</v>
      </c>
      <c r="AR23" s="26">
        <f t="shared" ref="AR23:AR26" si="11">AQ23/AN23</f>
        <v>0.14285714285714285</v>
      </c>
      <c r="AV23" s="26" t="e">
        <f>(#REF!+AM23)/(#REF!+AM26)</f>
        <v>#REF!</v>
      </c>
      <c r="AW23" s="26" t="e">
        <f>#REF!/(AM23+#REF!)</f>
        <v>#REF!</v>
      </c>
      <c r="AX23" s="26" t="e">
        <f>AM23/(#REF!+AM23)</f>
        <v>#REF!</v>
      </c>
      <c r="AZ23" s="29" t="e">
        <f>(#REF!*0.1)+(AF23*6)+(AL23*0.1)+(AN23*6)</f>
        <v>#REF!</v>
      </c>
      <c r="BA23" s="29" t="e">
        <f>(#REF!*0.1)+(AF23*6)+(AK23*1)+(AL23*0.1)+(AN23*6)</f>
        <v>#REF!</v>
      </c>
    </row>
    <row r="24" spans="1:54" x14ac:dyDescent="0.15">
      <c r="A24" s="28" t="s">
        <v>2704</v>
      </c>
      <c r="B24" s="29">
        <v>24</v>
      </c>
      <c r="C24" s="39">
        <v>16</v>
      </c>
      <c r="D24" s="29">
        <v>49</v>
      </c>
      <c r="E24" s="29">
        <v>215</v>
      </c>
      <c r="F24" s="29">
        <f>E24/D24</f>
        <v>4.3877551020408161</v>
      </c>
      <c r="G24" s="29">
        <v>1</v>
      </c>
      <c r="H24" s="26">
        <f>G24/D24</f>
        <v>2.0408163265306121E-2</v>
      </c>
      <c r="J24" s="26">
        <f t="shared" si="8"/>
        <v>0.75</v>
      </c>
      <c r="K24" s="29">
        <v>16</v>
      </c>
      <c r="L24" s="29">
        <v>12</v>
      </c>
      <c r="M24" s="29">
        <v>85</v>
      </c>
      <c r="N24" s="29">
        <f>M24/L24</f>
        <v>7.083333333333333</v>
      </c>
      <c r="O24" s="29">
        <v>1</v>
      </c>
      <c r="P24" s="26">
        <f t="shared" si="9"/>
        <v>8.3333333333333329E-2</v>
      </c>
      <c r="S24" s="28" t="s">
        <v>2705</v>
      </c>
      <c r="T24" s="26">
        <f>(D24+K24)/($D$27+$K$27+$N$17+$E$17+$L$38+$L$47)</f>
        <v>6.3725490196078427E-2</v>
      </c>
      <c r="U24" s="26">
        <f>K24/($K$27+$F$38+$F$47)</f>
        <v>3.864734299516908E-2</v>
      </c>
      <c r="V24" s="26">
        <f>D24/($D$27+$N$17+$L$38+$L$47)</f>
        <v>0.10020449897750511</v>
      </c>
      <c r="X24" s="29">
        <f>($E24*('Scoring Format'!$B$3))+($G24*('Scoring Format'!$B$6))+($M24*('Scoring Format'!$B$4))+($O24*('Scoring Format'!$B$7))</f>
        <v>42</v>
      </c>
      <c r="Y24" s="29">
        <f>($E24*('Scoring Format'!$B$3))+($G24*('Scoring Format'!$B$6))+(L24*1)+($M24*('Scoring Format'!$B$4))+($O24*('Scoring Format'!$B$7))</f>
        <v>54</v>
      </c>
      <c r="Z24" s="29">
        <f>($E24*('Scoring Format'!$B$3))+($G24*('Scoring Format'!$B$6))+(L24*0.5)+($M24*('Scoring Format'!$B$4))+($O24*('Scoring Format'!$B$7))</f>
        <v>48</v>
      </c>
      <c r="AA24" s="31"/>
      <c r="AB24" s="31"/>
      <c r="AC24" s="31"/>
      <c r="AD24" s="28" t="s">
        <v>219</v>
      </c>
      <c r="AE24" s="28"/>
      <c r="AF24" s="29">
        <v>8</v>
      </c>
      <c r="AG24" s="29">
        <v>28</v>
      </c>
      <c r="AH24" s="29">
        <f>AG24/AF24</f>
        <v>3.5</v>
      </c>
      <c r="AI24" s="29">
        <v>0</v>
      </c>
      <c r="AJ24" s="26">
        <f>AI24/AF24</f>
        <v>0</v>
      </c>
      <c r="AL24" s="26">
        <f t="shared" si="10"/>
        <v>0.5</v>
      </c>
      <c r="AM24" s="29">
        <v>4</v>
      </c>
      <c r="AN24" s="29">
        <v>2</v>
      </c>
      <c r="AO24" s="29">
        <v>17</v>
      </c>
      <c r="AP24" s="29">
        <f>AO24/AN24</f>
        <v>8.5</v>
      </c>
      <c r="AQ24" s="29">
        <v>0</v>
      </c>
      <c r="AR24" s="26">
        <f t="shared" si="11"/>
        <v>0</v>
      </c>
      <c r="AV24" s="26" t="e">
        <f>(#REF!+AM24)/(#REF!+AM30)</f>
        <v>#REF!</v>
      </c>
      <c r="AW24" s="26" t="e">
        <f>#REF!/(AM24+#REF!)</f>
        <v>#REF!</v>
      </c>
      <c r="AX24" s="26" t="e">
        <f>AM24/(#REF!+AM24)</f>
        <v>#REF!</v>
      </c>
      <c r="AZ24" s="29" t="e">
        <f>(#REF!*0.1)+(AF24*6)+(AL24*0.1)+(AN24*6)</f>
        <v>#REF!</v>
      </c>
      <c r="BA24" s="29" t="e">
        <f>(#REF!*0.1)+(AF24*6)+(AK24*1)+(AL24*0.1)+(AN24*6)</f>
        <v>#REF!</v>
      </c>
    </row>
    <row r="25" spans="1:54" x14ac:dyDescent="0.15">
      <c r="A25" s="28" t="s">
        <v>1731</v>
      </c>
      <c r="B25" s="29">
        <v>28</v>
      </c>
      <c r="C25" s="39"/>
      <c r="D25" s="29"/>
      <c r="E25" s="29"/>
      <c r="F25" s="29" t="e">
        <f>E25/D25</f>
        <v>#DIV/0!</v>
      </c>
      <c r="G25" s="29">
        <v>0</v>
      </c>
      <c r="H25" s="26" t="e">
        <f>G25/D25</f>
        <v>#DIV/0!</v>
      </c>
      <c r="J25" s="26" t="e">
        <f t="shared" si="8"/>
        <v>#DIV/0!</v>
      </c>
      <c r="K25" s="29"/>
      <c r="L25" s="29"/>
      <c r="M25" s="29"/>
      <c r="N25" s="29" t="e">
        <f>M25/L25</f>
        <v>#DIV/0!</v>
      </c>
      <c r="O25" s="29"/>
      <c r="P25" s="26" t="e">
        <f t="shared" si="9"/>
        <v>#DIV/0!</v>
      </c>
      <c r="S25" s="28" t="s">
        <v>1732</v>
      </c>
      <c r="T25" s="26">
        <f>(D25+K25)/($D$27+$K$27+$N$17+$E$17+$L$38+$L$47)</f>
        <v>0</v>
      </c>
      <c r="U25" s="26">
        <f>K25/($K$27+$F$38+$F$47)</f>
        <v>0</v>
      </c>
      <c r="V25" s="26">
        <f>D25/($D$27+$N$17+$L$38+$L$47)</f>
        <v>0</v>
      </c>
      <c r="X25" s="29">
        <f>($E25*('Scoring Format'!$B$3))+($G25*('Scoring Format'!$B$6))+($M25*('Scoring Format'!$B$4))+($O25*('Scoring Format'!$B$7))</f>
        <v>0</v>
      </c>
      <c r="Y25" s="29">
        <f>($E25*('Scoring Format'!$B$3))+($G25*('Scoring Format'!$B$6))+(L25*1)+($M25*('Scoring Format'!$B$4))+($O25*('Scoring Format'!$B$7))</f>
        <v>0</v>
      </c>
      <c r="Z25" s="29">
        <f>($E25*('Scoring Format'!$B$3))+($G25*('Scoring Format'!$B$6))+(L25*0.5)+($M25*('Scoring Format'!$B$4))+($O25*('Scoring Format'!$B$7))</f>
        <v>0</v>
      </c>
      <c r="AA25" s="31"/>
      <c r="AB25" s="31"/>
      <c r="AC25" s="31"/>
      <c r="AD25" s="28" t="s">
        <v>220</v>
      </c>
      <c r="AE25" s="28"/>
      <c r="AF25" s="29"/>
      <c r="AG25" s="29"/>
      <c r="AH25" s="29" t="e">
        <f>AG25/AF25</f>
        <v>#DIV/0!</v>
      </c>
      <c r="AI25" s="29">
        <v>0</v>
      </c>
      <c r="AJ25" s="26" t="e">
        <f>AI25/AF25</f>
        <v>#DIV/0!</v>
      </c>
      <c r="AL25" s="26" t="e">
        <f t="shared" si="10"/>
        <v>#DIV/0!</v>
      </c>
      <c r="AM25" s="29"/>
      <c r="AN25" s="29"/>
      <c r="AO25" s="29"/>
      <c r="AP25" s="29" t="e">
        <f>AO25/AN25</f>
        <v>#DIV/0!</v>
      </c>
      <c r="AQ25" s="29">
        <v>0</v>
      </c>
      <c r="AR25" s="26" t="e">
        <f t="shared" si="11"/>
        <v>#DIV/0!</v>
      </c>
      <c r="AV25" s="26" t="e">
        <f>(#REF!+AM25)/(#REF!+AM31)</f>
        <v>#REF!</v>
      </c>
      <c r="AW25" s="26" t="e">
        <f>#REF!/(AM25+#REF!)</f>
        <v>#REF!</v>
      </c>
      <c r="AX25" s="26" t="e">
        <f>AM25/(#REF!+AM25)</f>
        <v>#REF!</v>
      </c>
      <c r="AZ25" s="29" t="e">
        <f>(#REF!*0.1)+(AF25*6)+(AL25*0.1)+(AN25*6)</f>
        <v>#REF!</v>
      </c>
      <c r="BA25" s="29" t="e">
        <f>(#REF!*0.1)+(AF25*6)+(AK25*1)+(AL25*0.1)+(AN25*6)</f>
        <v>#REF!</v>
      </c>
    </row>
    <row r="26" spans="1:54" x14ac:dyDescent="0.15">
      <c r="A26" s="28" t="s">
        <v>452</v>
      </c>
      <c r="B26" s="29">
        <v>35</v>
      </c>
      <c r="C26" s="39"/>
      <c r="D26" s="29"/>
      <c r="E26" s="29"/>
      <c r="F26" s="29" t="e">
        <f>E26/D26</f>
        <v>#DIV/0!</v>
      </c>
      <c r="G26" s="29">
        <v>0</v>
      </c>
      <c r="H26" s="26" t="e">
        <f>G26/D26</f>
        <v>#DIV/0!</v>
      </c>
      <c r="J26" s="26" t="e">
        <f t="shared" si="8"/>
        <v>#DIV/0!</v>
      </c>
      <c r="K26" s="29"/>
      <c r="L26" s="29"/>
      <c r="M26" s="29"/>
      <c r="N26" s="29" t="e">
        <f>M26/L26</f>
        <v>#DIV/0!</v>
      </c>
      <c r="O26" s="29"/>
      <c r="P26" s="26" t="e">
        <f t="shared" si="9"/>
        <v>#DIV/0!</v>
      </c>
      <c r="S26" s="28" t="s">
        <v>229</v>
      </c>
      <c r="T26" s="26">
        <f>(D26+K26)/($D$27+$K$27+$N$17+$E$17+$L$38+$L$47)</f>
        <v>0</v>
      </c>
      <c r="U26" s="26">
        <f>K26/($K$27+$F$38+$F$47)</f>
        <v>0</v>
      </c>
      <c r="V26" s="26">
        <f>D26/($D$27+$N$17+$L$38+$L$47)</f>
        <v>0</v>
      </c>
      <c r="X26" s="29">
        <f>($E26*('Scoring Format'!$B$3))+($G26*('Scoring Format'!$B$6))+($M26*('Scoring Format'!$B$4))+($O26*('Scoring Format'!$B$7))</f>
        <v>0</v>
      </c>
      <c r="Y26" s="29">
        <f>($E26*('Scoring Format'!$B$3))+($G26*('Scoring Format'!$B$6))+(L26*1)+($M26*('Scoring Format'!$B$4))+($O26*('Scoring Format'!$B$7))</f>
        <v>0</v>
      </c>
      <c r="Z26" s="29">
        <f>($E26*('Scoring Format'!$B$3))+($G26*('Scoring Format'!$B$6))+(L26*0.5)+($M26*('Scoring Format'!$B$4))+($O26*('Scoring Format'!$B$7))</f>
        <v>0</v>
      </c>
      <c r="AA26" s="31"/>
      <c r="AB26" s="31"/>
      <c r="AC26" s="31"/>
      <c r="AD26" s="28" t="s">
        <v>231</v>
      </c>
      <c r="AE26" s="28"/>
      <c r="AF26" s="29"/>
      <c r="AG26" s="29"/>
      <c r="AH26" s="29" t="e">
        <f>AG26/AF26</f>
        <v>#DIV/0!</v>
      </c>
      <c r="AI26" s="29"/>
      <c r="AJ26" s="26" t="e">
        <f>AI26/AF26</f>
        <v>#DIV/0!</v>
      </c>
      <c r="AL26" s="26" t="e">
        <f t="shared" si="10"/>
        <v>#DIV/0!</v>
      </c>
      <c r="AM26" s="29"/>
      <c r="AN26" s="29"/>
      <c r="AO26" s="29"/>
      <c r="AP26" s="29"/>
      <c r="AQ26" s="29">
        <f>(AG26*0.1)+(AI26*6)+(AN26*0.1)+(AP26*6)</f>
        <v>0</v>
      </c>
      <c r="AR26" s="26" t="e">
        <f t="shared" si="11"/>
        <v>#DIV/0!</v>
      </c>
      <c r="AV26" s="26" t="e">
        <f>(#REF!+AM26)/(#REF!+AM32)</f>
        <v>#REF!</v>
      </c>
      <c r="AW26" s="26" t="e">
        <f>#REF!/(AM26+#REF!)</f>
        <v>#REF!</v>
      </c>
      <c r="AX26" s="26" t="e">
        <f>AM26/(#REF!+AM26)</f>
        <v>#REF!</v>
      </c>
      <c r="AZ26" s="29" t="e">
        <f>(#REF!*0.1)+(AF26*6)+(AJ26*1)+(AK26*0.1)+(AM26*6)</f>
        <v>#REF!</v>
      </c>
      <c r="BA26" s="29" t="e">
        <f>(#REF!*0.1)+(AF26*6)+(AK26*1)+(AL26*0.1)+(AN26*6)</f>
        <v>#REF!</v>
      </c>
    </row>
    <row r="27" spans="1:54" x14ac:dyDescent="0.15">
      <c r="A27" s="27" t="s">
        <v>44</v>
      </c>
      <c r="B27" s="27"/>
      <c r="C27" s="27"/>
      <c r="D27" s="27">
        <f>SUM(D22:D26)</f>
        <v>403</v>
      </c>
      <c r="E27" s="27">
        <f t="shared" ref="E27:G27" si="12">SUM(E22:E26)</f>
        <v>1770</v>
      </c>
      <c r="F27" s="27"/>
      <c r="G27" s="27">
        <f t="shared" si="12"/>
        <v>13</v>
      </c>
      <c r="H27" s="27"/>
      <c r="I27" s="27"/>
      <c r="J27" s="27"/>
      <c r="K27" s="27">
        <f>SUM(K22:K26)</f>
        <v>153</v>
      </c>
      <c r="L27" s="27">
        <f t="shared" ref="L27:O27" si="13">SUM(L22:L26)</f>
        <v>117</v>
      </c>
      <c r="M27" s="27">
        <f t="shared" si="13"/>
        <v>969</v>
      </c>
      <c r="N27" s="27"/>
      <c r="O27" s="27">
        <f t="shared" si="13"/>
        <v>8</v>
      </c>
      <c r="P27" s="27"/>
      <c r="AD27" s="27" t="s">
        <v>44</v>
      </c>
      <c r="AE27" s="27"/>
      <c r="AF27" s="27">
        <f>SUM(AF22:AF26)</f>
        <v>304</v>
      </c>
      <c r="AG27" s="27">
        <f t="shared" ref="AG27" si="14">SUM(AG22:AG26)</f>
        <v>1513</v>
      </c>
      <c r="AH27" s="27"/>
      <c r="AI27" s="27">
        <f t="shared" ref="AI27" si="15">SUM(AI22:AI26)</f>
        <v>13</v>
      </c>
      <c r="AJ27" s="27"/>
      <c r="AK27" s="27"/>
      <c r="AL27" s="27"/>
      <c r="AM27" s="27">
        <f>SUM(AM22:AM26)</f>
        <v>98</v>
      </c>
      <c r="AN27" s="27">
        <f t="shared" ref="AN27:AO27" si="16">SUM(AN22:AN26)</f>
        <v>72</v>
      </c>
      <c r="AO27" s="27">
        <f t="shared" si="16"/>
        <v>491</v>
      </c>
      <c r="AP27" s="27"/>
      <c r="AQ27" s="27">
        <f t="shared" ref="AQ27" si="17">SUM(AQ22:AQ26)</f>
        <v>4</v>
      </c>
      <c r="AR27" s="27"/>
    </row>
    <row r="28" spans="1:54" x14ac:dyDescent="0.15">
      <c r="A28" s="415"/>
      <c r="B28" s="31"/>
      <c r="C28" s="31"/>
      <c r="D28" s="31"/>
      <c r="E28" s="31"/>
      <c r="F28" s="31"/>
      <c r="G28" s="31"/>
      <c r="H28" s="27"/>
      <c r="I28" s="31"/>
      <c r="J28" s="31"/>
      <c r="K28" s="31"/>
      <c r="L28" s="31"/>
      <c r="M28" s="31"/>
      <c r="N28" s="31"/>
      <c r="AC28" s="27"/>
      <c r="AD28" s="31"/>
      <c r="AE28" s="31"/>
      <c r="AF28" s="31"/>
      <c r="AG28" s="31"/>
      <c r="AH28" s="31"/>
      <c r="AI28" s="31"/>
      <c r="AJ28" s="27"/>
      <c r="AK28" s="31"/>
      <c r="AL28" s="31"/>
      <c r="AM28" s="31"/>
      <c r="AN28" s="31"/>
      <c r="AO28" s="31"/>
      <c r="AP28" s="31"/>
    </row>
    <row r="29" spans="1:54" x14ac:dyDescent="0.15">
      <c r="B29" s="31"/>
      <c r="C29" s="31"/>
      <c r="D29" s="31"/>
      <c r="E29" s="31"/>
      <c r="F29" s="31"/>
      <c r="G29" s="31"/>
      <c r="H29" s="31"/>
      <c r="I29" s="31"/>
      <c r="J29" s="31"/>
      <c r="K29" s="31"/>
      <c r="L29" s="31"/>
      <c r="M29" s="31"/>
      <c r="AD29" s="31"/>
      <c r="AE29" s="31"/>
      <c r="AF29" s="31"/>
      <c r="AG29" s="31"/>
      <c r="AH29" s="31"/>
      <c r="AI29" s="31"/>
      <c r="AJ29" s="31"/>
      <c r="AK29" s="31"/>
      <c r="AL29" s="31"/>
      <c r="AM29" s="31"/>
      <c r="AN29" s="31"/>
      <c r="AO29" s="31"/>
    </row>
    <row r="30" spans="1:54" x14ac:dyDescent="0.15">
      <c r="A30" s="552" t="s">
        <v>52</v>
      </c>
      <c r="B30" s="552"/>
      <c r="C30" s="552"/>
      <c r="D30" s="552"/>
      <c r="E30" s="552"/>
      <c r="F30" s="552"/>
      <c r="G30" s="552"/>
      <c r="H30" s="22"/>
      <c r="I30" s="22"/>
      <c r="J30" s="31"/>
      <c r="K30" s="31"/>
      <c r="L30" s="552" t="s">
        <v>49</v>
      </c>
      <c r="M30" s="552"/>
      <c r="N30" s="552"/>
      <c r="O30" s="552"/>
      <c r="P30" s="552"/>
      <c r="T30" s="552" t="s">
        <v>50</v>
      </c>
      <c r="U30" s="552"/>
      <c r="V30" s="552"/>
      <c r="X30" s="552"/>
      <c r="Y30" s="551"/>
      <c r="AE30" s="552" t="s">
        <v>52</v>
      </c>
      <c r="AF30" s="552"/>
      <c r="AG30" s="552"/>
      <c r="AH30" s="552"/>
      <c r="AI30" s="552"/>
      <c r="AJ30" s="552"/>
      <c r="AK30" s="552"/>
      <c r="AL30" s="31"/>
      <c r="AM30" s="31"/>
      <c r="AN30" s="552" t="s">
        <v>49</v>
      </c>
      <c r="AO30" s="552"/>
      <c r="AP30" s="552"/>
      <c r="AQ30" s="552"/>
      <c r="AR30" s="552"/>
      <c r="AV30" s="552" t="s">
        <v>50</v>
      </c>
      <c r="AW30" s="552"/>
      <c r="AX30" s="552"/>
      <c r="AZ30" s="552" t="s">
        <v>51</v>
      </c>
      <c r="BA30" s="551"/>
    </row>
    <row r="31" spans="1:54" x14ac:dyDescent="0.15">
      <c r="A31" s="27" t="s">
        <v>25</v>
      </c>
      <c r="B31" s="27"/>
      <c r="C31" s="27" t="s">
        <v>66</v>
      </c>
      <c r="D31" s="27" t="s">
        <v>34</v>
      </c>
      <c r="E31" s="27" t="s">
        <v>17</v>
      </c>
      <c r="F31" s="27" t="s">
        <v>18</v>
      </c>
      <c r="G31" s="27" t="s">
        <v>19</v>
      </c>
      <c r="H31" s="27" t="s">
        <v>20</v>
      </c>
      <c r="I31" s="27" t="s">
        <v>6</v>
      </c>
      <c r="J31" s="27" t="s">
        <v>53</v>
      </c>
      <c r="L31" s="27" t="s">
        <v>10</v>
      </c>
      <c r="M31" s="27" t="s">
        <v>11</v>
      </c>
      <c r="N31" s="27" t="s">
        <v>12</v>
      </c>
      <c r="O31" s="27" t="s">
        <v>26</v>
      </c>
      <c r="P31" s="27" t="s">
        <v>7</v>
      </c>
      <c r="S31" s="27" t="s">
        <v>25</v>
      </c>
      <c r="T31" s="27" t="s">
        <v>47</v>
      </c>
      <c r="U31" s="27" t="s">
        <v>45</v>
      </c>
      <c r="V31" s="27" t="s">
        <v>46</v>
      </c>
      <c r="X31" s="27" t="s">
        <v>14</v>
      </c>
      <c r="Y31" s="27" t="s">
        <v>21</v>
      </c>
      <c r="Z31" s="27" t="s">
        <v>1003</v>
      </c>
      <c r="AA31" s="27"/>
      <c r="AD31" s="27" t="s">
        <v>25</v>
      </c>
      <c r="AE31" s="27" t="s">
        <v>66</v>
      </c>
      <c r="AF31" s="27" t="s">
        <v>34</v>
      </c>
      <c r="AG31" s="27" t="s">
        <v>17</v>
      </c>
      <c r="AH31" s="27" t="s">
        <v>18</v>
      </c>
      <c r="AI31" s="27" t="s">
        <v>19</v>
      </c>
      <c r="AJ31" s="27" t="s">
        <v>20</v>
      </c>
      <c r="AK31" s="27" t="s">
        <v>6</v>
      </c>
      <c r="AL31" s="27" t="s">
        <v>53</v>
      </c>
      <c r="AN31" s="27" t="s">
        <v>10</v>
      </c>
      <c r="AO31" s="27" t="s">
        <v>11</v>
      </c>
      <c r="AP31" s="27" t="s">
        <v>12</v>
      </c>
      <c r="AQ31" s="27" t="s">
        <v>26</v>
      </c>
      <c r="AR31" s="27" t="s">
        <v>7</v>
      </c>
      <c r="AV31" s="27" t="s">
        <v>47</v>
      </c>
      <c r="AW31" s="27" t="s">
        <v>45</v>
      </c>
      <c r="AX31" s="27" t="s">
        <v>46</v>
      </c>
      <c r="AZ31" s="27" t="s">
        <v>14</v>
      </c>
      <c r="BA31" s="27" t="s">
        <v>21</v>
      </c>
    </row>
    <row r="32" spans="1:54" x14ac:dyDescent="0.15">
      <c r="A32" s="28" t="s">
        <v>1939</v>
      </c>
      <c r="B32" s="29">
        <v>32</v>
      </c>
      <c r="C32" s="29">
        <v>16</v>
      </c>
      <c r="D32" s="26">
        <f>F32/E32</f>
        <v>0.54285714285714282</v>
      </c>
      <c r="E32" s="29">
        <v>35</v>
      </c>
      <c r="F32" s="29">
        <v>19</v>
      </c>
      <c r="G32" s="29">
        <v>295</v>
      </c>
      <c r="H32" s="29">
        <f t="shared" ref="H32:H37" si="18">G32/F32</f>
        <v>15.526315789473685</v>
      </c>
      <c r="I32" s="29">
        <v>3</v>
      </c>
      <c r="J32" s="26">
        <f>I32/F32</f>
        <v>0.15789473684210525</v>
      </c>
      <c r="L32" s="29"/>
      <c r="M32" s="29"/>
      <c r="N32" s="40" t="e">
        <f t="shared" ref="N32:N37" si="19">M32/L32</f>
        <v>#DIV/0!</v>
      </c>
      <c r="O32" s="29"/>
      <c r="P32" s="26" t="e">
        <f>O32/L32</f>
        <v>#DIV/0!</v>
      </c>
      <c r="S32" s="28" t="s">
        <v>1940</v>
      </c>
      <c r="T32" s="41">
        <f t="shared" ref="T32:T37" si="20">(E32+L32)/($D$27+$L$27+$N$17+$E$47+$L$47)</f>
        <v>5.1698670605612999E-2</v>
      </c>
      <c r="U32" s="41">
        <f t="shared" ref="U32:U37" si="21">E32/($E$17)</f>
        <v>9.2592592592592587E-2</v>
      </c>
      <c r="V32" s="41">
        <f t="shared" ref="V32:V37" si="22">L32/($N$17+$D$27+$L$38+$L$47)</f>
        <v>0</v>
      </c>
      <c r="X32" s="29">
        <f>($G32*('Scoring Format'!$B$4))+($I32*'Scoring Format'!$B$7)+($M32*('Scoring Format'!$B$3))+($O32*('Scoring Format'!$B$6))</f>
        <v>47.5</v>
      </c>
      <c r="Y32" s="29">
        <f>(F32*1)+(($G32*('Scoring Format'!$B$4))+($I32*'Scoring Format'!$B$7)+($M32*('Scoring Format'!$B$3))+($O32*('Scoring Format'!$B$6)))</f>
        <v>66.5</v>
      </c>
      <c r="Z32" s="29">
        <f>(F32*0.5)+(($G32*('Scoring Format'!$B$4))+($I32*'Scoring Format'!$B$7)+($M32*('Scoring Format'!$B$3))+($O32*('Scoring Format'!$B$6)))</f>
        <v>57</v>
      </c>
      <c r="AA32" s="31"/>
      <c r="AD32" s="28" t="s">
        <v>221</v>
      </c>
      <c r="AE32" s="28"/>
      <c r="AF32" s="26">
        <f>AH32/AG32</f>
        <v>0.60747663551401865</v>
      </c>
      <c r="AG32" s="29">
        <v>107</v>
      </c>
      <c r="AH32" s="29">
        <v>65</v>
      </c>
      <c r="AI32" s="29">
        <v>710</v>
      </c>
      <c r="AJ32" s="29">
        <f t="shared" ref="AJ32:AJ36" si="23">AI32/AH32</f>
        <v>10.923076923076923</v>
      </c>
      <c r="AK32" s="29">
        <v>6</v>
      </c>
      <c r="AL32" s="26">
        <f>AK32/AH32</f>
        <v>9.2307692307692313E-2</v>
      </c>
      <c r="AN32" s="29">
        <v>0</v>
      </c>
      <c r="AO32" s="29">
        <v>0</v>
      </c>
      <c r="AP32" s="40" t="e">
        <f t="shared" ref="AP32:AP37" si="24">AO32/AN32</f>
        <v>#DIV/0!</v>
      </c>
      <c r="AQ32" s="29">
        <v>0</v>
      </c>
      <c r="AR32" s="26" t="e">
        <f>AQ32/AN32</f>
        <v>#DIV/0!</v>
      </c>
      <c r="AV32" s="41" t="e">
        <f>(#REF!+AK32)/(#REF!+AK35)</f>
        <v>#REF!</v>
      </c>
      <c r="AW32" s="41" t="e">
        <f>#REF!/(AK32+#REF!)</f>
        <v>#REF!</v>
      </c>
      <c r="AX32" s="41" t="e">
        <f>AK32/(#REF!+AK32)</f>
        <v>#REF!</v>
      </c>
      <c r="AZ32" s="29">
        <f>(AI32*0.1)+(AK32*6)+(AO32*0.1)+(AQ32*6)</f>
        <v>107</v>
      </c>
      <c r="BA32" s="29">
        <f>(AH32*1)+(AI32*0.1)+(AK32*6)+(AO32*0.1)+(AQ32*6)</f>
        <v>172</v>
      </c>
    </row>
    <row r="33" spans="1:53" x14ac:dyDescent="0.15">
      <c r="A33" s="28" t="s">
        <v>2708</v>
      </c>
      <c r="B33" s="29">
        <v>23</v>
      </c>
      <c r="C33" s="29">
        <v>16</v>
      </c>
      <c r="D33" s="26">
        <f t="shared" ref="D33:D37" si="25">F33/E33</f>
        <v>0.66666666666666663</v>
      </c>
      <c r="E33" s="29">
        <v>63</v>
      </c>
      <c r="F33" s="29">
        <v>42</v>
      </c>
      <c r="G33" s="29">
        <v>517</v>
      </c>
      <c r="H33" s="29">
        <f t="shared" si="18"/>
        <v>12.30952380952381</v>
      </c>
      <c r="I33" s="29">
        <v>5</v>
      </c>
      <c r="J33" s="26">
        <f t="shared" ref="J33:J37" si="26">I33/F33</f>
        <v>0.11904761904761904</v>
      </c>
      <c r="L33" s="29"/>
      <c r="M33" s="29"/>
      <c r="N33" s="40" t="e">
        <f t="shared" si="19"/>
        <v>#DIV/0!</v>
      </c>
      <c r="O33" s="29"/>
      <c r="P33" s="26" t="e">
        <f t="shared" ref="P33:P37" si="27">O33/L33</f>
        <v>#DIV/0!</v>
      </c>
      <c r="S33" s="28" t="s">
        <v>2709</v>
      </c>
      <c r="T33" s="41">
        <f t="shared" si="20"/>
        <v>9.3057607090103397E-2</v>
      </c>
      <c r="U33" s="41">
        <f t="shared" si="21"/>
        <v>0.16666666666666666</v>
      </c>
      <c r="V33" s="41">
        <f t="shared" si="22"/>
        <v>0</v>
      </c>
      <c r="X33" s="29">
        <f>($G33*('Scoring Format'!$B$4))+($I33*'Scoring Format'!$B$7)+($M33*('Scoring Format'!$B$3))+($O33*('Scoring Format'!$B$6))</f>
        <v>81.7</v>
      </c>
      <c r="Y33" s="29">
        <f>(F33*1)+(($G33*('Scoring Format'!$B$4))+($I33*'Scoring Format'!$B$7)+($M33*('Scoring Format'!$B$3))+($O33*('Scoring Format'!$B$6)))</f>
        <v>123.7</v>
      </c>
      <c r="Z33" s="29">
        <f>(F33*0.5)+(($G33*('Scoring Format'!$B$4))+($I33*'Scoring Format'!$B$7)+($M33*('Scoring Format'!$B$3))+($O33*('Scoring Format'!$B$6)))</f>
        <v>102.7</v>
      </c>
      <c r="AA33" s="31"/>
      <c r="AD33" s="28" t="s">
        <v>222</v>
      </c>
      <c r="AE33" s="28"/>
      <c r="AF33" s="26">
        <f t="shared" ref="AF33:AF37" si="28">AH33/AG33</f>
        <v>0.6333333333333333</v>
      </c>
      <c r="AG33" s="29">
        <v>120</v>
      </c>
      <c r="AH33" s="29">
        <v>76</v>
      </c>
      <c r="AI33" s="29">
        <v>892</v>
      </c>
      <c r="AJ33" s="29">
        <f t="shared" si="23"/>
        <v>11.736842105263158</v>
      </c>
      <c r="AK33" s="29">
        <v>5</v>
      </c>
      <c r="AL33" s="26">
        <f t="shared" ref="AL33:AL37" si="29">AK33/AH33</f>
        <v>6.5789473684210523E-2</v>
      </c>
      <c r="AN33" s="29">
        <v>12</v>
      </c>
      <c r="AO33" s="29">
        <v>108</v>
      </c>
      <c r="AP33" s="40">
        <f t="shared" si="24"/>
        <v>9</v>
      </c>
      <c r="AQ33" s="29">
        <v>0</v>
      </c>
      <c r="AR33" s="26">
        <f t="shared" ref="AR33:AR37" si="30">AQ33/AN33</f>
        <v>0</v>
      </c>
      <c r="AV33" s="41" t="e">
        <f>(#REF!+AK33)/(#REF!+AK36)</f>
        <v>#REF!</v>
      </c>
      <c r="AW33" s="41" t="e">
        <f>#REF!/(AK33+#REF!)</f>
        <v>#REF!</v>
      </c>
      <c r="AX33" s="41" t="e">
        <f>AK33/(#REF!+AK33)</f>
        <v>#REF!</v>
      </c>
      <c r="AZ33" s="29">
        <f>(AI33*0.1)+(AK33*6)+(AO33*0.1)+(AQ33*6)</f>
        <v>130</v>
      </c>
      <c r="BA33" s="29">
        <f>(AH33*1)+(AI33*0.1)+(AK33*6)+(AO33*0.1)+(AQ33*6)</f>
        <v>206</v>
      </c>
    </row>
    <row r="34" spans="1:53" x14ac:dyDescent="0.15">
      <c r="A34" s="28" t="s">
        <v>448</v>
      </c>
      <c r="B34" s="29">
        <v>26</v>
      </c>
      <c r="C34" s="29">
        <v>16</v>
      </c>
      <c r="D34" s="26">
        <f t="shared" si="25"/>
        <v>0.66666666666666663</v>
      </c>
      <c r="E34" s="29">
        <v>90</v>
      </c>
      <c r="F34" s="29">
        <v>60</v>
      </c>
      <c r="G34" s="29">
        <v>670</v>
      </c>
      <c r="H34" s="29">
        <f t="shared" si="18"/>
        <v>11.166666666666666</v>
      </c>
      <c r="I34" s="29">
        <v>5</v>
      </c>
      <c r="J34" s="26">
        <f t="shared" si="26"/>
        <v>8.3333333333333329E-2</v>
      </c>
      <c r="L34" s="29">
        <v>20</v>
      </c>
      <c r="M34" s="29">
        <v>85</v>
      </c>
      <c r="N34" s="40">
        <f t="shared" si="19"/>
        <v>4.25</v>
      </c>
      <c r="O34" s="29">
        <v>1</v>
      </c>
      <c r="P34" s="26">
        <f t="shared" si="27"/>
        <v>0.05</v>
      </c>
      <c r="S34" s="28" t="s">
        <v>221</v>
      </c>
      <c r="T34" s="41">
        <f t="shared" si="20"/>
        <v>0.16248153618906944</v>
      </c>
      <c r="U34" s="41">
        <f t="shared" si="21"/>
        <v>0.23809523809523808</v>
      </c>
      <c r="V34" s="41">
        <f t="shared" si="22"/>
        <v>4.0899795501022497E-2</v>
      </c>
      <c r="X34" s="29">
        <f>($G34*('Scoring Format'!$B$4))+($I34*'Scoring Format'!$B$7)+($M34*('Scoring Format'!$B$3))+($O34*('Scoring Format'!$B$6))</f>
        <v>111.5</v>
      </c>
      <c r="Y34" s="29">
        <f>(F34*1)+(($G34*('Scoring Format'!$B$4))+($I34*'Scoring Format'!$B$7)+($M34*('Scoring Format'!$B$3))+($O34*('Scoring Format'!$B$6)))</f>
        <v>171.5</v>
      </c>
      <c r="Z34" s="29">
        <f>(F34*0.5)+(($G34*('Scoring Format'!$B$4))+($I34*'Scoring Format'!$B$7)+($M34*('Scoring Format'!$B$3))+($O34*('Scoring Format'!$B$6)))</f>
        <v>141.5</v>
      </c>
      <c r="AA34" s="31"/>
      <c r="AD34" s="28" t="s">
        <v>223</v>
      </c>
      <c r="AE34" s="28"/>
      <c r="AF34" s="26">
        <f t="shared" si="28"/>
        <v>0.55000000000000004</v>
      </c>
      <c r="AG34" s="29">
        <v>40</v>
      </c>
      <c r="AH34" s="29">
        <v>22</v>
      </c>
      <c r="AI34" s="29">
        <v>325</v>
      </c>
      <c r="AJ34" s="29">
        <f t="shared" si="23"/>
        <v>14.772727272727273</v>
      </c>
      <c r="AK34" s="29">
        <v>2</v>
      </c>
      <c r="AL34" s="26">
        <f t="shared" si="29"/>
        <v>9.0909090909090912E-2</v>
      </c>
      <c r="AN34" s="29">
        <v>5</v>
      </c>
      <c r="AO34" s="29">
        <v>20</v>
      </c>
      <c r="AP34" s="40">
        <f t="shared" si="24"/>
        <v>4</v>
      </c>
      <c r="AQ34" s="29">
        <v>0</v>
      </c>
      <c r="AR34" s="26">
        <f t="shared" si="30"/>
        <v>0</v>
      </c>
      <c r="AV34" s="41" t="e">
        <f>(#REF!+AK34)/(#REF!+AK37)</f>
        <v>#REF!</v>
      </c>
      <c r="AW34" s="41" t="e">
        <f>#REF!/(AK34+#REF!)</f>
        <v>#REF!</v>
      </c>
      <c r="AX34" s="41" t="e">
        <f>AK34/(#REF!+AK34)</f>
        <v>#REF!</v>
      </c>
      <c r="AZ34" s="29">
        <f>(AI34*0.1)+(AK34*6)+(AO34*0.1)+(AQ34*6)</f>
        <v>46.5</v>
      </c>
      <c r="BA34" s="29">
        <f>(AH34*1)+(AI34*0.1)+(AK34*6)+(AO34*0.1)+(AQ34*6)</f>
        <v>68.5</v>
      </c>
    </row>
    <row r="35" spans="1:53" x14ac:dyDescent="0.15">
      <c r="A35" s="28" t="s">
        <v>2706</v>
      </c>
      <c r="B35" s="29">
        <v>29</v>
      </c>
      <c r="C35" s="29">
        <v>16</v>
      </c>
      <c r="D35" s="26">
        <f t="shared" si="25"/>
        <v>0.45454545454545453</v>
      </c>
      <c r="E35" s="29">
        <v>11</v>
      </c>
      <c r="F35" s="29">
        <v>5</v>
      </c>
      <c r="G35" s="29">
        <v>46</v>
      </c>
      <c r="H35" s="29">
        <f t="shared" si="18"/>
        <v>9.1999999999999993</v>
      </c>
      <c r="I35" s="29">
        <v>0</v>
      </c>
      <c r="J35" s="26">
        <f t="shared" si="26"/>
        <v>0</v>
      </c>
      <c r="L35" s="29">
        <v>0</v>
      </c>
      <c r="M35" s="29">
        <v>0</v>
      </c>
      <c r="N35" s="40" t="e">
        <f t="shared" si="19"/>
        <v>#DIV/0!</v>
      </c>
      <c r="O35" s="29">
        <v>0</v>
      </c>
      <c r="P35" s="26" t="e">
        <f t="shared" si="27"/>
        <v>#DIV/0!</v>
      </c>
      <c r="S35" s="28" t="s">
        <v>2710</v>
      </c>
      <c r="T35" s="41">
        <f t="shared" si="20"/>
        <v>1.6248153618906941E-2</v>
      </c>
      <c r="U35" s="41">
        <f t="shared" si="21"/>
        <v>2.9100529100529099E-2</v>
      </c>
      <c r="V35" s="41">
        <f t="shared" si="22"/>
        <v>0</v>
      </c>
      <c r="X35" s="29">
        <f>($G35*('Scoring Format'!$B$4))+($I35*'Scoring Format'!$B$7)+($M35*('Scoring Format'!$B$3))+($O35*('Scoring Format'!$B$6))</f>
        <v>4.6000000000000005</v>
      </c>
      <c r="Y35" s="29">
        <f>(F35*1)+(($G35*('Scoring Format'!$B$4))+($I35*'Scoring Format'!$B$7)+($M35*('Scoring Format'!$B$3))+($O35*('Scoring Format'!$B$6)))</f>
        <v>9.6000000000000014</v>
      </c>
      <c r="Z35" s="29">
        <f>(F35*0.5)+(($G35*('Scoring Format'!$B$4))+($I35*'Scoring Format'!$B$7)+($M35*('Scoring Format'!$B$3))+($O35*('Scoring Format'!$B$6)))</f>
        <v>7.1000000000000005</v>
      </c>
      <c r="AA35" s="31"/>
      <c r="AD35" s="28" t="s">
        <v>224</v>
      </c>
      <c r="AE35" s="28"/>
      <c r="AF35" s="26">
        <f t="shared" si="28"/>
        <v>0.66206896551724137</v>
      </c>
      <c r="AG35" s="29">
        <v>145</v>
      </c>
      <c r="AH35" s="29">
        <v>96</v>
      </c>
      <c r="AI35" s="29">
        <v>1098</v>
      </c>
      <c r="AJ35" s="29">
        <f t="shared" si="23"/>
        <v>11.4375</v>
      </c>
      <c r="AK35" s="29">
        <v>7</v>
      </c>
      <c r="AL35" s="26">
        <f t="shared" si="29"/>
        <v>7.2916666666666671E-2</v>
      </c>
      <c r="AN35" s="29">
        <v>0</v>
      </c>
      <c r="AO35" s="29">
        <v>0</v>
      </c>
      <c r="AP35" s="40" t="e">
        <f t="shared" si="24"/>
        <v>#DIV/0!</v>
      </c>
      <c r="AQ35" s="29">
        <v>0</v>
      </c>
      <c r="AR35" s="26" t="e">
        <f t="shared" si="30"/>
        <v>#DIV/0!</v>
      </c>
      <c r="AV35" s="41" t="e">
        <f>(#REF!+AK35)/(#REF!+AK38)</f>
        <v>#REF!</v>
      </c>
      <c r="AW35" s="41" t="e">
        <f>#REF!/(AK35+#REF!)</f>
        <v>#REF!</v>
      </c>
      <c r="AX35" s="41" t="e">
        <f>AK35/(#REF!+AK35)</f>
        <v>#REF!</v>
      </c>
      <c r="AZ35" s="29">
        <f>(AI35*0.1)+(AK35*6)+(AO35*0.1)+(AQ35*6)</f>
        <v>151.80000000000001</v>
      </c>
      <c r="BA35" s="29">
        <f>(AH35*1)+(AI35*0.1)+(AK35*6)+(AO35*0.1)+(AQ35*6)</f>
        <v>247.8</v>
      </c>
    </row>
    <row r="36" spans="1:53" x14ac:dyDescent="0.15">
      <c r="A36" s="28" t="s">
        <v>1938</v>
      </c>
      <c r="B36" s="29">
        <v>24</v>
      </c>
      <c r="C36" s="29">
        <v>16</v>
      </c>
      <c r="D36" s="26">
        <f t="shared" si="25"/>
        <v>0.66666666666666663</v>
      </c>
      <c r="E36" s="29">
        <v>3</v>
      </c>
      <c r="F36" s="29">
        <v>2</v>
      </c>
      <c r="G36" s="29">
        <v>25</v>
      </c>
      <c r="H36" s="29">
        <f t="shared" si="18"/>
        <v>12.5</v>
      </c>
      <c r="I36" s="29">
        <v>0</v>
      </c>
      <c r="J36" s="26">
        <f t="shared" si="26"/>
        <v>0</v>
      </c>
      <c r="L36" s="29"/>
      <c r="M36" s="29"/>
      <c r="N36" s="40" t="e">
        <f t="shared" si="19"/>
        <v>#DIV/0!</v>
      </c>
      <c r="O36" s="29"/>
      <c r="P36" s="26" t="e">
        <f t="shared" si="27"/>
        <v>#DIV/0!</v>
      </c>
      <c r="S36" s="28" t="s">
        <v>1937</v>
      </c>
      <c r="T36" s="41">
        <f t="shared" si="20"/>
        <v>4.4313146233382573E-3</v>
      </c>
      <c r="U36" s="41">
        <f t="shared" si="21"/>
        <v>7.9365079365079361E-3</v>
      </c>
      <c r="V36" s="41">
        <f t="shared" si="22"/>
        <v>0</v>
      </c>
      <c r="X36" s="29">
        <f>($G36*('Scoring Format'!$B$4))+($I36*'Scoring Format'!$B$7)+($M36*('Scoring Format'!$B$3))+($O36*('Scoring Format'!$B$6))</f>
        <v>2.5</v>
      </c>
      <c r="Y36" s="29">
        <f>(F36*1)+(($G36*('Scoring Format'!$B$4))+($I36*'Scoring Format'!$B$7)+($M36*('Scoring Format'!$B$3))+($O36*('Scoring Format'!$B$6)))</f>
        <v>4.5</v>
      </c>
      <c r="Z36" s="29">
        <f>(F36*0.5)+(($G36*('Scoring Format'!$B$4))+($I36*'Scoring Format'!$B$7)+($M36*('Scoring Format'!$B$3))+($O36*('Scoring Format'!$B$6)))</f>
        <v>3.5</v>
      </c>
      <c r="AA36" s="31"/>
      <c r="AD36" s="28" t="s">
        <v>225</v>
      </c>
      <c r="AE36" s="28"/>
      <c r="AF36" s="26">
        <f t="shared" si="28"/>
        <v>0.6</v>
      </c>
      <c r="AG36" s="29">
        <v>10</v>
      </c>
      <c r="AH36" s="29">
        <v>6</v>
      </c>
      <c r="AI36" s="29">
        <v>100</v>
      </c>
      <c r="AJ36" s="29">
        <f t="shared" si="23"/>
        <v>16.666666666666668</v>
      </c>
      <c r="AK36" s="29">
        <v>0</v>
      </c>
      <c r="AL36" s="26">
        <f t="shared" si="29"/>
        <v>0</v>
      </c>
      <c r="AN36" s="29">
        <v>0</v>
      </c>
      <c r="AO36" s="29">
        <v>0</v>
      </c>
      <c r="AP36" s="40" t="e">
        <f t="shared" si="24"/>
        <v>#DIV/0!</v>
      </c>
      <c r="AQ36" s="29">
        <v>0</v>
      </c>
      <c r="AR36" s="26" t="e">
        <f t="shared" si="30"/>
        <v>#DIV/0!</v>
      </c>
      <c r="AV36" s="41" t="e">
        <f>(#REF!+AK36)/(#REF!+AK41)</f>
        <v>#REF!</v>
      </c>
      <c r="AW36" s="41" t="e">
        <f>#REF!/(AK36+#REF!)</f>
        <v>#REF!</v>
      </c>
      <c r="AX36" s="41" t="e">
        <f>AK36/(#REF!+AK36)</f>
        <v>#REF!</v>
      </c>
      <c r="AZ36" s="29">
        <f>(AI36*0.1)+(AK36*6)+(AO36*0.1)+(AQ36*6)</f>
        <v>10</v>
      </c>
      <c r="BA36" s="29">
        <f>(AH36*1)+(AI36*0.1)+(AK36*6)+(AO36*0.1)+(AQ36*6)</f>
        <v>16</v>
      </c>
    </row>
    <row r="37" spans="1:53" x14ac:dyDescent="0.15">
      <c r="A37" s="28" t="s">
        <v>2707</v>
      </c>
      <c r="B37" s="29">
        <v>33</v>
      </c>
      <c r="C37" s="29">
        <v>13</v>
      </c>
      <c r="D37" s="26">
        <f t="shared" si="25"/>
        <v>0.58653846153846156</v>
      </c>
      <c r="E37" s="29">
        <v>104</v>
      </c>
      <c r="F37" s="29">
        <v>61</v>
      </c>
      <c r="G37" s="29">
        <v>850</v>
      </c>
      <c r="H37" s="29">
        <f t="shared" si="18"/>
        <v>13.934426229508198</v>
      </c>
      <c r="I37" s="29">
        <v>7</v>
      </c>
      <c r="J37" s="26">
        <f t="shared" si="26"/>
        <v>0.11475409836065574</v>
      </c>
      <c r="L37" s="29">
        <v>0</v>
      </c>
      <c r="M37" s="29">
        <v>0</v>
      </c>
      <c r="N37" s="40" t="e">
        <f t="shared" si="19"/>
        <v>#DIV/0!</v>
      </c>
      <c r="O37" s="29">
        <v>0</v>
      </c>
      <c r="P37" s="26" t="e">
        <f t="shared" si="27"/>
        <v>#DIV/0!</v>
      </c>
      <c r="S37" s="28" t="s">
        <v>2711</v>
      </c>
      <c r="T37" s="41">
        <f t="shared" si="20"/>
        <v>0.15361890694239291</v>
      </c>
      <c r="U37" s="41">
        <f t="shared" si="21"/>
        <v>0.27513227513227512</v>
      </c>
      <c r="V37" s="41">
        <f t="shared" si="22"/>
        <v>0</v>
      </c>
      <c r="X37" s="29">
        <f>($G37*('Scoring Format'!$B$4))+($I37*'Scoring Format'!$B$7)+($M37*('Scoring Format'!$B$3))+($O37*('Scoring Format'!$B$6))</f>
        <v>127</v>
      </c>
      <c r="Y37" s="29">
        <f>(F37*1)+(($G37*('Scoring Format'!$B$4))+($I37*'Scoring Format'!$B$7)+($M37*('Scoring Format'!$B$3))+($O37*('Scoring Format'!$B$6)))</f>
        <v>188</v>
      </c>
      <c r="Z37" s="29">
        <f>(F37*0.5)+(($G37*('Scoring Format'!$B$4))+($I37*'Scoring Format'!$B$7)+($M37*('Scoring Format'!$B$3))+($O37*('Scoring Format'!$B$6)))</f>
        <v>157.5</v>
      </c>
      <c r="AA37" s="31"/>
      <c r="AD37" s="28" t="s">
        <v>226</v>
      </c>
      <c r="AE37" s="28"/>
      <c r="AF37" s="26" t="e">
        <f t="shared" si="28"/>
        <v>#DIV/0!</v>
      </c>
      <c r="AG37" s="29"/>
      <c r="AH37" s="29"/>
      <c r="AI37" s="29"/>
      <c r="AJ37" s="29"/>
      <c r="AK37" s="29"/>
      <c r="AL37" s="26" t="e">
        <f t="shared" si="29"/>
        <v>#DIV/0!</v>
      </c>
      <c r="AN37" s="29"/>
      <c r="AO37" s="29"/>
      <c r="AP37" s="40" t="e">
        <f t="shared" si="24"/>
        <v>#DIV/0!</v>
      </c>
      <c r="AQ37" s="29"/>
      <c r="AR37" s="26" t="e">
        <f t="shared" si="30"/>
        <v>#DIV/0!</v>
      </c>
      <c r="AV37" s="41" t="e">
        <f>(#REF!+AK37)/(#REF!+AK42)</f>
        <v>#REF!</v>
      </c>
      <c r="AW37" s="41" t="e">
        <f>#REF!/(AK37+#REF!)</f>
        <v>#REF!</v>
      </c>
      <c r="AX37" s="41" t="e">
        <f>AK37/(#REF!+AK37)</f>
        <v>#REF!</v>
      </c>
      <c r="AZ37" s="29"/>
      <c r="BA37" s="29"/>
    </row>
    <row r="38" spans="1:53" x14ac:dyDescent="0.15">
      <c r="A38" s="27" t="s">
        <v>44</v>
      </c>
      <c r="B38" s="27"/>
      <c r="C38" s="27"/>
      <c r="D38" s="23"/>
      <c r="E38" s="27">
        <f>SUM(E32:E37)</f>
        <v>306</v>
      </c>
      <c r="F38" s="27">
        <f t="shared" ref="F38:I38" si="31">SUM(F32:F37)</f>
        <v>189</v>
      </c>
      <c r="G38" s="27">
        <f t="shared" si="31"/>
        <v>2403</v>
      </c>
      <c r="H38" s="27"/>
      <c r="I38" s="27">
        <f t="shared" si="31"/>
        <v>20</v>
      </c>
      <c r="J38" s="27"/>
      <c r="K38" s="27"/>
      <c r="L38" s="27">
        <f>SUM(L32:L37)</f>
        <v>20</v>
      </c>
      <c r="M38" s="27">
        <f t="shared" ref="M38:O38" si="32">SUM(M32:M37)</f>
        <v>85</v>
      </c>
      <c r="N38" s="27"/>
      <c r="O38" s="27">
        <f t="shared" si="32"/>
        <v>1</v>
      </c>
      <c r="P38" s="27"/>
      <c r="AD38" s="27" t="s">
        <v>44</v>
      </c>
      <c r="AE38" s="27"/>
      <c r="AF38" s="23"/>
      <c r="AG38" s="27">
        <f>SUM(AG32:AG37)</f>
        <v>422</v>
      </c>
      <c r="AH38" s="27">
        <f t="shared" ref="AH38:AI38" si="33">SUM(AH32:AH37)</f>
        <v>265</v>
      </c>
      <c r="AI38" s="27">
        <f t="shared" si="33"/>
        <v>3125</v>
      </c>
      <c r="AJ38" s="27"/>
      <c r="AK38" s="27">
        <f t="shared" ref="AK38" si="34">SUM(AK32:AK37)</f>
        <v>20</v>
      </c>
      <c r="AL38" s="27"/>
      <c r="AM38" s="27"/>
      <c r="AN38" s="27">
        <f>SUM(AN32:AN37)</f>
        <v>17</v>
      </c>
      <c r="AO38" s="27">
        <f t="shared" ref="AO38" si="35">SUM(AO32:AO37)</f>
        <v>128</v>
      </c>
      <c r="AP38" s="27"/>
      <c r="AQ38" s="27">
        <f t="shared" ref="AQ38" si="36">SUM(AQ32:AQ37)</f>
        <v>0</v>
      </c>
      <c r="AR38" s="27"/>
    </row>
    <row r="39" spans="1:53" x14ac:dyDescent="0.15">
      <c r="A39" s="27"/>
      <c r="C39" s="31"/>
      <c r="D39" s="31"/>
      <c r="E39" s="31"/>
      <c r="F39" s="31"/>
      <c r="G39" s="31"/>
      <c r="H39" s="31"/>
      <c r="I39" s="31"/>
      <c r="J39" s="31"/>
      <c r="K39" s="31"/>
      <c r="L39" s="31"/>
      <c r="AC39" s="27"/>
      <c r="AE39" s="31"/>
      <c r="AF39" s="31"/>
      <c r="AG39" s="31"/>
      <c r="AH39" s="31"/>
      <c r="AI39" s="31"/>
      <c r="AJ39" s="31"/>
      <c r="AK39" s="31"/>
      <c r="AL39" s="31"/>
      <c r="AM39" s="31"/>
      <c r="AN39" s="31"/>
    </row>
    <row r="40" spans="1:53" x14ac:dyDescent="0.15">
      <c r="A40" s="27"/>
      <c r="C40" s="31"/>
      <c r="D40" s="31"/>
      <c r="E40" s="31"/>
      <c r="F40" s="31"/>
      <c r="G40" s="31"/>
      <c r="H40" s="31"/>
      <c r="I40" s="31"/>
      <c r="J40" s="31"/>
      <c r="K40" s="31"/>
      <c r="L40" s="31"/>
      <c r="AC40" s="27"/>
      <c r="AE40" s="31"/>
      <c r="AF40" s="31"/>
      <c r="AG40" s="31"/>
      <c r="AH40" s="31"/>
      <c r="AI40" s="31"/>
      <c r="AJ40" s="31"/>
      <c r="AK40" s="31"/>
      <c r="AL40" s="31"/>
      <c r="AM40" s="31"/>
      <c r="AN40" s="31"/>
    </row>
    <row r="41" spans="1:53" x14ac:dyDescent="0.15">
      <c r="A41" s="552" t="s">
        <v>52</v>
      </c>
      <c r="B41" s="552"/>
      <c r="C41" s="552"/>
      <c r="D41" s="552"/>
      <c r="E41" s="552"/>
      <c r="F41" s="552"/>
      <c r="G41" s="552"/>
      <c r="H41" s="22"/>
      <c r="I41" s="22"/>
      <c r="J41" s="31"/>
      <c r="K41" s="31"/>
      <c r="L41" s="552" t="s">
        <v>49</v>
      </c>
      <c r="M41" s="552"/>
      <c r="N41" s="552"/>
      <c r="O41" s="552"/>
      <c r="P41" s="552"/>
      <c r="T41" s="552" t="s">
        <v>50</v>
      </c>
      <c r="U41" s="552"/>
      <c r="V41" s="552"/>
      <c r="X41" s="552"/>
      <c r="Y41" s="551"/>
      <c r="AE41" s="552" t="s">
        <v>52</v>
      </c>
      <c r="AF41" s="552"/>
      <c r="AG41" s="552"/>
      <c r="AH41" s="552"/>
      <c r="AI41" s="552"/>
      <c r="AJ41" s="552"/>
      <c r="AK41" s="552"/>
      <c r="AL41" s="31"/>
      <c r="AM41" s="31"/>
      <c r="AN41" s="552" t="s">
        <v>49</v>
      </c>
      <c r="AO41" s="552"/>
      <c r="AP41" s="552"/>
      <c r="AQ41" s="552"/>
      <c r="AR41" s="552"/>
      <c r="AV41" s="552" t="s">
        <v>50</v>
      </c>
      <c r="AW41" s="552"/>
      <c r="AX41" s="552"/>
      <c r="AZ41" s="552" t="s">
        <v>51</v>
      </c>
      <c r="BA41" s="551"/>
    </row>
    <row r="42" spans="1:53" x14ac:dyDescent="0.15">
      <c r="A42" s="27" t="s">
        <v>31</v>
      </c>
      <c r="B42" s="27"/>
      <c r="C42" s="27" t="s">
        <v>66</v>
      </c>
      <c r="D42" s="27" t="s">
        <v>34</v>
      </c>
      <c r="E42" s="27" t="s">
        <v>17</v>
      </c>
      <c r="F42" s="27" t="s">
        <v>18</v>
      </c>
      <c r="G42" s="27" t="s">
        <v>19</v>
      </c>
      <c r="H42" s="27" t="s">
        <v>20</v>
      </c>
      <c r="I42" s="27" t="s">
        <v>6</v>
      </c>
      <c r="J42" s="27" t="s">
        <v>53</v>
      </c>
      <c r="L42" s="27" t="s">
        <v>10</v>
      </c>
      <c r="M42" s="27" t="s">
        <v>11</v>
      </c>
      <c r="N42" s="27" t="s">
        <v>12</v>
      </c>
      <c r="O42" s="27" t="s">
        <v>54</v>
      </c>
      <c r="P42" s="27" t="s">
        <v>7</v>
      </c>
      <c r="S42" s="27" t="s">
        <v>31</v>
      </c>
      <c r="T42" s="27" t="s">
        <v>47</v>
      </c>
      <c r="U42" s="27" t="s">
        <v>45</v>
      </c>
      <c r="V42" s="27" t="s">
        <v>46</v>
      </c>
      <c r="X42" s="27" t="s">
        <v>14</v>
      </c>
      <c r="Y42" s="27" t="s">
        <v>21</v>
      </c>
      <c r="Z42" s="27" t="s">
        <v>1004</v>
      </c>
      <c r="AA42" s="27"/>
      <c r="AD42" s="27" t="s">
        <v>31</v>
      </c>
      <c r="AE42" s="27" t="s">
        <v>66</v>
      </c>
      <c r="AF42" s="27" t="s">
        <v>34</v>
      </c>
      <c r="AG42" s="27" t="s">
        <v>17</v>
      </c>
      <c r="AH42" s="27" t="s">
        <v>18</v>
      </c>
      <c r="AI42" s="27" t="s">
        <v>19</v>
      </c>
      <c r="AJ42" s="27" t="s">
        <v>20</v>
      </c>
      <c r="AK42" s="27" t="s">
        <v>6</v>
      </c>
      <c r="AL42" s="27" t="s">
        <v>53</v>
      </c>
      <c r="AN42" s="27" t="s">
        <v>10</v>
      </c>
      <c r="AO42" s="27" t="s">
        <v>11</v>
      </c>
      <c r="AP42" s="27" t="s">
        <v>12</v>
      </c>
      <c r="AQ42" s="27" t="s">
        <v>54</v>
      </c>
      <c r="AR42" s="27" t="s">
        <v>7</v>
      </c>
      <c r="AV42" s="27" t="s">
        <v>47</v>
      </c>
      <c r="AW42" s="27" t="s">
        <v>45</v>
      </c>
      <c r="AX42" s="27" t="s">
        <v>46</v>
      </c>
      <c r="AZ42" s="27" t="s">
        <v>14</v>
      </c>
      <c r="BA42" s="27" t="s">
        <v>21</v>
      </c>
    </row>
    <row r="43" spans="1:53" x14ac:dyDescent="0.15">
      <c r="A43" s="28" t="s">
        <v>451</v>
      </c>
      <c r="B43" s="29">
        <v>33</v>
      </c>
      <c r="C43" s="29">
        <v>11</v>
      </c>
      <c r="D43" s="26">
        <f>F43/E43</f>
        <v>0.76315789473684215</v>
      </c>
      <c r="E43" s="29">
        <v>76</v>
      </c>
      <c r="F43" s="29">
        <v>58</v>
      </c>
      <c r="G43" s="29">
        <v>778</v>
      </c>
      <c r="H43" s="29">
        <f>G43/F43</f>
        <v>13.413793103448276</v>
      </c>
      <c r="I43" s="29">
        <v>5</v>
      </c>
      <c r="J43" s="26">
        <f>I43/F43</f>
        <v>8.6206896551724144E-2</v>
      </c>
      <c r="L43" s="29">
        <v>0</v>
      </c>
      <c r="M43" s="29">
        <v>0</v>
      </c>
      <c r="N43" s="29" t="e">
        <f>M43/L43</f>
        <v>#DIV/0!</v>
      </c>
      <c r="O43" s="29">
        <v>0</v>
      </c>
      <c r="P43" s="26" t="e">
        <f>O43/L43</f>
        <v>#DIV/0!</v>
      </c>
      <c r="S43" s="28" t="s">
        <v>227</v>
      </c>
      <c r="T43" s="41">
        <f>(E43+L43)/($E$47+$L$47+$E$38+$L$38+$K$27+$D$27+$N$17)</f>
        <v>7.3147256977863326E-2</v>
      </c>
      <c r="U43" s="41">
        <f>E43/($E$47+$E$38+$K$27)</f>
        <v>0.13818181818181818</v>
      </c>
      <c r="V43" s="41">
        <f>L43/($L$47+$L$38+$D$27+$N$17)</f>
        <v>0</v>
      </c>
      <c r="X43" s="29">
        <f>($G43*('Scoring Format'!$B$4))+($I43*'Scoring Format'!$B$7)+($M43*('Scoring Format'!$B$3))+($O43*('Scoring Format'!$B$6))</f>
        <v>107.80000000000001</v>
      </c>
      <c r="Y43" s="29">
        <f>(F43*1)+(($G43*('Scoring Format'!$B$4))+($I43*'Scoring Format'!$B$7)+($M43*('Scoring Format'!$B$3))+($O43*('Scoring Format'!$B$6)))</f>
        <v>165.8</v>
      </c>
      <c r="Z43" s="29">
        <f>(F43*0.5)+(($G43*('Scoring Format'!$B$4))+($I43*'Scoring Format'!$B$7)+($M43*('Scoring Format'!$B$3))+($O43*('Scoring Format'!$B$6)))</f>
        <v>136.80000000000001</v>
      </c>
      <c r="AA43" s="31"/>
      <c r="AD43" s="28" t="s">
        <v>227</v>
      </c>
      <c r="AE43" s="28"/>
      <c r="AF43" s="26">
        <f>AH43/AG43</f>
        <v>0.5625</v>
      </c>
      <c r="AG43" s="29">
        <v>16</v>
      </c>
      <c r="AH43" s="29">
        <v>9</v>
      </c>
      <c r="AI43" s="29">
        <v>108</v>
      </c>
      <c r="AJ43" s="29">
        <f>AI43/AH43</f>
        <v>12</v>
      </c>
      <c r="AK43" s="29">
        <v>1</v>
      </c>
      <c r="AL43" s="26">
        <f>AK43/AH43</f>
        <v>0.1111111111111111</v>
      </c>
      <c r="AN43" s="29">
        <v>0</v>
      </c>
      <c r="AO43" s="29">
        <v>0</v>
      </c>
      <c r="AP43" s="29">
        <v>0</v>
      </c>
      <c r="AQ43" s="29">
        <v>0</v>
      </c>
      <c r="AR43" s="26" t="e">
        <f>AQ43/AN43</f>
        <v>#DIV/0!</v>
      </c>
      <c r="AV43" s="41" t="e">
        <f>(#REF!+AK43)/(#REF!+AK46)</f>
        <v>#REF!</v>
      </c>
      <c r="AW43" s="41" t="e">
        <f>#REF!/(AK43+#REF!)</f>
        <v>#REF!</v>
      </c>
      <c r="AX43" s="41" t="e">
        <f>AK43/(#REF!+AK43)</f>
        <v>#REF!</v>
      </c>
      <c r="AZ43" s="29">
        <f>(AI43*0.1)+(AK43*6)+(AO43*0.1)+(AQ43*6)</f>
        <v>16.8</v>
      </c>
      <c r="BA43" s="29">
        <f>(AH43*1)+(AI43*0.1)+(AK43*6)+(AO43*0.1)+(AQ43*6)</f>
        <v>25.8</v>
      </c>
    </row>
    <row r="44" spans="1:53" x14ac:dyDescent="0.15">
      <c r="A44" s="28" t="s">
        <v>1943</v>
      </c>
      <c r="B44" s="29">
        <v>29</v>
      </c>
      <c r="C44" s="29"/>
      <c r="D44" s="26" t="e">
        <f t="shared" ref="D44:D46" si="37">F44/E44</f>
        <v>#DIV/0!</v>
      </c>
      <c r="E44" s="29"/>
      <c r="F44" s="29"/>
      <c r="G44" s="29"/>
      <c r="H44" s="29" t="e">
        <f>G44/F44</f>
        <v>#DIV/0!</v>
      </c>
      <c r="I44" s="29">
        <v>0</v>
      </c>
      <c r="J44" s="26" t="e">
        <f t="shared" ref="J44:J46" si="38">I44/F44</f>
        <v>#DIV/0!</v>
      </c>
      <c r="L44" s="29">
        <v>0</v>
      </c>
      <c r="M44" s="29">
        <v>0</v>
      </c>
      <c r="N44" s="29" t="e">
        <f t="shared" ref="N44:N46" si="39">M44/L44</f>
        <v>#DIV/0!</v>
      </c>
      <c r="O44" s="29">
        <v>0</v>
      </c>
      <c r="P44" s="26" t="e">
        <f t="shared" ref="P44:P46" si="40">O44/L44</f>
        <v>#DIV/0!</v>
      </c>
      <c r="S44" s="28" t="s">
        <v>1944</v>
      </c>
      <c r="T44" s="41">
        <f>(E44+L44)/($E$47+$L$47+$E$38+$L$38+$K$27+$D$27+$N$17)</f>
        <v>0</v>
      </c>
      <c r="U44" s="41">
        <f>E44/($E$47+$E$38+$K$27)</f>
        <v>0</v>
      </c>
      <c r="V44" s="41">
        <f>L44/($L$47+$L$38+$D$27+$N$17)</f>
        <v>0</v>
      </c>
      <c r="X44" s="29">
        <f>($G44*('Scoring Format'!$B$4))+($I44*'Scoring Format'!$B$7)+($M44*('Scoring Format'!$B$3))+($O44*('Scoring Format'!$B$6))</f>
        <v>0</v>
      </c>
      <c r="Y44" s="29">
        <f>(F44*1)+(($G44*('Scoring Format'!$B$4))+($I44*'Scoring Format'!$B$7)+($M44*('Scoring Format'!$B$3))+($O44*('Scoring Format'!$B$6)))</f>
        <v>0</v>
      </c>
      <c r="Z44" s="29">
        <f>(F44*0.5)+(($G44*('Scoring Format'!$B$4))+($I44*'Scoring Format'!$B$7)+($M44*('Scoring Format'!$B$3))+($O44*('Scoring Format'!$B$6)))</f>
        <v>0</v>
      </c>
      <c r="AA44" s="31"/>
      <c r="AD44" s="28" t="s">
        <v>228</v>
      </c>
      <c r="AE44" s="28"/>
      <c r="AF44" s="26">
        <f t="shared" ref="AF44:AF46" si="41">AH44/AG44</f>
        <v>0.74285714285714288</v>
      </c>
      <c r="AG44" s="29">
        <v>35</v>
      </c>
      <c r="AH44" s="29">
        <v>26</v>
      </c>
      <c r="AI44" s="29">
        <v>283</v>
      </c>
      <c r="AJ44" s="29">
        <f>AI44/AH44</f>
        <v>10.884615384615385</v>
      </c>
      <c r="AK44" s="29">
        <v>2</v>
      </c>
      <c r="AL44" s="26">
        <f t="shared" ref="AL44:AL46" si="42">AK44/AH44</f>
        <v>7.6923076923076927E-2</v>
      </c>
      <c r="AN44" s="29">
        <v>0</v>
      </c>
      <c r="AO44" s="29">
        <v>0</v>
      </c>
      <c r="AP44" s="29">
        <v>0</v>
      </c>
      <c r="AQ44" s="29">
        <v>0</v>
      </c>
      <c r="AR44" s="26" t="e">
        <f t="shared" ref="AR44:AR46" si="43">AQ44/AN44</f>
        <v>#DIV/0!</v>
      </c>
      <c r="AV44" s="41" t="e">
        <f>(#REF!+AK44)/(#REF!+AK47)</f>
        <v>#REF!</v>
      </c>
      <c r="AW44" s="41" t="e">
        <f>#REF!/(AK44+#REF!)</f>
        <v>#REF!</v>
      </c>
      <c r="AX44" s="41" t="e">
        <f>AK44/(#REF!+AK44)</f>
        <v>#REF!</v>
      </c>
      <c r="AZ44" s="29">
        <f>(AI44*0.1)+(AK44*6)+(AO44*0.1)+(AQ44*6)</f>
        <v>40.299999999999997</v>
      </c>
      <c r="BA44" s="29">
        <f>(AH44*1)+(AI44*0.1)+(AK44*6)+(AO44*0.1)+(AQ44*6)</f>
        <v>66.3</v>
      </c>
    </row>
    <row r="45" spans="1:53" x14ac:dyDescent="0.15">
      <c r="A45" s="28" t="s">
        <v>2712</v>
      </c>
      <c r="B45" s="29">
        <v>26</v>
      </c>
      <c r="C45" s="29"/>
      <c r="D45" s="26">
        <f t="shared" si="37"/>
        <v>0.93333333333333335</v>
      </c>
      <c r="E45" s="29">
        <v>15</v>
      </c>
      <c r="F45" s="29">
        <v>14</v>
      </c>
      <c r="G45" s="29">
        <v>200</v>
      </c>
      <c r="H45" s="29">
        <f>G45/F45</f>
        <v>14.285714285714286</v>
      </c>
      <c r="I45" s="29">
        <v>2</v>
      </c>
      <c r="J45" s="26">
        <f t="shared" si="38"/>
        <v>0.14285714285714285</v>
      </c>
      <c r="L45" s="29">
        <v>0</v>
      </c>
      <c r="M45" s="29">
        <v>0</v>
      </c>
      <c r="N45" s="29" t="e">
        <f t="shared" si="39"/>
        <v>#DIV/0!</v>
      </c>
      <c r="O45" s="29">
        <v>0</v>
      </c>
      <c r="P45" s="26" t="e">
        <f t="shared" si="40"/>
        <v>#DIV/0!</v>
      </c>
      <c r="S45" s="28" t="s">
        <v>1700</v>
      </c>
      <c r="T45" s="41">
        <f>(E45+L45)/($E$47+$L$47+$E$38+$L$38+$K$27+$D$27+$N$17)</f>
        <v>1.4436958614051972E-2</v>
      </c>
      <c r="U45" s="41">
        <f>E45/($E$47+$E$38+$K$27)</f>
        <v>2.7272727272727271E-2</v>
      </c>
      <c r="V45" s="41">
        <f>L45/($L$47+$L$38+$D$27+$N$17)</f>
        <v>0</v>
      </c>
      <c r="X45" s="29">
        <f>($G45*('Scoring Format'!$B$4))+($I45*'Scoring Format'!$B$7)+($M45*('Scoring Format'!$B$3))+($O45*('Scoring Format'!$B$6))</f>
        <v>32</v>
      </c>
      <c r="Y45" s="29">
        <f>(F45*1)+(($G45*('Scoring Format'!$B$4))+($I45*'Scoring Format'!$B$7)+($M45*('Scoring Format'!$B$3))+($O45*('Scoring Format'!$B$6)))</f>
        <v>46</v>
      </c>
      <c r="Z45" s="29">
        <f>(F45*0.5)+(($G45*('Scoring Format'!$B$4))+($I45*'Scoring Format'!$B$7)+($M45*('Scoring Format'!$B$3))+($O45*('Scoring Format'!$B$6)))</f>
        <v>39</v>
      </c>
      <c r="AA45" s="31"/>
      <c r="AD45" s="28" t="s">
        <v>335</v>
      </c>
      <c r="AE45" s="28"/>
      <c r="AF45" s="26">
        <f t="shared" si="41"/>
        <v>0.5</v>
      </c>
      <c r="AG45" s="29">
        <v>12</v>
      </c>
      <c r="AH45" s="29">
        <v>6</v>
      </c>
      <c r="AI45" s="29">
        <v>65</v>
      </c>
      <c r="AJ45" s="29">
        <f>AI45/AH45</f>
        <v>10.833333333333334</v>
      </c>
      <c r="AK45" s="29">
        <v>0</v>
      </c>
      <c r="AL45" s="26">
        <f t="shared" si="42"/>
        <v>0</v>
      </c>
      <c r="AN45" s="29">
        <v>0</v>
      </c>
      <c r="AO45" s="29">
        <v>0</v>
      </c>
      <c r="AP45" s="29">
        <v>0</v>
      </c>
      <c r="AQ45" s="29">
        <v>0</v>
      </c>
      <c r="AR45" s="26" t="e">
        <f t="shared" si="43"/>
        <v>#DIV/0!</v>
      </c>
      <c r="AV45" s="41" t="e">
        <f>(#REF!+AK45)/(#REF!+AI49)</f>
        <v>#REF!</v>
      </c>
      <c r="AW45" s="41" t="e">
        <f>#REF!/(AK45+#REF!)</f>
        <v>#REF!</v>
      </c>
      <c r="AX45" s="41" t="e">
        <f>AK45/(#REF!+AK45)</f>
        <v>#REF!</v>
      </c>
      <c r="AZ45" s="29">
        <f>(AI45*0.1)+(AK45*6)+(AO45*0.1)+(AQ45*6)</f>
        <v>6.5</v>
      </c>
      <c r="BA45" s="29">
        <f>(AH45*1)+(AI45*0.1)+(AK45*6)+(AO45*0.1)+(AQ45*6)</f>
        <v>12.5</v>
      </c>
    </row>
    <row r="46" spans="1:53" x14ac:dyDescent="0.15">
      <c r="A46" s="28" t="s">
        <v>1945</v>
      </c>
      <c r="B46" s="29">
        <v>27</v>
      </c>
      <c r="C46" s="29"/>
      <c r="D46" s="26" t="e">
        <f t="shared" si="37"/>
        <v>#DIV/0!</v>
      </c>
      <c r="E46" s="29"/>
      <c r="F46" s="29"/>
      <c r="G46" s="29"/>
      <c r="H46" s="29" t="e">
        <f>G46/F46</f>
        <v>#DIV/0!</v>
      </c>
      <c r="I46" s="29">
        <v>0</v>
      </c>
      <c r="J46" s="26" t="e">
        <f t="shared" si="38"/>
        <v>#DIV/0!</v>
      </c>
      <c r="L46" s="29">
        <v>0</v>
      </c>
      <c r="M46" s="29">
        <v>0</v>
      </c>
      <c r="N46" s="29" t="e">
        <f t="shared" si="39"/>
        <v>#DIV/0!</v>
      </c>
      <c r="O46" s="29">
        <v>0</v>
      </c>
      <c r="P46" s="26" t="e">
        <f t="shared" si="40"/>
        <v>#DIV/0!</v>
      </c>
      <c r="S46" s="28" t="s">
        <v>1946</v>
      </c>
      <c r="T46" s="41">
        <f>(E46+L46)/($E$47+$L$47+$E$38+$L$38+$K$27+$D$27+$N$17)</f>
        <v>0</v>
      </c>
      <c r="U46" s="41">
        <f>E46/($E$47+$E$38+$K$27)</f>
        <v>0</v>
      </c>
      <c r="V46" s="41">
        <f>L46/($L$47+$L$38+$D$27+$N$17)</f>
        <v>0</v>
      </c>
      <c r="X46" s="29">
        <f>($G46*('Scoring Format'!$B$4))+($I46*'Scoring Format'!$B$7)+($M46*('Scoring Format'!$B$3))+($O46*('Scoring Format'!$B$6))</f>
        <v>0</v>
      </c>
      <c r="Y46" s="29">
        <f>(F46*1)+(($G46*('Scoring Format'!$B$4))+($I46*'Scoring Format'!$B$7)+($M46*('Scoring Format'!$B$3))+($O46*('Scoring Format'!$B$6)))</f>
        <v>0</v>
      </c>
      <c r="Z46" s="29">
        <f>(F46*0.5)+(($G46*('Scoring Format'!$B$4))+($I46*'Scoring Format'!$B$7)+($M46*('Scoring Format'!$B$3))+($O46*('Scoring Format'!$B$6)))</f>
        <v>0</v>
      </c>
      <c r="AA46" s="31"/>
      <c r="AD46" s="28" t="s">
        <v>229</v>
      </c>
      <c r="AE46" s="28"/>
      <c r="AF46" s="26" t="e">
        <f t="shared" si="41"/>
        <v>#DIV/0!</v>
      </c>
      <c r="AG46" s="29"/>
      <c r="AH46" s="29"/>
      <c r="AI46" s="29"/>
      <c r="AJ46" s="29" t="e">
        <f>AI46/AH46</f>
        <v>#DIV/0!</v>
      </c>
      <c r="AK46" s="29"/>
      <c r="AL46" s="26" t="e">
        <f t="shared" si="42"/>
        <v>#DIV/0!</v>
      </c>
      <c r="AN46" s="29"/>
      <c r="AO46" s="29"/>
      <c r="AP46" s="29"/>
      <c r="AQ46" s="29">
        <v>0</v>
      </c>
      <c r="AR46" s="26" t="e">
        <f t="shared" si="43"/>
        <v>#DIV/0!</v>
      </c>
      <c r="AV46" s="41" t="e">
        <f>(#REF!+AK46)/(#REF!+AI50)</f>
        <v>#REF!</v>
      </c>
      <c r="AW46" s="41" t="e">
        <f>#REF!/(AK46+#REF!)</f>
        <v>#REF!</v>
      </c>
      <c r="AX46" s="41" t="e">
        <f>AK46/(#REF!+AK46)</f>
        <v>#REF!</v>
      </c>
      <c r="AZ46" s="29">
        <f>(AI46*0.1)+(AK46*6)+(AO46*0.1)+(AQ46*6)</f>
        <v>0</v>
      </c>
      <c r="BA46" s="29">
        <f>(AH46*1)+(AI46*0.1)+(AK46*6)+(AO46*0.1)+(AQ46*6)</f>
        <v>0</v>
      </c>
    </row>
    <row r="47" spans="1:53" x14ac:dyDescent="0.15">
      <c r="A47" s="27" t="s">
        <v>44</v>
      </c>
      <c r="B47" s="27"/>
      <c r="C47" s="27"/>
      <c r="D47" s="23"/>
      <c r="E47" s="27">
        <f>SUM(E43:E46)</f>
        <v>91</v>
      </c>
      <c r="F47" s="27">
        <f t="shared" ref="F47:I47" si="44">SUM(F43:F46)</f>
        <v>72</v>
      </c>
      <c r="G47" s="27">
        <f t="shared" si="44"/>
        <v>978</v>
      </c>
      <c r="H47" s="27"/>
      <c r="I47" s="27">
        <f t="shared" si="44"/>
        <v>7</v>
      </c>
      <c r="J47" s="27"/>
      <c r="K47" s="27"/>
      <c r="L47" s="27">
        <f>SUM(L43:L46)</f>
        <v>0</v>
      </c>
      <c r="M47" s="27">
        <f t="shared" ref="M47:O47" si="45">SUM(M43:M46)</f>
        <v>0</v>
      </c>
      <c r="N47" s="27"/>
      <c r="O47" s="27">
        <f t="shared" si="45"/>
        <v>0</v>
      </c>
      <c r="P47" s="23"/>
      <c r="R47" s="32"/>
      <c r="T47" s="32"/>
      <c r="V47" s="31"/>
      <c r="W47" s="31"/>
      <c r="AD47" s="27" t="s">
        <v>44</v>
      </c>
      <c r="AE47" s="27"/>
      <c r="AF47" s="23"/>
      <c r="AG47" s="27">
        <f>SUM(AG43:AG46)</f>
        <v>63</v>
      </c>
      <c r="AH47" s="27">
        <f t="shared" ref="AH47:AI47" si="46">SUM(AH43:AH46)</f>
        <v>41</v>
      </c>
      <c r="AI47" s="27">
        <f t="shared" si="46"/>
        <v>456</v>
      </c>
      <c r="AJ47" s="27"/>
      <c r="AK47" s="27">
        <f t="shared" ref="AK47" si="47">SUM(AK43:AK46)</f>
        <v>3</v>
      </c>
      <c r="AL47" s="27"/>
      <c r="AM47" s="27"/>
      <c r="AN47" s="27">
        <f>SUM(AN43:AN46)</f>
        <v>0</v>
      </c>
      <c r="AO47" s="27">
        <f t="shared" ref="AO47" si="48">SUM(AO43:AO46)</f>
        <v>0</v>
      </c>
      <c r="AP47" s="27"/>
      <c r="AQ47" s="27">
        <f t="shared" ref="AQ47" si="49">SUM(AQ43:AQ46)</f>
        <v>0</v>
      </c>
      <c r="AR47" s="23"/>
      <c r="AT47" s="32"/>
      <c r="AU47" s="32"/>
      <c r="AV47" s="32"/>
      <c r="AX47" s="31"/>
      <c r="AY47" s="31"/>
    </row>
    <row r="48" spans="1:53" x14ac:dyDescent="0.15">
      <c r="H48" s="36"/>
      <c r="I48" s="31"/>
      <c r="J48" s="31"/>
      <c r="P48" s="32"/>
      <c r="Q48" s="32"/>
      <c r="R48" s="32"/>
      <c r="T48" s="31"/>
      <c r="U48" s="31"/>
      <c r="AJ48" s="36"/>
      <c r="AK48" s="31"/>
      <c r="AL48" s="31"/>
      <c r="AR48" s="32"/>
      <c r="AS48" s="32"/>
      <c r="AT48" s="32"/>
      <c r="AV48" s="31"/>
      <c r="AW48" s="31"/>
    </row>
    <row r="49" spans="1:50" x14ac:dyDescent="0.15">
      <c r="H49" s="36"/>
      <c r="I49" s="31"/>
      <c r="J49" s="31"/>
      <c r="P49" s="32"/>
      <c r="Q49" s="32"/>
      <c r="R49" s="32"/>
      <c r="T49" s="31"/>
      <c r="U49" s="31"/>
      <c r="AJ49" s="36"/>
      <c r="AK49" s="31"/>
      <c r="AL49" s="31"/>
      <c r="AR49" s="32"/>
      <c r="AS49" s="32"/>
      <c r="AT49" s="32"/>
      <c r="AV49" s="31"/>
      <c r="AW49" s="31"/>
    </row>
    <row r="50" spans="1:50" x14ac:dyDescent="0.15">
      <c r="A50" s="552" t="s">
        <v>57</v>
      </c>
      <c r="B50" s="552"/>
      <c r="C50" s="552"/>
      <c r="D50" s="552"/>
      <c r="E50" s="552"/>
      <c r="F50" s="552"/>
      <c r="G50" s="552"/>
      <c r="H50" s="36"/>
      <c r="I50" s="31"/>
      <c r="J50" s="552" t="s">
        <v>58</v>
      </c>
      <c r="K50" s="553"/>
      <c r="L50" s="553"/>
      <c r="M50" s="553"/>
      <c r="N50" s="553"/>
      <c r="P50" s="43"/>
      <c r="Q50" s="32"/>
      <c r="R50" s="552" t="s">
        <v>62</v>
      </c>
      <c r="S50" s="553"/>
      <c r="T50" s="553"/>
      <c r="U50" s="553"/>
      <c r="V50" s="553"/>
      <c r="AC50" s="552" t="s">
        <v>57</v>
      </c>
      <c r="AD50" s="552"/>
      <c r="AE50" s="552"/>
      <c r="AF50" s="552"/>
      <c r="AG50" s="552"/>
      <c r="AH50" s="552"/>
      <c r="AI50" s="552"/>
      <c r="AJ50" s="36"/>
      <c r="AK50" s="31"/>
      <c r="AL50" s="552" t="s">
        <v>58</v>
      </c>
      <c r="AM50" s="553"/>
      <c r="AN50" s="553"/>
      <c r="AO50" s="553"/>
      <c r="AP50" s="553"/>
      <c r="AR50" s="43"/>
      <c r="AS50" s="32"/>
      <c r="AT50" s="552" t="s">
        <v>62</v>
      </c>
      <c r="AU50" s="553"/>
      <c r="AV50" s="553"/>
      <c r="AW50" s="553"/>
      <c r="AX50" s="553"/>
    </row>
    <row r="51" spans="1:50" x14ac:dyDescent="0.15">
      <c r="A51" s="23"/>
      <c r="B51" s="27" t="s">
        <v>17</v>
      </c>
      <c r="C51" s="27" t="s">
        <v>42</v>
      </c>
      <c r="D51" s="27" t="s">
        <v>19</v>
      </c>
      <c r="E51" s="27" t="s">
        <v>6</v>
      </c>
      <c r="H51" s="31"/>
      <c r="I51" s="31"/>
      <c r="J51" s="554" t="s">
        <v>59</v>
      </c>
      <c r="K51" s="551"/>
      <c r="L51" s="551"/>
      <c r="M51" s="551"/>
      <c r="N51" s="23" t="s">
        <v>60</v>
      </c>
      <c r="R51" s="554" t="s">
        <v>59</v>
      </c>
      <c r="S51" s="551"/>
      <c r="T51" s="551"/>
      <c r="U51" s="551"/>
      <c r="V51" s="23" t="s">
        <v>60</v>
      </c>
      <c r="AC51" s="23"/>
      <c r="AD51" s="27" t="s">
        <v>17</v>
      </c>
      <c r="AE51" s="27" t="s">
        <v>42</v>
      </c>
      <c r="AF51" s="27" t="s">
        <v>19</v>
      </c>
      <c r="AG51" s="27" t="s">
        <v>6</v>
      </c>
      <c r="AJ51" s="31"/>
      <c r="AK51" s="31"/>
      <c r="AL51" s="554" t="s">
        <v>59</v>
      </c>
      <c r="AM51" s="551"/>
      <c r="AN51" s="551"/>
      <c r="AO51" s="551"/>
      <c r="AP51" s="23" t="s">
        <v>60</v>
      </c>
      <c r="AT51" s="554" t="s">
        <v>59</v>
      </c>
      <c r="AU51" s="551"/>
      <c r="AV51" s="551"/>
      <c r="AW51" s="551"/>
      <c r="AX51" s="23" t="s">
        <v>60</v>
      </c>
    </row>
    <row r="52" spans="1:50" x14ac:dyDescent="0.15">
      <c r="A52" s="42" t="s">
        <v>33</v>
      </c>
      <c r="B52" s="29">
        <f>SUM(K22:K26,E32:E37,E43:E46)</f>
        <v>550</v>
      </c>
      <c r="C52" s="29">
        <f>SUM(F43:F46,F32:F37,L22:L26)</f>
        <v>378</v>
      </c>
      <c r="D52" s="29">
        <f>SUM(G43:G46,G32:G37,M22:M26)</f>
        <v>4350</v>
      </c>
      <c r="E52" s="29">
        <f>SUM(O22:O26,I32:I37,I43:I46)</f>
        <v>35</v>
      </c>
      <c r="H52" s="31"/>
      <c r="I52" s="31"/>
      <c r="J52" s="555" t="s">
        <v>2713</v>
      </c>
      <c r="K52" s="555"/>
      <c r="L52" s="555"/>
      <c r="M52" s="555"/>
      <c r="N52" s="28" t="s">
        <v>0</v>
      </c>
      <c r="R52" s="555" t="s">
        <v>4019</v>
      </c>
      <c r="S52" s="555"/>
      <c r="T52" s="555"/>
      <c r="U52" s="555"/>
      <c r="V52" s="28" t="s">
        <v>286</v>
      </c>
      <c r="AC52" s="42" t="s">
        <v>33</v>
      </c>
      <c r="AD52" s="29">
        <f>SUM(AM22:AM26,AG32:AG37,AG43:AG46)</f>
        <v>583</v>
      </c>
      <c r="AE52" s="29">
        <f>SUM(AH43:AH46,AH32:AH37,AM22:AM26)</f>
        <v>404</v>
      </c>
      <c r="AF52" s="29">
        <f>SUM(AI43:AI46,AI32:AI37,AN22:AN26)</f>
        <v>3653</v>
      </c>
      <c r="AG52" s="29">
        <f>SUM(AQ22:AQ26,AK32:AK37,AK43:AK46)</f>
        <v>27</v>
      </c>
      <c r="AJ52" s="31"/>
      <c r="AK52" s="31"/>
      <c r="AL52" s="556"/>
      <c r="AM52" s="555"/>
      <c r="AN52" s="555"/>
      <c r="AO52" s="555"/>
      <c r="AP52" s="28"/>
      <c r="AT52" s="556"/>
      <c r="AU52" s="555"/>
      <c r="AV52" s="555"/>
      <c r="AW52" s="555"/>
      <c r="AX52" s="28"/>
    </row>
    <row r="53" spans="1:50" x14ac:dyDescent="0.15">
      <c r="A53" s="42" t="s">
        <v>43</v>
      </c>
      <c r="B53" s="29">
        <f>SUM(D17)</f>
        <v>550</v>
      </c>
      <c r="C53" s="29">
        <f>SUM(E17)</f>
        <v>378</v>
      </c>
      <c r="D53" s="29">
        <f>SUM(G17)</f>
        <v>4350</v>
      </c>
      <c r="E53" s="29">
        <f>SUM(I17)</f>
        <v>35</v>
      </c>
      <c r="F53" s="27"/>
      <c r="J53" s="555" t="s">
        <v>791</v>
      </c>
      <c r="K53" s="555"/>
      <c r="L53" s="555"/>
      <c r="M53" s="555"/>
      <c r="N53" s="28" t="s">
        <v>16</v>
      </c>
      <c r="R53" s="555" t="s">
        <v>4024</v>
      </c>
      <c r="S53" s="555"/>
      <c r="T53" s="555"/>
      <c r="U53" s="555"/>
      <c r="V53" s="28" t="s">
        <v>285</v>
      </c>
      <c r="AC53" s="42" t="s">
        <v>43</v>
      </c>
      <c r="AD53" s="29">
        <f>SUM(AF17)</f>
        <v>583</v>
      </c>
      <c r="AE53" s="29">
        <f>SUM(AG17)</f>
        <v>378</v>
      </c>
      <c r="AF53" s="29">
        <f>SUM(AI17)</f>
        <v>4072</v>
      </c>
      <c r="AG53" s="29">
        <f>SUM(AK17)</f>
        <v>27</v>
      </c>
      <c r="AH53" s="27"/>
      <c r="AL53" s="556"/>
      <c r="AM53" s="555"/>
      <c r="AN53" s="555"/>
      <c r="AO53" s="555"/>
      <c r="AP53" s="28"/>
      <c r="AT53" s="556"/>
      <c r="AU53" s="555"/>
      <c r="AV53" s="555"/>
      <c r="AW53" s="555"/>
      <c r="AX53" s="28"/>
    </row>
    <row r="54" spans="1:50" x14ac:dyDescent="0.15">
      <c r="A54" s="42" t="s">
        <v>65</v>
      </c>
      <c r="B54" s="28"/>
      <c r="F54" s="27"/>
      <c r="J54" s="555" t="s">
        <v>2714</v>
      </c>
      <c r="K54" s="555"/>
      <c r="L54" s="555"/>
      <c r="M54" s="555"/>
      <c r="N54" s="28" t="s">
        <v>16</v>
      </c>
      <c r="R54" s="555"/>
      <c r="S54" s="555"/>
      <c r="T54" s="555"/>
      <c r="U54" s="555"/>
      <c r="V54" s="28"/>
      <c r="AC54" s="42" t="s">
        <v>65</v>
      </c>
      <c r="AD54" s="28"/>
      <c r="AH54" s="27"/>
      <c r="AL54" s="556"/>
      <c r="AM54" s="555"/>
      <c r="AN54" s="555"/>
      <c r="AO54" s="555"/>
      <c r="AP54" s="28"/>
      <c r="AT54" s="556"/>
      <c r="AU54" s="555"/>
      <c r="AV54" s="555"/>
      <c r="AW54" s="555"/>
      <c r="AX54" s="28"/>
    </row>
    <row r="55" spans="1:50" x14ac:dyDescent="0.15">
      <c r="J55" s="555" t="s">
        <v>2715</v>
      </c>
      <c r="K55" s="555"/>
      <c r="L55" s="555"/>
      <c r="M55" s="555"/>
      <c r="N55" s="28" t="s">
        <v>285</v>
      </c>
      <c r="R55" s="556"/>
      <c r="S55" s="555"/>
      <c r="T55" s="555"/>
      <c r="U55" s="555"/>
      <c r="V55" s="28"/>
      <c r="AL55" s="556"/>
      <c r="AM55" s="555"/>
      <c r="AN55" s="555"/>
      <c r="AO55" s="555"/>
      <c r="AP55" s="28"/>
      <c r="AT55" s="556"/>
      <c r="AU55" s="555"/>
      <c r="AV55" s="555"/>
      <c r="AW55" s="555"/>
      <c r="AX55" s="28"/>
    </row>
    <row r="56" spans="1:50" x14ac:dyDescent="0.15">
      <c r="A56" s="23"/>
      <c r="B56" s="27" t="s">
        <v>1</v>
      </c>
      <c r="C56" s="27" t="s">
        <v>4</v>
      </c>
      <c r="D56" s="27" t="s">
        <v>6</v>
      </c>
      <c r="J56" s="555" t="s">
        <v>2716</v>
      </c>
      <c r="K56" s="555"/>
      <c r="L56" s="555"/>
      <c r="M56" s="555"/>
      <c r="N56" s="28" t="s">
        <v>285</v>
      </c>
      <c r="R56" s="556"/>
      <c r="S56" s="555"/>
      <c r="T56" s="555"/>
      <c r="U56" s="555"/>
      <c r="V56" s="28"/>
      <c r="AC56" s="23"/>
      <c r="AD56" s="27" t="s">
        <v>1</v>
      </c>
      <c r="AE56" s="27" t="s">
        <v>4</v>
      </c>
      <c r="AF56" s="27" t="s">
        <v>6</v>
      </c>
      <c r="AL56" s="556"/>
      <c r="AM56" s="555"/>
      <c r="AN56" s="555"/>
      <c r="AO56" s="555"/>
      <c r="AP56" s="28"/>
      <c r="AT56" s="556"/>
      <c r="AU56" s="555"/>
      <c r="AV56" s="555"/>
      <c r="AW56" s="555"/>
      <c r="AX56" s="28"/>
    </row>
    <row r="57" spans="1:50" x14ac:dyDescent="0.15">
      <c r="A57" s="42" t="s">
        <v>56</v>
      </c>
      <c r="B57" s="29">
        <f>SUM(N14:N16,D22:D26,L32:L37,L43:L46)</f>
        <v>489</v>
      </c>
      <c r="C57" s="29">
        <f>SUM(O14:O16,E22:E26,M32:M37,M43:M46)</f>
        <v>2175</v>
      </c>
      <c r="D57" s="29">
        <f>SUM(Q14:Q16,G22:G26,O32:O37,O43:O46)</f>
        <v>19</v>
      </c>
      <c r="J57" s="555" t="s">
        <v>650</v>
      </c>
      <c r="K57" s="555"/>
      <c r="L57" s="555"/>
      <c r="M57" s="555"/>
      <c r="N57" s="28" t="s">
        <v>285</v>
      </c>
      <c r="R57" s="556"/>
      <c r="S57" s="555"/>
      <c r="T57" s="555"/>
      <c r="U57" s="555"/>
      <c r="V57" s="28"/>
      <c r="AC57" s="42" t="s">
        <v>56</v>
      </c>
      <c r="AD57" s="29">
        <f>SUM(AP14:AP16,AF22:AF26,AN32:AN37,AN43:AN46)</f>
        <v>421</v>
      </c>
      <c r="AE57" s="29">
        <f>SUM(AQ14:AQ16,AG22:AG26,AO32:AO37,AO43:AO46)</f>
        <v>2231</v>
      </c>
      <c r="AF57" s="29">
        <f>SUM(AS14:AS16,AI22:AI26,AQ32:AQ37,AQ43:AQ46)</f>
        <v>18</v>
      </c>
      <c r="AL57" s="556"/>
      <c r="AM57" s="555"/>
      <c r="AN57" s="555"/>
      <c r="AO57" s="555"/>
      <c r="AP57" s="28"/>
      <c r="AT57" s="556"/>
      <c r="AU57" s="555"/>
      <c r="AV57" s="555"/>
      <c r="AW57" s="555"/>
      <c r="AX57" s="28"/>
    </row>
    <row r="58" spans="1:50" x14ac:dyDescent="0.15">
      <c r="A58" s="42" t="s">
        <v>65</v>
      </c>
      <c r="B58" s="28"/>
      <c r="J58" s="555" t="s">
        <v>2717</v>
      </c>
      <c r="K58" s="555"/>
      <c r="L58" s="555"/>
      <c r="M58" s="555"/>
      <c r="N58" s="28" t="s">
        <v>285</v>
      </c>
      <c r="R58" s="556"/>
      <c r="S58" s="555"/>
      <c r="T58" s="555"/>
      <c r="U58" s="555"/>
      <c r="V58" s="28"/>
      <c r="AC58" s="42" t="s">
        <v>65</v>
      </c>
      <c r="AD58" s="28"/>
      <c r="AL58" s="556"/>
      <c r="AM58" s="555"/>
      <c r="AN58" s="555"/>
      <c r="AO58" s="555"/>
      <c r="AP58" s="28"/>
      <c r="AT58" s="556"/>
      <c r="AU58" s="555"/>
      <c r="AV58" s="555"/>
      <c r="AW58" s="555"/>
      <c r="AX58" s="28"/>
    </row>
    <row r="59" spans="1:50" x14ac:dyDescent="0.15">
      <c r="J59" s="555" t="s">
        <v>2718</v>
      </c>
      <c r="K59" s="555"/>
      <c r="L59" s="555"/>
      <c r="M59" s="555"/>
      <c r="N59" s="28" t="s">
        <v>285</v>
      </c>
      <c r="R59" s="556"/>
      <c r="S59" s="555"/>
      <c r="T59" s="555"/>
      <c r="U59" s="555"/>
      <c r="V59" s="28"/>
      <c r="AL59" s="556"/>
      <c r="AM59" s="555"/>
      <c r="AN59" s="555"/>
      <c r="AO59" s="555"/>
      <c r="AP59" s="28"/>
      <c r="AT59" s="556"/>
      <c r="AU59" s="555"/>
      <c r="AV59" s="555"/>
      <c r="AW59" s="555"/>
      <c r="AX59" s="28"/>
    </row>
    <row r="60" spans="1:50" x14ac:dyDescent="0.15">
      <c r="B60" s="27" t="s">
        <v>40</v>
      </c>
      <c r="C60" s="27" t="s">
        <v>41</v>
      </c>
      <c r="J60" s="21" t="s">
        <v>2719</v>
      </c>
      <c r="N60" s="21" t="s">
        <v>286</v>
      </c>
      <c r="AD60" s="27" t="s">
        <v>40</v>
      </c>
      <c r="AE60" s="27" t="s">
        <v>41</v>
      </c>
    </row>
    <row r="61" spans="1:50" x14ac:dyDescent="0.15">
      <c r="A61" s="42" t="s">
        <v>39</v>
      </c>
      <c r="B61" s="26">
        <f>B57/(B53+B57)</f>
        <v>0.47064485081809432</v>
      </c>
      <c r="C61" s="26">
        <f>B53/(B53+B57)</f>
        <v>0.52935514918190563</v>
      </c>
      <c r="J61" s="21" t="s">
        <v>2720</v>
      </c>
      <c r="N61" s="21" t="s">
        <v>286</v>
      </c>
      <c r="AC61" s="42" t="s">
        <v>39</v>
      </c>
      <c r="AD61" s="26">
        <f>AD57/(AD53+AD57)</f>
        <v>0.41932270916334663</v>
      </c>
      <c r="AE61" s="26">
        <f>AD53/(AD53+AD57)</f>
        <v>0.58067729083665343</v>
      </c>
      <c r="AL61" s="21" t="s">
        <v>61</v>
      </c>
    </row>
    <row r="62" spans="1:50" x14ac:dyDescent="0.15">
      <c r="A62" s="42" t="s">
        <v>64</v>
      </c>
      <c r="B62" s="28"/>
      <c r="C62" s="28"/>
      <c r="J62" s="21" t="s">
        <v>4018</v>
      </c>
      <c r="N62" s="21" t="s">
        <v>286</v>
      </c>
      <c r="AC62" s="42" t="s">
        <v>64</v>
      </c>
      <c r="AD62" s="28"/>
      <c r="AE62" s="28"/>
    </row>
    <row r="73" spans="1:23" x14ac:dyDescent="0.15">
      <c r="A73" s="552" t="s">
        <v>55</v>
      </c>
      <c r="B73" s="552"/>
      <c r="C73" s="552"/>
      <c r="D73" s="552"/>
      <c r="E73" s="552"/>
      <c r="F73" s="552"/>
      <c r="G73" s="552"/>
      <c r="H73" s="552"/>
      <c r="I73" s="552"/>
      <c r="J73" s="552"/>
      <c r="K73" s="552"/>
      <c r="L73" s="552"/>
      <c r="M73" s="552"/>
      <c r="N73" s="552"/>
      <c r="O73" s="552"/>
      <c r="P73" s="552"/>
      <c r="Q73" s="552"/>
      <c r="R73" s="552"/>
      <c r="S73" s="552"/>
      <c r="T73" s="552"/>
      <c r="U73" s="552"/>
      <c r="V73" s="552"/>
      <c r="W73" s="552"/>
    </row>
    <row r="74" spans="1:23" x14ac:dyDescent="0.15">
      <c r="A74" s="22"/>
      <c r="B74" s="22"/>
      <c r="C74" s="22"/>
      <c r="D74" s="22"/>
      <c r="E74" s="22"/>
      <c r="F74" s="22"/>
      <c r="G74" s="22"/>
      <c r="H74" s="22"/>
      <c r="I74" s="22"/>
      <c r="J74" s="22"/>
      <c r="K74" s="22"/>
      <c r="L74" s="22"/>
      <c r="M74" s="22"/>
      <c r="N74" s="22"/>
      <c r="O74" s="22"/>
      <c r="P74" s="22"/>
      <c r="Q74" s="22"/>
      <c r="R74" s="22"/>
      <c r="S74" s="22"/>
      <c r="T74" s="22"/>
      <c r="U74" s="22"/>
      <c r="V74" s="22"/>
      <c r="W74" s="22"/>
    </row>
    <row r="75" spans="1:23" x14ac:dyDescent="0.15">
      <c r="H75" s="550" t="s">
        <v>36</v>
      </c>
      <c r="I75" s="550"/>
      <c r="J75" s="550"/>
      <c r="M75" s="550" t="s">
        <v>37</v>
      </c>
      <c r="N75" s="550"/>
      <c r="O75" s="550"/>
      <c r="S75" s="23" t="s">
        <v>94</v>
      </c>
    </row>
    <row r="76" spans="1:23" x14ac:dyDescent="0.15">
      <c r="H76" s="550" t="s">
        <v>38</v>
      </c>
      <c r="I76" s="550"/>
      <c r="J76" s="550"/>
      <c r="M76" s="24" t="s">
        <v>75</v>
      </c>
      <c r="S76" s="25" t="s">
        <v>40</v>
      </c>
      <c r="T76" s="25" t="s">
        <v>41</v>
      </c>
    </row>
    <row r="77" spans="1:23" x14ac:dyDescent="0.15">
      <c r="H77" s="550"/>
      <c r="I77" s="550"/>
      <c r="J77" s="550"/>
      <c r="S77" s="26">
        <f>(M87+C97+K108+K117)/(M87+C97+K108+C87)</f>
        <v>0.4943502824858757</v>
      </c>
      <c r="T77" s="26">
        <f>C87/(C87+M87+C97+K108+K117)</f>
        <v>0.50564971751412424</v>
      </c>
    </row>
    <row r="80" spans="1:23" x14ac:dyDescent="0.15">
      <c r="A80" s="552" t="s">
        <v>38</v>
      </c>
      <c r="B80" s="552"/>
      <c r="C80" s="552"/>
      <c r="D80" s="552"/>
      <c r="E80" s="552"/>
      <c r="F80" s="552"/>
      <c r="G80" s="552"/>
      <c r="H80" s="552"/>
      <c r="I80" s="552"/>
      <c r="J80" s="552"/>
      <c r="K80" s="552"/>
      <c r="L80" s="552"/>
      <c r="M80" s="552"/>
      <c r="N80" s="552"/>
      <c r="O80" s="552"/>
      <c r="P80" s="552"/>
      <c r="Q80" s="552"/>
      <c r="R80" s="552"/>
      <c r="S80" s="552"/>
      <c r="T80" s="552"/>
      <c r="U80" s="552"/>
      <c r="V80" s="552"/>
      <c r="W80" s="552"/>
    </row>
    <row r="82" spans="1:27" x14ac:dyDescent="0.15">
      <c r="C82" s="552" t="s">
        <v>48</v>
      </c>
      <c r="D82" s="552"/>
      <c r="E82" s="552"/>
      <c r="F82" s="552"/>
      <c r="G82" s="552"/>
      <c r="H82" s="552"/>
      <c r="I82" s="552"/>
      <c r="L82" s="552" t="s">
        <v>49</v>
      </c>
      <c r="M82" s="553"/>
      <c r="N82" s="553"/>
      <c r="O82" s="553"/>
      <c r="P82" s="553"/>
      <c r="R82" s="552" t="s">
        <v>50</v>
      </c>
      <c r="S82" s="552"/>
      <c r="T82" s="552"/>
      <c r="V82" s="552" t="s">
        <v>51</v>
      </c>
      <c r="W82" s="552"/>
    </row>
    <row r="83" spans="1:27" x14ac:dyDescent="0.15">
      <c r="A83" s="27" t="s">
        <v>0</v>
      </c>
      <c r="B83" s="27" t="s">
        <v>66</v>
      </c>
      <c r="C83" s="27" t="s">
        <v>1</v>
      </c>
      <c r="D83" s="27" t="s">
        <v>2</v>
      </c>
      <c r="E83" s="27" t="s">
        <v>3</v>
      </c>
      <c r="F83" s="27" t="s">
        <v>4</v>
      </c>
      <c r="G83" s="27" t="s">
        <v>5</v>
      </c>
      <c r="H83" s="27" t="s">
        <v>6</v>
      </c>
      <c r="I83" s="27" t="s">
        <v>7</v>
      </c>
      <c r="J83" s="27" t="s">
        <v>8</v>
      </c>
      <c r="K83" s="27" t="s">
        <v>9</v>
      </c>
      <c r="M83" s="27" t="s">
        <v>10</v>
      </c>
      <c r="N83" s="27" t="s">
        <v>11</v>
      </c>
      <c r="O83" s="27" t="s">
        <v>12</v>
      </c>
      <c r="P83" s="27" t="s">
        <v>6</v>
      </c>
      <c r="Q83" s="27" t="s">
        <v>13</v>
      </c>
      <c r="R83" s="27"/>
      <c r="S83" s="27" t="s">
        <v>47</v>
      </c>
      <c r="T83" s="27" t="s">
        <v>45</v>
      </c>
      <c r="U83" s="27" t="s">
        <v>46</v>
      </c>
      <c r="V83" s="27"/>
      <c r="W83" s="27" t="s">
        <v>14</v>
      </c>
      <c r="X83" s="27" t="s">
        <v>63</v>
      </c>
      <c r="Y83" s="27"/>
      <c r="Z83" s="27"/>
    </row>
    <row r="84" spans="1:27" x14ac:dyDescent="0.15">
      <c r="A84" s="28" t="s">
        <v>1486</v>
      </c>
      <c r="B84" s="29"/>
      <c r="C84" s="29"/>
      <c r="D84" s="29"/>
      <c r="E84" s="26" t="e">
        <f>D84/C84</f>
        <v>#DIV/0!</v>
      </c>
      <c r="F84" s="29"/>
      <c r="G84" s="30" t="e">
        <f>F84/C84</f>
        <v>#DIV/0!</v>
      </c>
      <c r="H84" s="29"/>
      <c r="I84" s="26" t="e">
        <f>H84/C84</f>
        <v>#DIV/0!</v>
      </c>
      <c r="J84" s="29"/>
      <c r="K84" s="26" t="e">
        <f>J84/C84</f>
        <v>#DIV/0!</v>
      </c>
      <c r="M84" s="29"/>
      <c r="N84" s="29"/>
      <c r="O84" s="29" t="e">
        <f>N84/M84</f>
        <v>#DIV/0!</v>
      </c>
      <c r="P84" s="29"/>
      <c r="Q84" s="26" t="e">
        <f>P84/M84</f>
        <v>#DIV/0!</v>
      </c>
      <c r="R84" s="31"/>
      <c r="S84" s="26">
        <f>(C84+M84)/($D$17+$N$17)</f>
        <v>0</v>
      </c>
      <c r="T84" s="26">
        <f>C84/($D$17)</f>
        <v>0</v>
      </c>
      <c r="U84" s="26">
        <f>M84/($N$17)</f>
        <v>0</v>
      </c>
      <c r="V84" s="32"/>
      <c r="W84" s="29">
        <f>(F84*0.05)+(H84*4)+(J84*-1)+(N84*0.1)+(P84*6)</f>
        <v>0</v>
      </c>
      <c r="X84" s="33">
        <f>((F84*0.05)+(H84*4)+(J84*-1)+(N84*0.1)+(P84*6))*0.4</f>
        <v>0</v>
      </c>
      <c r="Y84" s="31"/>
      <c r="Z84" s="31"/>
    </row>
    <row r="85" spans="1:27" x14ac:dyDescent="0.15">
      <c r="A85" s="28" t="s">
        <v>1484</v>
      </c>
      <c r="B85" s="29"/>
      <c r="C85" s="29"/>
      <c r="D85" s="29"/>
      <c r="E85" s="26" t="e">
        <f>D85/C85</f>
        <v>#DIV/0!</v>
      </c>
      <c r="F85" s="29"/>
      <c r="G85" s="30" t="e">
        <f>F85/C85</f>
        <v>#DIV/0!</v>
      </c>
      <c r="H85" s="29"/>
      <c r="I85" s="26" t="e">
        <f>H85/C85</f>
        <v>#DIV/0!</v>
      </c>
      <c r="J85" s="29"/>
      <c r="K85" s="26" t="e">
        <f t="shared" ref="K85:K86" si="50">J85/C85</f>
        <v>#DIV/0!</v>
      </c>
      <c r="M85" s="29"/>
      <c r="N85" s="29"/>
      <c r="O85" s="29" t="e">
        <f>N85/M85</f>
        <v>#DIV/0!</v>
      </c>
      <c r="P85" s="29"/>
      <c r="Q85" s="26" t="e">
        <f t="shared" ref="Q85:Q86" si="51">P85/M85</f>
        <v>#DIV/0!</v>
      </c>
      <c r="R85" s="31"/>
      <c r="S85" s="26">
        <f>(C85+M85)/($D$17+$N$17)</f>
        <v>0</v>
      </c>
      <c r="T85" s="26">
        <f>C85/($D$17)</f>
        <v>0</v>
      </c>
      <c r="U85" s="26">
        <f>M85/($N$17)</f>
        <v>0</v>
      </c>
      <c r="V85" s="32"/>
      <c r="W85" s="29">
        <f t="shared" ref="W85:W86" si="52">(F85*0.05)+(H85*4)+(J85*-1)+(N85*0.1)+(P85*6)</f>
        <v>0</v>
      </c>
      <c r="X85" s="33">
        <f t="shared" ref="X85:X86" si="53">((F85*0.05)+(H85*4)+(J85*-1)+(N85*0.1)+(P85*6))*0.4</f>
        <v>0</v>
      </c>
      <c r="Y85" s="31"/>
      <c r="Z85" s="31"/>
    </row>
    <row r="86" spans="1:27" x14ac:dyDescent="0.15">
      <c r="A86" s="28" t="s">
        <v>670</v>
      </c>
      <c r="B86" s="29">
        <v>17</v>
      </c>
      <c r="C86" s="29">
        <v>537</v>
      </c>
      <c r="D86" s="29">
        <v>365</v>
      </c>
      <c r="E86" s="26">
        <f>D86/C86</f>
        <v>0.67970204841713222</v>
      </c>
      <c r="F86" s="29">
        <v>4154</v>
      </c>
      <c r="G86" s="30">
        <f>F86/C86</f>
        <v>7.7355679702048414</v>
      </c>
      <c r="H86" s="29">
        <v>25</v>
      </c>
      <c r="I86" s="26">
        <f>H86/C86</f>
        <v>4.6554934823091247E-2</v>
      </c>
      <c r="J86" s="29">
        <v>12</v>
      </c>
      <c r="K86" s="26">
        <f t="shared" si="50"/>
        <v>2.23463687150838E-2</v>
      </c>
      <c r="M86" s="29">
        <v>70</v>
      </c>
      <c r="N86" s="29">
        <v>168</v>
      </c>
      <c r="O86" s="29">
        <f>N86/M86</f>
        <v>2.4</v>
      </c>
      <c r="P86" s="29">
        <v>2</v>
      </c>
      <c r="Q86" s="26">
        <f t="shared" si="51"/>
        <v>2.8571428571428571E-2</v>
      </c>
      <c r="R86" s="31"/>
      <c r="S86" s="26">
        <f>(C86+M86)/($D$17+$N$17)</f>
        <v>0.98538961038961037</v>
      </c>
      <c r="T86" s="26">
        <f>C86/($D$17)</f>
        <v>0.97636363636363632</v>
      </c>
      <c r="U86" s="26">
        <f>M86/($N$17)</f>
        <v>1.0606060606060606</v>
      </c>
      <c r="V86" s="32"/>
      <c r="W86" s="29">
        <f t="shared" si="52"/>
        <v>324.50000000000006</v>
      </c>
      <c r="X86" s="33">
        <f t="shared" si="53"/>
        <v>129.80000000000004</v>
      </c>
      <c r="Y86" s="31"/>
      <c r="Z86" s="31"/>
    </row>
    <row r="87" spans="1:27" x14ac:dyDescent="0.15">
      <c r="A87" s="27" t="s">
        <v>44</v>
      </c>
      <c r="B87" s="27"/>
      <c r="C87" s="27">
        <f>SUM(C84:C86)</f>
        <v>537</v>
      </c>
      <c r="D87" s="27">
        <f>SUM(D84:D86)</f>
        <v>365</v>
      </c>
      <c r="E87" s="27"/>
      <c r="F87" s="27">
        <f t="shared" ref="F87" si="54">SUM(F84:F86)</f>
        <v>4154</v>
      </c>
      <c r="G87" s="27"/>
      <c r="H87" s="27">
        <f t="shared" ref="H87" si="55">SUM(H84:H86)</f>
        <v>25</v>
      </c>
      <c r="I87" s="27"/>
      <c r="J87" s="27">
        <f t="shared" ref="J87" si="56">SUM(J84:J86)</f>
        <v>12</v>
      </c>
      <c r="K87" s="27"/>
      <c r="L87" s="23"/>
      <c r="M87" s="27">
        <f>SUM(M84:M86)</f>
        <v>70</v>
      </c>
      <c r="N87" s="27">
        <f>SUM(N84:N86)</f>
        <v>168</v>
      </c>
      <c r="O87" s="27"/>
      <c r="P87" s="27">
        <f>SUM(P84:P86)</f>
        <v>2</v>
      </c>
      <c r="Q87" s="27"/>
      <c r="R87" s="27"/>
      <c r="S87" s="34">
        <f>S84+S85+S86</f>
        <v>0.98538961038961037</v>
      </c>
      <c r="T87" s="35">
        <f>C87/(C87+M87)</f>
        <v>0.8846787479406919</v>
      </c>
      <c r="U87" s="35">
        <f>M87/(M87+C87)</f>
        <v>0.11532125205930807</v>
      </c>
      <c r="V87" s="32"/>
      <c r="W87" s="31"/>
      <c r="X87" s="31"/>
      <c r="Y87" s="31"/>
      <c r="Z87" s="31"/>
    </row>
    <row r="88" spans="1:27" x14ac:dyDescent="0.15">
      <c r="B88" s="31"/>
      <c r="C88" s="31"/>
      <c r="D88" s="36"/>
      <c r="E88" s="31"/>
      <c r="F88" s="37"/>
      <c r="G88" s="31"/>
      <c r="H88" s="38"/>
      <c r="I88" s="31"/>
      <c r="J88" s="38"/>
      <c r="K88" s="31"/>
      <c r="L88" s="31"/>
      <c r="M88" s="31"/>
      <c r="N88" s="31"/>
      <c r="O88" s="31"/>
      <c r="P88" s="31"/>
      <c r="Q88" s="31"/>
      <c r="R88" s="31"/>
    </row>
    <row r="89" spans="1:27" x14ac:dyDescent="0.15">
      <c r="B89" s="31"/>
      <c r="C89" s="31"/>
      <c r="D89" s="36"/>
      <c r="E89" s="31"/>
      <c r="F89" s="37"/>
      <c r="G89" s="31"/>
      <c r="H89" s="38"/>
      <c r="I89" s="31"/>
      <c r="J89" s="38"/>
      <c r="K89" s="31"/>
      <c r="L89" s="31"/>
      <c r="M89" s="31"/>
      <c r="N89" s="31"/>
      <c r="O89" s="31"/>
      <c r="P89" s="31"/>
      <c r="Q89" s="31"/>
      <c r="R89" s="31"/>
    </row>
    <row r="90" spans="1:27" x14ac:dyDescent="0.15">
      <c r="A90" s="552" t="s">
        <v>49</v>
      </c>
      <c r="B90" s="552"/>
      <c r="C90" s="552"/>
      <c r="D90" s="552"/>
      <c r="E90" s="552"/>
      <c r="F90" s="552"/>
      <c r="G90" s="552"/>
      <c r="H90" s="552" t="s">
        <v>52</v>
      </c>
      <c r="I90" s="553"/>
      <c r="J90" s="553"/>
      <c r="K90" s="553"/>
      <c r="L90" s="553"/>
      <c r="M90" s="553"/>
      <c r="N90" s="31"/>
      <c r="O90" s="31"/>
      <c r="R90" s="552" t="s">
        <v>50</v>
      </c>
      <c r="S90" s="552"/>
      <c r="T90" s="552"/>
      <c r="V90" s="552" t="s">
        <v>51</v>
      </c>
      <c r="W90" s="552"/>
      <c r="X90" s="22"/>
      <c r="Y90" s="22"/>
      <c r="Z90" s="22"/>
      <c r="AA90" s="22"/>
    </row>
    <row r="91" spans="1:27" x14ac:dyDescent="0.15">
      <c r="A91" s="27" t="s">
        <v>16</v>
      </c>
      <c r="B91" s="27" t="s">
        <v>66</v>
      </c>
      <c r="C91" s="27" t="s">
        <v>1</v>
      </c>
      <c r="D91" s="27" t="s">
        <v>4</v>
      </c>
      <c r="E91" s="27" t="s">
        <v>5</v>
      </c>
      <c r="F91" s="27" t="s">
        <v>6</v>
      </c>
      <c r="G91" s="27" t="s">
        <v>7</v>
      </c>
      <c r="I91" s="27" t="s">
        <v>34</v>
      </c>
      <c r="J91" s="27" t="s">
        <v>17</v>
      </c>
      <c r="K91" s="27" t="s">
        <v>18</v>
      </c>
      <c r="L91" s="27" t="s">
        <v>19</v>
      </c>
      <c r="M91" s="27" t="s">
        <v>20</v>
      </c>
      <c r="N91" s="27" t="s">
        <v>6</v>
      </c>
      <c r="O91" s="27" t="s">
        <v>53</v>
      </c>
      <c r="R91" s="27" t="s">
        <v>16</v>
      </c>
      <c r="S91" s="27" t="s">
        <v>47</v>
      </c>
      <c r="T91" s="27" t="s">
        <v>45</v>
      </c>
      <c r="U91" s="27" t="s">
        <v>46</v>
      </c>
      <c r="W91" s="27" t="s">
        <v>14</v>
      </c>
      <c r="X91" s="27" t="s">
        <v>21</v>
      </c>
      <c r="Y91" s="27" t="s">
        <v>1002</v>
      </c>
      <c r="Z91" s="27"/>
      <c r="AA91" s="27"/>
    </row>
    <row r="92" spans="1:27" x14ac:dyDescent="0.15">
      <c r="A92" s="28" t="s">
        <v>671</v>
      </c>
      <c r="B92" s="39">
        <v>17</v>
      </c>
      <c r="C92" s="29">
        <v>245</v>
      </c>
      <c r="D92" s="29">
        <v>1304</v>
      </c>
      <c r="E92" s="29">
        <f>D92/C92</f>
        <v>5.3224489795918366</v>
      </c>
      <c r="F92" s="29">
        <v>10</v>
      </c>
      <c r="G92" s="26">
        <f>F92/C92</f>
        <v>4.0816326530612242E-2</v>
      </c>
      <c r="I92" s="26">
        <f>K92/J92</f>
        <v>0.79411764705882348</v>
      </c>
      <c r="J92" s="29">
        <v>102</v>
      </c>
      <c r="K92" s="29">
        <v>81</v>
      </c>
      <c r="L92" s="29">
        <v>735</v>
      </c>
      <c r="M92" s="29">
        <f>L92/K92</f>
        <v>9.0740740740740744</v>
      </c>
      <c r="N92" s="29">
        <v>6</v>
      </c>
      <c r="O92" s="26">
        <f>N92/K92</f>
        <v>7.407407407407407E-2</v>
      </c>
      <c r="R92" s="28" t="s">
        <v>672</v>
      </c>
      <c r="S92" s="26">
        <f>(C92+J92)/($D$27+$K$27+$N$17+$E$17+$L$38+$L$47)</f>
        <v>0.34019607843137256</v>
      </c>
      <c r="T92" s="26">
        <f>J92/($K$27+$F$38+$F$47)</f>
        <v>0.24637681159420291</v>
      </c>
      <c r="U92" s="26">
        <f>C92/($D$27+$N$17+$L$38+$L$47)</f>
        <v>0.50102249488752559</v>
      </c>
      <c r="W92" s="29">
        <f>(D92*0.1)+(F92*6)+(L92*0.1)+(N92*6)</f>
        <v>299.89999999999998</v>
      </c>
      <c r="X92" s="29">
        <f>(D92*0.1)+(F92*6)+(K92*1)+(L92*0.1)+(N92*6)</f>
        <v>380.9</v>
      </c>
      <c r="Y92" s="29">
        <f>(D92*0.1)+(F92*6)+(K92*0.5)+(L92*0.1)+(N92*6)</f>
        <v>340.4</v>
      </c>
      <c r="Z92" s="31"/>
      <c r="AA92" s="31"/>
    </row>
    <row r="93" spans="1:27" x14ac:dyDescent="0.15">
      <c r="A93" s="28" t="s">
        <v>582</v>
      </c>
      <c r="B93" s="39">
        <v>14</v>
      </c>
      <c r="C93" s="29">
        <v>34</v>
      </c>
      <c r="D93" s="29">
        <v>122</v>
      </c>
      <c r="E93" s="29">
        <f>D93/C93</f>
        <v>3.5882352941176472</v>
      </c>
      <c r="F93" s="29">
        <v>0</v>
      </c>
      <c r="G93" s="26">
        <f>F93/C93</f>
        <v>0</v>
      </c>
      <c r="I93" s="26" t="e">
        <f t="shared" ref="I93:I96" si="57">K93/J93</f>
        <v>#DIV/0!</v>
      </c>
      <c r="J93" s="29">
        <v>0</v>
      </c>
      <c r="K93" s="29">
        <v>0</v>
      </c>
      <c r="L93" s="29">
        <v>0</v>
      </c>
      <c r="M93" s="29" t="e">
        <f>L93/K93</f>
        <v>#DIV/0!</v>
      </c>
      <c r="N93" s="29">
        <v>0</v>
      </c>
      <c r="O93" s="26" t="e">
        <f t="shared" ref="O93:O96" si="58">N93/K93</f>
        <v>#DIV/0!</v>
      </c>
      <c r="R93" s="28" t="s">
        <v>408</v>
      </c>
      <c r="S93" s="26">
        <f>(C93+J93)/($D$27+$K$27+$N$17+$E$17+$L$38+$L$47)</f>
        <v>3.3333333333333333E-2</v>
      </c>
      <c r="T93" s="26">
        <f>J93/($K$27+$F$38+$F$47)</f>
        <v>0</v>
      </c>
      <c r="U93" s="26">
        <f>C93/($D$27+$N$17+$L$38+$L$47)</f>
        <v>6.9529652351738247E-2</v>
      </c>
      <c r="W93" s="29">
        <f t="shared" ref="W93:W96" si="59">(D93*0.1)+(F93*6)+(L93*0.1)+(N93*6)</f>
        <v>12.200000000000001</v>
      </c>
      <c r="X93" s="29">
        <f t="shared" ref="X93:X96" si="60">(D93*0.1)+(F93*6)+(K93*1)+(L93*0.1)+(N93*6)</f>
        <v>12.200000000000001</v>
      </c>
      <c r="Y93" s="29">
        <f t="shared" ref="Y93:Y96" si="61">(D93*0.1)+(F93*6)+(K93*0.5)+(L93*0.1)+(N93*6)</f>
        <v>12.200000000000001</v>
      </c>
      <c r="Z93" s="31"/>
      <c r="AA93" s="31"/>
    </row>
    <row r="94" spans="1:27" x14ac:dyDescent="0.15">
      <c r="A94" s="28" t="s">
        <v>619</v>
      </c>
      <c r="B94" s="39">
        <v>12</v>
      </c>
      <c r="C94" s="29">
        <v>12</v>
      </c>
      <c r="D94" s="29">
        <v>72</v>
      </c>
      <c r="E94" s="29">
        <f>D94/C94</f>
        <v>6</v>
      </c>
      <c r="F94" s="29">
        <v>1</v>
      </c>
      <c r="G94" s="26">
        <f>F94/C94</f>
        <v>8.3333333333333329E-2</v>
      </c>
      <c r="I94" s="26">
        <f t="shared" si="57"/>
        <v>0.8</v>
      </c>
      <c r="J94" s="29">
        <v>5</v>
      </c>
      <c r="K94" s="29">
        <v>4</v>
      </c>
      <c r="L94" s="29">
        <v>28</v>
      </c>
      <c r="M94" s="29">
        <f>L94/K94</f>
        <v>7</v>
      </c>
      <c r="N94" s="29">
        <v>0</v>
      </c>
      <c r="O94" s="26">
        <f t="shared" si="58"/>
        <v>0</v>
      </c>
      <c r="R94" s="28" t="s">
        <v>231</v>
      </c>
      <c r="S94" s="26">
        <f>(C94+J94)/($D$27+$K$27+$N$17+$E$17+$L$38+$L$47)</f>
        <v>1.6666666666666666E-2</v>
      </c>
      <c r="T94" s="26">
        <f>J94/($K$27+$F$38+$F$47)</f>
        <v>1.2077294685990338E-2</v>
      </c>
      <c r="U94" s="26">
        <f>C94/($D$27+$N$17+$L$38+$L$47)</f>
        <v>2.4539877300613498E-2</v>
      </c>
      <c r="W94" s="29">
        <f t="shared" si="59"/>
        <v>16</v>
      </c>
      <c r="X94" s="29">
        <f t="shared" si="60"/>
        <v>20</v>
      </c>
      <c r="Y94" s="29">
        <f t="shared" si="61"/>
        <v>18</v>
      </c>
      <c r="Z94" s="31"/>
      <c r="AA94" s="31"/>
    </row>
    <row r="95" spans="1:27" x14ac:dyDescent="0.15">
      <c r="A95" s="28" t="s">
        <v>1509</v>
      </c>
      <c r="B95" s="39">
        <v>10</v>
      </c>
      <c r="C95" s="29">
        <v>90</v>
      </c>
      <c r="D95" s="29">
        <v>558</v>
      </c>
      <c r="E95" s="29">
        <f>D95/C95</f>
        <v>6.2</v>
      </c>
      <c r="F95" s="29">
        <v>4</v>
      </c>
      <c r="G95" s="26">
        <f>F95/C95</f>
        <v>4.4444444444444446E-2</v>
      </c>
      <c r="I95" s="26">
        <f t="shared" si="57"/>
        <v>0.75</v>
      </c>
      <c r="J95" s="29">
        <v>8</v>
      </c>
      <c r="K95" s="29">
        <v>6</v>
      </c>
      <c r="L95" s="29">
        <v>14</v>
      </c>
      <c r="M95" s="29">
        <f>L95/K95</f>
        <v>2.3333333333333335</v>
      </c>
      <c r="N95" s="29">
        <v>0</v>
      </c>
      <c r="O95" s="26">
        <f t="shared" si="58"/>
        <v>0</v>
      </c>
      <c r="R95" s="28" t="s">
        <v>1510</v>
      </c>
      <c r="S95" s="26">
        <f>(C95+J95)/($D$27+$K$27+$N$17+$E$17+$L$38+$L$47)</f>
        <v>9.6078431372549025E-2</v>
      </c>
      <c r="T95" s="26">
        <f>J95/($K$27+$F$38+$F$47)</f>
        <v>1.932367149758454E-2</v>
      </c>
      <c r="U95" s="26">
        <f>C95/($D$27+$N$17+$L$38+$L$47)</f>
        <v>0.18404907975460122</v>
      </c>
      <c r="W95" s="29">
        <f t="shared" si="59"/>
        <v>81.200000000000017</v>
      </c>
      <c r="X95" s="29">
        <f t="shared" si="60"/>
        <v>87.200000000000017</v>
      </c>
      <c r="Y95" s="29">
        <f t="shared" si="61"/>
        <v>84.200000000000017</v>
      </c>
      <c r="Z95" s="31"/>
      <c r="AA95" s="31"/>
    </row>
    <row r="96" spans="1:27" x14ac:dyDescent="0.15">
      <c r="A96" s="28" t="s">
        <v>452</v>
      </c>
      <c r="B96" s="39">
        <v>17</v>
      </c>
      <c r="C96" s="29">
        <v>10</v>
      </c>
      <c r="D96" s="29">
        <v>38</v>
      </c>
      <c r="E96" s="29">
        <f>D96/C96</f>
        <v>3.8</v>
      </c>
      <c r="F96" s="29">
        <v>1</v>
      </c>
      <c r="G96" s="26">
        <f>F96/C96</f>
        <v>0.1</v>
      </c>
      <c r="I96" s="26">
        <f t="shared" si="57"/>
        <v>0.66666666666666663</v>
      </c>
      <c r="J96" s="29">
        <v>15</v>
      </c>
      <c r="K96" s="29">
        <v>10</v>
      </c>
      <c r="L96" s="29">
        <v>105</v>
      </c>
      <c r="M96" s="29">
        <f>L96/K96</f>
        <v>10.5</v>
      </c>
      <c r="N96" s="29">
        <v>1</v>
      </c>
      <c r="O96" s="26">
        <f t="shared" si="58"/>
        <v>0.1</v>
      </c>
      <c r="R96" s="28" t="s">
        <v>229</v>
      </c>
      <c r="S96" s="26">
        <f>(C96+J96)/($D$27+$K$27+$N$17+$E$17+$L$38+$L$47)</f>
        <v>2.4509803921568627E-2</v>
      </c>
      <c r="T96" s="26">
        <f>J96/($K$27+$F$38+$F$47)</f>
        <v>3.6231884057971016E-2</v>
      </c>
      <c r="U96" s="26">
        <f>C96/($D$27+$N$17+$L$38+$L$47)</f>
        <v>2.0449897750511249E-2</v>
      </c>
      <c r="W96" s="29">
        <f t="shared" si="59"/>
        <v>26.3</v>
      </c>
      <c r="X96" s="29">
        <f t="shared" si="60"/>
        <v>36.299999999999997</v>
      </c>
      <c r="Y96" s="29">
        <f t="shared" si="61"/>
        <v>31.3</v>
      </c>
      <c r="Z96" s="31"/>
      <c r="AA96" s="31"/>
    </row>
    <row r="97" spans="1:26" x14ac:dyDescent="0.15">
      <c r="A97" s="27" t="s">
        <v>44</v>
      </c>
      <c r="B97" s="27"/>
      <c r="C97" s="27">
        <f>SUM(C92:C96)</f>
        <v>391</v>
      </c>
      <c r="D97" s="27">
        <f t="shared" ref="D97" si="62">SUM(D92:D96)</f>
        <v>2094</v>
      </c>
      <c r="E97" s="27"/>
      <c r="F97" s="27">
        <f t="shared" ref="F97" si="63">SUM(F92:F96)</f>
        <v>16</v>
      </c>
      <c r="G97" s="27"/>
      <c r="H97" s="27"/>
      <c r="I97" s="27"/>
      <c r="J97" s="27">
        <f>SUM(J92:J96)</f>
        <v>130</v>
      </c>
      <c r="K97" s="27">
        <f t="shared" ref="K97:L97" si="64">SUM(K92:K96)</f>
        <v>101</v>
      </c>
      <c r="L97" s="27">
        <f t="shared" si="64"/>
        <v>882</v>
      </c>
      <c r="M97" s="27"/>
      <c r="N97" s="27">
        <f t="shared" ref="N97" si="65">SUM(N92:N96)</f>
        <v>7</v>
      </c>
      <c r="O97" s="27"/>
    </row>
    <row r="98" spans="1:26" x14ac:dyDescent="0.15">
      <c r="A98" s="415"/>
      <c r="B98" s="31"/>
      <c r="C98" s="31"/>
      <c r="D98" s="31"/>
      <c r="E98" s="31"/>
      <c r="F98" s="31"/>
      <c r="G98" s="31"/>
      <c r="H98" s="27"/>
      <c r="I98" s="31"/>
      <c r="J98" s="31"/>
      <c r="K98" s="31"/>
      <c r="L98" s="31"/>
      <c r="M98" s="31"/>
      <c r="N98" s="31"/>
    </row>
    <row r="99" spans="1:26" x14ac:dyDescent="0.15">
      <c r="B99" s="31"/>
      <c r="C99" s="31"/>
      <c r="D99" s="31"/>
      <c r="E99" s="31"/>
      <c r="F99" s="31"/>
      <c r="G99" s="31"/>
      <c r="H99" s="31"/>
      <c r="I99" s="31"/>
      <c r="J99" s="31"/>
      <c r="K99" s="31"/>
      <c r="L99" s="31"/>
      <c r="M99" s="31"/>
    </row>
    <row r="100" spans="1:26" x14ac:dyDescent="0.15">
      <c r="A100" s="552" t="s">
        <v>52</v>
      </c>
      <c r="B100" s="552"/>
      <c r="C100" s="552"/>
      <c r="D100" s="552"/>
      <c r="E100" s="552"/>
      <c r="F100" s="552"/>
      <c r="G100" s="552"/>
      <c r="H100" s="31"/>
      <c r="I100" s="31"/>
      <c r="J100" s="552" t="s">
        <v>49</v>
      </c>
      <c r="K100" s="552"/>
      <c r="L100" s="552"/>
      <c r="M100" s="552"/>
      <c r="N100" s="552"/>
      <c r="R100" s="552" t="s">
        <v>50</v>
      </c>
      <c r="S100" s="552"/>
      <c r="T100" s="552"/>
      <c r="V100" s="552" t="s">
        <v>51</v>
      </c>
      <c r="W100" s="551"/>
    </row>
    <row r="101" spans="1:26" x14ac:dyDescent="0.15">
      <c r="A101" s="27" t="s">
        <v>25</v>
      </c>
      <c r="B101" s="27" t="s">
        <v>66</v>
      </c>
      <c r="C101" s="27" t="s">
        <v>34</v>
      </c>
      <c r="D101" s="27" t="s">
        <v>17</v>
      </c>
      <c r="E101" s="27" t="s">
        <v>18</v>
      </c>
      <c r="F101" s="27" t="s">
        <v>19</v>
      </c>
      <c r="G101" s="27" t="s">
        <v>20</v>
      </c>
      <c r="H101" s="27" t="s">
        <v>6</v>
      </c>
      <c r="I101" s="27" t="s">
        <v>53</v>
      </c>
      <c r="K101" s="27" t="s">
        <v>10</v>
      </c>
      <c r="L101" s="27" t="s">
        <v>11</v>
      </c>
      <c r="M101" s="27" t="s">
        <v>12</v>
      </c>
      <c r="N101" s="27" t="s">
        <v>26</v>
      </c>
      <c r="O101" s="27" t="s">
        <v>7</v>
      </c>
      <c r="R101" s="27" t="s">
        <v>25</v>
      </c>
      <c r="S101" s="27" t="s">
        <v>47</v>
      </c>
      <c r="T101" s="27" t="s">
        <v>45</v>
      </c>
      <c r="U101" s="27" t="s">
        <v>46</v>
      </c>
      <c r="W101" s="27" t="s">
        <v>14</v>
      </c>
      <c r="X101" s="27" t="s">
        <v>21</v>
      </c>
      <c r="Y101" s="27" t="s">
        <v>1003</v>
      </c>
      <c r="Z101" s="27"/>
    </row>
    <row r="102" spans="1:26" x14ac:dyDescent="0.15">
      <c r="A102" s="28" t="s">
        <v>448</v>
      </c>
      <c r="B102" s="29">
        <v>17</v>
      </c>
      <c r="C102" s="26">
        <f>E102/D102</f>
        <v>0.5934959349593496</v>
      </c>
      <c r="D102" s="29">
        <v>123</v>
      </c>
      <c r="E102" s="29">
        <v>73</v>
      </c>
      <c r="F102" s="29">
        <v>826</v>
      </c>
      <c r="G102" s="29">
        <f t="shared" ref="G102:G107" si="66">F102/E102</f>
        <v>11.315068493150685</v>
      </c>
      <c r="H102" s="29">
        <v>3</v>
      </c>
      <c r="I102" s="26">
        <f>H102/E102</f>
        <v>4.1095890410958902E-2</v>
      </c>
      <c r="K102" s="29">
        <v>55</v>
      </c>
      <c r="L102" s="29">
        <v>300</v>
      </c>
      <c r="M102" s="40">
        <f t="shared" ref="M102:M107" si="67">L102/K102</f>
        <v>5.4545454545454541</v>
      </c>
      <c r="N102" s="29">
        <v>3</v>
      </c>
      <c r="O102" s="26">
        <f>N102/K102</f>
        <v>5.4545454545454543E-2</v>
      </c>
      <c r="R102" s="28" t="s">
        <v>221</v>
      </c>
      <c r="S102" s="41">
        <f t="shared" ref="S102:S107" si="68">(D102+K102)/($D$27+$L$27+$N$17+$E$47+$L$47)</f>
        <v>0.26292466765140327</v>
      </c>
      <c r="T102" s="41">
        <f t="shared" ref="T102:T107" si="69">D102/($E$17)</f>
        <v>0.32539682539682541</v>
      </c>
      <c r="U102" s="41">
        <f t="shared" ref="U102:U107" si="70">K102/($N$17+$D$27+$L$38+$L$47)</f>
        <v>0.11247443762781185</v>
      </c>
      <c r="W102" s="29">
        <f>(F102*0.1)+(H102*6)+(L102*0.1)+(N102*6)</f>
        <v>148.60000000000002</v>
      </c>
      <c r="X102" s="29">
        <f>(E102*1)+(F102*0.1)+(H102*6)+(L102*0.1)+(N102*6)</f>
        <v>221.60000000000002</v>
      </c>
      <c r="Y102" s="29">
        <f>(E102*0.5)+(F102*0.1)+(H102*6)+(L102*0.1)+(N102*6)</f>
        <v>185.10000000000002</v>
      </c>
      <c r="Z102" s="31"/>
    </row>
    <row r="103" spans="1:26" x14ac:dyDescent="0.15">
      <c r="A103" s="28" t="s">
        <v>449</v>
      </c>
      <c r="B103" s="29">
        <v>17</v>
      </c>
      <c r="C103" s="26">
        <f t="shared" ref="C103:C107" si="71">E103/D103</f>
        <v>0.66666666666666663</v>
      </c>
      <c r="D103" s="29">
        <v>120</v>
      </c>
      <c r="E103" s="29">
        <v>80</v>
      </c>
      <c r="F103" s="29">
        <v>1065</v>
      </c>
      <c r="G103" s="29">
        <f t="shared" si="66"/>
        <v>13.3125</v>
      </c>
      <c r="H103" s="29">
        <v>6</v>
      </c>
      <c r="I103" s="26">
        <f t="shared" ref="I103:I107" si="72">H103/E103</f>
        <v>7.4999999999999997E-2</v>
      </c>
      <c r="K103" s="29">
        <v>3</v>
      </c>
      <c r="L103" s="29">
        <v>18</v>
      </c>
      <c r="M103" s="40">
        <f t="shared" si="67"/>
        <v>6</v>
      </c>
      <c r="N103" s="29">
        <v>0</v>
      </c>
      <c r="O103" s="26">
        <f t="shared" ref="O103:O107" si="73">N103/K103</f>
        <v>0</v>
      </c>
      <c r="R103" s="28" t="s">
        <v>222</v>
      </c>
      <c r="S103" s="41">
        <f t="shared" si="68"/>
        <v>0.18168389955686853</v>
      </c>
      <c r="T103" s="41">
        <f t="shared" si="69"/>
        <v>0.31746031746031744</v>
      </c>
      <c r="U103" s="41">
        <f t="shared" si="70"/>
        <v>6.1349693251533744E-3</v>
      </c>
      <c r="W103" s="29">
        <f t="shared" ref="W103:W107" si="74">(F103*0.1)+(H103*6)+(L103*0.1)+(N103*6)</f>
        <v>144.30000000000001</v>
      </c>
      <c r="X103" s="29">
        <f t="shared" ref="X103:X107" si="75">(E103*1)+(F103*0.1)+(H103*6)+(L103*0.1)+(N103*6)</f>
        <v>224.3</v>
      </c>
      <c r="Y103" s="29">
        <f t="shared" ref="Y103:Y107" si="76">(E103*0.5)+(F103*0.1)+(H103*6)+(L103*0.1)+(N103*6)</f>
        <v>184.3</v>
      </c>
      <c r="Z103" s="31"/>
    </row>
    <row r="104" spans="1:26" x14ac:dyDescent="0.15">
      <c r="A104" s="28" t="s">
        <v>450</v>
      </c>
      <c r="B104" s="29">
        <v>8</v>
      </c>
      <c r="C104" s="26">
        <f t="shared" si="71"/>
        <v>0.4</v>
      </c>
      <c r="D104" s="29">
        <v>10</v>
      </c>
      <c r="E104" s="29">
        <v>4</v>
      </c>
      <c r="F104" s="29">
        <v>52</v>
      </c>
      <c r="G104" s="29">
        <f t="shared" si="66"/>
        <v>13</v>
      </c>
      <c r="H104" s="29">
        <v>0</v>
      </c>
      <c r="I104" s="26">
        <f t="shared" si="72"/>
        <v>0</v>
      </c>
      <c r="K104" s="29">
        <v>1</v>
      </c>
      <c r="L104" s="29">
        <v>7</v>
      </c>
      <c r="M104" s="40">
        <f t="shared" si="67"/>
        <v>7</v>
      </c>
      <c r="N104" s="29">
        <v>0</v>
      </c>
      <c r="O104" s="26">
        <f t="shared" si="73"/>
        <v>0</v>
      </c>
      <c r="R104" s="28" t="s">
        <v>409</v>
      </c>
      <c r="S104" s="41">
        <f t="shared" si="68"/>
        <v>1.6248153618906941E-2</v>
      </c>
      <c r="T104" s="41">
        <f t="shared" si="69"/>
        <v>2.6455026455026454E-2</v>
      </c>
      <c r="U104" s="41">
        <f t="shared" si="70"/>
        <v>2.0449897750511249E-3</v>
      </c>
      <c r="W104" s="29">
        <f t="shared" si="74"/>
        <v>5.9</v>
      </c>
      <c r="X104" s="29">
        <f t="shared" si="75"/>
        <v>9.8999999999999986</v>
      </c>
      <c r="Y104" s="29">
        <f t="shared" si="76"/>
        <v>7.9</v>
      </c>
      <c r="Z104" s="31"/>
    </row>
    <row r="105" spans="1:26" x14ac:dyDescent="0.15">
      <c r="A105" s="28" t="s">
        <v>1484</v>
      </c>
      <c r="B105" s="29">
        <v>17</v>
      </c>
      <c r="C105" s="26">
        <f t="shared" si="71"/>
        <v>0.65625</v>
      </c>
      <c r="D105" s="29">
        <v>32</v>
      </c>
      <c r="E105" s="29">
        <v>21</v>
      </c>
      <c r="F105" s="29">
        <v>233</v>
      </c>
      <c r="G105" s="29">
        <f t="shared" si="66"/>
        <v>11.095238095238095</v>
      </c>
      <c r="H105" s="29">
        <v>1</v>
      </c>
      <c r="I105" s="26">
        <f t="shared" si="72"/>
        <v>4.7619047619047616E-2</v>
      </c>
      <c r="K105" s="29">
        <v>0</v>
      </c>
      <c r="L105" s="29">
        <v>0</v>
      </c>
      <c r="M105" s="40" t="e">
        <f t="shared" si="67"/>
        <v>#DIV/0!</v>
      </c>
      <c r="N105" s="29">
        <v>0</v>
      </c>
      <c r="O105" s="26" t="e">
        <f t="shared" si="73"/>
        <v>#DIV/0!</v>
      </c>
      <c r="R105" s="28"/>
      <c r="S105" s="41">
        <f t="shared" si="68"/>
        <v>4.7267355982274745E-2</v>
      </c>
      <c r="T105" s="41">
        <f t="shared" si="69"/>
        <v>8.4656084656084651E-2</v>
      </c>
      <c r="U105" s="41">
        <f t="shared" si="70"/>
        <v>0</v>
      </c>
      <c r="W105" s="29">
        <f t="shared" si="74"/>
        <v>29.3</v>
      </c>
      <c r="X105" s="29">
        <f t="shared" si="75"/>
        <v>50.3</v>
      </c>
      <c r="Y105" s="29">
        <f t="shared" si="76"/>
        <v>39.799999999999997</v>
      </c>
      <c r="Z105" s="31"/>
    </row>
    <row r="106" spans="1:26" x14ac:dyDescent="0.15">
      <c r="A106" s="28" t="s">
        <v>960</v>
      </c>
      <c r="B106" s="29">
        <v>14</v>
      </c>
      <c r="C106" s="26">
        <f t="shared" si="71"/>
        <v>0.6</v>
      </c>
      <c r="D106" s="29">
        <v>10</v>
      </c>
      <c r="E106" s="29">
        <v>6</v>
      </c>
      <c r="F106" s="29">
        <v>66</v>
      </c>
      <c r="G106" s="29">
        <f t="shared" si="66"/>
        <v>11</v>
      </c>
      <c r="H106" s="29">
        <v>0</v>
      </c>
      <c r="I106" s="26">
        <f t="shared" si="72"/>
        <v>0</v>
      </c>
      <c r="K106" s="29">
        <v>0</v>
      </c>
      <c r="L106" s="29">
        <v>0</v>
      </c>
      <c r="M106" s="40" t="e">
        <f t="shared" si="67"/>
        <v>#DIV/0!</v>
      </c>
      <c r="N106" s="29">
        <v>0</v>
      </c>
      <c r="O106" s="26" t="e">
        <f t="shared" si="73"/>
        <v>#DIV/0!</v>
      </c>
      <c r="R106" s="28" t="s">
        <v>961</v>
      </c>
      <c r="S106" s="41">
        <f t="shared" si="68"/>
        <v>1.4771048744460856E-2</v>
      </c>
      <c r="T106" s="41">
        <f t="shared" si="69"/>
        <v>2.6455026455026454E-2</v>
      </c>
      <c r="U106" s="41">
        <f t="shared" si="70"/>
        <v>0</v>
      </c>
      <c r="W106" s="29">
        <f t="shared" si="74"/>
        <v>6.6000000000000005</v>
      </c>
      <c r="X106" s="29">
        <f t="shared" si="75"/>
        <v>12.600000000000001</v>
      </c>
      <c r="Y106" s="29">
        <f t="shared" si="76"/>
        <v>9.6000000000000014</v>
      </c>
      <c r="Z106" s="31"/>
    </row>
    <row r="107" spans="1:26" x14ac:dyDescent="0.15">
      <c r="A107" s="28" t="s">
        <v>1485</v>
      </c>
      <c r="B107" s="29">
        <v>12</v>
      </c>
      <c r="C107" s="26">
        <f t="shared" si="71"/>
        <v>0.8</v>
      </c>
      <c r="D107" s="29">
        <v>10</v>
      </c>
      <c r="E107" s="29">
        <v>8</v>
      </c>
      <c r="F107" s="29">
        <v>120</v>
      </c>
      <c r="G107" s="29">
        <f t="shared" si="66"/>
        <v>15</v>
      </c>
      <c r="H107" s="29">
        <v>0</v>
      </c>
      <c r="I107" s="26">
        <f t="shared" si="72"/>
        <v>0</v>
      </c>
      <c r="K107" s="29">
        <v>5</v>
      </c>
      <c r="L107" s="29">
        <v>67</v>
      </c>
      <c r="M107" s="40">
        <f t="shared" si="67"/>
        <v>13.4</v>
      </c>
      <c r="N107" s="29">
        <v>1</v>
      </c>
      <c r="O107" s="26">
        <f t="shared" si="73"/>
        <v>0.2</v>
      </c>
      <c r="R107" s="28"/>
      <c r="S107" s="41">
        <f t="shared" si="68"/>
        <v>2.2156573116691284E-2</v>
      </c>
      <c r="T107" s="41">
        <f t="shared" si="69"/>
        <v>2.6455026455026454E-2</v>
      </c>
      <c r="U107" s="41">
        <f t="shared" si="70"/>
        <v>1.0224948875255624E-2</v>
      </c>
      <c r="W107" s="29">
        <f t="shared" si="74"/>
        <v>24.7</v>
      </c>
      <c r="X107" s="29">
        <f t="shared" si="75"/>
        <v>32.700000000000003</v>
      </c>
      <c r="Y107" s="29">
        <f t="shared" si="76"/>
        <v>28.7</v>
      </c>
      <c r="Z107" s="31"/>
    </row>
    <row r="108" spans="1:26" x14ac:dyDescent="0.15">
      <c r="A108" s="27" t="s">
        <v>44</v>
      </c>
      <c r="B108" s="27"/>
      <c r="C108" s="23"/>
      <c r="D108" s="27">
        <f>SUM(D102:D107)</f>
        <v>305</v>
      </c>
      <c r="E108" s="27">
        <f t="shared" ref="E108:F108" si="77">SUM(E102:E107)</f>
        <v>192</v>
      </c>
      <c r="F108" s="27">
        <f t="shared" si="77"/>
        <v>2362</v>
      </c>
      <c r="G108" s="27"/>
      <c r="H108" s="27">
        <f t="shared" ref="H108" si="78">SUM(H102:H107)</f>
        <v>10</v>
      </c>
      <c r="I108" s="27"/>
      <c r="J108" s="27"/>
      <c r="K108" s="27">
        <f>SUM(K102:K107)</f>
        <v>64</v>
      </c>
      <c r="L108" s="27">
        <f t="shared" ref="L108" si="79">SUM(L102:L107)</f>
        <v>392</v>
      </c>
      <c r="M108" s="27"/>
      <c r="N108" s="27">
        <f t="shared" ref="N108" si="80">SUM(N102:N107)</f>
        <v>4</v>
      </c>
      <c r="O108" s="27"/>
    </row>
    <row r="109" spans="1:26" x14ac:dyDescent="0.15">
      <c r="A109" s="27"/>
      <c r="C109" s="31"/>
      <c r="D109" s="31"/>
      <c r="E109" s="31"/>
      <c r="F109" s="31"/>
      <c r="G109" s="31"/>
      <c r="H109" s="31"/>
      <c r="I109" s="31"/>
      <c r="J109" s="31"/>
      <c r="K109" s="31"/>
      <c r="L109" s="31"/>
    </row>
    <row r="110" spans="1:26" x14ac:dyDescent="0.15">
      <c r="A110" s="27"/>
      <c r="C110" s="31"/>
      <c r="D110" s="31"/>
      <c r="E110" s="31"/>
      <c r="F110" s="31"/>
      <c r="G110" s="31"/>
      <c r="H110" s="31"/>
      <c r="I110" s="31"/>
      <c r="J110" s="31"/>
      <c r="K110" s="31"/>
      <c r="L110" s="31"/>
    </row>
    <row r="111" spans="1:26" x14ac:dyDescent="0.15">
      <c r="A111" s="552" t="s">
        <v>52</v>
      </c>
      <c r="B111" s="552"/>
      <c r="C111" s="552"/>
      <c r="D111" s="552"/>
      <c r="E111" s="552"/>
      <c r="F111" s="552"/>
      <c r="G111" s="552"/>
      <c r="H111" s="31"/>
      <c r="I111" s="31"/>
      <c r="J111" s="552" t="s">
        <v>49</v>
      </c>
      <c r="K111" s="552"/>
      <c r="L111" s="552"/>
      <c r="M111" s="552"/>
      <c r="N111" s="552"/>
      <c r="R111" s="552" t="s">
        <v>50</v>
      </c>
      <c r="S111" s="552"/>
      <c r="T111" s="552"/>
      <c r="V111" s="552" t="s">
        <v>51</v>
      </c>
      <c r="W111" s="551"/>
    </row>
    <row r="112" spans="1:26" x14ac:dyDescent="0.15">
      <c r="A112" s="27" t="s">
        <v>31</v>
      </c>
      <c r="B112" s="27" t="s">
        <v>66</v>
      </c>
      <c r="C112" s="27" t="s">
        <v>34</v>
      </c>
      <c r="D112" s="27" t="s">
        <v>17</v>
      </c>
      <c r="E112" s="27" t="s">
        <v>18</v>
      </c>
      <c r="F112" s="27" t="s">
        <v>19</v>
      </c>
      <c r="G112" s="27" t="s">
        <v>20</v>
      </c>
      <c r="H112" s="27" t="s">
        <v>6</v>
      </c>
      <c r="I112" s="27" t="s">
        <v>53</v>
      </c>
      <c r="K112" s="27" t="s">
        <v>10</v>
      </c>
      <c r="L112" s="27" t="s">
        <v>11</v>
      </c>
      <c r="M112" s="27" t="s">
        <v>12</v>
      </c>
      <c r="N112" s="27" t="s">
        <v>54</v>
      </c>
      <c r="O112" s="27" t="s">
        <v>7</v>
      </c>
      <c r="R112" s="27" t="s">
        <v>31</v>
      </c>
      <c r="S112" s="27" t="s">
        <v>47</v>
      </c>
      <c r="T112" s="27" t="s">
        <v>45</v>
      </c>
      <c r="U112" s="27" t="s">
        <v>46</v>
      </c>
      <c r="W112" s="27" t="s">
        <v>14</v>
      </c>
      <c r="X112" s="27" t="s">
        <v>21</v>
      </c>
      <c r="Y112" s="27" t="s">
        <v>1004</v>
      </c>
      <c r="Z112" s="27"/>
    </row>
    <row r="113" spans="1:26" x14ac:dyDescent="0.15">
      <c r="A113" s="28" t="s">
        <v>451</v>
      </c>
      <c r="B113" s="29">
        <v>15</v>
      </c>
      <c r="C113" s="26">
        <f>E113/D113</f>
        <v>0.72222222222222221</v>
      </c>
      <c r="D113" s="29">
        <v>90</v>
      </c>
      <c r="E113" s="29">
        <v>65</v>
      </c>
      <c r="F113" s="29">
        <v>838</v>
      </c>
      <c r="G113" s="29">
        <f>F113/E113</f>
        <v>12.892307692307693</v>
      </c>
      <c r="H113" s="29">
        <v>8</v>
      </c>
      <c r="I113" s="26">
        <f>H113/E113</f>
        <v>0.12307692307692308</v>
      </c>
      <c r="K113" s="29">
        <v>0</v>
      </c>
      <c r="L113" s="29">
        <v>0</v>
      </c>
      <c r="M113" s="29" t="e">
        <f>L113/K113</f>
        <v>#DIV/0!</v>
      </c>
      <c r="N113" s="29">
        <v>0</v>
      </c>
      <c r="O113" s="26" t="e">
        <f>N113/K113</f>
        <v>#DIV/0!</v>
      </c>
      <c r="R113" s="28" t="s">
        <v>227</v>
      </c>
      <c r="S113" s="41">
        <f>(D113+K113)/($E$47+$L$47+$E$38+$L$38+$K$27+$D$27+$N$17)</f>
        <v>8.662175168431184E-2</v>
      </c>
      <c r="T113" s="41">
        <f>D113/($E$47+$E$38+$K$27)</f>
        <v>0.16363636363636364</v>
      </c>
      <c r="U113" s="41">
        <f>K113/($L$47+$L$38+$D$27+$N$17)</f>
        <v>0</v>
      </c>
      <c r="W113" s="29">
        <f>(F113*0.1)+(H113*6)+(L113*0.1)+(N113*6)</f>
        <v>131.80000000000001</v>
      </c>
      <c r="X113" s="29">
        <f>(E113*1)+(F113*0.1)+(H113*6)+(L113*0.1)+(N113*6)</f>
        <v>196.8</v>
      </c>
      <c r="Y113" s="29">
        <f>(E113*0.5)+(F113*0.1)+(H113*6)+(L113*0.1)+(N113*6)</f>
        <v>164.3</v>
      </c>
      <c r="Z113" s="31"/>
    </row>
    <row r="114" spans="1:26" x14ac:dyDescent="0.15">
      <c r="A114" s="28" t="s">
        <v>1484</v>
      </c>
      <c r="B114" s="29">
        <v>5</v>
      </c>
      <c r="C114" s="26">
        <f t="shared" ref="C114:C116" si="81">E114/D114</f>
        <v>0</v>
      </c>
      <c r="D114" s="29">
        <v>2</v>
      </c>
      <c r="E114" s="29">
        <v>0</v>
      </c>
      <c r="F114" s="29">
        <v>0</v>
      </c>
      <c r="G114" s="29" t="e">
        <f>F114/E114</f>
        <v>#DIV/0!</v>
      </c>
      <c r="H114" s="29">
        <v>0</v>
      </c>
      <c r="I114" s="26" t="e">
        <f t="shared" ref="I114:I116" si="82">H114/E114</f>
        <v>#DIV/0!</v>
      </c>
      <c r="K114" s="29">
        <v>0</v>
      </c>
      <c r="L114" s="29">
        <v>0</v>
      </c>
      <c r="M114" s="29" t="e">
        <f t="shared" ref="M114:M116" si="83">L114/K114</f>
        <v>#DIV/0!</v>
      </c>
      <c r="N114" s="29">
        <v>0</v>
      </c>
      <c r="O114" s="26" t="e">
        <f t="shared" ref="O114:O116" si="84">N114/K114</f>
        <v>#DIV/0!</v>
      </c>
      <c r="R114" s="28"/>
      <c r="S114" s="41">
        <f>(D114+K114)/($E$47+$L$47+$E$38+$L$38+$K$27+$D$27+$N$17)</f>
        <v>1.9249278152069298E-3</v>
      </c>
      <c r="T114" s="41">
        <f>D114/($E$47+$E$38+$K$27)</f>
        <v>3.6363636363636364E-3</v>
      </c>
      <c r="U114" s="41">
        <f>K114/($L$47+$L$38+$D$27+$N$17)</f>
        <v>0</v>
      </c>
      <c r="W114" s="29">
        <f t="shared" ref="W114:W116" si="85">(F114*0.1)+(H114*6)+(L114*0.1)+(N114*6)</f>
        <v>0</v>
      </c>
      <c r="X114" s="29">
        <f t="shared" ref="X114:X116" si="86">(E114*1)+(F114*0.1)+(H114*6)+(L114*0.1)+(N114*6)</f>
        <v>0</v>
      </c>
      <c r="Y114" s="29">
        <f t="shared" ref="Y114:Y116" si="87">(E114*0.5)+(F114*0.1)+(H114*6)+(L114*0.1)+(N114*6)</f>
        <v>0</v>
      </c>
      <c r="Z114" s="31"/>
    </row>
    <row r="115" spans="1:26" x14ac:dyDescent="0.15">
      <c r="A115" s="28" t="s">
        <v>962</v>
      </c>
      <c r="B115" s="29">
        <v>8</v>
      </c>
      <c r="C115" s="26">
        <f t="shared" si="81"/>
        <v>0.6</v>
      </c>
      <c r="D115" s="29">
        <v>5</v>
      </c>
      <c r="E115" s="29">
        <v>3</v>
      </c>
      <c r="F115" s="29">
        <v>24</v>
      </c>
      <c r="G115" s="29">
        <f>F115/E115</f>
        <v>8</v>
      </c>
      <c r="H115" s="29">
        <v>0</v>
      </c>
      <c r="I115" s="26">
        <f t="shared" si="82"/>
        <v>0</v>
      </c>
      <c r="K115" s="29">
        <v>0</v>
      </c>
      <c r="L115" s="29">
        <v>0</v>
      </c>
      <c r="M115" s="29" t="e">
        <f t="shared" si="83"/>
        <v>#DIV/0!</v>
      </c>
      <c r="N115" s="29">
        <v>0</v>
      </c>
      <c r="O115" s="26" t="e">
        <f t="shared" si="84"/>
        <v>#DIV/0!</v>
      </c>
      <c r="R115" s="28" t="s">
        <v>963</v>
      </c>
      <c r="S115" s="41">
        <f>(D115+K115)/($E$47+$L$47+$E$38+$L$38+$K$27+$D$27+$N$17)</f>
        <v>4.8123195380173241E-3</v>
      </c>
      <c r="T115" s="41">
        <f>D115/($E$47+$E$38+$K$27)</f>
        <v>9.0909090909090905E-3</v>
      </c>
      <c r="U115" s="41">
        <f>K115/($L$47+$L$38+$D$27+$N$17)</f>
        <v>0</v>
      </c>
      <c r="W115" s="29">
        <f t="shared" si="85"/>
        <v>2.4000000000000004</v>
      </c>
      <c r="X115" s="29">
        <f t="shared" si="86"/>
        <v>5.4</v>
      </c>
      <c r="Y115" s="29">
        <f t="shared" si="87"/>
        <v>3.9000000000000004</v>
      </c>
      <c r="Z115" s="31"/>
    </row>
    <row r="116" spans="1:26" x14ac:dyDescent="0.15">
      <c r="A116" s="28"/>
      <c r="B116" s="29">
        <v>10</v>
      </c>
      <c r="C116" s="26">
        <f t="shared" si="81"/>
        <v>0.8</v>
      </c>
      <c r="D116" s="29">
        <v>5</v>
      </c>
      <c r="E116" s="29">
        <v>4</v>
      </c>
      <c r="F116" s="29">
        <v>48</v>
      </c>
      <c r="G116" s="29">
        <f>F116/E116</f>
        <v>12</v>
      </c>
      <c r="H116" s="29">
        <v>0</v>
      </c>
      <c r="I116" s="26">
        <f t="shared" si="82"/>
        <v>0</v>
      </c>
      <c r="K116" s="29">
        <v>0</v>
      </c>
      <c r="L116" s="29">
        <v>0</v>
      </c>
      <c r="M116" s="29" t="e">
        <f t="shared" si="83"/>
        <v>#DIV/0!</v>
      </c>
      <c r="N116" s="29">
        <v>0</v>
      </c>
      <c r="O116" s="26" t="e">
        <f t="shared" si="84"/>
        <v>#DIV/0!</v>
      </c>
      <c r="R116" s="28"/>
      <c r="S116" s="41">
        <f>(D116+K116)/($E$47+$L$47+$E$38+$L$38+$K$27+$D$27+$N$17)</f>
        <v>4.8123195380173241E-3</v>
      </c>
      <c r="T116" s="41">
        <f>D116/($E$47+$E$38+$K$27)</f>
        <v>9.0909090909090905E-3</v>
      </c>
      <c r="U116" s="41">
        <f>K116/($L$47+$L$38+$D$27+$N$17)</f>
        <v>0</v>
      </c>
      <c r="W116" s="29">
        <f t="shared" si="85"/>
        <v>4.8000000000000007</v>
      </c>
      <c r="X116" s="29">
        <f t="shared" si="86"/>
        <v>8.8000000000000007</v>
      </c>
      <c r="Y116" s="29">
        <f t="shared" si="87"/>
        <v>6.8000000000000007</v>
      </c>
      <c r="Z116" s="31"/>
    </row>
    <row r="117" spans="1:26" x14ac:dyDescent="0.15">
      <c r="A117" s="27" t="s">
        <v>44</v>
      </c>
      <c r="B117" s="27"/>
      <c r="C117" s="23"/>
      <c r="D117" s="27">
        <f>SUM(D113:D116)</f>
        <v>102</v>
      </c>
      <c r="E117" s="27">
        <f t="shared" ref="E117:F117" si="88">SUM(E113:E116)</f>
        <v>72</v>
      </c>
      <c r="F117" s="27">
        <f t="shared" si="88"/>
        <v>910</v>
      </c>
      <c r="G117" s="27"/>
      <c r="H117" s="27">
        <f t="shared" ref="H117" si="89">SUM(H113:H116)</f>
        <v>8</v>
      </c>
      <c r="I117" s="27"/>
      <c r="J117" s="27"/>
      <c r="K117" s="27">
        <f>SUM(K113:K116)</f>
        <v>0</v>
      </c>
      <c r="L117" s="27">
        <f t="shared" ref="L117" si="90">SUM(L113:L116)</f>
        <v>0</v>
      </c>
      <c r="M117" s="27"/>
      <c r="N117" s="27">
        <f t="shared" ref="N117" si="91">SUM(N113:N116)</f>
        <v>0</v>
      </c>
      <c r="O117" s="23"/>
      <c r="Q117" s="32"/>
      <c r="S117" s="32"/>
      <c r="U117" s="31"/>
      <c r="V117" s="31"/>
    </row>
    <row r="118" spans="1:26" x14ac:dyDescent="0.15">
      <c r="A118" s="21" t="s">
        <v>230</v>
      </c>
      <c r="H118" s="36"/>
      <c r="I118" s="31"/>
      <c r="J118" s="31"/>
      <c r="P118" s="32"/>
      <c r="Q118" s="32"/>
      <c r="R118" s="32"/>
      <c r="T118" s="31"/>
      <c r="U118" s="31"/>
    </row>
    <row r="119" spans="1:26" x14ac:dyDescent="0.15">
      <c r="H119" s="36"/>
      <c r="I119" s="31"/>
      <c r="J119" s="31"/>
      <c r="P119" s="32"/>
      <c r="Q119" s="32"/>
      <c r="R119" s="32"/>
      <c r="T119" s="31"/>
      <c r="U119" s="31"/>
    </row>
    <row r="120" spans="1:26" x14ac:dyDescent="0.15">
      <c r="A120" s="552" t="s">
        <v>57</v>
      </c>
      <c r="B120" s="552"/>
      <c r="C120" s="552"/>
      <c r="D120" s="552"/>
      <c r="E120" s="552"/>
      <c r="F120" s="552"/>
      <c r="G120" s="552"/>
      <c r="H120" s="36"/>
      <c r="I120" s="31"/>
      <c r="J120" s="552" t="s">
        <v>58</v>
      </c>
      <c r="K120" s="553"/>
      <c r="L120" s="553"/>
      <c r="M120" s="553"/>
      <c r="N120" s="553"/>
      <c r="P120" s="43"/>
      <c r="Q120" s="32"/>
      <c r="R120" s="552" t="s">
        <v>62</v>
      </c>
      <c r="S120" s="553"/>
      <c r="T120" s="553"/>
      <c r="U120" s="553"/>
      <c r="V120" s="553"/>
    </row>
    <row r="121" spans="1:26" x14ac:dyDescent="0.15">
      <c r="A121" s="23"/>
      <c r="B121" s="27" t="s">
        <v>17</v>
      </c>
      <c r="C121" s="27" t="s">
        <v>42</v>
      </c>
      <c r="D121" s="27" t="s">
        <v>19</v>
      </c>
      <c r="E121" s="27" t="s">
        <v>6</v>
      </c>
      <c r="H121" s="31"/>
      <c r="I121" s="31"/>
      <c r="J121" s="554" t="s">
        <v>59</v>
      </c>
      <c r="K121" s="551"/>
      <c r="L121" s="551"/>
      <c r="M121" s="551"/>
      <c r="N121" s="23" t="s">
        <v>60</v>
      </c>
      <c r="R121" s="554" t="s">
        <v>59</v>
      </c>
      <c r="S121" s="551"/>
      <c r="T121" s="551"/>
      <c r="U121" s="551"/>
      <c r="V121" s="23" t="s">
        <v>60</v>
      </c>
    </row>
    <row r="122" spans="1:26" x14ac:dyDescent="0.15">
      <c r="A122" s="42" t="s">
        <v>33</v>
      </c>
      <c r="B122" s="29">
        <f>SUM(J92:J96,D102:D107,D113:D116)</f>
        <v>537</v>
      </c>
      <c r="C122" s="29">
        <f>SUM(E113:E116,E102:E107,K92:K96)</f>
        <v>365</v>
      </c>
      <c r="D122" s="29">
        <f>SUM(F113:F116,F102:F107,L92:L96)</f>
        <v>4154</v>
      </c>
      <c r="E122" s="29">
        <f>SUM(N92:N96,H102:H107,H113:H116)</f>
        <v>25</v>
      </c>
      <c r="H122" s="31"/>
      <c r="I122" s="31"/>
      <c r="J122" s="555" t="s">
        <v>1447</v>
      </c>
      <c r="K122" s="555"/>
      <c r="L122" s="555"/>
      <c r="M122" s="555"/>
      <c r="N122" s="28" t="s">
        <v>994</v>
      </c>
      <c r="R122" s="555" t="s">
        <v>1364</v>
      </c>
      <c r="S122" s="555"/>
      <c r="T122" s="555"/>
      <c r="U122" s="555"/>
      <c r="V122" s="28" t="s">
        <v>285</v>
      </c>
    </row>
    <row r="123" spans="1:26" x14ac:dyDescent="0.15">
      <c r="A123" s="42" t="s">
        <v>43</v>
      </c>
      <c r="B123" s="29">
        <f>SUM(C87)</f>
        <v>537</v>
      </c>
      <c r="C123" s="29">
        <f>SUM(D87)</f>
        <v>365</v>
      </c>
      <c r="D123" s="29">
        <f>SUM(F87)</f>
        <v>4154</v>
      </c>
      <c r="E123" s="29">
        <f>SUM(H87)</f>
        <v>25</v>
      </c>
      <c r="F123" s="27"/>
      <c r="J123" s="555" t="s">
        <v>630</v>
      </c>
      <c r="K123" s="555"/>
      <c r="L123" s="555"/>
      <c r="M123" s="555"/>
      <c r="N123" s="28" t="s">
        <v>285</v>
      </c>
      <c r="R123" s="555"/>
      <c r="S123" s="555"/>
      <c r="T123" s="555"/>
      <c r="U123" s="555"/>
      <c r="V123" s="28"/>
    </row>
    <row r="124" spans="1:26" x14ac:dyDescent="0.15">
      <c r="A124" s="42" t="s">
        <v>65</v>
      </c>
      <c r="B124" s="28"/>
      <c r="F124" s="27"/>
      <c r="J124" s="555" t="s">
        <v>652</v>
      </c>
      <c r="K124" s="555"/>
      <c r="L124" s="555"/>
      <c r="M124" s="555"/>
      <c r="N124" s="28" t="s">
        <v>286</v>
      </c>
      <c r="R124" s="555"/>
      <c r="S124" s="555"/>
      <c r="T124" s="555"/>
      <c r="U124" s="555"/>
      <c r="V124" s="28"/>
    </row>
    <row r="125" spans="1:26" x14ac:dyDescent="0.15">
      <c r="J125" s="555" t="s">
        <v>1383</v>
      </c>
      <c r="K125" s="555"/>
      <c r="L125" s="555"/>
      <c r="M125" s="555"/>
      <c r="N125" s="28" t="s">
        <v>16</v>
      </c>
      <c r="R125" s="556"/>
      <c r="S125" s="555"/>
      <c r="T125" s="555"/>
      <c r="U125" s="555"/>
      <c r="V125" s="28"/>
    </row>
    <row r="126" spans="1:26" x14ac:dyDescent="0.15">
      <c r="A126" s="23"/>
      <c r="B126" s="27" t="s">
        <v>1</v>
      </c>
      <c r="C126" s="27" t="s">
        <v>4</v>
      </c>
      <c r="D126" s="27" t="s">
        <v>6</v>
      </c>
      <c r="J126" s="555" t="s">
        <v>651</v>
      </c>
      <c r="K126" s="555"/>
      <c r="L126" s="555"/>
      <c r="M126" s="555"/>
      <c r="N126" s="28" t="s">
        <v>285</v>
      </c>
      <c r="R126" s="556"/>
      <c r="S126" s="555"/>
      <c r="T126" s="555"/>
      <c r="U126" s="555"/>
      <c r="V126" s="28"/>
    </row>
    <row r="127" spans="1:26" x14ac:dyDescent="0.15">
      <c r="A127" s="42" t="s">
        <v>56</v>
      </c>
      <c r="B127" s="29">
        <f>SUM(M84:M86,C92:C96,K102:K107,K113:K116)</f>
        <v>525</v>
      </c>
      <c r="C127" s="29">
        <f>SUM(N84:N86,D92:D96,L102:L107,L113:L116)</f>
        <v>2654</v>
      </c>
      <c r="D127" s="29">
        <f>SUM(P84:P86,F92:F96,N102:N107,N113:N116)</f>
        <v>22</v>
      </c>
      <c r="J127" s="555" t="s">
        <v>653</v>
      </c>
      <c r="K127" s="555"/>
      <c r="L127" s="555"/>
      <c r="M127" s="555"/>
      <c r="N127" s="28" t="s">
        <v>285</v>
      </c>
      <c r="R127" s="556"/>
      <c r="S127" s="555"/>
      <c r="T127" s="555"/>
      <c r="U127" s="555"/>
      <c r="V127" s="28"/>
    </row>
    <row r="128" spans="1:26" x14ac:dyDescent="0.15">
      <c r="A128" s="42" t="s">
        <v>65</v>
      </c>
      <c r="B128" s="28"/>
      <c r="J128" s="555"/>
      <c r="K128" s="555"/>
      <c r="L128" s="555"/>
      <c r="M128" s="555"/>
      <c r="N128" s="28"/>
      <c r="R128" s="556"/>
      <c r="S128" s="555"/>
      <c r="T128" s="555"/>
      <c r="U128" s="555"/>
      <c r="V128" s="28"/>
    </row>
    <row r="129" spans="1:23" x14ac:dyDescent="0.15">
      <c r="J129" s="555"/>
      <c r="K129" s="555"/>
      <c r="L129" s="555"/>
      <c r="M129" s="555"/>
      <c r="N129" s="28"/>
      <c r="R129" s="556"/>
      <c r="S129" s="555"/>
      <c r="T129" s="555"/>
      <c r="U129" s="555"/>
      <c r="V129" s="28"/>
    </row>
    <row r="130" spans="1:23" x14ac:dyDescent="0.15">
      <c r="B130" s="27" t="s">
        <v>40</v>
      </c>
      <c r="C130" s="27" t="s">
        <v>41</v>
      </c>
    </row>
    <row r="131" spans="1:23" x14ac:dyDescent="0.15">
      <c r="A131" s="42" t="s">
        <v>39</v>
      </c>
      <c r="B131" s="26">
        <f>B127/(B123+B127)</f>
        <v>0.4943502824858757</v>
      </c>
      <c r="C131" s="26">
        <f>B123/(B123+B127)</f>
        <v>0.50564971751412424</v>
      </c>
    </row>
    <row r="132" spans="1:23" x14ac:dyDescent="0.15">
      <c r="A132" s="42" t="s">
        <v>64</v>
      </c>
      <c r="B132" s="28"/>
      <c r="C132" s="28"/>
      <c r="J132" s="21" t="s">
        <v>61</v>
      </c>
    </row>
    <row r="141" spans="1:23" x14ac:dyDescent="0.15">
      <c r="A141" s="552" t="s">
        <v>93</v>
      </c>
      <c r="B141" s="552"/>
      <c r="C141" s="552"/>
      <c r="D141" s="552"/>
      <c r="E141" s="552"/>
      <c r="F141" s="552"/>
      <c r="G141" s="552"/>
      <c r="H141" s="552"/>
      <c r="I141" s="552"/>
      <c r="J141" s="552"/>
      <c r="K141" s="552"/>
      <c r="L141" s="552"/>
      <c r="M141" s="552"/>
      <c r="N141" s="552"/>
      <c r="O141" s="552"/>
      <c r="P141" s="552"/>
      <c r="Q141" s="552"/>
      <c r="R141" s="552"/>
      <c r="S141" s="552"/>
      <c r="T141" s="552"/>
      <c r="U141" s="552"/>
      <c r="V141" s="552"/>
      <c r="W141" s="552"/>
    </row>
    <row r="142" spans="1:23" x14ac:dyDescent="0.15">
      <c r="A142" s="22"/>
      <c r="B142" s="22"/>
      <c r="C142" s="22"/>
      <c r="D142" s="22"/>
      <c r="E142" s="22"/>
      <c r="F142" s="22"/>
      <c r="G142" s="22"/>
      <c r="H142" s="22"/>
      <c r="I142" s="22"/>
      <c r="J142" s="22"/>
      <c r="K142" s="22"/>
      <c r="L142" s="22"/>
      <c r="M142" s="22"/>
      <c r="N142" s="22"/>
      <c r="O142" s="22"/>
      <c r="P142" s="22"/>
      <c r="Q142" s="22"/>
      <c r="R142" s="22"/>
      <c r="S142" s="22"/>
      <c r="T142" s="22"/>
      <c r="U142" s="22"/>
      <c r="V142" s="22"/>
      <c r="W142" s="22"/>
    </row>
    <row r="143" spans="1:23" x14ac:dyDescent="0.15">
      <c r="H143" s="550" t="s">
        <v>36</v>
      </c>
      <c r="I143" s="551"/>
      <c r="J143" s="551"/>
      <c r="M143" s="550" t="s">
        <v>37</v>
      </c>
      <c r="N143" s="550"/>
      <c r="O143" s="550"/>
    </row>
    <row r="144" spans="1:23" x14ac:dyDescent="0.15">
      <c r="H144" s="550" t="s">
        <v>38</v>
      </c>
      <c r="I144" s="550"/>
      <c r="J144" s="550"/>
    </row>
    <row r="145" spans="1:20" x14ac:dyDescent="0.15">
      <c r="H145" s="550"/>
      <c r="I145" s="551"/>
      <c r="J145" s="551"/>
    </row>
    <row r="146" spans="1:20" x14ac:dyDescent="0.15">
      <c r="H146" s="550"/>
      <c r="I146" s="551"/>
      <c r="J146" s="551"/>
    </row>
    <row r="147" spans="1:20" x14ac:dyDescent="0.15">
      <c r="D147" s="23" t="s">
        <v>83</v>
      </c>
      <c r="P147" s="23" t="s">
        <v>84</v>
      </c>
    </row>
    <row r="148" spans="1:20" x14ac:dyDescent="0.15">
      <c r="A148" s="27" t="s">
        <v>90</v>
      </c>
      <c r="P148" s="23" t="s">
        <v>90</v>
      </c>
      <c r="S148" s="27" t="s">
        <v>92</v>
      </c>
    </row>
    <row r="149" spans="1:20" x14ac:dyDescent="0.15">
      <c r="A149" s="42" t="s">
        <v>79</v>
      </c>
      <c r="B149" s="44" t="s">
        <v>89</v>
      </c>
      <c r="C149" s="44" t="s">
        <v>2</v>
      </c>
      <c r="D149" s="44" t="s">
        <v>3</v>
      </c>
      <c r="E149" s="44" t="s">
        <v>19</v>
      </c>
      <c r="F149" s="44" t="s">
        <v>6</v>
      </c>
      <c r="G149" s="44" t="s">
        <v>76</v>
      </c>
      <c r="H149" s="44" t="s">
        <v>10</v>
      </c>
      <c r="I149" s="44" t="s">
        <v>19</v>
      </c>
      <c r="J149" s="44" t="s">
        <v>77</v>
      </c>
      <c r="K149" s="44" t="s">
        <v>6</v>
      </c>
      <c r="L149" s="44" t="s">
        <v>14</v>
      </c>
      <c r="O149" s="44" t="s">
        <v>85</v>
      </c>
      <c r="P149" s="44" t="s">
        <v>86</v>
      </c>
      <c r="Q149" s="44" t="s">
        <v>87</v>
      </c>
      <c r="S149" s="25" t="s">
        <v>40</v>
      </c>
      <c r="T149" s="25" t="s">
        <v>41</v>
      </c>
    </row>
    <row r="150" spans="1:20" x14ac:dyDescent="0.15">
      <c r="A150" s="28" t="s">
        <v>44</v>
      </c>
      <c r="B150" s="39">
        <f>AVERAGE(B160,B170)</f>
        <v>542</v>
      </c>
      <c r="C150" s="39">
        <f>AVERAGE(C160,C170)</f>
        <v>367.5</v>
      </c>
      <c r="D150" s="45">
        <f>C150/B150</f>
        <v>0.6780442804428044</v>
      </c>
      <c r="E150" s="39">
        <f>AVERAGE(E160,E170)</f>
        <v>4166.5</v>
      </c>
      <c r="F150" s="39">
        <f t="shared" ref="F150:I150" si="92">AVERAGE(F160,F170)</f>
        <v>31</v>
      </c>
      <c r="G150" s="39">
        <f t="shared" si="92"/>
        <v>12.5</v>
      </c>
      <c r="H150" s="39">
        <f t="shared" si="92"/>
        <v>66</v>
      </c>
      <c r="I150" s="39">
        <f t="shared" si="92"/>
        <v>161</v>
      </c>
      <c r="J150" s="46">
        <f>I150/H150</f>
        <v>2.4393939393939394</v>
      </c>
      <c r="K150" s="39">
        <f>AVERAGE(K160,K170)</f>
        <v>3</v>
      </c>
      <c r="L150" s="29">
        <f>((E150*0.05)+(F150*4)+(G150*-1)+(I150*0.1)+(K150*6))</f>
        <v>353.92500000000007</v>
      </c>
      <c r="O150" s="45">
        <f>(B150+H150)/(B152+F152+B154+F154+B156+F156+B150+H150)</f>
        <v>0.38961871195129766</v>
      </c>
      <c r="P150" s="26">
        <f>B150/(B150+F152+F154+F156)</f>
        <v>0.50701590271281571</v>
      </c>
      <c r="Q150" s="26">
        <f>H150/(H150+B152+B154+B156)</f>
        <v>0.13428280773143439</v>
      </c>
      <c r="S150" s="26">
        <f>(H150+B152+B154+B156)/(H150+B152+B154+B156+B150)</f>
        <v>0.47556845670053216</v>
      </c>
      <c r="T150" s="26">
        <f>B150/(B150+H150+B152+B154+B156)</f>
        <v>0.52443154329946784</v>
      </c>
    </row>
    <row r="151" spans="1:20" x14ac:dyDescent="0.15">
      <c r="A151" s="42" t="s">
        <v>80</v>
      </c>
      <c r="B151" s="44" t="s">
        <v>10</v>
      </c>
      <c r="C151" s="44" t="s">
        <v>19</v>
      </c>
      <c r="D151" s="44" t="s">
        <v>77</v>
      </c>
      <c r="E151" s="44" t="s">
        <v>6</v>
      </c>
      <c r="F151" s="44" t="s">
        <v>17</v>
      </c>
      <c r="G151" s="44" t="s">
        <v>18</v>
      </c>
      <c r="H151" s="44" t="s">
        <v>19</v>
      </c>
      <c r="I151" s="44" t="s">
        <v>78</v>
      </c>
      <c r="J151" s="44" t="s">
        <v>6</v>
      </c>
      <c r="K151" s="44" t="s">
        <v>14</v>
      </c>
      <c r="L151" s="39" t="s">
        <v>91</v>
      </c>
      <c r="O151" s="25" t="s">
        <v>85</v>
      </c>
      <c r="P151" s="25" t="s">
        <v>87</v>
      </c>
      <c r="Q151" s="25" t="s">
        <v>88</v>
      </c>
    </row>
    <row r="152" spans="1:20" x14ac:dyDescent="0.15">
      <c r="A152" s="28" t="s">
        <v>44</v>
      </c>
      <c r="B152" s="39">
        <f>AVERAGE(B162,B172)</f>
        <v>398.5</v>
      </c>
      <c r="C152" s="39">
        <f>AVERAGE(C162,C172)</f>
        <v>1750.5</v>
      </c>
      <c r="D152" s="46">
        <f>C152/B152</f>
        <v>4.3927227101631114</v>
      </c>
      <c r="E152" s="39">
        <f>AVERAGE(E162,E172)</f>
        <v>12.5</v>
      </c>
      <c r="F152" s="39">
        <f t="shared" ref="F152:H152" si="93">AVERAGE(F162,F172)</f>
        <v>139.5</v>
      </c>
      <c r="G152" s="39">
        <f t="shared" si="93"/>
        <v>110.5</v>
      </c>
      <c r="H152" s="39">
        <f t="shared" si="93"/>
        <v>984</v>
      </c>
      <c r="I152" s="46">
        <f>H152/G152</f>
        <v>8.9049773755656112</v>
      </c>
      <c r="J152" s="39">
        <f>AVERAGE(J162,J172)</f>
        <v>7.5</v>
      </c>
      <c r="K152" s="29">
        <f>(C152*0.1)+(E152*6)+(H152*0.1)+(J152*6)</f>
        <v>393.45000000000005</v>
      </c>
      <c r="L152" s="29">
        <f>(C152*0.1)+(E152*6)+(G152*1)+(H152*0.1)+(J152*6)</f>
        <v>503.95000000000005</v>
      </c>
      <c r="O152" s="45">
        <f>(B152+F152)/(B152+F152+B154+F154+B156+F156+B150+H150)</f>
        <v>0.34476129445690484</v>
      </c>
      <c r="P152" s="26">
        <f>B152/(H150+B152+B154+B156)</f>
        <v>0.81078331637843337</v>
      </c>
      <c r="Q152" s="26">
        <f>F152/(F152+F154+F156)</f>
        <v>0.26470588235294118</v>
      </c>
    </row>
    <row r="153" spans="1:20" x14ac:dyDescent="0.15">
      <c r="A153" s="42" t="s">
        <v>81</v>
      </c>
      <c r="B153" s="44" t="s">
        <v>10</v>
      </c>
      <c r="C153" s="44" t="s">
        <v>19</v>
      </c>
      <c r="D153" s="44" t="s">
        <v>77</v>
      </c>
      <c r="E153" s="44" t="s">
        <v>6</v>
      </c>
      <c r="F153" s="44" t="s">
        <v>17</v>
      </c>
      <c r="G153" s="44" t="s">
        <v>18</v>
      </c>
      <c r="H153" s="44" t="s">
        <v>19</v>
      </c>
      <c r="I153" s="44" t="s">
        <v>78</v>
      </c>
      <c r="J153" s="44" t="s">
        <v>6</v>
      </c>
      <c r="K153" s="44" t="s">
        <v>14</v>
      </c>
      <c r="L153" s="39" t="s">
        <v>91</v>
      </c>
      <c r="O153" s="25" t="s">
        <v>85</v>
      </c>
      <c r="P153" s="25" t="s">
        <v>87</v>
      </c>
      <c r="Q153" s="25" t="s">
        <v>88</v>
      </c>
    </row>
    <row r="154" spans="1:20" x14ac:dyDescent="0.15">
      <c r="A154" s="28" t="s">
        <v>44</v>
      </c>
      <c r="B154" s="39">
        <f>AVERAGE(B164,B174)</f>
        <v>27</v>
      </c>
      <c r="C154" s="39">
        <f>AVERAGE(C164,C174)</f>
        <v>178.5</v>
      </c>
      <c r="D154" s="39">
        <f>C154/B154</f>
        <v>6.6111111111111107</v>
      </c>
      <c r="E154" s="39">
        <f>AVERAGE(E164,E174)</f>
        <v>2</v>
      </c>
      <c r="F154" s="39">
        <f t="shared" ref="F154:H154" si="94">AVERAGE(F164,F174)</f>
        <v>273.5</v>
      </c>
      <c r="G154" s="39">
        <f t="shared" si="94"/>
        <v>172.5</v>
      </c>
      <c r="H154" s="39">
        <f t="shared" si="94"/>
        <v>2233.5</v>
      </c>
      <c r="I154" s="46">
        <f>H154/G154</f>
        <v>12.947826086956521</v>
      </c>
      <c r="J154" s="39">
        <f>AVERAGE(J164,J174)</f>
        <v>11</v>
      </c>
      <c r="K154" s="29">
        <f>(C154*0.1)+(E154*6)+(H154*0.1)+(J154*6)</f>
        <v>319.20000000000005</v>
      </c>
      <c r="L154" s="29">
        <f>(C154*0.1)+(E154*6)+(G154*1)+(H154*0.1)+(J154*6)</f>
        <v>491.70000000000005</v>
      </c>
      <c r="O154" s="45">
        <f>(B154+F154)/(B152+F152+B154+F154+B156+F156+B150+H150)</f>
        <v>0.19256648510092919</v>
      </c>
      <c r="P154" s="26">
        <f>B154/(B152+H150+B154+B156)</f>
        <v>5.4933875890132246E-2</v>
      </c>
      <c r="Q154" s="26">
        <f>F154/(F154+F152+F156)</f>
        <v>0.51897533206831115</v>
      </c>
    </row>
    <row r="155" spans="1:20" x14ac:dyDescent="0.15">
      <c r="A155" s="42" t="s">
        <v>82</v>
      </c>
      <c r="B155" s="44" t="s">
        <v>10</v>
      </c>
      <c r="C155" s="44" t="s">
        <v>19</v>
      </c>
      <c r="D155" s="44" t="s">
        <v>77</v>
      </c>
      <c r="E155" s="44" t="s">
        <v>6</v>
      </c>
      <c r="F155" s="44" t="s">
        <v>17</v>
      </c>
      <c r="G155" s="44" t="s">
        <v>18</v>
      </c>
      <c r="H155" s="44" t="s">
        <v>19</v>
      </c>
      <c r="I155" s="44" t="s">
        <v>78</v>
      </c>
      <c r="J155" s="44" t="s">
        <v>6</v>
      </c>
      <c r="K155" s="44" t="s">
        <v>14</v>
      </c>
      <c r="L155" s="39" t="s">
        <v>91</v>
      </c>
      <c r="O155" s="25" t="s">
        <v>85</v>
      </c>
      <c r="P155" s="25" t="s">
        <v>87</v>
      </c>
      <c r="Q155" s="25" t="s">
        <v>88</v>
      </c>
    </row>
    <row r="156" spans="1:20" x14ac:dyDescent="0.15">
      <c r="A156" s="28" t="s">
        <v>44</v>
      </c>
      <c r="B156" s="39">
        <f>AVERAGE(B166,B176)</f>
        <v>0</v>
      </c>
      <c r="C156" s="39">
        <f>AVERAGE(C166,C176)</f>
        <v>0</v>
      </c>
      <c r="D156" s="39" t="e">
        <f>C156/B156</f>
        <v>#DIV/0!</v>
      </c>
      <c r="E156" s="39">
        <f>AVERAGE(E166,E176)</f>
        <v>0</v>
      </c>
      <c r="F156" s="39">
        <f>AVERAGE(F166,F176)</f>
        <v>114</v>
      </c>
      <c r="G156" s="39">
        <f t="shared" ref="G156:H156" si="95">AVERAGE(G166,G176)</f>
        <v>84.5</v>
      </c>
      <c r="H156" s="39">
        <f t="shared" si="95"/>
        <v>966.5</v>
      </c>
      <c r="I156" s="46">
        <f>H156/G156</f>
        <v>11.437869822485206</v>
      </c>
      <c r="J156" s="39">
        <f>AVERAGE(J166,J176)</f>
        <v>13</v>
      </c>
      <c r="K156" s="29">
        <f>(C156*0.1)+(E156*6)+(H156*0.1)+(J156*6)</f>
        <v>174.65</v>
      </c>
      <c r="L156" s="29">
        <f>(C156*0.1)+(E156*6)+(G156*1)+(H156*0.1)+(J156*6)</f>
        <v>259.14999999999998</v>
      </c>
      <c r="O156" s="45">
        <f>(B156+F156)/(B152+F152+B154+F154+B156+F156+B150+H150)</f>
        <v>7.3053508490868307E-2</v>
      </c>
      <c r="P156" s="41">
        <f>B156/(B156+B154+B152+H150)</f>
        <v>0</v>
      </c>
      <c r="Q156" s="26">
        <f>F156/(F156+F154+F152)</f>
        <v>0.21631878557874762</v>
      </c>
    </row>
    <row r="157" spans="1:20" x14ac:dyDescent="0.15">
      <c r="B157" s="47"/>
      <c r="C157" s="47"/>
      <c r="D157" s="47"/>
      <c r="E157" s="47"/>
      <c r="F157" s="47"/>
      <c r="G157" s="47"/>
      <c r="H157" s="47"/>
      <c r="I157" s="47"/>
      <c r="J157" s="47"/>
      <c r="K157" s="47"/>
      <c r="L157" s="48"/>
      <c r="P157" s="23"/>
    </row>
    <row r="158" spans="1:20" x14ac:dyDescent="0.15">
      <c r="A158" s="27">
        <v>2022</v>
      </c>
      <c r="P158" s="23">
        <v>2022</v>
      </c>
      <c r="S158" s="27" t="s">
        <v>92</v>
      </c>
    </row>
    <row r="159" spans="1:20" x14ac:dyDescent="0.15">
      <c r="A159" s="42" t="s">
        <v>79</v>
      </c>
      <c r="B159" s="44" t="s">
        <v>89</v>
      </c>
      <c r="C159" s="44" t="s">
        <v>2</v>
      </c>
      <c r="D159" s="44" t="s">
        <v>3</v>
      </c>
      <c r="E159" s="44" t="s">
        <v>19</v>
      </c>
      <c r="F159" s="44" t="s">
        <v>6</v>
      </c>
      <c r="G159" s="44" t="s">
        <v>76</v>
      </c>
      <c r="H159" s="44" t="s">
        <v>10</v>
      </c>
      <c r="I159" s="44" t="s">
        <v>19</v>
      </c>
      <c r="J159" s="44" t="s">
        <v>77</v>
      </c>
      <c r="K159" s="44" t="s">
        <v>6</v>
      </c>
      <c r="L159" s="44" t="s">
        <v>14</v>
      </c>
      <c r="O159" s="44" t="s">
        <v>85</v>
      </c>
      <c r="P159" s="44" t="s">
        <v>86</v>
      </c>
      <c r="Q159" s="44" t="s">
        <v>87</v>
      </c>
      <c r="S159" s="25" t="s">
        <v>40</v>
      </c>
      <c r="T159" s="25" t="s">
        <v>41</v>
      </c>
    </row>
    <row r="160" spans="1:20" x14ac:dyDescent="0.15">
      <c r="A160" s="28" t="s">
        <v>44</v>
      </c>
      <c r="B160" s="39">
        <v>511</v>
      </c>
      <c r="C160" s="39">
        <v>337</v>
      </c>
      <c r="D160" s="45">
        <f>C160/B160</f>
        <v>0.6594911937377691</v>
      </c>
      <c r="E160" s="39">
        <v>4015</v>
      </c>
      <c r="F160" s="39">
        <v>29</v>
      </c>
      <c r="G160" s="39">
        <v>9</v>
      </c>
      <c r="H160" s="39">
        <v>63</v>
      </c>
      <c r="I160" s="39">
        <v>116</v>
      </c>
      <c r="J160" s="46">
        <f>I160/H160</f>
        <v>1.8412698412698412</v>
      </c>
      <c r="K160" s="39">
        <v>3</v>
      </c>
      <c r="L160" s="29">
        <f>((E160*0.05)+(F160*4)+(G160*-1)+(I160*0.1)+(K160*6))</f>
        <v>337.35</v>
      </c>
      <c r="O160" s="45">
        <f>(B160+H160)/(B162+F162+B164+F164+B166+F166+B160+H160)</f>
        <v>0.37788018433179721</v>
      </c>
      <c r="P160" s="26">
        <f>B160/(B160+F162+F164+F166)</f>
        <v>0.50344827586206897</v>
      </c>
      <c r="Q160" s="26">
        <f>H160/(H160+B162+B164+B166)</f>
        <v>0.125</v>
      </c>
      <c r="S160" s="26">
        <f>(H160+B162+B164+B166)/(H160+B162+B164+B166+B160)</f>
        <v>0.49655172413793103</v>
      </c>
      <c r="T160" s="26">
        <f>B160/(B160+H160+B162+B164+B166)</f>
        <v>0.50344827586206897</v>
      </c>
    </row>
    <row r="161" spans="1:20" x14ac:dyDescent="0.15">
      <c r="A161" s="42" t="s">
        <v>80</v>
      </c>
      <c r="B161" s="44" t="s">
        <v>10</v>
      </c>
      <c r="C161" s="44" t="s">
        <v>19</v>
      </c>
      <c r="D161" s="44" t="s">
        <v>77</v>
      </c>
      <c r="E161" s="44" t="s">
        <v>6</v>
      </c>
      <c r="F161" s="44" t="s">
        <v>17</v>
      </c>
      <c r="G161" s="44" t="s">
        <v>18</v>
      </c>
      <c r="H161" s="44" t="s">
        <v>19</v>
      </c>
      <c r="I161" s="44" t="s">
        <v>78</v>
      </c>
      <c r="J161" s="44" t="s">
        <v>6</v>
      </c>
      <c r="K161" s="44" t="s">
        <v>14</v>
      </c>
      <c r="L161" s="44" t="s">
        <v>91</v>
      </c>
      <c r="O161" s="25" t="s">
        <v>85</v>
      </c>
      <c r="P161" s="25" t="s">
        <v>87</v>
      </c>
      <c r="Q161" s="25" t="s">
        <v>88</v>
      </c>
    </row>
    <row r="162" spans="1:20" x14ac:dyDescent="0.15">
      <c r="A162" s="28" t="s">
        <v>44</v>
      </c>
      <c r="B162" s="39">
        <v>392</v>
      </c>
      <c r="C162" s="39">
        <v>1902</v>
      </c>
      <c r="D162" s="46">
        <f>C162/B162</f>
        <v>4.8520408163265305</v>
      </c>
      <c r="E162" s="39">
        <v>13</v>
      </c>
      <c r="F162" s="39">
        <v>110</v>
      </c>
      <c r="G162" s="39">
        <v>87</v>
      </c>
      <c r="H162" s="39">
        <v>806</v>
      </c>
      <c r="I162" s="46">
        <f>H162/G162</f>
        <v>9.2643678160919531</v>
      </c>
      <c r="J162" s="39">
        <v>6</v>
      </c>
      <c r="K162" s="29">
        <f>(C162*0.1)+(E162*6)+(H162*0.1)+(J162*6)</f>
        <v>384.80000000000007</v>
      </c>
      <c r="L162" s="29">
        <f>(C162*0.1)+(E162*6)+(G162*1)+(H162*0.1)+(J162*6)</f>
        <v>471.80000000000007</v>
      </c>
      <c r="O162" s="45">
        <f>(B162+F162)/(B162+F162+B164+F164+B166+F166+B160+H160)</f>
        <v>0.33048057932850561</v>
      </c>
      <c r="P162" s="26">
        <f>B162/(H160+B162+B164+B166)</f>
        <v>0.77777777777777779</v>
      </c>
      <c r="Q162" s="26">
        <f>F162/(F162+F164+F166)</f>
        <v>0.21825396825396826</v>
      </c>
    </row>
    <row r="163" spans="1:20" x14ac:dyDescent="0.15">
      <c r="A163" s="42" t="s">
        <v>81</v>
      </c>
      <c r="B163" s="44" t="s">
        <v>10</v>
      </c>
      <c r="C163" s="44" t="s">
        <v>19</v>
      </c>
      <c r="D163" s="44" t="s">
        <v>77</v>
      </c>
      <c r="E163" s="44" t="s">
        <v>6</v>
      </c>
      <c r="F163" s="44" t="s">
        <v>17</v>
      </c>
      <c r="G163" s="44" t="s">
        <v>18</v>
      </c>
      <c r="H163" s="44" t="s">
        <v>19</v>
      </c>
      <c r="I163" s="44" t="s">
        <v>78</v>
      </c>
      <c r="J163" s="44" t="s">
        <v>6</v>
      </c>
      <c r="K163" s="44" t="s">
        <v>14</v>
      </c>
      <c r="L163" s="44" t="s">
        <v>91</v>
      </c>
      <c r="O163" s="25" t="s">
        <v>85</v>
      </c>
      <c r="P163" s="25" t="s">
        <v>87</v>
      </c>
      <c r="Q163" s="25" t="s">
        <v>88</v>
      </c>
    </row>
    <row r="164" spans="1:20" x14ac:dyDescent="0.15">
      <c r="A164" s="28" t="s">
        <v>44</v>
      </c>
      <c r="B164" s="39">
        <v>49</v>
      </c>
      <c r="C164" s="39">
        <v>342</v>
      </c>
      <c r="D164" s="39">
        <f>C164/B164</f>
        <v>6.9795918367346941</v>
      </c>
      <c r="E164" s="39">
        <v>4</v>
      </c>
      <c r="F164" s="39">
        <v>296</v>
      </c>
      <c r="G164" s="39">
        <v>184</v>
      </c>
      <c r="H164" s="39">
        <v>2316</v>
      </c>
      <c r="I164" s="46">
        <f>H164/G164</f>
        <v>12.586956521739131</v>
      </c>
      <c r="J164" s="39">
        <v>12</v>
      </c>
      <c r="K164" s="29">
        <f>(C164*0.1)+(E164*6)+(H164*0.1)+(J164*6)</f>
        <v>361.8</v>
      </c>
      <c r="L164" s="29">
        <f>(C164*0.1)+(E164*6)+(G164*1)+(H164*0.1)+(J164*6)</f>
        <v>545.79999999999995</v>
      </c>
      <c r="O164" s="45">
        <f>(B164+F164)/(B162+F162+B164+F164+B166+F166+B160+H160)</f>
        <v>0.22712310730743909</v>
      </c>
      <c r="P164" s="26">
        <f>B164/(B162+H160+B164+B166)</f>
        <v>9.7222222222222224E-2</v>
      </c>
      <c r="Q164" s="26">
        <f>F164/(F164+F162+F166)</f>
        <v>0.58730158730158732</v>
      </c>
    </row>
    <row r="165" spans="1:20" x14ac:dyDescent="0.15">
      <c r="A165" s="42" t="s">
        <v>82</v>
      </c>
      <c r="B165" s="44" t="s">
        <v>10</v>
      </c>
      <c r="C165" s="44" t="s">
        <v>19</v>
      </c>
      <c r="D165" s="44" t="s">
        <v>77</v>
      </c>
      <c r="E165" s="44" t="s">
        <v>6</v>
      </c>
      <c r="F165" s="44" t="s">
        <v>17</v>
      </c>
      <c r="G165" s="44" t="s">
        <v>18</v>
      </c>
      <c r="H165" s="44" t="s">
        <v>19</v>
      </c>
      <c r="I165" s="44" t="s">
        <v>78</v>
      </c>
      <c r="J165" s="44" t="s">
        <v>6</v>
      </c>
      <c r="K165" s="44" t="s">
        <v>14</v>
      </c>
      <c r="L165" s="44" t="s">
        <v>91</v>
      </c>
      <c r="O165" s="25" t="s">
        <v>85</v>
      </c>
      <c r="P165" s="25" t="s">
        <v>87</v>
      </c>
      <c r="Q165" s="25" t="s">
        <v>88</v>
      </c>
    </row>
    <row r="166" spans="1:20" x14ac:dyDescent="0.15">
      <c r="A166" s="28" t="s">
        <v>44</v>
      </c>
      <c r="B166" s="39">
        <v>0</v>
      </c>
      <c r="C166" s="39">
        <v>0</v>
      </c>
      <c r="D166" s="39" t="e">
        <f>C166/B166</f>
        <v>#DIV/0!</v>
      </c>
      <c r="E166" s="39">
        <v>0</v>
      </c>
      <c r="F166" s="39">
        <v>98</v>
      </c>
      <c r="G166" s="39">
        <v>67</v>
      </c>
      <c r="H166" s="39">
        <v>927</v>
      </c>
      <c r="I166" s="46">
        <f>H166/G166</f>
        <v>13.835820895522389</v>
      </c>
      <c r="J166" s="39">
        <v>12</v>
      </c>
      <c r="K166" s="29">
        <f>(C166*0.1)+(E166*6)+(H166*0.1)+(J166*6)</f>
        <v>164.7</v>
      </c>
      <c r="L166" s="29">
        <f>(C166*0.1)+(E166*6)+(G166*1)+(H166*0.1)+(J166*6)</f>
        <v>231.7</v>
      </c>
      <c r="O166" s="45">
        <f>(B166+F166)/(B162+F162+B164+F164+B166+F166+B160+H160)</f>
        <v>6.4516129032258063E-2</v>
      </c>
      <c r="P166" s="41">
        <f>B166/(B166+B164+B162+H160)</f>
        <v>0</v>
      </c>
      <c r="Q166" s="26">
        <f>F166/(F166+F164+F162)</f>
        <v>0.19444444444444445</v>
      </c>
    </row>
    <row r="168" spans="1:20" x14ac:dyDescent="0.15">
      <c r="A168" s="27">
        <v>2025</v>
      </c>
      <c r="P168" s="23">
        <v>2025</v>
      </c>
      <c r="S168" s="27" t="s">
        <v>92</v>
      </c>
    </row>
    <row r="169" spans="1:20" x14ac:dyDescent="0.15">
      <c r="A169" s="42" t="s">
        <v>79</v>
      </c>
      <c r="B169" s="44" t="s">
        <v>89</v>
      </c>
      <c r="C169" s="44" t="s">
        <v>2</v>
      </c>
      <c r="D169" s="44" t="s">
        <v>3</v>
      </c>
      <c r="E169" s="44" t="s">
        <v>19</v>
      </c>
      <c r="F169" s="44" t="s">
        <v>6</v>
      </c>
      <c r="G169" s="44" t="s">
        <v>76</v>
      </c>
      <c r="H169" s="44" t="s">
        <v>10</v>
      </c>
      <c r="I169" s="44" t="s">
        <v>19</v>
      </c>
      <c r="J169" s="44" t="s">
        <v>77</v>
      </c>
      <c r="K169" s="44" t="s">
        <v>6</v>
      </c>
      <c r="L169" s="44" t="s">
        <v>14</v>
      </c>
      <c r="O169" s="44" t="s">
        <v>85</v>
      </c>
      <c r="P169" s="44" t="s">
        <v>86</v>
      </c>
      <c r="Q169" s="44" t="s">
        <v>87</v>
      </c>
      <c r="S169" s="25" t="s">
        <v>40</v>
      </c>
      <c r="T169" s="25" t="s">
        <v>41</v>
      </c>
    </row>
    <row r="170" spans="1:20" x14ac:dyDescent="0.15">
      <c r="A170" s="28" t="s">
        <v>44</v>
      </c>
      <c r="B170" s="39">
        <v>573</v>
      </c>
      <c r="C170" s="39">
        <v>398</v>
      </c>
      <c r="D170" s="45">
        <f>C170/B170</f>
        <v>0.69458987783595116</v>
      </c>
      <c r="E170" s="39">
        <v>4318</v>
      </c>
      <c r="F170" s="39">
        <v>33</v>
      </c>
      <c r="G170" s="39">
        <v>16</v>
      </c>
      <c r="H170" s="39">
        <v>69</v>
      </c>
      <c r="I170" s="39">
        <v>206</v>
      </c>
      <c r="J170" s="39">
        <f>I170/H170</f>
        <v>2.9855072463768115</v>
      </c>
      <c r="K170" s="39">
        <v>3</v>
      </c>
      <c r="L170" s="29">
        <f>((E170*0.05)+(F170*4)+(G170*-1)+(I170*0.1)+(K170*6))</f>
        <v>370.5</v>
      </c>
      <c r="O170" s="45">
        <f>(B170+H170)/(B172+F172+B174+F174+B176+F176+B170+H170)</f>
        <v>0.40074906367041196</v>
      </c>
      <c r="P170" s="26">
        <f>B170/(B170+F172+F174+F176)</f>
        <v>0.51024042742653608</v>
      </c>
      <c r="Q170" s="26">
        <f>H170/(H170+B172+B174+B176)</f>
        <v>0.1440501043841336</v>
      </c>
      <c r="S170" s="26">
        <f>(H170+B172+B174+B176)/(H170+B172+B174+B176+B170)</f>
        <v>0.45532319391634979</v>
      </c>
      <c r="T170" s="26">
        <f>B170/(B170+H170+B172+B174+B176)</f>
        <v>0.54467680608365021</v>
      </c>
    </row>
    <row r="171" spans="1:20" x14ac:dyDescent="0.15">
      <c r="A171" s="42" t="s">
        <v>80</v>
      </c>
      <c r="B171" s="44" t="s">
        <v>10</v>
      </c>
      <c r="C171" s="44" t="s">
        <v>19</v>
      </c>
      <c r="D171" s="44" t="s">
        <v>77</v>
      </c>
      <c r="E171" s="44" t="s">
        <v>6</v>
      </c>
      <c r="F171" s="44" t="s">
        <v>17</v>
      </c>
      <c r="G171" s="44" t="s">
        <v>18</v>
      </c>
      <c r="H171" s="44" t="s">
        <v>19</v>
      </c>
      <c r="I171" s="44" t="s">
        <v>78</v>
      </c>
      <c r="J171" s="44" t="s">
        <v>6</v>
      </c>
      <c r="K171" s="44" t="s">
        <v>14</v>
      </c>
      <c r="L171" s="44" t="s">
        <v>91</v>
      </c>
      <c r="O171" s="25" t="s">
        <v>85</v>
      </c>
      <c r="P171" s="25" t="s">
        <v>87</v>
      </c>
      <c r="Q171" s="25" t="s">
        <v>88</v>
      </c>
    </row>
    <row r="172" spans="1:20" x14ac:dyDescent="0.15">
      <c r="A172" s="28" t="s">
        <v>44</v>
      </c>
      <c r="B172" s="39">
        <v>405</v>
      </c>
      <c r="C172" s="39">
        <v>1599</v>
      </c>
      <c r="D172" s="46">
        <f>C172/B172</f>
        <v>3.9481481481481482</v>
      </c>
      <c r="E172" s="39">
        <v>12</v>
      </c>
      <c r="F172" s="39">
        <v>169</v>
      </c>
      <c r="G172" s="39">
        <v>134</v>
      </c>
      <c r="H172" s="39">
        <v>1162</v>
      </c>
      <c r="I172" s="46">
        <f>H172/G172</f>
        <v>8.6716417910447756</v>
      </c>
      <c r="J172" s="39">
        <v>9</v>
      </c>
      <c r="K172" s="29">
        <f>(C172*0.1)+(E172*6)+(H172*0.1)+(J172*6)</f>
        <v>402.1</v>
      </c>
      <c r="L172" s="29">
        <f>(C172*0.1)+(E172*6)+(G172*1)+(H172*0.1)+(J172*6)</f>
        <v>536.09999999999991</v>
      </c>
      <c r="O172" s="45">
        <f>(B172+F172)/(B172+F172+B174+F174+B176+F176+B170+H170)</f>
        <v>0.35830212234706615</v>
      </c>
      <c r="P172" s="26">
        <f>B172/(H170+B172+B174+B176)</f>
        <v>0.8455114822546973</v>
      </c>
      <c r="Q172" s="26">
        <f>F172/(F172+F174+F176)</f>
        <v>0.30727272727272725</v>
      </c>
    </row>
    <row r="173" spans="1:20" x14ac:dyDescent="0.15">
      <c r="A173" s="42" t="s">
        <v>81</v>
      </c>
      <c r="B173" s="44" t="s">
        <v>10</v>
      </c>
      <c r="C173" s="44" t="s">
        <v>19</v>
      </c>
      <c r="D173" s="44" t="s">
        <v>77</v>
      </c>
      <c r="E173" s="44" t="s">
        <v>6</v>
      </c>
      <c r="F173" s="44" t="s">
        <v>17</v>
      </c>
      <c r="G173" s="44" t="s">
        <v>18</v>
      </c>
      <c r="H173" s="44" t="s">
        <v>19</v>
      </c>
      <c r="I173" s="44" t="s">
        <v>78</v>
      </c>
      <c r="J173" s="44" t="s">
        <v>6</v>
      </c>
      <c r="K173" s="44" t="s">
        <v>14</v>
      </c>
      <c r="L173" s="44" t="s">
        <v>91</v>
      </c>
      <c r="O173" s="25" t="s">
        <v>85</v>
      </c>
      <c r="P173" s="25" t="s">
        <v>87</v>
      </c>
      <c r="Q173" s="25" t="s">
        <v>88</v>
      </c>
    </row>
    <row r="174" spans="1:20" x14ac:dyDescent="0.15">
      <c r="A174" s="28" t="s">
        <v>44</v>
      </c>
      <c r="B174" s="39">
        <v>5</v>
      </c>
      <c r="C174" s="39">
        <v>15</v>
      </c>
      <c r="D174" s="46">
        <f>C174/B174</f>
        <v>3</v>
      </c>
      <c r="E174" s="39">
        <v>0</v>
      </c>
      <c r="F174" s="39">
        <v>251</v>
      </c>
      <c r="G174" s="39">
        <v>161</v>
      </c>
      <c r="H174" s="39">
        <v>2151</v>
      </c>
      <c r="I174" s="46">
        <f>H174/G174</f>
        <v>13.360248447204969</v>
      </c>
      <c r="J174" s="39">
        <v>10</v>
      </c>
      <c r="K174" s="29">
        <f>(C174*0.1)+(E174*6)+(H174*0.1)+(J174*6)</f>
        <v>276.60000000000002</v>
      </c>
      <c r="L174" s="29">
        <f>(C174*0.1)+(E174*6)+(G174*1)+(H174*0.1)+(J174*6)</f>
        <v>437.6</v>
      </c>
      <c r="O174" s="45">
        <f>(B174+F174)/(B172+F172+B174+F174+B176+F176+B170+H170)</f>
        <v>0.15980024968789014</v>
      </c>
      <c r="P174" s="26">
        <f>B174/(B172+H170+B174+B176)</f>
        <v>1.0438413361169102E-2</v>
      </c>
      <c r="Q174" s="26">
        <f>F174/(F174+F172+F176)</f>
        <v>0.45636363636363636</v>
      </c>
    </row>
    <row r="175" spans="1:20" x14ac:dyDescent="0.15">
      <c r="A175" s="42" t="s">
        <v>82</v>
      </c>
      <c r="B175" s="44" t="s">
        <v>10</v>
      </c>
      <c r="C175" s="44" t="s">
        <v>19</v>
      </c>
      <c r="D175" s="44" t="s">
        <v>77</v>
      </c>
      <c r="E175" s="44" t="s">
        <v>6</v>
      </c>
      <c r="F175" s="44" t="s">
        <v>17</v>
      </c>
      <c r="G175" s="44" t="s">
        <v>18</v>
      </c>
      <c r="H175" s="44" t="s">
        <v>19</v>
      </c>
      <c r="I175" s="44" t="s">
        <v>78</v>
      </c>
      <c r="J175" s="44" t="s">
        <v>6</v>
      </c>
      <c r="K175" s="44" t="s">
        <v>14</v>
      </c>
      <c r="L175" s="44" t="s">
        <v>91</v>
      </c>
      <c r="O175" s="25" t="s">
        <v>85</v>
      </c>
      <c r="P175" s="25" t="s">
        <v>87</v>
      </c>
      <c r="Q175" s="25" t="s">
        <v>88</v>
      </c>
    </row>
    <row r="176" spans="1:20" x14ac:dyDescent="0.15">
      <c r="A176" s="28" t="s">
        <v>44</v>
      </c>
      <c r="B176" s="39">
        <v>0</v>
      </c>
      <c r="C176" s="39">
        <v>0</v>
      </c>
      <c r="D176" s="39" t="e">
        <f>C176/B176</f>
        <v>#DIV/0!</v>
      </c>
      <c r="E176" s="39">
        <v>0</v>
      </c>
      <c r="F176" s="39">
        <v>130</v>
      </c>
      <c r="G176" s="39">
        <v>102</v>
      </c>
      <c r="H176" s="39">
        <v>1006</v>
      </c>
      <c r="I176" s="46">
        <f>H176/G176</f>
        <v>9.8627450980392162</v>
      </c>
      <c r="J176" s="39">
        <v>14</v>
      </c>
      <c r="K176" s="29">
        <f>(C176*0.1)+(E176*6)+(H176*0.1)+(J176*6)</f>
        <v>184.60000000000002</v>
      </c>
      <c r="L176" s="29">
        <f>(C176*0.1)+(E176*6)+(G176*1)+(H176*0.1)+(J176*6)</f>
        <v>286.60000000000002</v>
      </c>
      <c r="O176" s="45">
        <f>(B176+F176)/(B172+F172+B174+F174+B176+F176+B170+H170)</f>
        <v>8.1148564294631714E-2</v>
      </c>
      <c r="P176" s="41">
        <f>B176/(B176+B174+B172+H170)</f>
        <v>0</v>
      </c>
      <c r="Q176" s="26">
        <f>F176/(F176+F174+F172)</f>
        <v>0.23636363636363636</v>
      </c>
    </row>
  </sheetData>
  <mergeCells count="136">
    <mergeCell ref="A141:W141"/>
    <mergeCell ref="H143:J143"/>
    <mergeCell ref="M143:O143"/>
    <mergeCell ref="H144:J144"/>
    <mergeCell ref="H145:J145"/>
    <mergeCell ref="H146:J146"/>
    <mergeCell ref="J127:M127"/>
    <mergeCell ref="R127:U127"/>
    <mergeCell ref="J128:M128"/>
    <mergeCell ref="R128:U128"/>
    <mergeCell ref="J129:M129"/>
    <mergeCell ref="R129:U129"/>
    <mergeCell ref="J124:M124"/>
    <mergeCell ref="R124:U124"/>
    <mergeCell ref="J125:M125"/>
    <mergeCell ref="R125:U125"/>
    <mergeCell ref="J126:M126"/>
    <mergeCell ref="R126:U126"/>
    <mergeCell ref="J121:M121"/>
    <mergeCell ref="R121:U121"/>
    <mergeCell ref="J122:M122"/>
    <mergeCell ref="R122:U122"/>
    <mergeCell ref="J123:M123"/>
    <mergeCell ref="R123:U123"/>
    <mergeCell ref="A111:G111"/>
    <mergeCell ref="J111:N111"/>
    <mergeCell ref="R111:T111"/>
    <mergeCell ref="V111:W111"/>
    <mergeCell ref="A120:G120"/>
    <mergeCell ref="J120:N120"/>
    <mergeCell ref="R120:V120"/>
    <mergeCell ref="A90:G90"/>
    <mergeCell ref="H90:M90"/>
    <mergeCell ref="R90:T90"/>
    <mergeCell ref="V90:W90"/>
    <mergeCell ref="A100:G100"/>
    <mergeCell ref="J100:N100"/>
    <mergeCell ref="R100:T100"/>
    <mergeCell ref="V100:W100"/>
    <mergeCell ref="H76:J76"/>
    <mergeCell ref="H77:J77"/>
    <mergeCell ref="A80:W80"/>
    <mergeCell ref="C82:I82"/>
    <mergeCell ref="L82:P82"/>
    <mergeCell ref="R82:T82"/>
    <mergeCell ref="V82:W82"/>
    <mergeCell ref="J59:M59"/>
    <mergeCell ref="R59:U59"/>
    <mergeCell ref="AL59:AO59"/>
    <mergeCell ref="AT59:AW59"/>
    <mergeCell ref="A73:W73"/>
    <mergeCell ref="H75:J75"/>
    <mergeCell ref="M75:O75"/>
    <mergeCell ref="J57:M57"/>
    <mergeCell ref="R57:U57"/>
    <mergeCell ref="AL57:AO57"/>
    <mergeCell ref="AT57:AW57"/>
    <mergeCell ref="J58:M58"/>
    <mergeCell ref="R58:U58"/>
    <mergeCell ref="AL58:AO58"/>
    <mergeCell ref="AT58:AW58"/>
    <mergeCell ref="J55:M55"/>
    <mergeCell ref="R55:U55"/>
    <mergeCell ref="AL55:AO55"/>
    <mergeCell ref="AT55:AW55"/>
    <mergeCell ref="J56:M56"/>
    <mergeCell ref="R56:U56"/>
    <mergeCell ref="AL56:AO56"/>
    <mergeCell ref="AT56:AW56"/>
    <mergeCell ref="J53:M53"/>
    <mergeCell ref="R53:U53"/>
    <mergeCell ref="AL53:AO53"/>
    <mergeCell ref="AT53:AW53"/>
    <mergeCell ref="J54:M54"/>
    <mergeCell ref="R54:U54"/>
    <mergeCell ref="AL54:AO54"/>
    <mergeCell ref="AT54:AW54"/>
    <mergeCell ref="J51:M51"/>
    <mergeCell ref="R51:U51"/>
    <mergeCell ref="AL51:AO51"/>
    <mergeCell ref="AT51:AW51"/>
    <mergeCell ref="J52:M52"/>
    <mergeCell ref="R52:U52"/>
    <mergeCell ref="AL52:AO52"/>
    <mergeCell ref="AT52:AW52"/>
    <mergeCell ref="A50:G50"/>
    <mergeCell ref="J50:N50"/>
    <mergeCell ref="R50:V50"/>
    <mergeCell ref="AC50:AI50"/>
    <mergeCell ref="AL50:AP50"/>
    <mergeCell ref="AT50:AX50"/>
    <mergeCell ref="AV30:AX30"/>
    <mergeCell ref="AZ30:BA30"/>
    <mergeCell ref="A41:G41"/>
    <mergeCell ref="L41:P41"/>
    <mergeCell ref="T41:V41"/>
    <mergeCell ref="X41:Y41"/>
    <mergeCell ref="AE41:AK41"/>
    <mergeCell ref="AN41:AR41"/>
    <mergeCell ref="AV41:AX41"/>
    <mergeCell ref="AZ41:BA41"/>
    <mergeCell ref="A30:G30"/>
    <mergeCell ref="L30:P30"/>
    <mergeCell ref="T30:V30"/>
    <mergeCell ref="X30:Y30"/>
    <mergeCell ref="AE30:AK30"/>
    <mergeCell ref="AN30:AR30"/>
    <mergeCell ref="AV12:AX12"/>
    <mergeCell ref="AZ12:BA12"/>
    <mergeCell ref="A20:G20"/>
    <mergeCell ref="H20:M20"/>
    <mergeCell ref="T20:V20"/>
    <mergeCell ref="X20:Y20"/>
    <mergeCell ref="AE20:AK20"/>
    <mergeCell ref="AL20:AQ20"/>
    <mergeCell ref="AV20:AX20"/>
    <mergeCell ref="AZ20:BA20"/>
    <mergeCell ref="C12:I12"/>
    <mergeCell ref="N12:R12"/>
    <mergeCell ref="T12:V12"/>
    <mergeCell ref="X12:Y12"/>
    <mergeCell ref="AG12:AM12"/>
    <mergeCell ref="AP12:AT12"/>
    <mergeCell ref="H6:J6"/>
    <mergeCell ref="AJ6:AL6"/>
    <mergeCell ref="H7:J7"/>
    <mergeCell ref="AJ7:AL7"/>
    <mergeCell ref="A10:W10"/>
    <mergeCell ref="AC10:AY10"/>
    <mergeCell ref="A1:W1"/>
    <mergeCell ref="A3:W3"/>
    <mergeCell ref="AC3:AY3"/>
    <mergeCell ref="H5:J5"/>
    <mergeCell ref="M5:O5"/>
    <mergeCell ref="AJ5:AL5"/>
    <mergeCell ref="AO5:AQ5"/>
  </mergeCells>
  <hyperlinks>
    <hyperlink ref="H6" location="ARI!A90" display="RSP Projections: Year 2" xr:uid="{0354A258-B83A-49A5-9AEB-6ACA432811D8}"/>
    <hyperlink ref="H6:J6" location="ARI!A110" display="RSP Projections: Year 2" xr:uid="{FA07FA88-2BE9-4693-83C4-8C6433202AEE}"/>
    <hyperlink ref="M5:O5" location="ARI!AX11" display="Adjustable Projections: Year 1" xr:uid="{ACA7442B-1410-4BA0-9596-AE4DB0541B85}"/>
    <hyperlink ref="AJ5" location="ARI!C9" display="RSP Projections: Year 1" xr:uid="{6FEFD0D8-327A-4BBC-8C24-03F7901F9020}"/>
    <hyperlink ref="AJ6" location="ARI!A90" display="RSP Projections: Year 2" xr:uid="{B5F4B060-C961-44DF-9563-AA23B870DD12}"/>
    <hyperlink ref="AJ6:AL6" location="ARI!A110" display="RSP Projections: Year 2" xr:uid="{7E1C4A6C-8539-41CA-8FE9-CBE928224172}"/>
    <hyperlink ref="AO5:AQ5" location="ARI!AX11" display="Adjustable Projections: Year 1" xr:uid="{A97A0633-6B95-41C1-8C5D-4D96F65D5DFA}"/>
    <hyperlink ref="H5" location="ARI!C9" display="RSP Projections: Year 1" xr:uid="{1A4826A4-DA3F-4EF8-8AF2-5C75E999E3B4}"/>
    <hyperlink ref="H76" location="ARI!A90" display="RSP Projections: Year 2" xr:uid="{B9C807D6-4AF0-4046-8D84-C6598B8B3FB6}"/>
    <hyperlink ref="H76:J76" location="ARI!A110" display="RSP Projections: Year 2" xr:uid="{FA64F014-9718-44D3-8B9A-2813A6256B2C}"/>
    <hyperlink ref="M75:O75" location="ARI!AX11" display="Adjustable Projections: Year 1" xr:uid="{C2C8765F-0BDB-4880-824D-34DE51CE9D48}"/>
    <hyperlink ref="H75" location="ARI!C9" display="RSP Projections: Year 1" xr:uid="{7DFA490B-0F6B-4CDF-A273-6AAE16B35F31}"/>
    <hyperlink ref="M143:O143" location="ARI!AX11" display="Adjustable Projections: Year 1" xr:uid="{E41CE50F-52B8-4A7C-9641-218A11F210CF}"/>
    <hyperlink ref="H144:J144" location="ARI!A110" display="RSP Projections: Year 2" xr:uid="{C3E5C800-D59A-4634-AE07-EF4D3A00D7D4}"/>
    <hyperlink ref="H144" location="ARI!A90" display="RSP Projections: Year 2" xr:uid="{47FB9CF0-EA7B-484C-97E7-523A6466A396}"/>
    <hyperlink ref="H143" location="ARI!C9" display="RSP Projections: Year 1" xr:uid="{A9D2238C-FD9A-4EA9-9D51-CB6E78571558}"/>
    <hyperlink ref="M6" location="ARI!A170" display="Past Run/Pass Performances" xr:uid="{DCCF65F9-288E-4BAB-A31D-EDE7CB11D225}"/>
    <hyperlink ref="M76" location="ARI!A170" display="Past Run/Pass Performances" xr:uid="{2AB6C80D-40F9-40B0-91AA-F176C5D94A0B}"/>
  </hyperlinks>
  <pageMargins left="0" right="0" top="0" bottom="0" header="0" footer="0"/>
  <pageSetup scale="54" orientation="landscape" horizontalDpi="1200" verticalDpi="120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19704-E973-4227-B762-863C8105C45C}">
  <dimension ref="A1:BB176"/>
  <sheetViews>
    <sheetView topLeftCell="A4" zoomScale="200" zoomScaleNormal="200" workbookViewId="0">
      <selection activeCell="N62" sqref="N62"/>
    </sheetView>
  </sheetViews>
  <sheetFormatPr defaultColWidth="8.42578125" defaultRowHeight="8.25" x14ac:dyDescent="0.15"/>
  <cols>
    <col min="1" max="1" width="11.140625" style="98" customWidth="1"/>
    <col min="2" max="2" width="3.28515625" style="98" customWidth="1"/>
    <col min="3" max="3" width="3.140625" style="98" customWidth="1"/>
    <col min="4" max="4" width="3.5703125" style="98" customWidth="1"/>
    <col min="5" max="5" width="5.28515625" style="98" customWidth="1"/>
    <col min="6" max="6" width="5.42578125" style="98" customWidth="1"/>
    <col min="7" max="7" width="5" style="98" customWidth="1"/>
    <col min="8" max="8" width="4.140625" style="98" customWidth="1"/>
    <col min="9" max="9" width="6.42578125" style="98" customWidth="1"/>
    <col min="10" max="10" width="3.7109375" style="98" customWidth="1"/>
    <col min="11" max="11" width="4.5703125" style="98" customWidth="1"/>
    <col min="12" max="12" width="4.28515625" style="98" customWidth="1"/>
    <col min="13" max="13" width="4.42578125" style="98" customWidth="1"/>
    <col min="14" max="14" width="3.42578125" style="98" customWidth="1"/>
    <col min="15" max="15" width="4.5703125" style="98" customWidth="1"/>
    <col min="16" max="16" width="4.140625" style="98" customWidth="1"/>
    <col min="17" max="17" width="5.5703125" style="98" customWidth="1"/>
    <col min="18" max="18" width="10.42578125" style="98" customWidth="1"/>
    <col min="19" max="19" width="9.7109375" style="98" customWidth="1"/>
    <col min="20" max="20" width="4.85546875" style="98" customWidth="1"/>
    <col min="21" max="21" width="4.7109375" style="98" customWidth="1"/>
    <col min="22" max="22" width="4.140625" style="98" customWidth="1"/>
    <col min="23" max="23" width="4" style="98" customWidth="1"/>
    <col min="24" max="24" width="4.42578125" style="98" customWidth="1"/>
    <col min="25" max="25" width="4.85546875" style="98" customWidth="1"/>
    <col min="26" max="26" width="4.140625" style="98" customWidth="1"/>
    <col min="27" max="29" width="8.42578125" style="98"/>
    <col min="30" max="45" width="8.5703125" style="98" bestFit="1" customWidth="1"/>
    <col min="46" max="46" width="8.42578125" style="98"/>
    <col min="47" max="49" width="8.5703125" style="98" bestFit="1" customWidth="1"/>
    <col min="50" max="50" width="8.42578125" style="98"/>
    <col min="51" max="52" width="8.5703125" style="98" bestFit="1" customWidth="1"/>
    <col min="53" max="16384" width="8.42578125" style="98"/>
  </cols>
  <sheetData>
    <row r="1" spans="1:53" x14ac:dyDescent="0.15">
      <c r="A1" s="603" t="s">
        <v>122</v>
      </c>
      <c r="B1" s="603"/>
      <c r="C1" s="603"/>
      <c r="D1" s="603"/>
      <c r="E1" s="603"/>
      <c r="F1" s="603"/>
      <c r="G1" s="603"/>
      <c r="H1" s="603"/>
      <c r="I1" s="603"/>
      <c r="J1" s="603"/>
      <c r="K1" s="603"/>
      <c r="L1" s="603"/>
      <c r="M1" s="603"/>
      <c r="N1" s="603"/>
      <c r="O1" s="603"/>
      <c r="P1" s="603"/>
      <c r="Q1" s="603"/>
      <c r="R1" s="603"/>
      <c r="S1" s="603"/>
      <c r="T1" s="603"/>
      <c r="U1" s="603"/>
      <c r="V1" s="603"/>
      <c r="W1" s="603"/>
    </row>
    <row r="2" spans="1:53" x14ac:dyDescent="0.15">
      <c r="C2" s="99"/>
      <c r="D2" s="99"/>
      <c r="E2" s="99"/>
      <c r="F2" s="99"/>
      <c r="G2" s="99"/>
      <c r="H2" s="99"/>
      <c r="I2" s="99"/>
      <c r="J2" s="99"/>
      <c r="K2" s="99"/>
      <c r="L2" s="99"/>
      <c r="M2" s="99"/>
      <c r="N2" s="99"/>
    </row>
    <row r="3" spans="1:53" x14ac:dyDescent="0.15">
      <c r="A3" s="603" t="s">
        <v>55</v>
      </c>
      <c r="B3" s="603"/>
      <c r="C3" s="603"/>
      <c r="D3" s="603"/>
      <c r="E3" s="603"/>
      <c r="F3" s="603"/>
      <c r="G3" s="603"/>
      <c r="H3" s="603"/>
      <c r="I3" s="603"/>
      <c r="J3" s="603"/>
      <c r="K3" s="603"/>
      <c r="L3" s="603"/>
      <c r="M3" s="603"/>
      <c r="N3" s="603"/>
      <c r="O3" s="603"/>
      <c r="P3" s="603"/>
      <c r="Q3" s="603"/>
      <c r="R3" s="603"/>
      <c r="S3" s="603"/>
      <c r="T3" s="603"/>
      <c r="U3" s="603"/>
      <c r="V3" s="603"/>
      <c r="W3" s="603"/>
      <c r="AC3" s="603" t="s">
        <v>55</v>
      </c>
      <c r="AD3" s="603"/>
      <c r="AE3" s="603"/>
      <c r="AF3" s="603"/>
      <c r="AG3" s="603"/>
      <c r="AH3" s="603"/>
      <c r="AI3" s="603"/>
      <c r="AJ3" s="603"/>
      <c r="AK3" s="603"/>
      <c r="AL3" s="603"/>
      <c r="AM3" s="603"/>
      <c r="AN3" s="603"/>
      <c r="AO3" s="603"/>
      <c r="AP3" s="603"/>
      <c r="AQ3" s="603"/>
      <c r="AR3" s="603"/>
      <c r="AS3" s="603"/>
      <c r="AT3" s="603"/>
      <c r="AU3" s="603"/>
      <c r="AV3" s="603"/>
      <c r="AW3" s="603"/>
      <c r="AX3" s="603"/>
      <c r="AY3" s="603"/>
    </row>
    <row r="4" spans="1:53" x14ac:dyDescent="0.15">
      <c r="A4" s="99"/>
      <c r="B4" s="99"/>
      <c r="C4" s="99"/>
      <c r="D4" s="99"/>
      <c r="E4" s="99"/>
      <c r="F4" s="99"/>
      <c r="G4" s="99"/>
      <c r="H4" s="99"/>
      <c r="I4" s="99"/>
      <c r="J4" s="99"/>
      <c r="K4" s="99"/>
      <c r="L4" s="99"/>
      <c r="M4" s="99"/>
      <c r="N4" s="99"/>
      <c r="O4" s="99"/>
      <c r="P4" s="99"/>
      <c r="Q4" s="99"/>
      <c r="R4" s="99"/>
      <c r="S4" s="99"/>
      <c r="T4" s="99"/>
      <c r="U4" s="99"/>
      <c r="V4" s="99"/>
      <c r="W4" s="99"/>
      <c r="X4" s="99"/>
      <c r="Y4" s="99"/>
      <c r="Z4" s="99"/>
      <c r="AA4" s="99"/>
      <c r="AC4" s="99"/>
      <c r="AD4" s="99"/>
      <c r="AE4" s="99"/>
      <c r="AF4" s="99"/>
      <c r="AG4" s="99"/>
      <c r="AH4" s="99"/>
      <c r="AI4" s="99"/>
      <c r="AJ4" s="99"/>
      <c r="AK4" s="99"/>
      <c r="AL4" s="99"/>
      <c r="AM4" s="99"/>
      <c r="AN4" s="99"/>
      <c r="AO4" s="99"/>
      <c r="AP4" s="99"/>
      <c r="AQ4" s="99"/>
      <c r="AR4" s="99"/>
      <c r="AS4" s="99"/>
      <c r="AT4" s="99"/>
      <c r="AU4" s="99"/>
      <c r="AV4" s="99"/>
      <c r="AW4" s="99"/>
      <c r="AX4" s="99"/>
      <c r="AY4" s="99"/>
    </row>
    <row r="5" spans="1:53" x14ac:dyDescent="0.15">
      <c r="H5" s="601" t="s">
        <v>36</v>
      </c>
      <c r="I5" s="602"/>
      <c r="J5" s="602"/>
      <c r="M5" s="601" t="s">
        <v>37</v>
      </c>
      <c r="N5" s="601"/>
      <c r="O5" s="601"/>
      <c r="S5" s="100" t="s">
        <v>94</v>
      </c>
      <c r="AJ5" s="601" t="s">
        <v>36</v>
      </c>
      <c r="AK5" s="602"/>
      <c r="AL5" s="602"/>
      <c r="AO5" s="601" t="s">
        <v>37</v>
      </c>
      <c r="AP5" s="601"/>
      <c r="AQ5" s="601"/>
    </row>
    <row r="6" spans="1:53" x14ac:dyDescent="0.15">
      <c r="H6" s="601" t="s">
        <v>38</v>
      </c>
      <c r="I6" s="601"/>
      <c r="J6" s="601"/>
      <c r="M6" s="101" t="s">
        <v>75</v>
      </c>
      <c r="S6" s="102" t="s">
        <v>40</v>
      </c>
      <c r="T6" s="102" t="s">
        <v>41</v>
      </c>
      <c r="AJ6" s="601" t="s">
        <v>38</v>
      </c>
      <c r="AK6" s="601"/>
      <c r="AL6" s="601"/>
    </row>
    <row r="7" spans="1:53" x14ac:dyDescent="0.15">
      <c r="H7" s="601"/>
      <c r="I7" s="602"/>
      <c r="J7" s="602"/>
      <c r="S7" s="103">
        <f>(N17+D27+L38+L47)/(N17+D27+L38+D17)</f>
        <v>0.50243427458617329</v>
      </c>
      <c r="T7" s="103">
        <f>D17/(D17+N17+D27+L38+L47)</f>
        <v>0.49756572541382665</v>
      </c>
      <c r="AJ7" s="601"/>
      <c r="AK7" s="602"/>
      <c r="AL7" s="602"/>
    </row>
    <row r="10" spans="1:53" x14ac:dyDescent="0.15">
      <c r="A10" s="603" t="s">
        <v>36</v>
      </c>
      <c r="B10" s="603"/>
      <c r="C10" s="603"/>
      <c r="D10" s="603"/>
      <c r="E10" s="603"/>
      <c r="F10" s="603"/>
      <c r="G10" s="603"/>
      <c r="H10" s="603"/>
      <c r="I10" s="603"/>
      <c r="J10" s="603"/>
      <c r="K10" s="603"/>
      <c r="L10" s="603"/>
      <c r="M10" s="603"/>
      <c r="N10" s="603"/>
      <c r="O10" s="603"/>
      <c r="P10" s="603"/>
      <c r="Q10" s="603"/>
      <c r="R10" s="603"/>
      <c r="S10" s="603"/>
      <c r="T10" s="603"/>
      <c r="U10" s="603"/>
      <c r="V10" s="603"/>
      <c r="W10" s="603"/>
      <c r="AC10" s="603" t="s">
        <v>37</v>
      </c>
      <c r="AD10" s="603"/>
      <c r="AE10" s="603"/>
      <c r="AF10" s="603"/>
      <c r="AG10" s="603"/>
      <c r="AH10" s="603"/>
      <c r="AI10" s="603"/>
      <c r="AJ10" s="603"/>
      <c r="AK10" s="603"/>
      <c r="AL10" s="603"/>
      <c r="AM10" s="603"/>
      <c r="AN10" s="603"/>
      <c r="AO10" s="603"/>
      <c r="AP10" s="603"/>
      <c r="AQ10" s="603"/>
      <c r="AR10" s="603"/>
      <c r="AS10" s="603"/>
      <c r="AT10" s="603"/>
      <c r="AU10" s="603"/>
      <c r="AV10" s="603"/>
      <c r="AW10" s="603"/>
      <c r="AX10" s="603"/>
      <c r="AY10" s="603"/>
    </row>
    <row r="12" spans="1:53" x14ac:dyDescent="0.15">
      <c r="C12" s="603" t="s">
        <v>48</v>
      </c>
      <c r="D12" s="603"/>
      <c r="E12" s="603"/>
      <c r="F12" s="603"/>
      <c r="G12" s="603"/>
      <c r="H12" s="603"/>
      <c r="I12" s="603"/>
      <c r="J12" s="99"/>
      <c r="K12" s="99"/>
      <c r="N12" s="603" t="s">
        <v>49</v>
      </c>
      <c r="O12" s="604"/>
      <c r="P12" s="604"/>
      <c r="Q12" s="604"/>
      <c r="R12" s="604"/>
      <c r="T12" s="603" t="s">
        <v>50</v>
      </c>
      <c r="U12" s="603"/>
      <c r="V12" s="603"/>
      <c r="X12" s="603"/>
      <c r="Y12" s="603"/>
      <c r="AG12" s="603" t="s">
        <v>48</v>
      </c>
      <c r="AH12" s="603"/>
      <c r="AI12" s="603"/>
      <c r="AJ12" s="603"/>
      <c r="AK12" s="603"/>
      <c r="AL12" s="603"/>
      <c r="AM12" s="603"/>
      <c r="AP12" s="603" t="s">
        <v>49</v>
      </c>
      <c r="AQ12" s="604"/>
      <c r="AR12" s="604"/>
      <c r="AS12" s="604"/>
      <c r="AT12" s="604"/>
      <c r="AV12" s="603" t="s">
        <v>50</v>
      </c>
      <c r="AW12" s="603"/>
      <c r="AX12" s="603"/>
      <c r="AZ12" s="603" t="s">
        <v>51</v>
      </c>
      <c r="BA12" s="603"/>
    </row>
    <row r="13" spans="1:53" x14ac:dyDescent="0.15">
      <c r="A13" s="104" t="s">
        <v>0</v>
      </c>
      <c r="B13" s="104" t="s">
        <v>1517</v>
      </c>
      <c r="C13" s="104" t="s">
        <v>66</v>
      </c>
      <c r="D13" s="104" t="s">
        <v>1</v>
      </c>
      <c r="E13" s="104" t="s">
        <v>2</v>
      </c>
      <c r="F13" s="104" t="s">
        <v>3</v>
      </c>
      <c r="G13" s="104" t="s">
        <v>4</v>
      </c>
      <c r="H13" s="104" t="s">
        <v>5</v>
      </c>
      <c r="I13" s="104" t="s">
        <v>6</v>
      </c>
      <c r="J13" s="104" t="s">
        <v>7</v>
      </c>
      <c r="K13" s="104" t="s">
        <v>8</v>
      </c>
      <c r="L13" s="104" t="s">
        <v>9</v>
      </c>
      <c r="N13" s="104" t="s">
        <v>10</v>
      </c>
      <c r="O13" s="104" t="s">
        <v>11</v>
      </c>
      <c r="P13" s="104" t="s">
        <v>12</v>
      </c>
      <c r="Q13" s="104" t="s">
        <v>6</v>
      </c>
      <c r="R13" s="104" t="s">
        <v>13</v>
      </c>
      <c r="S13" s="104"/>
      <c r="T13" s="104" t="s">
        <v>47</v>
      </c>
      <c r="U13" s="104" t="s">
        <v>45</v>
      </c>
      <c r="V13" s="104" t="s">
        <v>46</v>
      </c>
      <c r="W13" s="104"/>
      <c r="X13" s="104" t="s">
        <v>14</v>
      </c>
      <c r="Y13" s="104" t="s">
        <v>63</v>
      </c>
      <c r="Z13" s="104"/>
      <c r="AA13" s="104"/>
      <c r="AD13" s="104" t="s">
        <v>0</v>
      </c>
      <c r="AE13" s="104" t="s">
        <v>66</v>
      </c>
      <c r="AF13" s="104" t="s">
        <v>1</v>
      </c>
      <c r="AG13" s="104" t="s">
        <v>2</v>
      </c>
      <c r="AH13" s="104" t="s">
        <v>3</v>
      </c>
      <c r="AI13" s="104" t="s">
        <v>4</v>
      </c>
      <c r="AJ13" s="104" t="s">
        <v>5</v>
      </c>
      <c r="AK13" s="104" t="s">
        <v>6</v>
      </c>
      <c r="AL13" s="104" t="s">
        <v>7</v>
      </c>
      <c r="AM13" s="104" t="s">
        <v>8</v>
      </c>
      <c r="AN13" s="104" t="s">
        <v>9</v>
      </c>
      <c r="AP13" s="104" t="s">
        <v>10</v>
      </c>
      <c r="AQ13" s="104" t="s">
        <v>11</v>
      </c>
      <c r="AR13" s="104" t="s">
        <v>12</v>
      </c>
      <c r="AS13" s="104" t="s">
        <v>6</v>
      </c>
      <c r="AT13" s="104" t="s">
        <v>13</v>
      </c>
      <c r="AU13" s="104"/>
      <c r="AV13" s="104" t="s">
        <v>47</v>
      </c>
      <c r="AW13" s="104" t="s">
        <v>45</v>
      </c>
      <c r="AX13" s="104" t="s">
        <v>46</v>
      </c>
      <c r="AY13" s="104"/>
      <c r="AZ13" s="104" t="s">
        <v>14</v>
      </c>
      <c r="BA13" s="104" t="s">
        <v>63</v>
      </c>
    </row>
    <row r="14" spans="1:53" x14ac:dyDescent="0.15">
      <c r="A14" s="105" t="s">
        <v>1948</v>
      </c>
      <c r="B14" s="106">
        <v>29</v>
      </c>
      <c r="C14" s="106">
        <v>17</v>
      </c>
      <c r="D14" s="106">
        <v>511</v>
      </c>
      <c r="E14" s="106">
        <v>342</v>
      </c>
      <c r="F14" s="103">
        <f>E14/D14</f>
        <v>0.66927592954990212</v>
      </c>
      <c r="G14" s="106">
        <v>4248</v>
      </c>
      <c r="H14" s="107">
        <f>G14/D14</f>
        <v>8.3131115459882583</v>
      </c>
      <c r="I14" s="106">
        <v>30</v>
      </c>
      <c r="J14" s="103">
        <f>I14/D14</f>
        <v>5.8708414872798431E-2</v>
      </c>
      <c r="K14" s="106">
        <v>13</v>
      </c>
      <c r="L14" s="103">
        <f>K14/D14</f>
        <v>2.5440313111545987E-2</v>
      </c>
      <c r="N14" s="106">
        <v>56</v>
      </c>
      <c r="O14" s="106">
        <v>153</v>
      </c>
      <c r="P14" s="106">
        <f>O14/N14</f>
        <v>2.7321428571428572</v>
      </c>
      <c r="Q14" s="106">
        <v>1</v>
      </c>
      <c r="R14" s="103">
        <f>Q14/N14</f>
        <v>1.7857142857142856E-2</v>
      </c>
      <c r="S14" s="108"/>
      <c r="T14" s="103">
        <f>(D14+N14)/($D$17+$N$17)</f>
        <v>1</v>
      </c>
      <c r="U14" s="103">
        <f>D14/($D$17)</f>
        <v>1</v>
      </c>
      <c r="V14" s="103">
        <f>N14/($N$17)</f>
        <v>1</v>
      </c>
      <c r="W14" s="109"/>
      <c r="X14" s="106">
        <f>($G14*('Scoring Format'!$B$2))+($I14*('Scoring Format'!$B$5))+($K14*('Scoring Format'!$B$8))+($O14*('Scoring Format'!$B$3))+($Q14*('Scoring Format'!$B$6))</f>
        <v>340.7</v>
      </c>
      <c r="Y14" s="110">
        <f>(($G14*('Scoring Format'!$B$2))+($I14*('Scoring Format'!$B$5))+($K14*('Scoring Format'!$B$8))+($O14*('Scoring Format'!$B$3))+($Q14*('Scoring Format'!$B$6)))*0.4</f>
        <v>136.28</v>
      </c>
      <c r="Z14" s="108"/>
      <c r="AA14" s="108"/>
      <c r="AD14" s="105" t="s">
        <v>232</v>
      </c>
      <c r="AE14" s="105"/>
      <c r="AF14" s="106">
        <v>583</v>
      </c>
      <c r="AG14" s="106">
        <v>378</v>
      </c>
      <c r="AH14" s="103">
        <f>AG14/AF14</f>
        <v>0.64837049742710118</v>
      </c>
      <c r="AI14" s="106">
        <v>4072</v>
      </c>
      <c r="AJ14" s="107">
        <f>AI14/AF14</f>
        <v>6.9845626072041167</v>
      </c>
      <c r="AK14" s="106">
        <v>27</v>
      </c>
      <c r="AL14" s="103">
        <f>AK14/AF14</f>
        <v>4.6312178387650088E-2</v>
      </c>
      <c r="AM14" s="106">
        <v>11</v>
      </c>
      <c r="AN14" s="103">
        <f>AM14/AF14</f>
        <v>1.8867924528301886E-2</v>
      </c>
      <c r="AP14" s="106">
        <v>100</v>
      </c>
      <c r="AQ14" s="106">
        <v>590</v>
      </c>
      <c r="AR14" s="106">
        <f>AQ14/AP14</f>
        <v>5.9</v>
      </c>
      <c r="AS14" s="106">
        <v>5</v>
      </c>
      <c r="AT14" s="103">
        <f>AS14/AP14</f>
        <v>0.05</v>
      </c>
      <c r="AU14" s="108"/>
      <c r="AV14" s="103">
        <f>(AF14+AP14)/(AF17+AP17)</f>
        <v>1</v>
      </c>
      <c r="AW14" s="103">
        <f>AF14/(AP14+AF14)</f>
        <v>0.85358711566617862</v>
      </c>
      <c r="AX14" s="103">
        <f>AP14/(AF14+AP14)</f>
        <v>0.14641288433382138</v>
      </c>
      <c r="AY14" s="109"/>
      <c r="AZ14" s="106">
        <f>((AI14*0.05)+(AK14*4)+(AM14*-1)+(AQ14*0.1)+(AS14*6))*0.55</f>
        <v>214.28000000000003</v>
      </c>
      <c r="BA14" s="110">
        <f>((AI14*0.05)+(AK14*4)+(AM14*-1)+(AQ14*0.1)+(AS14*6))*0.4</f>
        <v>155.84000000000003</v>
      </c>
    </row>
    <row r="15" spans="1:53" x14ac:dyDescent="0.15">
      <c r="A15" s="105" t="s">
        <v>1949</v>
      </c>
      <c r="B15" s="106">
        <v>24</v>
      </c>
      <c r="C15" s="106"/>
      <c r="D15" s="106"/>
      <c r="E15" s="106"/>
      <c r="F15" s="103" t="e">
        <f>E15/D15</f>
        <v>#DIV/0!</v>
      </c>
      <c r="G15" s="106"/>
      <c r="H15" s="107" t="e">
        <f>G15/D15</f>
        <v>#DIV/0!</v>
      </c>
      <c r="I15" s="106"/>
      <c r="J15" s="103" t="e">
        <f>I15/D15</f>
        <v>#DIV/0!</v>
      </c>
      <c r="K15" s="106"/>
      <c r="L15" s="103" t="e">
        <f t="shared" ref="L15:L16" si="0">K15/D15</f>
        <v>#DIV/0!</v>
      </c>
      <c r="N15" s="106"/>
      <c r="O15" s="106"/>
      <c r="P15" s="106" t="e">
        <f>O15/N15</f>
        <v>#DIV/0!</v>
      </c>
      <c r="Q15" s="106"/>
      <c r="R15" s="103" t="e">
        <f t="shared" ref="R15:R16" si="1">Q15/N15</f>
        <v>#DIV/0!</v>
      </c>
      <c r="S15" s="108"/>
      <c r="T15" s="103">
        <f>(D15+N15)/($D$17+$N$17)</f>
        <v>0</v>
      </c>
      <c r="U15" s="103">
        <f>D15/($D$17)</f>
        <v>0</v>
      </c>
      <c r="V15" s="103">
        <f>N15/($N$17)</f>
        <v>0</v>
      </c>
      <c r="W15" s="109"/>
      <c r="X15" s="106">
        <f>($G15*('Scoring Format'!$B$2))+($I15*('Scoring Format'!$B$5))+($K15*('Scoring Format'!$B$8))+($O15*('Scoring Format'!$B$3))+($Q15*('Scoring Format'!$B$6))</f>
        <v>0</v>
      </c>
      <c r="Y15" s="110">
        <f>(($G15*('Scoring Format'!$B$2))+($I15*('Scoring Format'!$B$5))+($K15*('Scoring Format'!$B$8))+($O15*('Scoring Format'!$B$3))+($Q15*('Scoring Format'!$B$6)))*0.4</f>
        <v>0</v>
      </c>
      <c r="Z15" s="108"/>
      <c r="AA15" s="108"/>
      <c r="AD15" s="105" t="s">
        <v>233</v>
      </c>
      <c r="AE15" s="105"/>
      <c r="AF15" s="106">
        <v>0</v>
      </c>
      <c r="AG15" s="106">
        <v>0</v>
      </c>
      <c r="AH15" s="103">
        <v>0</v>
      </c>
      <c r="AI15" s="106">
        <v>0</v>
      </c>
      <c r="AJ15" s="107"/>
      <c r="AK15" s="106">
        <v>0</v>
      </c>
      <c r="AL15" s="103" t="e">
        <f>AK15/AF15</f>
        <v>#DIV/0!</v>
      </c>
      <c r="AM15" s="106">
        <v>0</v>
      </c>
      <c r="AN15" s="103" t="e">
        <f t="shared" ref="AN15:AN16" si="2">AM15/AF15</f>
        <v>#DIV/0!</v>
      </c>
      <c r="AP15" s="106">
        <v>0</v>
      </c>
      <c r="AQ15" s="106">
        <v>0</v>
      </c>
      <c r="AR15" s="106"/>
      <c r="AS15" s="106">
        <v>0</v>
      </c>
      <c r="AT15" s="103" t="e">
        <f t="shared" ref="AT15:AT16" si="3">AS15/AP15</f>
        <v>#DIV/0!</v>
      </c>
      <c r="AU15" s="108"/>
      <c r="AV15" s="103" t="e">
        <f>(AF15+AP15)/(AD18+AN18)</f>
        <v>#DIV/0!</v>
      </c>
      <c r="AW15" s="103" t="e">
        <f>AF15/(AP15+AF15)</f>
        <v>#DIV/0!</v>
      </c>
      <c r="AX15" s="103" t="e">
        <f>AP15/(AF15+AP15)</f>
        <v>#DIV/0!</v>
      </c>
      <c r="AY15" s="109"/>
      <c r="AZ15" s="106"/>
      <c r="BA15" s="110"/>
    </row>
    <row r="16" spans="1:53" x14ac:dyDescent="0.15">
      <c r="A16" s="105" t="s">
        <v>444</v>
      </c>
      <c r="B16" s="106">
        <v>30</v>
      </c>
      <c r="C16" s="106"/>
      <c r="D16" s="106"/>
      <c r="E16" s="106"/>
      <c r="F16" s="103" t="e">
        <f>E16/D16</f>
        <v>#DIV/0!</v>
      </c>
      <c r="G16" s="106"/>
      <c r="H16" s="107" t="e">
        <f>G16/D16</f>
        <v>#DIV/0!</v>
      </c>
      <c r="I16" s="106"/>
      <c r="J16" s="103" t="e">
        <f>I16/D16</f>
        <v>#DIV/0!</v>
      </c>
      <c r="K16" s="106"/>
      <c r="L16" s="103" t="e">
        <f t="shared" si="0"/>
        <v>#DIV/0!</v>
      </c>
      <c r="N16" s="106"/>
      <c r="O16" s="106"/>
      <c r="P16" s="106" t="e">
        <f>O16/N16</f>
        <v>#DIV/0!</v>
      </c>
      <c r="Q16" s="106"/>
      <c r="R16" s="103" t="e">
        <f t="shared" si="1"/>
        <v>#DIV/0!</v>
      </c>
      <c r="S16" s="108"/>
      <c r="T16" s="103">
        <f>(D16+N16)/($D$17+$N$17)</f>
        <v>0</v>
      </c>
      <c r="U16" s="103">
        <f>D16/($D$17)</f>
        <v>0</v>
      </c>
      <c r="V16" s="103">
        <f>N16/($N$17)</f>
        <v>0</v>
      </c>
      <c r="W16" s="109"/>
      <c r="X16" s="106">
        <f>($G16*('Scoring Format'!$B$2))+($I16*('Scoring Format'!$B$5))+($K16*('Scoring Format'!$B$8))+($O16*('Scoring Format'!$B$3))+($Q16*('Scoring Format'!$B$6))</f>
        <v>0</v>
      </c>
      <c r="Y16" s="110">
        <f>(($G16*('Scoring Format'!$B$2))+($I16*('Scoring Format'!$B$5))+($K16*('Scoring Format'!$B$8))+($O16*('Scoring Format'!$B$3))+($Q16*('Scoring Format'!$B$6)))*0.4</f>
        <v>0</v>
      </c>
      <c r="Z16" s="108"/>
      <c r="AA16" s="108"/>
      <c r="AD16" s="105" t="s">
        <v>234</v>
      </c>
      <c r="AE16" s="105"/>
      <c r="AF16" s="106"/>
      <c r="AG16" s="106"/>
      <c r="AH16" s="103" t="e">
        <f>AG16/AF16</f>
        <v>#DIV/0!</v>
      </c>
      <c r="AI16" s="106"/>
      <c r="AJ16" s="107" t="e">
        <f>AI16/AF16</f>
        <v>#DIV/0!</v>
      </c>
      <c r="AK16" s="106"/>
      <c r="AL16" s="103" t="e">
        <f>AK16/AF16</f>
        <v>#DIV/0!</v>
      </c>
      <c r="AM16" s="106"/>
      <c r="AN16" s="103" t="e">
        <f t="shared" si="2"/>
        <v>#DIV/0!</v>
      </c>
      <c r="AP16" s="106"/>
      <c r="AQ16" s="106"/>
      <c r="AR16" s="106" t="e">
        <f>AQ16/AP16</f>
        <v>#DIV/0!</v>
      </c>
      <c r="AS16" s="106"/>
      <c r="AT16" s="103" t="e">
        <f t="shared" si="3"/>
        <v>#DIV/0!</v>
      </c>
      <c r="AU16" s="108"/>
      <c r="AV16" s="103" t="e">
        <f>(AF16+AP16)/(AF20+AP20)</f>
        <v>#DIV/0!</v>
      </c>
      <c r="AW16" s="103" t="e">
        <f>AF16/(AP16+AF16)</f>
        <v>#DIV/0!</v>
      </c>
      <c r="AX16" s="103" t="e">
        <f>AP16/(AF16+AP16)</f>
        <v>#DIV/0!</v>
      </c>
      <c r="AY16" s="109"/>
      <c r="AZ16" s="106">
        <f>((AI16*0.05)+(AK16*4)+(AM16*-1)+(AQ16*0.1)+(AS16*6))*0.55</f>
        <v>0</v>
      </c>
      <c r="BA16" s="110">
        <f>((AI16*0.05)+(AK16*4)+(AM16*-1)+(AQ16*0.1)+(AS16*6))*0.4</f>
        <v>0</v>
      </c>
    </row>
    <row r="17" spans="1:54" x14ac:dyDescent="0.15">
      <c r="A17" s="104" t="s">
        <v>44</v>
      </c>
      <c r="B17" s="104"/>
      <c r="C17" s="104"/>
      <c r="D17" s="104">
        <f>SUM(D14:D16)</f>
        <v>511</v>
      </c>
      <c r="E17" s="104">
        <f>SUM(E14:E16)</f>
        <v>342</v>
      </c>
      <c r="F17" s="104"/>
      <c r="G17" s="104">
        <f t="shared" ref="G17:K17" si="4">SUM(G14:G16)</f>
        <v>4248</v>
      </c>
      <c r="H17" s="104"/>
      <c r="I17" s="104">
        <f t="shared" si="4"/>
        <v>30</v>
      </c>
      <c r="J17" s="104"/>
      <c r="K17" s="104">
        <f t="shared" si="4"/>
        <v>13</v>
      </c>
      <c r="L17" s="104"/>
      <c r="M17" s="100"/>
      <c r="N17" s="104">
        <f>SUM(N14:N16)</f>
        <v>56</v>
      </c>
      <c r="O17" s="104">
        <f>SUM(O14:O16)</f>
        <v>153</v>
      </c>
      <c r="P17" s="104"/>
      <c r="Q17" s="104">
        <f>SUM(Q14:Q16)</f>
        <v>1</v>
      </c>
      <c r="R17" s="104"/>
      <c r="S17" s="104"/>
      <c r="T17" s="111">
        <f>T14+T15+T16</f>
        <v>1</v>
      </c>
      <c r="U17" s="112">
        <f>D17/(D17+N17)</f>
        <v>0.90123456790123457</v>
      </c>
      <c r="V17" s="112">
        <f>N17/(N17+D17)</f>
        <v>9.8765432098765427E-2</v>
      </c>
      <c r="W17" s="109"/>
      <c r="X17" s="108"/>
      <c r="Y17" s="108"/>
      <c r="Z17" s="108"/>
      <c r="AA17" s="108"/>
      <c r="AD17" s="104" t="s">
        <v>44</v>
      </c>
      <c r="AE17" s="104"/>
      <c r="AF17" s="104">
        <f>SUM(AF14:AF16)</f>
        <v>583</v>
      </c>
      <c r="AG17" s="104">
        <f>SUM(AG14:AG16)</f>
        <v>378</v>
      </c>
      <c r="AH17" s="104"/>
      <c r="AI17" s="104">
        <f t="shared" ref="AI17" si="5">SUM(AI14:AI16)</f>
        <v>4072</v>
      </c>
      <c r="AJ17" s="104"/>
      <c r="AK17" s="104">
        <f t="shared" ref="AK17" si="6">SUM(AK14:AK16)</f>
        <v>27</v>
      </c>
      <c r="AL17" s="104"/>
      <c r="AM17" s="104">
        <f t="shared" ref="AM17" si="7">SUM(AM14:AM16)</f>
        <v>11</v>
      </c>
      <c r="AN17" s="104"/>
      <c r="AO17" s="100"/>
      <c r="AP17" s="104">
        <f>SUM(AP14:AP16)</f>
        <v>100</v>
      </c>
      <c r="AQ17" s="104">
        <f>SUM(AQ14:AQ16)</f>
        <v>590</v>
      </c>
      <c r="AR17" s="104"/>
      <c r="AS17" s="104">
        <f>SUM(AS14:AS16)</f>
        <v>5</v>
      </c>
      <c r="AT17" s="104"/>
      <c r="AU17" s="104"/>
      <c r="AV17" s="111" t="e">
        <f>AV14+AV15+AV16</f>
        <v>#DIV/0!</v>
      </c>
      <c r="AW17" s="112">
        <f>AF17/(AF17+AP17)</f>
        <v>0.85358711566617862</v>
      </c>
      <c r="AX17" s="112">
        <f>AP17/(AP17+AF17)</f>
        <v>0.14641288433382138</v>
      </c>
      <c r="AY17" s="109"/>
      <c r="AZ17" s="108"/>
      <c r="BA17" s="108"/>
    </row>
    <row r="18" spans="1:54" x14ac:dyDescent="0.15">
      <c r="B18" s="108"/>
      <c r="C18" s="108"/>
      <c r="D18" s="113"/>
      <c r="E18" s="108"/>
      <c r="F18" s="114"/>
      <c r="G18" s="108"/>
      <c r="H18" s="115"/>
      <c r="I18" s="108"/>
      <c r="J18" s="115"/>
      <c r="K18" s="108"/>
      <c r="L18" s="108"/>
      <c r="M18" s="108"/>
      <c r="N18" s="108"/>
      <c r="O18" s="108"/>
      <c r="P18" s="108"/>
      <c r="Q18" s="108"/>
      <c r="R18" s="108"/>
      <c r="AD18" s="108"/>
      <c r="AE18" s="108"/>
      <c r="AF18" s="113"/>
      <c r="AG18" s="108"/>
      <c r="AH18" s="114"/>
      <c r="AI18" s="108"/>
      <c r="AJ18" s="115"/>
      <c r="AK18" s="108"/>
      <c r="AL18" s="115"/>
      <c r="AM18" s="108"/>
      <c r="AN18" s="108"/>
      <c r="AO18" s="108"/>
      <c r="AP18" s="108"/>
      <c r="AQ18" s="108"/>
      <c r="AR18" s="108"/>
      <c r="AS18" s="108"/>
      <c r="AT18" s="108"/>
    </row>
    <row r="19" spans="1:54" x14ac:dyDescent="0.15">
      <c r="B19" s="108"/>
      <c r="C19" s="108"/>
      <c r="D19" s="113"/>
      <c r="E19" s="108"/>
      <c r="F19" s="114"/>
      <c r="G19" s="108"/>
      <c r="H19" s="115"/>
      <c r="I19" s="108"/>
      <c r="J19" s="115"/>
      <c r="K19" s="108"/>
      <c r="L19" s="108"/>
      <c r="M19" s="108"/>
      <c r="N19" s="108"/>
      <c r="O19" s="108"/>
      <c r="P19" s="108"/>
      <c r="Q19" s="108"/>
      <c r="R19" s="108"/>
      <c r="AD19" s="108"/>
      <c r="AE19" s="108"/>
      <c r="AF19" s="113"/>
      <c r="AG19" s="108"/>
      <c r="AH19" s="114"/>
      <c r="AI19" s="108"/>
      <c r="AJ19" s="115"/>
      <c r="AK19" s="108"/>
      <c r="AL19" s="115"/>
      <c r="AM19" s="108"/>
      <c r="AN19" s="108"/>
      <c r="AO19" s="108"/>
      <c r="AP19" s="108"/>
      <c r="AQ19" s="108"/>
      <c r="AR19" s="108"/>
      <c r="AS19" s="108"/>
      <c r="AT19" s="108"/>
    </row>
    <row r="20" spans="1:54" x14ac:dyDescent="0.15">
      <c r="A20" s="603" t="s">
        <v>49</v>
      </c>
      <c r="B20" s="603"/>
      <c r="C20" s="603"/>
      <c r="D20" s="603"/>
      <c r="E20" s="603"/>
      <c r="F20" s="603"/>
      <c r="G20" s="603"/>
      <c r="H20" s="603" t="s">
        <v>52</v>
      </c>
      <c r="I20" s="604"/>
      <c r="J20" s="604"/>
      <c r="K20" s="604"/>
      <c r="L20" s="604"/>
      <c r="M20" s="604"/>
      <c r="N20" s="108"/>
      <c r="O20" s="108"/>
      <c r="P20" s="108"/>
      <c r="Q20" s="108"/>
      <c r="T20" s="603" t="s">
        <v>50</v>
      </c>
      <c r="U20" s="603"/>
      <c r="V20" s="603"/>
      <c r="X20" s="603"/>
      <c r="Y20" s="603"/>
      <c r="Z20" s="99"/>
      <c r="AA20" s="99"/>
      <c r="AB20" s="99"/>
      <c r="AC20" s="99"/>
      <c r="AE20" s="603" t="s">
        <v>49</v>
      </c>
      <c r="AF20" s="603"/>
      <c r="AG20" s="603"/>
      <c r="AH20" s="603"/>
      <c r="AI20" s="603"/>
      <c r="AJ20" s="603"/>
      <c r="AK20" s="603"/>
      <c r="AL20" s="603" t="s">
        <v>52</v>
      </c>
      <c r="AM20" s="604"/>
      <c r="AN20" s="604"/>
      <c r="AO20" s="604"/>
      <c r="AP20" s="604"/>
      <c r="AQ20" s="604"/>
      <c r="AR20" s="108"/>
      <c r="AS20" s="108"/>
      <c r="AV20" s="603" t="s">
        <v>50</v>
      </c>
      <c r="AW20" s="603"/>
      <c r="AX20" s="603"/>
      <c r="AZ20" s="603" t="s">
        <v>51</v>
      </c>
      <c r="BA20" s="603"/>
      <c r="BB20" s="99"/>
    </row>
    <row r="21" spans="1:54" x14ac:dyDescent="0.15">
      <c r="A21" s="104" t="s">
        <v>16</v>
      </c>
      <c r="B21" s="104" t="s">
        <v>1517</v>
      </c>
      <c r="C21" s="104" t="s">
        <v>66</v>
      </c>
      <c r="D21" s="104" t="s">
        <v>1</v>
      </c>
      <c r="E21" s="104" t="s">
        <v>4</v>
      </c>
      <c r="F21" s="104" t="s">
        <v>5</v>
      </c>
      <c r="G21" s="104" t="s">
        <v>6</v>
      </c>
      <c r="H21" s="104" t="s">
        <v>7</v>
      </c>
      <c r="J21" s="104" t="s">
        <v>34</v>
      </c>
      <c r="K21" s="104" t="s">
        <v>17</v>
      </c>
      <c r="L21" s="104" t="s">
        <v>18</v>
      </c>
      <c r="M21" s="104" t="s">
        <v>19</v>
      </c>
      <c r="N21" s="104" t="s">
        <v>20</v>
      </c>
      <c r="O21" s="104" t="s">
        <v>6</v>
      </c>
      <c r="P21" s="104" t="s">
        <v>53</v>
      </c>
      <c r="S21" s="104" t="s">
        <v>16</v>
      </c>
      <c r="T21" s="104" t="s">
        <v>47</v>
      </c>
      <c r="U21" s="104" t="s">
        <v>45</v>
      </c>
      <c r="V21" s="104" t="s">
        <v>46</v>
      </c>
      <c r="X21" s="104" t="s">
        <v>14</v>
      </c>
      <c r="Y21" s="104" t="s">
        <v>21</v>
      </c>
      <c r="Z21" s="104" t="s">
        <v>1002</v>
      </c>
      <c r="AA21" s="104"/>
      <c r="AB21" s="104"/>
      <c r="AC21" s="104"/>
      <c r="AD21" s="104" t="s">
        <v>16</v>
      </c>
      <c r="AE21" s="104" t="s">
        <v>66</v>
      </c>
      <c r="AF21" s="104" t="s">
        <v>1</v>
      </c>
      <c r="AG21" s="104" t="s">
        <v>4</v>
      </c>
      <c r="AH21" s="104" t="s">
        <v>5</v>
      </c>
      <c r="AI21" s="104" t="s">
        <v>6</v>
      </c>
      <c r="AJ21" s="104" t="s">
        <v>7</v>
      </c>
      <c r="AL21" s="104" t="s">
        <v>34</v>
      </c>
      <c r="AM21" s="104" t="s">
        <v>17</v>
      </c>
      <c r="AN21" s="104" t="s">
        <v>18</v>
      </c>
      <c r="AO21" s="104" t="s">
        <v>19</v>
      </c>
      <c r="AP21" s="104" t="s">
        <v>20</v>
      </c>
      <c r="AQ21" s="104" t="s">
        <v>6</v>
      </c>
      <c r="AR21" s="104" t="s">
        <v>53</v>
      </c>
      <c r="AV21" s="104" t="s">
        <v>47</v>
      </c>
      <c r="AW21" s="104" t="s">
        <v>45</v>
      </c>
      <c r="AX21" s="104" t="s">
        <v>46</v>
      </c>
      <c r="AZ21" s="104" t="s">
        <v>14</v>
      </c>
      <c r="BA21" s="104" t="s">
        <v>21</v>
      </c>
    </row>
    <row r="22" spans="1:54" x14ac:dyDescent="0.15">
      <c r="A22" s="105" t="s">
        <v>2721</v>
      </c>
      <c r="B22" s="106">
        <v>22</v>
      </c>
      <c r="C22" s="116">
        <v>17</v>
      </c>
      <c r="D22" s="106">
        <v>160</v>
      </c>
      <c r="E22" s="106">
        <v>673</v>
      </c>
      <c r="F22" s="106">
        <f>E22/D22</f>
        <v>4.2062499999999998</v>
      </c>
      <c r="G22" s="106">
        <v>4</v>
      </c>
      <c r="H22" s="103">
        <f>G22/D22</f>
        <v>2.5000000000000001E-2</v>
      </c>
      <c r="J22" s="103">
        <f>L22/K22</f>
        <v>0.75</v>
      </c>
      <c r="K22" s="106">
        <v>20</v>
      </c>
      <c r="L22" s="106">
        <v>15</v>
      </c>
      <c r="M22" s="106">
        <v>107</v>
      </c>
      <c r="N22" s="106">
        <f>M22/L22</f>
        <v>7.1333333333333337</v>
      </c>
      <c r="O22" s="106">
        <v>1</v>
      </c>
      <c r="P22" s="103">
        <f>O22/L22</f>
        <v>6.6666666666666666E-2</v>
      </c>
      <c r="S22" s="105" t="s">
        <v>2724</v>
      </c>
      <c r="T22" s="103">
        <f>(D22+K22)/($D$27+$K$27+$N$17+$E$17+$L$38+$L$47)</f>
        <v>0.193756727664155</v>
      </c>
      <c r="U22" s="103">
        <f>K22/($K$27+$F$38+$F$47)</f>
        <v>5.5710306406685235E-2</v>
      </c>
      <c r="V22" s="103">
        <f>D22/($D$27+$N$17+$L$38+$L$47)</f>
        <v>0.31007751937984496</v>
      </c>
      <c r="X22" s="106">
        <f>($E22*('Scoring Format'!$B$3))+($G22*('Scoring Format'!$B$6))+($M22*('Scoring Format'!$B$4))+($O22*('Scoring Format'!$B$7))</f>
        <v>108</v>
      </c>
      <c r="Y22" s="106">
        <f>($E22*('Scoring Format'!$B$3))+($G22*('Scoring Format'!$B$6))+(L22*1)+($M22*('Scoring Format'!$B$4))+($O22*('Scoring Format'!$B$7))</f>
        <v>123</v>
      </c>
      <c r="Z22" s="106">
        <f>($E22*('Scoring Format'!$B$3))+($G22*('Scoring Format'!$B$6))+(L22*0.5)+($M22*('Scoring Format'!$B$4))+($O22*('Scoring Format'!$B$7))</f>
        <v>115.5</v>
      </c>
      <c r="AA22" s="108"/>
      <c r="AB22" s="108"/>
      <c r="AC22" s="108"/>
      <c r="AD22" s="105" t="s">
        <v>235</v>
      </c>
      <c r="AE22" s="105"/>
      <c r="AF22" s="106">
        <v>200</v>
      </c>
      <c r="AG22" s="106">
        <v>1040</v>
      </c>
      <c r="AH22" s="106">
        <f>AG22/AF22</f>
        <v>5.2</v>
      </c>
      <c r="AI22" s="106">
        <v>7</v>
      </c>
      <c r="AJ22" s="103">
        <f>AI22/AF22</f>
        <v>3.5000000000000003E-2</v>
      </c>
      <c r="AL22" s="103">
        <f>AN22/AM22</f>
        <v>0.8</v>
      </c>
      <c r="AM22" s="106">
        <v>70</v>
      </c>
      <c r="AN22" s="106">
        <v>56</v>
      </c>
      <c r="AO22" s="106">
        <v>364</v>
      </c>
      <c r="AP22" s="106">
        <f>AO22/AN22</f>
        <v>6.5</v>
      </c>
      <c r="AQ22" s="106">
        <v>2</v>
      </c>
      <c r="AR22" s="103">
        <f>AQ22/AN22</f>
        <v>3.5714285714285712E-2</v>
      </c>
      <c r="AV22" s="103" t="e">
        <f>(#REF!+AM22)/(#REF!+AM25)</f>
        <v>#REF!</v>
      </c>
      <c r="AW22" s="103" t="e">
        <f>#REF!/(AM22+#REF!)</f>
        <v>#REF!</v>
      </c>
      <c r="AX22" s="103" t="e">
        <f>AM22/(#REF!+AM22)</f>
        <v>#REF!</v>
      </c>
      <c r="AZ22" s="106" t="e">
        <f>(#REF!*0.1)+(AF22*6)+(AL22*0.1)+(AN22*6)</f>
        <v>#REF!</v>
      </c>
      <c r="BA22" s="106" t="e">
        <f>(#REF!*0.1)+(AF22*6)+(AK22*1)+(AL22*0.1)+(AN22*6)</f>
        <v>#REF!</v>
      </c>
    </row>
    <row r="23" spans="1:54" x14ac:dyDescent="0.15">
      <c r="A23" s="105" t="s">
        <v>964</v>
      </c>
      <c r="B23" s="106">
        <v>25</v>
      </c>
      <c r="C23" s="116">
        <v>10</v>
      </c>
      <c r="D23" s="106">
        <v>108</v>
      </c>
      <c r="E23" s="106">
        <v>478</v>
      </c>
      <c r="F23" s="106">
        <f>E23/D23</f>
        <v>4.4259259259259256</v>
      </c>
      <c r="G23" s="106">
        <v>5</v>
      </c>
      <c r="H23" s="103">
        <f>G23/D23</f>
        <v>4.6296296296296294E-2</v>
      </c>
      <c r="J23" s="103">
        <f t="shared" ref="J23:J26" si="8">L23/K23</f>
        <v>0.81818181818181823</v>
      </c>
      <c r="K23" s="106">
        <v>22</v>
      </c>
      <c r="L23" s="106">
        <v>18</v>
      </c>
      <c r="M23" s="106">
        <v>106</v>
      </c>
      <c r="N23" s="106">
        <f>M23/L23</f>
        <v>5.8888888888888893</v>
      </c>
      <c r="O23" s="106">
        <v>1</v>
      </c>
      <c r="P23" s="103">
        <f t="shared" ref="P23:P26" si="9">O23/L23</f>
        <v>5.5555555555555552E-2</v>
      </c>
      <c r="S23" s="105" t="s">
        <v>965</v>
      </c>
      <c r="T23" s="103">
        <f>(D23+K23)/($D$27+$K$27+$N$17+$E$17+$L$38+$L$47)</f>
        <v>0.13993541442411195</v>
      </c>
      <c r="U23" s="103">
        <f>K23/($K$27+$F$38+$F$47)</f>
        <v>6.1281337047353758E-2</v>
      </c>
      <c r="V23" s="103">
        <f>D23/($D$27+$N$17+$L$38+$L$47)</f>
        <v>0.20930232558139536</v>
      </c>
      <c r="X23" s="106">
        <f>($E23*('Scoring Format'!$B$3))+($G23*('Scoring Format'!$B$6))+($M23*('Scoring Format'!$B$4))+($O23*('Scoring Format'!$B$7))</f>
        <v>94.4</v>
      </c>
      <c r="Y23" s="106">
        <f>($E23*('Scoring Format'!$B$3))+($G23*('Scoring Format'!$B$6))+(L23*1)+($M23*('Scoring Format'!$B$4))+($O23*('Scoring Format'!$B$7))</f>
        <v>112.4</v>
      </c>
      <c r="Z23" s="106">
        <f>($E23*('Scoring Format'!$B$3))+($G23*('Scoring Format'!$B$6))+(L23*0.5)+($M23*('Scoring Format'!$B$4))+($O23*('Scoring Format'!$B$7))</f>
        <v>103.4</v>
      </c>
      <c r="AA23" s="108"/>
      <c r="AB23" s="108"/>
      <c r="AC23" s="108"/>
      <c r="AD23" s="105" t="s">
        <v>236</v>
      </c>
      <c r="AE23" s="105"/>
      <c r="AF23" s="106">
        <v>96</v>
      </c>
      <c r="AG23" s="106">
        <v>445</v>
      </c>
      <c r="AH23" s="106">
        <f>AG23/AF23</f>
        <v>4.635416666666667</v>
      </c>
      <c r="AI23" s="106">
        <v>6</v>
      </c>
      <c r="AJ23" s="103">
        <f>AI23/AF23</f>
        <v>6.25E-2</v>
      </c>
      <c r="AL23" s="103">
        <f t="shared" ref="AL23:AL26" si="10">AN23/AM23</f>
        <v>0.58333333333333337</v>
      </c>
      <c r="AM23" s="106">
        <v>24</v>
      </c>
      <c r="AN23" s="106">
        <v>14</v>
      </c>
      <c r="AO23" s="106">
        <v>110</v>
      </c>
      <c r="AP23" s="106">
        <f>AO23/AN23</f>
        <v>7.8571428571428568</v>
      </c>
      <c r="AQ23" s="106">
        <v>2</v>
      </c>
      <c r="AR23" s="103">
        <f t="shared" ref="AR23:AR26" si="11">AQ23/AN23</f>
        <v>0.14285714285714285</v>
      </c>
      <c r="AV23" s="103" t="e">
        <f>(#REF!+AM23)/(#REF!+AM26)</f>
        <v>#REF!</v>
      </c>
      <c r="AW23" s="103" t="e">
        <f>#REF!/(AM23+#REF!)</f>
        <v>#REF!</v>
      </c>
      <c r="AX23" s="103" t="e">
        <f>AM23/(#REF!+AM23)</f>
        <v>#REF!</v>
      </c>
      <c r="AZ23" s="106" t="e">
        <f>(#REF!*0.1)+(AF23*6)+(AL23*0.1)+(AN23*6)</f>
        <v>#REF!</v>
      </c>
      <c r="BA23" s="106" t="e">
        <f>(#REF!*0.1)+(AF23*6)+(AK23*1)+(AL23*0.1)+(AN23*6)</f>
        <v>#REF!</v>
      </c>
    </row>
    <row r="24" spans="1:54" x14ac:dyDescent="0.15">
      <c r="A24" s="105" t="s">
        <v>2722</v>
      </c>
      <c r="B24" s="106">
        <v>27</v>
      </c>
      <c r="C24" s="116">
        <v>17</v>
      </c>
      <c r="D24" s="106">
        <v>57</v>
      </c>
      <c r="E24" s="106">
        <v>228</v>
      </c>
      <c r="F24" s="106">
        <f>E24/D24</f>
        <v>4</v>
      </c>
      <c r="G24" s="106">
        <v>2</v>
      </c>
      <c r="H24" s="103">
        <f>G24/D24</f>
        <v>3.5087719298245612E-2</v>
      </c>
      <c r="J24" s="103">
        <f t="shared" si="8"/>
        <v>0.69230769230769229</v>
      </c>
      <c r="K24" s="106">
        <v>13</v>
      </c>
      <c r="L24" s="106">
        <v>9</v>
      </c>
      <c r="M24" s="106">
        <v>63</v>
      </c>
      <c r="N24" s="106">
        <f>M24/L24</f>
        <v>7</v>
      </c>
      <c r="O24" s="106">
        <v>0</v>
      </c>
      <c r="P24" s="103">
        <f t="shared" si="9"/>
        <v>0</v>
      </c>
      <c r="S24" s="105" t="s">
        <v>2725</v>
      </c>
      <c r="T24" s="103">
        <f>(D24+K24)/($D$27+$K$27+$N$17+$E$17+$L$38+$L$47)</f>
        <v>7.5349838536060282E-2</v>
      </c>
      <c r="U24" s="103">
        <f>K24/($K$27+$F$38+$F$47)</f>
        <v>3.6211699164345405E-2</v>
      </c>
      <c r="V24" s="103">
        <f>D24/($D$27+$N$17+$L$38+$L$47)</f>
        <v>0.11046511627906977</v>
      </c>
      <c r="X24" s="106">
        <f>($E24*('Scoring Format'!$B$3))+($G24*('Scoring Format'!$B$6))+($M24*('Scoring Format'!$B$4))+($O24*('Scoring Format'!$B$7))</f>
        <v>41.099999999999994</v>
      </c>
      <c r="Y24" s="106">
        <f>($E24*('Scoring Format'!$B$3))+($G24*('Scoring Format'!$B$6))+(L24*1)+($M24*('Scoring Format'!$B$4))+($O24*('Scoring Format'!$B$7))</f>
        <v>50.099999999999994</v>
      </c>
      <c r="Z24" s="106">
        <f>($E24*('Scoring Format'!$B$3))+($G24*('Scoring Format'!$B$6))+(L24*0.5)+($M24*('Scoring Format'!$B$4))+($O24*('Scoring Format'!$B$7))</f>
        <v>45.599999999999994</v>
      </c>
      <c r="AA24" s="108"/>
      <c r="AB24" s="108"/>
      <c r="AC24" s="108"/>
      <c r="AD24" s="105" t="s">
        <v>237</v>
      </c>
      <c r="AE24" s="105"/>
      <c r="AF24" s="106">
        <v>8</v>
      </c>
      <c r="AG24" s="106">
        <v>28</v>
      </c>
      <c r="AH24" s="106">
        <f>AG24/AF24</f>
        <v>3.5</v>
      </c>
      <c r="AI24" s="106">
        <v>0</v>
      </c>
      <c r="AJ24" s="103">
        <f>AI24/AF24</f>
        <v>0</v>
      </c>
      <c r="AL24" s="103">
        <f t="shared" si="10"/>
        <v>0.5</v>
      </c>
      <c r="AM24" s="106">
        <v>4</v>
      </c>
      <c r="AN24" s="106">
        <v>2</v>
      </c>
      <c r="AO24" s="106">
        <v>17</v>
      </c>
      <c r="AP24" s="106">
        <f>AO24/AN24</f>
        <v>8.5</v>
      </c>
      <c r="AQ24" s="106">
        <v>0</v>
      </c>
      <c r="AR24" s="103">
        <f t="shared" si="11"/>
        <v>0</v>
      </c>
      <c r="AV24" s="103" t="e">
        <f>(#REF!+AM24)/(#REF!+AM30)</f>
        <v>#REF!</v>
      </c>
      <c r="AW24" s="103" t="e">
        <f>#REF!/(AM24+#REF!)</f>
        <v>#REF!</v>
      </c>
      <c r="AX24" s="103" t="e">
        <f>AM24/(#REF!+AM24)</f>
        <v>#REF!</v>
      </c>
      <c r="AZ24" s="106" t="e">
        <f>(#REF!*0.1)+(AF24*6)+(AL24*0.1)+(AN24*6)</f>
        <v>#REF!</v>
      </c>
      <c r="BA24" s="106" t="e">
        <f>(#REF!*0.1)+(AF24*6)+(AK24*1)+(AL24*0.1)+(AN24*6)</f>
        <v>#REF!</v>
      </c>
    </row>
    <row r="25" spans="1:54" x14ac:dyDescent="0.15">
      <c r="A25" s="105" t="s">
        <v>1618</v>
      </c>
      <c r="B25" s="106">
        <v>26</v>
      </c>
      <c r="C25" s="116">
        <v>8</v>
      </c>
      <c r="D25" s="106">
        <v>0</v>
      </c>
      <c r="E25" s="106">
        <v>0</v>
      </c>
      <c r="F25" s="106" t="e">
        <f>E25/D25</f>
        <v>#DIV/0!</v>
      </c>
      <c r="G25" s="106">
        <v>0</v>
      </c>
      <c r="H25" s="103" t="e">
        <f>G25/D25</f>
        <v>#DIV/0!</v>
      </c>
      <c r="J25" s="103" t="e">
        <f t="shared" si="8"/>
        <v>#DIV/0!</v>
      </c>
      <c r="K25" s="106">
        <v>0</v>
      </c>
      <c r="L25" s="106">
        <v>0</v>
      </c>
      <c r="M25" s="106">
        <v>0</v>
      </c>
      <c r="N25" s="106" t="e">
        <f>M25/L25</f>
        <v>#DIV/0!</v>
      </c>
      <c r="O25" s="106">
        <v>0</v>
      </c>
      <c r="P25" s="103" t="e">
        <f t="shared" si="9"/>
        <v>#DIV/0!</v>
      </c>
      <c r="S25" s="105" t="s">
        <v>966</v>
      </c>
      <c r="T25" s="103">
        <f>(D25+K25)/($D$27+$K$27+$N$17+$E$17+$L$38+$L$47)</f>
        <v>0</v>
      </c>
      <c r="U25" s="103">
        <f>K25/($K$27+$F$38+$F$47)</f>
        <v>0</v>
      </c>
      <c r="V25" s="103">
        <f>D25/($D$27+$N$17+$L$38+$L$47)</f>
        <v>0</v>
      </c>
      <c r="X25" s="106">
        <f>($E25*('Scoring Format'!$B$3))+($G25*('Scoring Format'!$B$6))+($M25*('Scoring Format'!$B$4))+($O25*('Scoring Format'!$B$7))</f>
        <v>0</v>
      </c>
      <c r="Y25" s="106">
        <f>($E25*('Scoring Format'!$B$3))+($G25*('Scoring Format'!$B$6))+(L25*1)+($M25*('Scoring Format'!$B$4))+($O25*('Scoring Format'!$B$7))</f>
        <v>0</v>
      </c>
      <c r="Z25" s="106">
        <f>($E25*('Scoring Format'!$B$3))+($G25*('Scoring Format'!$B$6))+(L25*0.5)+($M25*('Scoring Format'!$B$4))+($O25*('Scoring Format'!$B$7))</f>
        <v>0</v>
      </c>
      <c r="AA25" s="108"/>
      <c r="AB25" s="108"/>
      <c r="AC25" s="108"/>
      <c r="AD25" s="105" t="s">
        <v>238</v>
      </c>
      <c r="AE25" s="105"/>
      <c r="AF25" s="106"/>
      <c r="AG25" s="106"/>
      <c r="AH25" s="106" t="e">
        <f>AG25/AF25</f>
        <v>#DIV/0!</v>
      </c>
      <c r="AI25" s="106">
        <v>0</v>
      </c>
      <c r="AJ25" s="103" t="e">
        <f>AI25/AF25</f>
        <v>#DIV/0!</v>
      </c>
      <c r="AL25" s="103" t="e">
        <f t="shared" si="10"/>
        <v>#DIV/0!</v>
      </c>
      <c r="AM25" s="106"/>
      <c r="AN25" s="106"/>
      <c r="AO25" s="106"/>
      <c r="AP25" s="106" t="e">
        <f>AO25/AN25</f>
        <v>#DIV/0!</v>
      </c>
      <c r="AQ25" s="106">
        <v>0</v>
      </c>
      <c r="AR25" s="103" t="e">
        <f t="shared" si="11"/>
        <v>#DIV/0!</v>
      </c>
      <c r="AV25" s="103" t="e">
        <f>(#REF!+AM25)/(#REF!+AM31)</f>
        <v>#REF!</v>
      </c>
      <c r="AW25" s="103" t="e">
        <f>#REF!/(AM25+#REF!)</f>
        <v>#REF!</v>
      </c>
      <c r="AX25" s="103" t="e">
        <f>AM25/(#REF!+AM25)</f>
        <v>#REF!</v>
      </c>
      <c r="AZ25" s="106" t="e">
        <f>(#REF!*0.1)+(AF25*6)+(AL25*0.1)+(AN25*6)</f>
        <v>#REF!</v>
      </c>
      <c r="BA25" s="106" t="e">
        <f>(#REF!*0.1)+(AF25*6)+(AK25*1)+(AL25*0.1)+(AN25*6)</f>
        <v>#REF!</v>
      </c>
    </row>
    <row r="26" spans="1:54" x14ac:dyDescent="0.15">
      <c r="A26" s="105" t="s">
        <v>2723</v>
      </c>
      <c r="B26" s="106">
        <v>26</v>
      </c>
      <c r="C26" s="116">
        <v>17</v>
      </c>
      <c r="D26" s="106">
        <v>117</v>
      </c>
      <c r="E26" s="106">
        <v>485</v>
      </c>
      <c r="F26" s="106">
        <f>E26/D26</f>
        <v>4.1452991452991457</v>
      </c>
      <c r="G26" s="106">
        <v>3</v>
      </c>
      <c r="H26" s="103">
        <f>G26/D26</f>
        <v>2.564102564102564E-2</v>
      </c>
      <c r="J26" s="103">
        <f t="shared" si="8"/>
        <v>0.75</v>
      </c>
      <c r="K26" s="106">
        <v>16</v>
      </c>
      <c r="L26" s="106">
        <v>12</v>
      </c>
      <c r="M26" s="106">
        <v>74</v>
      </c>
      <c r="N26" s="106">
        <f>M26/L26</f>
        <v>6.166666666666667</v>
      </c>
      <c r="O26" s="106">
        <v>1</v>
      </c>
      <c r="P26" s="103">
        <f t="shared" si="9"/>
        <v>8.3333333333333329E-2</v>
      </c>
      <c r="S26" s="105" t="s">
        <v>2209</v>
      </c>
      <c r="T26" s="103">
        <f>(D26+K26)/($D$27+$K$27+$N$17+$E$17+$L$38+$L$47)</f>
        <v>0.14316469321851452</v>
      </c>
      <c r="U26" s="103">
        <f>K26/($K$27+$F$38+$F$47)</f>
        <v>4.456824512534819E-2</v>
      </c>
      <c r="V26" s="103">
        <f>D26/($D$27+$N$17+$L$38+$L$47)</f>
        <v>0.22674418604651161</v>
      </c>
      <c r="X26" s="106">
        <f>($E26*('Scoring Format'!$B$3))+($G26*('Scoring Format'!$B$6))+($M26*('Scoring Format'!$B$4))+($O26*('Scoring Format'!$B$7))</f>
        <v>79.900000000000006</v>
      </c>
      <c r="Y26" s="106">
        <f>($E26*('Scoring Format'!$B$3))+($G26*('Scoring Format'!$B$6))+(L26*1)+($M26*('Scoring Format'!$B$4))+($O26*('Scoring Format'!$B$7))</f>
        <v>91.9</v>
      </c>
      <c r="Z26" s="106">
        <f>($E26*('Scoring Format'!$B$3))+($G26*('Scoring Format'!$B$6))+(L26*0.5)+($M26*('Scoring Format'!$B$4))+($O26*('Scoring Format'!$B$7))</f>
        <v>85.9</v>
      </c>
      <c r="AA26" s="108"/>
      <c r="AB26" s="108"/>
      <c r="AC26" s="108"/>
      <c r="AD26" s="105" t="s">
        <v>239</v>
      </c>
      <c r="AE26" s="105"/>
      <c r="AF26" s="106"/>
      <c r="AG26" s="106"/>
      <c r="AH26" s="106" t="e">
        <f>AG26/AF26</f>
        <v>#DIV/0!</v>
      </c>
      <c r="AI26" s="106"/>
      <c r="AJ26" s="103" t="e">
        <f>AI26/AF26</f>
        <v>#DIV/0!</v>
      </c>
      <c r="AL26" s="103" t="e">
        <f t="shared" si="10"/>
        <v>#DIV/0!</v>
      </c>
      <c r="AM26" s="106"/>
      <c r="AN26" s="106"/>
      <c r="AO26" s="106"/>
      <c r="AP26" s="106"/>
      <c r="AQ26" s="106">
        <f>(AG26*0.1)+(AI26*6)+(AN26*0.1)+(AP26*6)</f>
        <v>0</v>
      </c>
      <c r="AR26" s="103" t="e">
        <f t="shared" si="11"/>
        <v>#DIV/0!</v>
      </c>
      <c r="AV26" s="103" t="e">
        <f>(#REF!+AM26)/(#REF!+AM32)</f>
        <v>#REF!</v>
      </c>
      <c r="AW26" s="103" t="e">
        <f>#REF!/(AM26+#REF!)</f>
        <v>#REF!</v>
      </c>
      <c r="AX26" s="103" t="e">
        <f>AM26/(#REF!+AM26)</f>
        <v>#REF!</v>
      </c>
      <c r="AZ26" s="106" t="e">
        <f>(#REF!*0.1)+(AF26*6)+(AJ26*1)+(AK26*0.1)+(AM26*6)</f>
        <v>#REF!</v>
      </c>
      <c r="BA26" s="106" t="e">
        <f>(#REF!*0.1)+(AF26*6)+(AK26*1)+(AL26*0.1)+(AN26*6)</f>
        <v>#REF!</v>
      </c>
    </row>
    <row r="27" spans="1:54" x14ac:dyDescent="0.15">
      <c r="A27" s="104" t="s">
        <v>44</v>
      </c>
      <c r="B27" s="108"/>
      <c r="C27" s="104"/>
      <c r="D27" s="104">
        <f>SUM(D22:D26)</f>
        <v>442</v>
      </c>
      <c r="E27" s="104">
        <f t="shared" ref="E27:G27" si="12">SUM(E22:E26)</f>
        <v>1864</v>
      </c>
      <c r="F27" s="104"/>
      <c r="G27" s="104">
        <f t="shared" si="12"/>
        <v>14</v>
      </c>
      <c r="H27" s="104"/>
      <c r="I27" s="104"/>
      <c r="J27" s="104"/>
      <c r="K27" s="104">
        <f>SUM(K22:K26)</f>
        <v>71</v>
      </c>
      <c r="L27" s="104">
        <f t="shared" ref="L27:O27" si="13">SUM(L22:L26)</f>
        <v>54</v>
      </c>
      <c r="M27" s="104">
        <f t="shared" si="13"/>
        <v>350</v>
      </c>
      <c r="N27" s="104"/>
      <c r="O27" s="104">
        <f t="shared" si="13"/>
        <v>3</v>
      </c>
      <c r="P27" s="104"/>
      <c r="AD27" s="104" t="s">
        <v>44</v>
      </c>
      <c r="AE27" s="104"/>
      <c r="AF27" s="104">
        <f>SUM(AF22:AF26)</f>
        <v>304</v>
      </c>
      <c r="AG27" s="104">
        <f t="shared" ref="AG27" si="14">SUM(AG22:AG26)</f>
        <v>1513</v>
      </c>
      <c r="AH27" s="104"/>
      <c r="AI27" s="104">
        <f t="shared" ref="AI27" si="15">SUM(AI22:AI26)</f>
        <v>13</v>
      </c>
      <c r="AJ27" s="104"/>
      <c r="AK27" s="104"/>
      <c r="AL27" s="104"/>
      <c r="AM27" s="104">
        <f>SUM(AM22:AM26)</f>
        <v>98</v>
      </c>
      <c r="AN27" s="104">
        <f t="shared" ref="AN27:AO27" si="16">SUM(AN22:AN26)</f>
        <v>72</v>
      </c>
      <c r="AO27" s="104">
        <f t="shared" si="16"/>
        <v>491</v>
      </c>
      <c r="AP27" s="104"/>
      <c r="AQ27" s="104">
        <f t="shared" ref="AQ27" si="17">SUM(AQ22:AQ26)</f>
        <v>4</v>
      </c>
      <c r="AR27" s="104"/>
    </row>
    <row r="28" spans="1:54" x14ac:dyDescent="0.15">
      <c r="A28" s="104"/>
      <c r="B28" s="108"/>
      <c r="C28" s="108"/>
      <c r="D28" s="108"/>
      <c r="E28" s="108"/>
      <c r="F28" s="108"/>
      <c r="G28" s="108"/>
      <c r="H28" s="104"/>
      <c r="I28" s="108"/>
      <c r="J28" s="108"/>
      <c r="K28" s="108"/>
      <c r="L28" s="108"/>
      <c r="M28" s="108"/>
      <c r="N28" s="108"/>
      <c r="AC28" s="104"/>
      <c r="AD28" s="108"/>
      <c r="AE28" s="108"/>
      <c r="AF28" s="108"/>
      <c r="AG28" s="108"/>
      <c r="AH28" s="108"/>
      <c r="AI28" s="108"/>
      <c r="AJ28" s="104"/>
      <c r="AK28" s="108"/>
      <c r="AL28" s="108"/>
      <c r="AM28" s="108"/>
      <c r="AN28" s="108"/>
      <c r="AO28" s="108"/>
      <c r="AP28" s="108"/>
    </row>
    <row r="29" spans="1:54" x14ac:dyDescent="0.15">
      <c r="B29" s="108"/>
      <c r="C29" s="108"/>
      <c r="D29" s="108"/>
      <c r="E29" s="108"/>
      <c r="F29" s="108"/>
      <c r="G29" s="108"/>
      <c r="H29" s="108"/>
      <c r="I29" s="108"/>
      <c r="J29" s="108"/>
      <c r="K29" s="108"/>
      <c r="L29" s="108"/>
      <c r="M29" s="108"/>
      <c r="AD29" s="108"/>
      <c r="AE29" s="108"/>
      <c r="AF29" s="108"/>
      <c r="AG29" s="108"/>
      <c r="AH29" s="108"/>
      <c r="AI29" s="108"/>
      <c r="AJ29" s="108"/>
      <c r="AK29" s="108"/>
      <c r="AL29" s="108"/>
      <c r="AM29" s="108"/>
      <c r="AN29" s="108"/>
      <c r="AO29" s="108"/>
    </row>
    <row r="30" spans="1:54" x14ac:dyDescent="0.15">
      <c r="A30" s="603" t="s">
        <v>52</v>
      </c>
      <c r="B30" s="603"/>
      <c r="C30" s="603"/>
      <c r="D30" s="603"/>
      <c r="E30" s="603"/>
      <c r="F30" s="603"/>
      <c r="G30" s="603"/>
      <c r="H30" s="99"/>
      <c r="I30" s="99"/>
      <c r="J30" s="108"/>
      <c r="K30" s="108"/>
      <c r="L30" s="603" t="s">
        <v>49</v>
      </c>
      <c r="M30" s="603"/>
      <c r="N30" s="603"/>
      <c r="O30" s="603"/>
      <c r="P30" s="603"/>
      <c r="T30" s="603" t="s">
        <v>50</v>
      </c>
      <c r="U30" s="603"/>
      <c r="V30" s="603"/>
      <c r="X30" s="603"/>
      <c r="Y30" s="602"/>
      <c r="AE30" s="603" t="s">
        <v>52</v>
      </c>
      <c r="AF30" s="603"/>
      <c r="AG30" s="603"/>
      <c r="AH30" s="603"/>
      <c r="AI30" s="603"/>
      <c r="AJ30" s="603"/>
      <c r="AK30" s="603"/>
      <c r="AL30" s="108"/>
      <c r="AM30" s="108"/>
      <c r="AN30" s="603" t="s">
        <v>49</v>
      </c>
      <c r="AO30" s="603"/>
      <c r="AP30" s="603"/>
      <c r="AQ30" s="603"/>
      <c r="AR30" s="603"/>
      <c r="AV30" s="603" t="s">
        <v>50</v>
      </c>
      <c r="AW30" s="603"/>
      <c r="AX30" s="603"/>
      <c r="AZ30" s="603" t="s">
        <v>51</v>
      </c>
      <c r="BA30" s="602"/>
    </row>
    <row r="31" spans="1:54" x14ac:dyDescent="0.15">
      <c r="A31" s="104" t="s">
        <v>25</v>
      </c>
      <c r="B31" s="104" t="s">
        <v>1517</v>
      </c>
      <c r="C31" s="104" t="s">
        <v>66</v>
      </c>
      <c r="D31" s="104" t="s">
        <v>34</v>
      </c>
      <c r="E31" s="104" t="s">
        <v>17</v>
      </c>
      <c r="F31" s="104" t="s">
        <v>18</v>
      </c>
      <c r="G31" s="104" t="s">
        <v>19</v>
      </c>
      <c r="H31" s="104" t="s">
        <v>20</v>
      </c>
      <c r="I31" s="104" t="s">
        <v>6</v>
      </c>
      <c r="J31" s="104" t="s">
        <v>53</v>
      </c>
      <c r="L31" s="104" t="s">
        <v>10</v>
      </c>
      <c r="M31" s="104" t="s">
        <v>11</v>
      </c>
      <c r="N31" s="104" t="s">
        <v>12</v>
      </c>
      <c r="O31" s="104" t="s">
        <v>26</v>
      </c>
      <c r="P31" s="104" t="s">
        <v>7</v>
      </c>
      <c r="S31" s="104" t="s">
        <v>25</v>
      </c>
      <c r="T31" s="104" t="s">
        <v>47</v>
      </c>
      <c r="U31" s="104" t="s">
        <v>45</v>
      </c>
      <c r="V31" s="104" t="s">
        <v>46</v>
      </c>
      <c r="X31" s="104" t="s">
        <v>14</v>
      </c>
      <c r="Y31" s="104" t="s">
        <v>21</v>
      </c>
      <c r="Z31" s="104" t="s">
        <v>1003</v>
      </c>
      <c r="AA31" s="104"/>
      <c r="AD31" s="104" t="s">
        <v>25</v>
      </c>
      <c r="AE31" s="104" t="s">
        <v>66</v>
      </c>
      <c r="AF31" s="104" t="s">
        <v>34</v>
      </c>
      <c r="AG31" s="104" t="s">
        <v>17</v>
      </c>
      <c r="AH31" s="104" t="s">
        <v>18</v>
      </c>
      <c r="AI31" s="104" t="s">
        <v>19</v>
      </c>
      <c r="AJ31" s="104" t="s">
        <v>20</v>
      </c>
      <c r="AK31" s="104" t="s">
        <v>6</v>
      </c>
      <c r="AL31" s="104" t="s">
        <v>53</v>
      </c>
      <c r="AN31" s="104" t="s">
        <v>10</v>
      </c>
      <c r="AO31" s="104" t="s">
        <v>11</v>
      </c>
      <c r="AP31" s="104" t="s">
        <v>12</v>
      </c>
      <c r="AQ31" s="104" t="s">
        <v>26</v>
      </c>
      <c r="AR31" s="104" t="s">
        <v>7</v>
      </c>
      <c r="AV31" s="104" t="s">
        <v>47</v>
      </c>
      <c r="AW31" s="104" t="s">
        <v>45</v>
      </c>
      <c r="AX31" s="104" t="s">
        <v>46</v>
      </c>
      <c r="AZ31" s="104" t="s">
        <v>14</v>
      </c>
      <c r="BA31" s="104" t="s">
        <v>21</v>
      </c>
    </row>
    <row r="32" spans="1:54" x14ac:dyDescent="0.15">
      <c r="A32" s="105" t="s">
        <v>992</v>
      </c>
      <c r="B32" s="106">
        <v>24</v>
      </c>
      <c r="C32" s="106">
        <v>17</v>
      </c>
      <c r="D32" s="103">
        <f>F32/E32</f>
        <v>0.66887417218543044</v>
      </c>
      <c r="E32" s="106">
        <v>151</v>
      </c>
      <c r="F32" s="106">
        <v>101</v>
      </c>
      <c r="G32" s="106">
        <v>1600</v>
      </c>
      <c r="H32" s="106">
        <f t="shared" ref="H32:H37" si="18">G32/F32</f>
        <v>15.841584158415841</v>
      </c>
      <c r="I32" s="106">
        <v>8</v>
      </c>
      <c r="J32" s="103">
        <f>I32/F32</f>
        <v>7.9207920792079209E-2</v>
      </c>
      <c r="L32" s="106">
        <v>6</v>
      </c>
      <c r="M32" s="106">
        <v>31</v>
      </c>
      <c r="N32" s="118">
        <f t="shared" ref="N32:N37" si="19">M32/L32</f>
        <v>5.166666666666667</v>
      </c>
      <c r="O32" s="106">
        <v>0</v>
      </c>
      <c r="P32" s="103">
        <f>O32/L32</f>
        <v>0</v>
      </c>
      <c r="S32" s="105" t="s">
        <v>993</v>
      </c>
      <c r="T32" s="119">
        <f t="shared" ref="T32:T37" si="20">(E32+L32)/($D$27+$L$27+$N$17+$E$47+$L$47)</f>
        <v>0.24228395061728394</v>
      </c>
      <c r="U32" s="119">
        <f t="shared" ref="U32:U37" si="21">E32/($E$17)</f>
        <v>0.44152046783625731</v>
      </c>
      <c r="V32" s="119">
        <f t="shared" ref="V32:V37" si="22">L32/($N$17+$D$27+$L$38+$L$47)</f>
        <v>1.1627906976744186E-2</v>
      </c>
      <c r="X32" s="106">
        <f>($G32*('Scoring Format'!$B$4))+($I32*'Scoring Format'!$B$7)+($M32*('Scoring Format'!$B$3))+($O32*('Scoring Format'!$B$6))</f>
        <v>211.1</v>
      </c>
      <c r="Y32" s="106">
        <f>(F32*1)+(($G32*('Scoring Format'!$B$4))+($I32*'Scoring Format'!$B$7)+($M32*('Scoring Format'!$B$3))+($O32*('Scoring Format'!$B$6)))</f>
        <v>312.10000000000002</v>
      </c>
      <c r="Z32" s="106">
        <f>(F32*0.5)+(($G32*('Scoring Format'!$B$4))+($I32*'Scoring Format'!$B$7)+($M32*('Scoring Format'!$B$3))+($O32*('Scoring Format'!$B$6)))</f>
        <v>261.60000000000002</v>
      </c>
      <c r="AA32" s="108"/>
      <c r="AD32" s="105" t="s">
        <v>240</v>
      </c>
      <c r="AE32" s="105"/>
      <c r="AF32" s="103">
        <f>AH32/AG32</f>
        <v>0.60747663551401865</v>
      </c>
      <c r="AG32" s="106">
        <v>107</v>
      </c>
      <c r="AH32" s="106">
        <v>65</v>
      </c>
      <c r="AI32" s="106">
        <v>710</v>
      </c>
      <c r="AJ32" s="106">
        <f t="shared" ref="AJ32:AJ36" si="23">AI32/AH32</f>
        <v>10.923076923076923</v>
      </c>
      <c r="AK32" s="106">
        <v>6</v>
      </c>
      <c r="AL32" s="103">
        <f>AK32/AH32</f>
        <v>9.2307692307692313E-2</v>
      </c>
      <c r="AN32" s="106">
        <v>0</v>
      </c>
      <c r="AO32" s="106">
        <v>0</v>
      </c>
      <c r="AP32" s="118" t="e">
        <f t="shared" ref="AP32:AP37" si="24">AO32/AN32</f>
        <v>#DIV/0!</v>
      </c>
      <c r="AQ32" s="106">
        <v>0</v>
      </c>
      <c r="AR32" s="103" t="e">
        <f>AQ32/AN32</f>
        <v>#DIV/0!</v>
      </c>
      <c r="AV32" s="119" t="e">
        <f>(#REF!+AK32)/(#REF!+AK35)</f>
        <v>#REF!</v>
      </c>
      <c r="AW32" s="119" t="e">
        <f>#REF!/(AK32+#REF!)</f>
        <v>#REF!</v>
      </c>
      <c r="AX32" s="119" t="e">
        <f>AK32/(#REF!+AK32)</f>
        <v>#REF!</v>
      </c>
      <c r="AZ32" s="106">
        <f>(AI32*0.1)+(AK32*6)+(AO32*0.1)+(AQ32*6)</f>
        <v>107</v>
      </c>
      <c r="BA32" s="106">
        <f>(AH32*1)+(AI32*0.1)+(AK32*6)+(AO32*0.1)+(AQ32*6)</f>
        <v>172</v>
      </c>
    </row>
    <row r="33" spans="1:53" x14ac:dyDescent="0.15">
      <c r="A33" s="105" t="s">
        <v>1952</v>
      </c>
      <c r="B33" s="106">
        <v>33</v>
      </c>
      <c r="C33" s="106">
        <v>16</v>
      </c>
      <c r="D33" s="103">
        <f t="shared" ref="D33:D37" si="25">F33/E33</f>
        <v>0.7142857142857143</v>
      </c>
      <c r="E33" s="106">
        <v>70</v>
      </c>
      <c r="F33" s="106">
        <v>50</v>
      </c>
      <c r="G33" s="106">
        <v>633</v>
      </c>
      <c r="H33" s="106">
        <f t="shared" si="18"/>
        <v>12.66</v>
      </c>
      <c r="I33" s="106">
        <v>4</v>
      </c>
      <c r="J33" s="103">
        <f t="shared" ref="J33:J37" si="26">I33/F33</f>
        <v>0.08</v>
      </c>
      <c r="L33" s="106">
        <v>0</v>
      </c>
      <c r="M33" s="106">
        <v>0</v>
      </c>
      <c r="N33" s="118" t="e">
        <f t="shared" si="19"/>
        <v>#DIV/0!</v>
      </c>
      <c r="O33" s="106">
        <v>0</v>
      </c>
      <c r="P33" s="103" t="e">
        <f t="shared" ref="P33:P37" si="27">O33/L33</f>
        <v>#DIV/0!</v>
      </c>
      <c r="S33" s="105" t="s">
        <v>1953</v>
      </c>
      <c r="T33" s="119">
        <f t="shared" si="20"/>
        <v>0.10802469135802469</v>
      </c>
      <c r="U33" s="119">
        <f t="shared" si="21"/>
        <v>0.2046783625730994</v>
      </c>
      <c r="V33" s="119">
        <f t="shared" si="22"/>
        <v>0</v>
      </c>
      <c r="X33" s="106">
        <f>($G33*('Scoring Format'!$B$4))+($I33*'Scoring Format'!$B$7)+($M33*('Scoring Format'!$B$3))+($O33*('Scoring Format'!$B$6))</f>
        <v>87.300000000000011</v>
      </c>
      <c r="Y33" s="106">
        <f>(F33*1)+(($G33*('Scoring Format'!$B$4))+($I33*'Scoring Format'!$B$7)+($M33*('Scoring Format'!$B$3))+($O33*('Scoring Format'!$B$6)))</f>
        <v>137.30000000000001</v>
      </c>
      <c r="Z33" s="106">
        <f>(F33*0.5)+(($G33*('Scoring Format'!$B$4))+($I33*'Scoring Format'!$B$7)+($M33*('Scoring Format'!$B$3))+($O33*('Scoring Format'!$B$6)))</f>
        <v>112.30000000000001</v>
      </c>
      <c r="AA33" s="108"/>
      <c r="AD33" s="105" t="s">
        <v>249</v>
      </c>
      <c r="AE33" s="105"/>
      <c r="AF33" s="103">
        <f t="shared" ref="AF33:AF37" si="28">AH33/AG33</f>
        <v>0.6333333333333333</v>
      </c>
      <c r="AG33" s="106">
        <v>120</v>
      </c>
      <c r="AH33" s="106">
        <v>76</v>
      </c>
      <c r="AI33" s="106">
        <v>892</v>
      </c>
      <c r="AJ33" s="106">
        <f t="shared" si="23"/>
        <v>11.736842105263158</v>
      </c>
      <c r="AK33" s="106">
        <v>5</v>
      </c>
      <c r="AL33" s="103">
        <f t="shared" ref="AL33:AL37" si="29">AK33/AH33</f>
        <v>6.5789473684210523E-2</v>
      </c>
      <c r="AN33" s="106">
        <v>12</v>
      </c>
      <c r="AO33" s="106">
        <v>108</v>
      </c>
      <c r="AP33" s="118">
        <f t="shared" si="24"/>
        <v>9</v>
      </c>
      <c r="AQ33" s="106">
        <v>0</v>
      </c>
      <c r="AR33" s="103">
        <f t="shared" ref="AR33:AR37" si="30">AQ33/AN33</f>
        <v>0</v>
      </c>
      <c r="AV33" s="119" t="e">
        <f>(#REF!+AK33)/(#REF!+AK36)</f>
        <v>#REF!</v>
      </c>
      <c r="AW33" s="119" t="e">
        <f>#REF!/(AK33+#REF!)</f>
        <v>#REF!</v>
      </c>
      <c r="AX33" s="119" t="e">
        <f>AK33/(#REF!+AK33)</f>
        <v>#REF!</v>
      </c>
      <c r="AZ33" s="106">
        <f>(AI33*0.1)+(AK33*6)+(AO33*0.1)+(AQ33*6)</f>
        <v>130</v>
      </c>
      <c r="BA33" s="106">
        <f>(AH33*1)+(AI33*0.1)+(AK33*6)+(AO33*0.1)+(AQ33*6)</f>
        <v>206</v>
      </c>
    </row>
    <row r="34" spans="1:53" x14ac:dyDescent="0.15">
      <c r="A34" s="105" t="s">
        <v>2726</v>
      </c>
      <c r="B34" s="102">
        <v>27</v>
      </c>
      <c r="C34" s="106">
        <v>15</v>
      </c>
      <c r="D34" s="103">
        <f t="shared" si="25"/>
        <v>0.63076923076923075</v>
      </c>
      <c r="E34" s="106">
        <v>65</v>
      </c>
      <c r="F34" s="106">
        <v>41</v>
      </c>
      <c r="G34" s="106">
        <v>595</v>
      </c>
      <c r="H34" s="106">
        <f t="shared" si="18"/>
        <v>14.512195121951219</v>
      </c>
      <c r="I34" s="106">
        <v>3</v>
      </c>
      <c r="J34" s="103">
        <f t="shared" si="26"/>
        <v>7.3170731707317069E-2</v>
      </c>
      <c r="L34" s="106">
        <v>12</v>
      </c>
      <c r="M34" s="106">
        <v>107</v>
      </c>
      <c r="N34" s="118">
        <f t="shared" si="19"/>
        <v>8.9166666666666661</v>
      </c>
      <c r="O34" s="106">
        <v>0</v>
      </c>
      <c r="P34" s="103">
        <f t="shared" si="27"/>
        <v>0</v>
      </c>
      <c r="S34" s="105" t="s">
        <v>2728</v>
      </c>
      <c r="T34" s="119">
        <f t="shared" si="20"/>
        <v>0.11882716049382716</v>
      </c>
      <c r="U34" s="119">
        <f t="shared" si="21"/>
        <v>0.19005847953216373</v>
      </c>
      <c r="V34" s="119">
        <f t="shared" si="22"/>
        <v>2.3255813953488372E-2</v>
      </c>
      <c r="X34" s="106">
        <f>($G34*('Scoring Format'!$B$4))+($I34*'Scoring Format'!$B$7)+($M34*('Scoring Format'!$B$3))+($O34*('Scoring Format'!$B$6))</f>
        <v>88.2</v>
      </c>
      <c r="Y34" s="106">
        <f>(F34*1)+(($G34*('Scoring Format'!$B$4))+($I34*'Scoring Format'!$B$7)+($M34*('Scoring Format'!$B$3))+($O34*('Scoring Format'!$B$6)))</f>
        <v>129.19999999999999</v>
      </c>
      <c r="Z34" s="106">
        <f>(F34*0.5)+(($G34*('Scoring Format'!$B$4))+($I34*'Scoring Format'!$B$7)+($M34*('Scoring Format'!$B$3))+($O34*('Scoring Format'!$B$6)))</f>
        <v>108.7</v>
      </c>
      <c r="AA34" s="108"/>
      <c r="AD34" s="105" t="s">
        <v>294</v>
      </c>
      <c r="AE34" s="105"/>
      <c r="AF34" s="103">
        <f t="shared" si="28"/>
        <v>0.55000000000000004</v>
      </c>
      <c r="AG34" s="106">
        <v>40</v>
      </c>
      <c r="AH34" s="106">
        <v>22</v>
      </c>
      <c r="AI34" s="106">
        <v>325</v>
      </c>
      <c r="AJ34" s="106">
        <f t="shared" si="23"/>
        <v>14.772727272727273</v>
      </c>
      <c r="AK34" s="106">
        <v>2</v>
      </c>
      <c r="AL34" s="103">
        <f t="shared" si="29"/>
        <v>9.0909090909090912E-2</v>
      </c>
      <c r="AN34" s="106">
        <v>5</v>
      </c>
      <c r="AO34" s="106">
        <v>20</v>
      </c>
      <c r="AP34" s="118">
        <f t="shared" si="24"/>
        <v>4</v>
      </c>
      <c r="AQ34" s="106">
        <v>0</v>
      </c>
      <c r="AR34" s="103">
        <f t="shared" si="30"/>
        <v>0</v>
      </c>
      <c r="AV34" s="119" t="e">
        <f>(#REF!+AK34)/(#REF!+AK37)</f>
        <v>#REF!</v>
      </c>
      <c r="AW34" s="119" t="e">
        <f>#REF!/(AK34+#REF!)</f>
        <v>#REF!</v>
      </c>
      <c r="AX34" s="119" t="e">
        <f>AK34/(#REF!+AK34)</f>
        <v>#REF!</v>
      </c>
      <c r="AZ34" s="106">
        <f>(AI34*0.1)+(AK34*6)+(AO34*0.1)+(AQ34*6)</f>
        <v>46.5</v>
      </c>
      <c r="BA34" s="106">
        <f>(AH34*1)+(AI34*0.1)+(AK34*6)+(AO34*0.1)+(AQ34*6)</f>
        <v>68.5</v>
      </c>
    </row>
    <row r="35" spans="1:53" x14ac:dyDescent="0.15">
      <c r="A35" s="105" t="s">
        <v>2727</v>
      </c>
      <c r="B35" s="106">
        <v>22</v>
      </c>
      <c r="C35" s="106">
        <v>16</v>
      </c>
      <c r="D35" s="103">
        <f t="shared" si="25"/>
        <v>0.3</v>
      </c>
      <c r="E35" s="106">
        <v>10</v>
      </c>
      <c r="F35" s="106">
        <v>3</v>
      </c>
      <c r="G35" s="106">
        <v>54</v>
      </c>
      <c r="H35" s="106">
        <f t="shared" si="18"/>
        <v>18</v>
      </c>
      <c r="I35" s="106">
        <v>1</v>
      </c>
      <c r="J35" s="103">
        <f t="shared" si="26"/>
        <v>0.33333333333333331</v>
      </c>
      <c r="L35" s="106">
        <v>0</v>
      </c>
      <c r="M35" s="106">
        <v>0</v>
      </c>
      <c r="N35" s="118" t="e">
        <f t="shared" si="19"/>
        <v>#DIV/0!</v>
      </c>
      <c r="O35" s="106">
        <v>0</v>
      </c>
      <c r="P35" s="103" t="e">
        <f t="shared" si="27"/>
        <v>#DIV/0!</v>
      </c>
      <c r="S35" s="105" t="s">
        <v>2729</v>
      </c>
      <c r="T35" s="119">
        <f t="shared" si="20"/>
        <v>1.5432098765432098E-2</v>
      </c>
      <c r="U35" s="119">
        <f t="shared" si="21"/>
        <v>2.9239766081871343E-2</v>
      </c>
      <c r="V35" s="119">
        <f t="shared" si="22"/>
        <v>0</v>
      </c>
      <c r="X35" s="106">
        <f>($G35*('Scoring Format'!$B$4))+($I35*'Scoring Format'!$B$7)+($M35*('Scoring Format'!$B$3))+($O35*('Scoring Format'!$B$6))</f>
        <v>11.4</v>
      </c>
      <c r="Y35" s="106">
        <f>(F35*1)+(($G35*('Scoring Format'!$B$4))+($I35*'Scoring Format'!$B$7)+($M35*('Scoring Format'!$B$3))+($O35*('Scoring Format'!$B$6)))</f>
        <v>14.4</v>
      </c>
      <c r="Z35" s="106">
        <f>(F35*0.5)+(($G35*('Scoring Format'!$B$4))+($I35*'Scoring Format'!$B$7)+($M35*('Scoring Format'!$B$3))+($O35*('Scoring Format'!$B$6)))</f>
        <v>12.9</v>
      </c>
      <c r="AA35" s="108"/>
      <c r="AD35" s="105" t="s">
        <v>242</v>
      </c>
      <c r="AE35" s="105"/>
      <c r="AF35" s="103">
        <f t="shared" si="28"/>
        <v>0.66206896551724137</v>
      </c>
      <c r="AG35" s="106">
        <v>145</v>
      </c>
      <c r="AH35" s="106">
        <v>96</v>
      </c>
      <c r="AI35" s="106">
        <v>1098</v>
      </c>
      <c r="AJ35" s="106">
        <f t="shared" si="23"/>
        <v>11.4375</v>
      </c>
      <c r="AK35" s="106">
        <v>7</v>
      </c>
      <c r="AL35" s="103">
        <f t="shared" si="29"/>
        <v>7.2916666666666671E-2</v>
      </c>
      <c r="AN35" s="106">
        <v>0</v>
      </c>
      <c r="AO35" s="106">
        <v>0</v>
      </c>
      <c r="AP35" s="118" t="e">
        <f t="shared" si="24"/>
        <v>#DIV/0!</v>
      </c>
      <c r="AQ35" s="106">
        <v>0</v>
      </c>
      <c r="AR35" s="103" t="e">
        <f t="shared" si="30"/>
        <v>#DIV/0!</v>
      </c>
      <c r="AV35" s="119" t="e">
        <f>(#REF!+AK35)/(#REF!+AK38)</f>
        <v>#REF!</v>
      </c>
      <c r="AW35" s="119" t="e">
        <f>#REF!/(AK35+#REF!)</f>
        <v>#REF!</v>
      </c>
      <c r="AX35" s="119" t="e">
        <f>AK35/(#REF!+AK35)</f>
        <v>#REF!</v>
      </c>
      <c r="AZ35" s="106">
        <f>(AI35*0.1)+(AK35*6)+(AO35*0.1)+(AQ35*6)</f>
        <v>151.80000000000001</v>
      </c>
      <c r="BA35" s="106">
        <f>(AH35*1)+(AI35*0.1)+(AK35*6)+(AO35*0.1)+(AQ35*6)</f>
        <v>247.8</v>
      </c>
    </row>
    <row r="36" spans="1:53" x14ac:dyDescent="0.15">
      <c r="A36" s="105" t="s">
        <v>1954</v>
      </c>
      <c r="B36" s="106">
        <v>24</v>
      </c>
      <c r="C36" s="106">
        <v>16</v>
      </c>
      <c r="D36" s="103">
        <f t="shared" si="25"/>
        <v>0.59090909090909094</v>
      </c>
      <c r="E36" s="106">
        <v>44</v>
      </c>
      <c r="F36" s="106">
        <v>26</v>
      </c>
      <c r="G36" s="106">
        <v>325</v>
      </c>
      <c r="H36" s="106">
        <f t="shared" si="18"/>
        <v>12.5</v>
      </c>
      <c r="I36" s="106">
        <v>3</v>
      </c>
      <c r="J36" s="103">
        <f t="shared" si="26"/>
        <v>0.11538461538461539</v>
      </c>
      <c r="L36" s="106">
        <v>0</v>
      </c>
      <c r="M36" s="106">
        <v>0</v>
      </c>
      <c r="N36" s="118" t="e">
        <f t="shared" si="19"/>
        <v>#DIV/0!</v>
      </c>
      <c r="O36" s="106">
        <v>0</v>
      </c>
      <c r="P36" s="103" t="e">
        <f t="shared" si="27"/>
        <v>#DIV/0!</v>
      </c>
      <c r="S36" s="105" t="s">
        <v>1955</v>
      </c>
      <c r="T36" s="119">
        <f t="shared" si="20"/>
        <v>6.7901234567901231E-2</v>
      </c>
      <c r="U36" s="119">
        <f t="shared" si="21"/>
        <v>0.12865497076023391</v>
      </c>
      <c r="V36" s="119">
        <f t="shared" si="22"/>
        <v>0</v>
      </c>
      <c r="X36" s="106">
        <f>($G36*('Scoring Format'!$B$4))+($I36*'Scoring Format'!$B$7)+($M36*('Scoring Format'!$B$3))+($O36*('Scoring Format'!$B$6))</f>
        <v>50.5</v>
      </c>
      <c r="Y36" s="106">
        <f>(F36*1)+(($G36*('Scoring Format'!$B$4))+($I36*'Scoring Format'!$B$7)+($M36*('Scoring Format'!$B$3))+($O36*('Scoring Format'!$B$6)))</f>
        <v>76.5</v>
      </c>
      <c r="Z36" s="106">
        <f>(F36*0.5)+(($G36*('Scoring Format'!$B$4))+($I36*'Scoring Format'!$B$7)+($M36*('Scoring Format'!$B$3))+($O36*('Scoring Format'!$B$6)))</f>
        <v>63.5</v>
      </c>
      <c r="AA36" s="108"/>
      <c r="AD36" s="105" t="s">
        <v>243</v>
      </c>
      <c r="AE36" s="105"/>
      <c r="AF36" s="103">
        <f t="shared" si="28"/>
        <v>0.6</v>
      </c>
      <c r="AG36" s="106">
        <v>10</v>
      </c>
      <c r="AH36" s="106">
        <v>6</v>
      </c>
      <c r="AI36" s="106">
        <v>100</v>
      </c>
      <c r="AJ36" s="106">
        <f t="shared" si="23"/>
        <v>16.666666666666668</v>
      </c>
      <c r="AK36" s="106">
        <v>0</v>
      </c>
      <c r="AL36" s="103">
        <f t="shared" si="29"/>
        <v>0</v>
      </c>
      <c r="AN36" s="106">
        <v>0</v>
      </c>
      <c r="AO36" s="106">
        <v>0</v>
      </c>
      <c r="AP36" s="118" t="e">
        <f t="shared" si="24"/>
        <v>#DIV/0!</v>
      </c>
      <c r="AQ36" s="106">
        <v>0</v>
      </c>
      <c r="AR36" s="103" t="e">
        <f t="shared" si="30"/>
        <v>#DIV/0!</v>
      </c>
      <c r="AV36" s="119" t="e">
        <f>(#REF!+AK36)/(#REF!+AK41)</f>
        <v>#REF!</v>
      </c>
      <c r="AW36" s="119" t="e">
        <f>#REF!/(AK36+#REF!)</f>
        <v>#REF!</v>
      </c>
      <c r="AX36" s="119" t="e">
        <f>AK36/(#REF!+AK36)</f>
        <v>#REF!</v>
      </c>
      <c r="AZ36" s="106">
        <f>(AI36*0.1)+(AK36*6)+(AO36*0.1)+(AQ36*6)</f>
        <v>10</v>
      </c>
      <c r="BA36" s="106">
        <f>(AH36*1)+(AI36*0.1)+(AK36*6)+(AO36*0.1)+(AQ36*6)</f>
        <v>16</v>
      </c>
    </row>
    <row r="37" spans="1:53" x14ac:dyDescent="0.15">
      <c r="A37" s="105" t="s">
        <v>1398</v>
      </c>
      <c r="B37" s="106">
        <v>28</v>
      </c>
      <c r="C37" s="106">
        <v>15</v>
      </c>
      <c r="D37" s="103">
        <f t="shared" si="25"/>
        <v>0.5</v>
      </c>
      <c r="E37" s="106">
        <v>4</v>
      </c>
      <c r="F37" s="106">
        <v>2</v>
      </c>
      <c r="G37" s="106">
        <v>20</v>
      </c>
      <c r="H37" s="106">
        <f t="shared" si="18"/>
        <v>10</v>
      </c>
      <c r="I37" s="106">
        <v>0</v>
      </c>
      <c r="J37" s="103">
        <f t="shared" si="26"/>
        <v>0</v>
      </c>
      <c r="L37" s="106">
        <v>0</v>
      </c>
      <c r="M37" s="106">
        <v>0</v>
      </c>
      <c r="N37" s="118" t="e">
        <f t="shared" si="19"/>
        <v>#DIV/0!</v>
      </c>
      <c r="O37" s="106">
        <v>0</v>
      </c>
      <c r="P37" s="103" t="e">
        <f t="shared" si="27"/>
        <v>#DIV/0!</v>
      </c>
      <c r="S37" s="105" t="s">
        <v>1399</v>
      </c>
      <c r="T37" s="119">
        <f t="shared" si="20"/>
        <v>6.1728395061728392E-3</v>
      </c>
      <c r="U37" s="119">
        <f t="shared" si="21"/>
        <v>1.1695906432748537E-2</v>
      </c>
      <c r="V37" s="119">
        <f t="shared" si="22"/>
        <v>0</v>
      </c>
      <c r="X37" s="106">
        <f>($G37*('Scoring Format'!$B$4))+($I37*'Scoring Format'!$B$7)+($M37*('Scoring Format'!$B$3))+($O37*('Scoring Format'!$B$6))</f>
        <v>2</v>
      </c>
      <c r="Y37" s="106">
        <f>(F37*1)+(($G37*('Scoring Format'!$B$4))+($I37*'Scoring Format'!$B$7)+($M37*('Scoring Format'!$B$3))+($O37*('Scoring Format'!$B$6)))</f>
        <v>4</v>
      </c>
      <c r="Z37" s="106">
        <f>(F37*0.5)+(($G37*('Scoring Format'!$B$4))+($I37*'Scoring Format'!$B$7)+($M37*('Scoring Format'!$B$3))+($O37*('Scoring Format'!$B$6)))</f>
        <v>3</v>
      </c>
      <c r="AA37" s="108"/>
      <c r="AD37" s="105" t="s">
        <v>244</v>
      </c>
      <c r="AE37" s="105"/>
      <c r="AF37" s="103" t="e">
        <f t="shared" si="28"/>
        <v>#DIV/0!</v>
      </c>
      <c r="AG37" s="106"/>
      <c r="AH37" s="106"/>
      <c r="AI37" s="106"/>
      <c r="AJ37" s="106"/>
      <c r="AK37" s="106"/>
      <c r="AL37" s="103" t="e">
        <f t="shared" si="29"/>
        <v>#DIV/0!</v>
      </c>
      <c r="AN37" s="106"/>
      <c r="AO37" s="106"/>
      <c r="AP37" s="118" t="e">
        <f t="shared" si="24"/>
        <v>#DIV/0!</v>
      </c>
      <c r="AQ37" s="106"/>
      <c r="AR37" s="103" t="e">
        <f t="shared" si="30"/>
        <v>#DIV/0!</v>
      </c>
      <c r="AV37" s="119" t="e">
        <f>(#REF!+AK37)/(#REF!+AK42)</f>
        <v>#REF!</v>
      </c>
      <c r="AW37" s="119" t="e">
        <f>#REF!/(AK37+#REF!)</f>
        <v>#REF!</v>
      </c>
      <c r="AX37" s="119" t="e">
        <f>AK37/(#REF!+AK37)</f>
        <v>#REF!</v>
      </c>
      <c r="AZ37" s="106"/>
      <c r="BA37" s="106"/>
    </row>
    <row r="38" spans="1:53" x14ac:dyDescent="0.15">
      <c r="A38" s="104" t="s">
        <v>44</v>
      </c>
      <c r="B38" s="104"/>
      <c r="C38" s="104"/>
      <c r="D38" s="100"/>
      <c r="E38" s="104">
        <f>SUM(E32:E37)</f>
        <v>344</v>
      </c>
      <c r="F38" s="104">
        <f t="shared" ref="F38:I38" si="31">SUM(F32:F37)</f>
        <v>223</v>
      </c>
      <c r="G38" s="104">
        <f t="shared" si="31"/>
        <v>3227</v>
      </c>
      <c r="H38" s="104"/>
      <c r="I38" s="104">
        <f t="shared" si="31"/>
        <v>19</v>
      </c>
      <c r="J38" s="104"/>
      <c r="K38" s="104"/>
      <c r="L38" s="104">
        <f>SUM(L32:L37)</f>
        <v>18</v>
      </c>
      <c r="M38" s="104">
        <f t="shared" ref="M38:O38" si="32">SUM(M32:M37)</f>
        <v>138</v>
      </c>
      <c r="N38" s="104"/>
      <c r="O38" s="104">
        <f t="shared" si="32"/>
        <v>0</v>
      </c>
      <c r="P38" s="104"/>
      <c r="AD38" s="104" t="s">
        <v>44</v>
      </c>
      <c r="AE38" s="104"/>
      <c r="AF38" s="100"/>
      <c r="AG38" s="104">
        <f>SUM(AG32:AG37)</f>
        <v>422</v>
      </c>
      <c r="AH38" s="104">
        <f t="shared" ref="AH38:AI38" si="33">SUM(AH32:AH37)</f>
        <v>265</v>
      </c>
      <c r="AI38" s="104">
        <f t="shared" si="33"/>
        <v>3125</v>
      </c>
      <c r="AJ38" s="104"/>
      <c r="AK38" s="104">
        <f t="shared" ref="AK38" si="34">SUM(AK32:AK37)</f>
        <v>20</v>
      </c>
      <c r="AL38" s="104"/>
      <c r="AM38" s="104"/>
      <c r="AN38" s="104">
        <f>SUM(AN32:AN37)</f>
        <v>17</v>
      </c>
      <c r="AO38" s="104">
        <f t="shared" ref="AO38" si="35">SUM(AO32:AO37)</f>
        <v>128</v>
      </c>
      <c r="AP38" s="104"/>
      <c r="AQ38" s="104">
        <f t="shared" ref="AQ38" si="36">SUM(AQ32:AQ37)</f>
        <v>0</v>
      </c>
      <c r="AR38" s="104"/>
    </row>
    <row r="39" spans="1:53" x14ac:dyDescent="0.15">
      <c r="A39" s="104"/>
      <c r="C39" s="108"/>
      <c r="D39" s="108"/>
      <c r="E39" s="108"/>
      <c r="F39" s="108"/>
      <c r="G39" s="108"/>
      <c r="H39" s="108"/>
      <c r="I39" s="108"/>
      <c r="J39" s="108"/>
      <c r="K39" s="108"/>
      <c r="L39" s="108"/>
      <c r="AC39" s="104"/>
      <c r="AE39" s="108"/>
      <c r="AF39" s="108"/>
      <c r="AG39" s="108"/>
      <c r="AH39" s="108"/>
      <c r="AI39" s="108"/>
      <c r="AJ39" s="108"/>
      <c r="AK39" s="108"/>
      <c r="AL39" s="108"/>
      <c r="AM39" s="108"/>
      <c r="AN39" s="108"/>
    </row>
    <row r="40" spans="1:53" x14ac:dyDescent="0.15">
      <c r="A40" s="104"/>
      <c r="C40" s="108"/>
      <c r="D40" s="108"/>
      <c r="E40" s="108"/>
      <c r="F40" s="108"/>
      <c r="G40" s="108"/>
      <c r="H40" s="108"/>
      <c r="I40" s="108"/>
      <c r="J40" s="108"/>
      <c r="K40" s="108"/>
      <c r="L40" s="108"/>
      <c r="AC40" s="104"/>
      <c r="AE40" s="108"/>
      <c r="AF40" s="108"/>
      <c r="AG40" s="108"/>
      <c r="AH40" s="108"/>
      <c r="AI40" s="108"/>
      <c r="AJ40" s="108"/>
      <c r="AK40" s="108"/>
      <c r="AL40" s="108"/>
      <c r="AM40" s="108"/>
      <c r="AN40" s="108"/>
    </row>
    <row r="41" spans="1:53" x14ac:dyDescent="0.15">
      <c r="A41" s="603" t="s">
        <v>52</v>
      </c>
      <c r="B41" s="603"/>
      <c r="C41" s="603"/>
      <c r="D41" s="603"/>
      <c r="E41" s="603"/>
      <c r="F41" s="603"/>
      <c r="G41" s="603"/>
      <c r="H41" s="99"/>
      <c r="I41" s="99"/>
      <c r="J41" s="108"/>
      <c r="K41" s="108"/>
      <c r="L41" s="603" t="s">
        <v>49</v>
      </c>
      <c r="M41" s="603"/>
      <c r="N41" s="603"/>
      <c r="O41" s="603"/>
      <c r="P41" s="603"/>
      <c r="T41" s="603" t="s">
        <v>50</v>
      </c>
      <c r="U41" s="603"/>
      <c r="V41" s="603"/>
      <c r="X41" s="603"/>
      <c r="Y41" s="602"/>
      <c r="AE41" s="603" t="s">
        <v>52</v>
      </c>
      <c r="AF41" s="603"/>
      <c r="AG41" s="603"/>
      <c r="AH41" s="603"/>
      <c r="AI41" s="603"/>
      <c r="AJ41" s="603"/>
      <c r="AK41" s="603"/>
      <c r="AL41" s="108"/>
      <c r="AM41" s="108"/>
      <c r="AN41" s="603" t="s">
        <v>49</v>
      </c>
      <c r="AO41" s="603"/>
      <c r="AP41" s="603"/>
      <c r="AQ41" s="603"/>
      <c r="AR41" s="603"/>
      <c r="AV41" s="603" t="s">
        <v>50</v>
      </c>
      <c r="AW41" s="603"/>
      <c r="AX41" s="603"/>
      <c r="AZ41" s="603" t="s">
        <v>51</v>
      </c>
      <c r="BA41" s="602"/>
    </row>
    <row r="42" spans="1:53" x14ac:dyDescent="0.15">
      <c r="A42" s="104" t="s">
        <v>31</v>
      </c>
      <c r="B42" s="104" t="s">
        <v>1517</v>
      </c>
      <c r="C42" s="104" t="s">
        <v>66</v>
      </c>
      <c r="D42" s="104" t="s">
        <v>34</v>
      </c>
      <c r="E42" s="104" t="s">
        <v>17</v>
      </c>
      <c r="F42" s="104" t="s">
        <v>18</v>
      </c>
      <c r="G42" s="104" t="s">
        <v>19</v>
      </c>
      <c r="H42" s="104" t="s">
        <v>20</v>
      </c>
      <c r="I42" s="104" t="s">
        <v>6</v>
      </c>
      <c r="J42" s="104" t="s">
        <v>53</v>
      </c>
      <c r="L42" s="104" t="s">
        <v>10</v>
      </c>
      <c r="M42" s="104" t="s">
        <v>11</v>
      </c>
      <c r="N42" s="104" t="s">
        <v>12</v>
      </c>
      <c r="O42" s="104" t="s">
        <v>54</v>
      </c>
      <c r="P42" s="104" t="s">
        <v>7</v>
      </c>
      <c r="S42" s="104" t="s">
        <v>31</v>
      </c>
      <c r="T42" s="104" t="s">
        <v>47</v>
      </c>
      <c r="U42" s="104" t="s">
        <v>45</v>
      </c>
      <c r="V42" s="104" t="s">
        <v>46</v>
      </c>
      <c r="X42" s="104" t="s">
        <v>14</v>
      </c>
      <c r="Y42" s="104" t="s">
        <v>21</v>
      </c>
      <c r="Z42" s="104" t="s">
        <v>1004</v>
      </c>
      <c r="AA42" s="104"/>
      <c r="AD42" s="104" t="s">
        <v>31</v>
      </c>
      <c r="AE42" s="104" t="s">
        <v>66</v>
      </c>
      <c r="AF42" s="104" t="s">
        <v>34</v>
      </c>
      <c r="AG42" s="104" t="s">
        <v>17</v>
      </c>
      <c r="AH42" s="104" t="s">
        <v>18</v>
      </c>
      <c r="AI42" s="104" t="s">
        <v>19</v>
      </c>
      <c r="AJ42" s="104" t="s">
        <v>20</v>
      </c>
      <c r="AK42" s="104" t="s">
        <v>6</v>
      </c>
      <c r="AL42" s="104" t="s">
        <v>53</v>
      </c>
      <c r="AN42" s="104" t="s">
        <v>10</v>
      </c>
      <c r="AO42" s="104" t="s">
        <v>11</v>
      </c>
      <c r="AP42" s="104" t="s">
        <v>12</v>
      </c>
      <c r="AQ42" s="104" t="s">
        <v>54</v>
      </c>
      <c r="AR42" s="104" t="s">
        <v>7</v>
      </c>
      <c r="AV42" s="104" t="s">
        <v>47</v>
      </c>
      <c r="AW42" s="104" t="s">
        <v>45</v>
      </c>
      <c r="AX42" s="104" t="s">
        <v>46</v>
      </c>
      <c r="AZ42" s="104" t="s">
        <v>14</v>
      </c>
      <c r="BA42" s="104" t="s">
        <v>21</v>
      </c>
    </row>
    <row r="43" spans="1:53" x14ac:dyDescent="0.15">
      <c r="A43" s="105"/>
      <c r="B43" s="106">
        <v>28</v>
      </c>
      <c r="C43" s="106"/>
      <c r="D43" s="103" t="e">
        <f>F43/E43</f>
        <v>#DIV/0!</v>
      </c>
      <c r="E43" s="106"/>
      <c r="F43" s="106">
        <v>0</v>
      </c>
      <c r="G43" s="106"/>
      <c r="H43" s="106" t="e">
        <f>G43/F43</f>
        <v>#DIV/0!</v>
      </c>
      <c r="I43" s="106"/>
      <c r="J43" s="103" t="e">
        <f>I43/F43</f>
        <v>#DIV/0!</v>
      </c>
      <c r="L43" s="106">
        <v>0</v>
      </c>
      <c r="M43" s="106">
        <v>0</v>
      </c>
      <c r="N43" s="106">
        <v>0</v>
      </c>
      <c r="O43" s="106">
        <v>0</v>
      </c>
      <c r="P43" s="103" t="e">
        <f>O43/L43</f>
        <v>#DIV/0!</v>
      </c>
      <c r="S43" s="105"/>
      <c r="T43" s="119">
        <f>(E43+L43)/($E$47+$L$47+$E$38+$L$38+$K$27+$D$27+$N$17)</f>
        <v>0</v>
      </c>
      <c r="U43" s="119">
        <f>E43/($E$47+$E$38+$K$27)</f>
        <v>0</v>
      </c>
      <c r="V43" s="119">
        <f>L43/($L$47+$L$38+$D$27+$N$17)</f>
        <v>0</v>
      </c>
      <c r="X43" s="106">
        <f>($G43*('Scoring Format'!$B$4))+($I43*'Scoring Format'!$B$7)+($M43*('Scoring Format'!$B$3))+($O43*('Scoring Format'!$B$6))</f>
        <v>0</v>
      </c>
      <c r="Y43" s="106">
        <f>(F43*1)+(($G43*('Scoring Format'!$B$4))+($I43*'Scoring Format'!$B$7)+($M43*('Scoring Format'!$B$3))+($O43*('Scoring Format'!$B$6)))</f>
        <v>0</v>
      </c>
      <c r="Z43" s="106">
        <f>(F43*0.5)+(($G43*('Scoring Format'!$B$4))+($I43*'Scoring Format'!$B$7)+($M43*('Scoring Format'!$B$3))+($O43*('Scoring Format'!$B$6)))</f>
        <v>0</v>
      </c>
      <c r="AA43" s="108"/>
      <c r="AD43" s="105" t="s">
        <v>245</v>
      </c>
      <c r="AE43" s="105"/>
      <c r="AF43" s="103">
        <f>AH43/AG43</f>
        <v>0.5625</v>
      </c>
      <c r="AG43" s="106">
        <v>16</v>
      </c>
      <c r="AH43" s="106">
        <v>9</v>
      </c>
      <c r="AI43" s="106">
        <v>108</v>
      </c>
      <c r="AJ43" s="106">
        <f>AI43/AH43</f>
        <v>12</v>
      </c>
      <c r="AK43" s="106">
        <v>1</v>
      </c>
      <c r="AL43" s="103">
        <f>AK43/AH43</f>
        <v>0.1111111111111111</v>
      </c>
      <c r="AN43" s="106">
        <v>0</v>
      </c>
      <c r="AO43" s="106">
        <v>0</v>
      </c>
      <c r="AP43" s="106">
        <v>0</v>
      </c>
      <c r="AQ43" s="106">
        <v>0</v>
      </c>
      <c r="AR43" s="103" t="e">
        <f>AQ43/AN43</f>
        <v>#DIV/0!</v>
      </c>
      <c r="AV43" s="119" t="e">
        <f>(#REF!+AK43)/(#REF!+AK46)</f>
        <v>#REF!</v>
      </c>
      <c r="AW43" s="119" t="e">
        <f>#REF!/(AK43+#REF!)</f>
        <v>#REF!</v>
      </c>
      <c r="AX43" s="119" t="e">
        <f>AK43/(#REF!+AK43)</f>
        <v>#REF!</v>
      </c>
      <c r="AZ43" s="106">
        <f>(AI43*0.1)+(AK43*6)+(AO43*0.1)+(AQ43*6)</f>
        <v>16.8</v>
      </c>
      <c r="BA43" s="106">
        <f>(AH43*1)+(AI43*0.1)+(AK43*6)+(AO43*0.1)+(AQ43*6)</f>
        <v>25.8</v>
      </c>
    </row>
    <row r="44" spans="1:53" x14ac:dyDescent="0.15">
      <c r="A44" s="105" t="s">
        <v>1960</v>
      </c>
      <c r="B44" s="106">
        <v>23</v>
      </c>
      <c r="C44" s="106"/>
      <c r="D44" s="103">
        <f t="shared" ref="D44:D46" si="37">F44/E44</f>
        <v>0.58333333333333337</v>
      </c>
      <c r="E44" s="106">
        <v>36</v>
      </c>
      <c r="F44" s="106">
        <v>21</v>
      </c>
      <c r="G44" s="106">
        <v>231</v>
      </c>
      <c r="H44" s="106">
        <f>G44/F44</f>
        <v>11</v>
      </c>
      <c r="I44" s="106">
        <v>3</v>
      </c>
      <c r="J44" s="103">
        <f t="shared" ref="J44:J46" si="38">I44/F44</f>
        <v>0.14285714285714285</v>
      </c>
      <c r="L44" s="106">
        <v>0</v>
      </c>
      <c r="M44" s="106">
        <v>0</v>
      </c>
      <c r="N44" s="106">
        <v>0</v>
      </c>
      <c r="O44" s="106">
        <v>0</v>
      </c>
      <c r="P44" s="103" t="e">
        <f t="shared" ref="P44:P46" si="39">O44/L44</f>
        <v>#DIV/0!</v>
      </c>
      <c r="S44" s="105" t="s">
        <v>1961</v>
      </c>
      <c r="T44" s="119">
        <f>(E44+L44)/($E$47+$L$47+$E$38+$L$38+$K$27+$D$27+$N$17)</f>
        <v>3.5053554040895815E-2</v>
      </c>
      <c r="U44" s="119">
        <f>E44/($E$47+$E$38+$K$27)</f>
        <v>7.0450097847358117E-2</v>
      </c>
      <c r="V44" s="119">
        <f>L44/($L$47+$L$38+$D$27+$N$17)</f>
        <v>0</v>
      </c>
      <c r="X44" s="106">
        <f>($G44*('Scoring Format'!$B$4))+($I44*'Scoring Format'!$B$7)+($M44*('Scoring Format'!$B$3))+($O44*('Scoring Format'!$B$6))</f>
        <v>41.1</v>
      </c>
      <c r="Y44" s="106">
        <f>(F44*1)+(($G44*('Scoring Format'!$B$4))+($I44*'Scoring Format'!$B$7)+($M44*('Scoring Format'!$B$3))+($O44*('Scoring Format'!$B$6)))</f>
        <v>62.1</v>
      </c>
      <c r="Z44" s="106">
        <f>(F44*0.5)+(($G44*('Scoring Format'!$B$4))+($I44*'Scoring Format'!$B$7)+($M44*('Scoring Format'!$B$3))+($O44*('Scoring Format'!$B$6)))</f>
        <v>51.6</v>
      </c>
      <c r="AA44" s="108"/>
      <c r="AD44" s="105" t="s">
        <v>246</v>
      </c>
      <c r="AE44" s="105"/>
      <c r="AF44" s="103">
        <f t="shared" ref="AF44:AF46" si="40">AH44/AG44</f>
        <v>0.74285714285714288</v>
      </c>
      <c r="AG44" s="106">
        <v>35</v>
      </c>
      <c r="AH44" s="106">
        <v>26</v>
      </c>
      <c r="AI44" s="106">
        <v>283</v>
      </c>
      <c r="AJ44" s="106">
        <f>AI44/AH44</f>
        <v>10.884615384615385</v>
      </c>
      <c r="AK44" s="106">
        <v>2</v>
      </c>
      <c r="AL44" s="103">
        <f t="shared" ref="AL44:AL46" si="41">AK44/AH44</f>
        <v>7.6923076923076927E-2</v>
      </c>
      <c r="AN44" s="106">
        <v>0</v>
      </c>
      <c r="AO44" s="106">
        <v>0</v>
      </c>
      <c r="AP44" s="106">
        <v>0</v>
      </c>
      <c r="AQ44" s="106">
        <v>0</v>
      </c>
      <c r="AR44" s="103" t="e">
        <f t="shared" ref="AR44:AR46" si="42">AQ44/AN44</f>
        <v>#DIV/0!</v>
      </c>
      <c r="AV44" s="119" t="e">
        <f>(#REF!+AK44)/(#REF!+AK47)</f>
        <v>#REF!</v>
      </c>
      <c r="AW44" s="119" t="e">
        <f>#REF!/(AK44+#REF!)</f>
        <v>#REF!</v>
      </c>
      <c r="AX44" s="119" t="e">
        <f>AK44/(#REF!+AK44)</f>
        <v>#REF!</v>
      </c>
      <c r="AZ44" s="106">
        <f>(AI44*0.1)+(AK44*6)+(AO44*0.1)+(AQ44*6)</f>
        <v>40.299999999999997</v>
      </c>
      <c r="BA44" s="106">
        <f>(AH44*1)+(AI44*0.1)+(AK44*6)+(AO44*0.1)+(AQ44*6)</f>
        <v>66.3</v>
      </c>
    </row>
    <row r="45" spans="1:53" x14ac:dyDescent="0.15">
      <c r="A45" s="105" t="s">
        <v>1619</v>
      </c>
      <c r="B45" s="106">
        <v>24</v>
      </c>
      <c r="C45" s="106">
        <v>17</v>
      </c>
      <c r="D45" s="103">
        <f t="shared" si="37"/>
        <v>0.74576271186440679</v>
      </c>
      <c r="E45" s="106">
        <v>59</v>
      </c>
      <c r="F45" s="106">
        <v>44</v>
      </c>
      <c r="G45" s="106">
        <v>440</v>
      </c>
      <c r="H45" s="106">
        <f>G45/F45</f>
        <v>10</v>
      </c>
      <c r="I45" s="106">
        <v>5</v>
      </c>
      <c r="J45" s="103">
        <f t="shared" si="38"/>
        <v>0.11363636363636363</v>
      </c>
      <c r="L45" s="106">
        <v>0</v>
      </c>
      <c r="M45" s="106">
        <v>0</v>
      </c>
      <c r="N45" s="106">
        <v>0</v>
      </c>
      <c r="O45" s="106">
        <v>0</v>
      </c>
      <c r="P45" s="103" t="e">
        <f t="shared" si="39"/>
        <v>#DIV/0!</v>
      </c>
      <c r="S45" s="105" t="s">
        <v>1620</v>
      </c>
      <c r="T45" s="119">
        <f>(E45+L45)/($E$47+$L$47+$E$38+$L$38+$K$27+$D$27+$N$17)</f>
        <v>5.744888023369036E-2</v>
      </c>
      <c r="U45" s="119">
        <f>E45/($E$47+$E$38+$K$27)</f>
        <v>0.11545988258317025</v>
      </c>
      <c r="V45" s="119">
        <f>L45/($L$47+$L$38+$D$27+$N$17)</f>
        <v>0</v>
      </c>
      <c r="X45" s="106">
        <f>($G45*('Scoring Format'!$B$4))+($I45*'Scoring Format'!$B$7)+($M45*('Scoring Format'!$B$3))+($O45*('Scoring Format'!$B$6))</f>
        <v>74</v>
      </c>
      <c r="Y45" s="106">
        <f>(F45*1)+(($G45*('Scoring Format'!$B$4))+($I45*'Scoring Format'!$B$7)+($M45*('Scoring Format'!$B$3))+($O45*('Scoring Format'!$B$6)))</f>
        <v>118</v>
      </c>
      <c r="Z45" s="106">
        <f>(F45*0.5)+(($G45*('Scoring Format'!$B$4))+($I45*'Scoring Format'!$B$7)+($M45*('Scoring Format'!$B$3))+($O45*('Scoring Format'!$B$6)))</f>
        <v>96</v>
      </c>
      <c r="AA45" s="108"/>
      <c r="AD45" s="105" t="s">
        <v>247</v>
      </c>
      <c r="AE45" s="105"/>
      <c r="AF45" s="103">
        <f t="shared" si="40"/>
        <v>0.5</v>
      </c>
      <c r="AG45" s="106">
        <v>12</v>
      </c>
      <c r="AH45" s="106">
        <v>6</v>
      </c>
      <c r="AI45" s="106">
        <v>65</v>
      </c>
      <c r="AJ45" s="106">
        <f>AI45/AH45</f>
        <v>10.833333333333334</v>
      </c>
      <c r="AK45" s="106">
        <v>0</v>
      </c>
      <c r="AL45" s="103">
        <f t="shared" si="41"/>
        <v>0</v>
      </c>
      <c r="AN45" s="106">
        <v>0</v>
      </c>
      <c r="AO45" s="106">
        <v>0</v>
      </c>
      <c r="AP45" s="106">
        <v>0</v>
      </c>
      <c r="AQ45" s="106">
        <v>0</v>
      </c>
      <c r="AR45" s="103" t="e">
        <f t="shared" si="42"/>
        <v>#DIV/0!</v>
      </c>
      <c r="AV45" s="119" t="e">
        <f>(#REF!+AK45)/(#REF!+AI49)</f>
        <v>#REF!</v>
      </c>
      <c r="AW45" s="119" t="e">
        <f>#REF!/(AK45+#REF!)</f>
        <v>#REF!</v>
      </c>
      <c r="AX45" s="119" t="e">
        <f>AK45/(#REF!+AK45)</f>
        <v>#REF!</v>
      </c>
      <c r="AZ45" s="106">
        <f>(AI45*0.1)+(AK45*6)+(AO45*0.1)+(AQ45*6)</f>
        <v>6.5</v>
      </c>
      <c r="BA45" s="106">
        <f>(AH45*1)+(AI45*0.1)+(AK45*6)+(AO45*0.1)+(AQ45*6)</f>
        <v>12.5</v>
      </c>
    </row>
    <row r="46" spans="1:53" x14ac:dyDescent="0.15">
      <c r="A46" s="105" t="s">
        <v>1962</v>
      </c>
      <c r="B46" s="106">
        <v>32</v>
      </c>
      <c r="C46" s="106"/>
      <c r="D46" s="103">
        <f t="shared" si="37"/>
        <v>0</v>
      </c>
      <c r="E46" s="106">
        <v>1</v>
      </c>
      <c r="F46" s="106">
        <v>0</v>
      </c>
      <c r="G46" s="106"/>
      <c r="H46" s="106" t="e">
        <f>G46/F46</f>
        <v>#DIV/0!</v>
      </c>
      <c r="I46" s="106"/>
      <c r="J46" s="103" t="e">
        <f t="shared" si="38"/>
        <v>#DIV/0!</v>
      </c>
      <c r="L46" s="106"/>
      <c r="M46" s="106"/>
      <c r="N46" s="106">
        <v>0</v>
      </c>
      <c r="O46" s="106">
        <v>0</v>
      </c>
      <c r="P46" s="103" t="e">
        <f t="shared" si="39"/>
        <v>#DIV/0!</v>
      </c>
      <c r="S46" s="105" t="s">
        <v>1963</v>
      </c>
      <c r="T46" s="119">
        <f>(E46+L46)/($E$47+$L$47+$E$38+$L$38+$K$27+$D$27+$N$17)</f>
        <v>9.7370983446932818E-4</v>
      </c>
      <c r="U46" s="119">
        <f>E46/($E$47+$E$38+$K$27)</f>
        <v>1.9569471624266144E-3</v>
      </c>
      <c r="V46" s="119">
        <f>L46/($L$47+$L$38+$D$27+$N$17)</f>
        <v>0</v>
      </c>
      <c r="X46" s="106">
        <f>($G46*('Scoring Format'!$B$4))+($I46*'Scoring Format'!$B$7)+($M46*('Scoring Format'!$B$3))+($O46*('Scoring Format'!$B$6))</f>
        <v>0</v>
      </c>
      <c r="Y46" s="106">
        <f>(F46*1)+(($G46*('Scoring Format'!$B$4))+($I46*'Scoring Format'!$B$7)+($M46*('Scoring Format'!$B$3))+($O46*('Scoring Format'!$B$6)))</f>
        <v>0</v>
      </c>
      <c r="Z46" s="106">
        <f>(F46*0.5)+(($G46*('Scoring Format'!$B$4))+($I46*'Scoring Format'!$B$7)+($M46*('Scoring Format'!$B$3))+($O46*('Scoring Format'!$B$6)))</f>
        <v>0</v>
      </c>
      <c r="AA46" s="108"/>
      <c r="AD46" s="105" t="s">
        <v>248</v>
      </c>
      <c r="AE46" s="105"/>
      <c r="AF46" s="103" t="e">
        <f t="shared" si="40"/>
        <v>#DIV/0!</v>
      </c>
      <c r="AG46" s="106"/>
      <c r="AH46" s="106"/>
      <c r="AI46" s="106"/>
      <c r="AJ46" s="106" t="e">
        <f>AI46/AH46</f>
        <v>#DIV/0!</v>
      </c>
      <c r="AK46" s="106"/>
      <c r="AL46" s="103" t="e">
        <f t="shared" si="41"/>
        <v>#DIV/0!</v>
      </c>
      <c r="AN46" s="106"/>
      <c r="AO46" s="106"/>
      <c r="AP46" s="106"/>
      <c r="AQ46" s="106">
        <v>0</v>
      </c>
      <c r="AR46" s="103" t="e">
        <f t="shared" si="42"/>
        <v>#DIV/0!</v>
      </c>
      <c r="AV46" s="119" t="e">
        <f>(#REF!+AK46)/(#REF!+AI50)</f>
        <v>#REF!</v>
      </c>
      <c r="AW46" s="119" t="e">
        <f>#REF!/(AK46+#REF!)</f>
        <v>#REF!</v>
      </c>
      <c r="AX46" s="119" t="e">
        <f>AK46/(#REF!+AK46)</f>
        <v>#REF!</v>
      </c>
      <c r="AZ46" s="106">
        <f>(AI46*0.1)+(AK46*6)+(AO46*0.1)+(AQ46*6)</f>
        <v>0</v>
      </c>
      <c r="BA46" s="106">
        <f>(AH46*1)+(AI46*0.1)+(AK46*6)+(AO46*0.1)+(AQ46*6)</f>
        <v>0</v>
      </c>
    </row>
    <row r="47" spans="1:53" x14ac:dyDescent="0.15">
      <c r="A47" s="104" t="s">
        <v>44</v>
      </c>
      <c r="B47" s="104"/>
      <c r="C47" s="104"/>
      <c r="D47" s="100"/>
      <c r="E47" s="104">
        <f>SUM(E43:E46)</f>
        <v>96</v>
      </c>
      <c r="F47" s="104">
        <f t="shared" ref="F47:I47" si="43">SUM(F43:F46)</f>
        <v>65</v>
      </c>
      <c r="G47" s="104">
        <f t="shared" si="43"/>
        <v>671</v>
      </c>
      <c r="H47" s="104"/>
      <c r="I47" s="104">
        <f t="shared" si="43"/>
        <v>8</v>
      </c>
      <c r="J47" s="104"/>
      <c r="K47" s="104"/>
      <c r="L47" s="104">
        <f>SUM(L43:L46)</f>
        <v>0</v>
      </c>
      <c r="M47" s="104">
        <f t="shared" ref="M47:O47" si="44">SUM(M43:M46)</f>
        <v>0</v>
      </c>
      <c r="N47" s="104"/>
      <c r="O47" s="104">
        <f t="shared" si="44"/>
        <v>0</v>
      </c>
      <c r="P47" s="100"/>
      <c r="R47" s="109"/>
      <c r="T47" s="109"/>
      <c r="V47" s="108"/>
      <c r="W47" s="108"/>
      <c r="AD47" s="104" t="s">
        <v>44</v>
      </c>
      <c r="AE47" s="104"/>
      <c r="AF47" s="100"/>
      <c r="AG47" s="104">
        <f>SUM(AG43:AG46)</f>
        <v>63</v>
      </c>
      <c r="AH47" s="104">
        <f t="shared" ref="AH47:AI47" si="45">SUM(AH43:AH46)</f>
        <v>41</v>
      </c>
      <c r="AI47" s="104">
        <f t="shared" si="45"/>
        <v>456</v>
      </c>
      <c r="AJ47" s="104"/>
      <c r="AK47" s="104">
        <f t="shared" ref="AK47" si="46">SUM(AK43:AK46)</f>
        <v>3</v>
      </c>
      <c r="AL47" s="104"/>
      <c r="AM47" s="104"/>
      <c r="AN47" s="104">
        <f>SUM(AN43:AN46)</f>
        <v>0</v>
      </c>
      <c r="AO47" s="104">
        <f t="shared" ref="AO47" si="47">SUM(AO43:AO46)</f>
        <v>0</v>
      </c>
      <c r="AP47" s="104"/>
      <c r="AQ47" s="104">
        <f t="shared" ref="AQ47" si="48">SUM(AQ43:AQ46)</f>
        <v>0</v>
      </c>
      <c r="AR47" s="100"/>
      <c r="AT47" s="109"/>
      <c r="AU47" s="109"/>
      <c r="AV47" s="109"/>
      <c r="AX47" s="108"/>
      <c r="AY47" s="108"/>
    </row>
    <row r="48" spans="1:53" x14ac:dyDescent="0.15">
      <c r="H48" s="113"/>
      <c r="I48" s="108"/>
      <c r="J48" s="108"/>
      <c r="P48" s="109"/>
      <c r="Q48" s="109"/>
      <c r="R48" s="109"/>
      <c r="T48" s="108"/>
      <c r="U48" s="108"/>
      <c r="AJ48" s="113"/>
      <c r="AK48" s="108"/>
      <c r="AL48" s="108"/>
      <c r="AR48" s="109"/>
      <c r="AS48" s="109"/>
      <c r="AT48" s="109"/>
      <c r="AV48" s="108"/>
      <c r="AW48" s="108"/>
    </row>
    <row r="49" spans="1:50" x14ac:dyDescent="0.15">
      <c r="H49" s="113"/>
      <c r="I49" s="108"/>
      <c r="J49" s="108"/>
      <c r="P49" s="109"/>
      <c r="Q49" s="109"/>
      <c r="R49" s="109"/>
      <c r="T49" s="108"/>
      <c r="U49" s="108"/>
      <c r="AJ49" s="113"/>
      <c r="AK49" s="108"/>
      <c r="AL49" s="108"/>
      <c r="AR49" s="109"/>
      <c r="AS49" s="109"/>
      <c r="AT49" s="109"/>
      <c r="AV49" s="108"/>
      <c r="AW49" s="108"/>
    </row>
    <row r="50" spans="1:50" x14ac:dyDescent="0.15">
      <c r="A50" s="603" t="s">
        <v>57</v>
      </c>
      <c r="B50" s="603"/>
      <c r="C50" s="603"/>
      <c r="D50" s="603"/>
      <c r="E50" s="603"/>
      <c r="F50" s="603"/>
      <c r="G50" s="603"/>
      <c r="H50" s="113"/>
      <c r="I50" s="108"/>
      <c r="J50" s="603" t="s">
        <v>58</v>
      </c>
      <c r="K50" s="604"/>
      <c r="L50" s="604"/>
      <c r="M50" s="604"/>
      <c r="N50" s="604"/>
      <c r="P50" s="120"/>
      <c r="Q50" s="109"/>
      <c r="R50" s="603" t="s">
        <v>62</v>
      </c>
      <c r="S50" s="604"/>
      <c r="T50" s="604"/>
      <c r="U50" s="604"/>
      <c r="V50" s="604"/>
      <c r="AC50" s="603" t="s">
        <v>57</v>
      </c>
      <c r="AD50" s="603"/>
      <c r="AE50" s="603"/>
      <c r="AF50" s="603"/>
      <c r="AG50" s="603"/>
      <c r="AH50" s="603"/>
      <c r="AI50" s="603"/>
      <c r="AJ50" s="113"/>
      <c r="AK50" s="108"/>
      <c r="AL50" s="603" t="s">
        <v>58</v>
      </c>
      <c r="AM50" s="604"/>
      <c r="AN50" s="604"/>
      <c r="AO50" s="604"/>
      <c r="AP50" s="604"/>
      <c r="AR50" s="120"/>
      <c r="AS50" s="109"/>
      <c r="AT50" s="603" t="s">
        <v>62</v>
      </c>
      <c r="AU50" s="604"/>
      <c r="AV50" s="604"/>
      <c r="AW50" s="604"/>
      <c r="AX50" s="604"/>
    </row>
    <row r="51" spans="1:50" x14ac:dyDescent="0.15">
      <c r="A51" s="100"/>
      <c r="B51" s="104" t="s">
        <v>17</v>
      </c>
      <c r="C51" s="104" t="s">
        <v>42</v>
      </c>
      <c r="D51" s="104" t="s">
        <v>19</v>
      </c>
      <c r="E51" s="104" t="s">
        <v>6</v>
      </c>
      <c r="H51" s="108"/>
      <c r="I51" s="108"/>
      <c r="J51" s="605" t="s">
        <v>59</v>
      </c>
      <c r="K51" s="602"/>
      <c r="L51" s="602"/>
      <c r="M51" s="602"/>
      <c r="N51" s="100" t="s">
        <v>60</v>
      </c>
      <c r="R51" s="605" t="s">
        <v>59</v>
      </c>
      <c r="S51" s="602"/>
      <c r="T51" s="602"/>
      <c r="U51" s="602"/>
      <c r="V51" s="100" t="s">
        <v>60</v>
      </c>
      <c r="AC51" s="100"/>
      <c r="AD51" s="104" t="s">
        <v>17</v>
      </c>
      <c r="AE51" s="104" t="s">
        <v>42</v>
      </c>
      <c r="AF51" s="104" t="s">
        <v>19</v>
      </c>
      <c r="AG51" s="104" t="s">
        <v>6</v>
      </c>
      <c r="AJ51" s="108"/>
      <c r="AK51" s="108"/>
      <c r="AL51" s="605" t="s">
        <v>59</v>
      </c>
      <c r="AM51" s="602"/>
      <c r="AN51" s="602"/>
      <c r="AO51" s="602"/>
      <c r="AP51" s="100" t="s">
        <v>60</v>
      </c>
      <c r="AT51" s="605" t="s">
        <v>59</v>
      </c>
      <c r="AU51" s="602"/>
      <c r="AV51" s="602"/>
      <c r="AW51" s="602"/>
      <c r="AX51" s="100" t="s">
        <v>60</v>
      </c>
    </row>
    <row r="52" spans="1:50" x14ac:dyDescent="0.15">
      <c r="A52" s="117" t="s">
        <v>33</v>
      </c>
      <c r="B52" s="106">
        <f>SUM(K22:K26,E32:E37,E43:E46)</f>
        <v>511</v>
      </c>
      <c r="C52" s="106">
        <f>SUM(F43:F46,F32:F37,L22:L26)</f>
        <v>342</v>
      </c>
      <c r="D52" s="106">
        <f>SUM(G43:G46,G32:G37,M22:M26)</f>
        <v>4248</v>
      </c>
      <c r="E52" s="106">
        <f>SUM(O22:O26,I32:I37,I43:I46)</f>
        <v>30</v>
      </c>
      <c r="H52" s="108"/>
      <c r="I52" s="108"/>
      <c r="J52" s="606" t="s">
        <v>2730</v>
      </c>
      <c r="K52" s="606"/>
      <c r="L52" s="606"/>
      <c r="M52" s="606"/>
      <c r="N52" s="105" t="s">
        <v>2731</v>
      </c>
      <c r="R52" s="606" t="s">
        <v>4022</v>
      </c>
      <c r="S52" s="606"/>
      <c r="T52" s="606"/>
      <c r="U52" s="606"/>
      <c r="V52" s="105" t="s">
        <v>16</v>
      </c>
      <c r="AC52" s="117" t="s">
        <v>33</v>
      </c>
      <c r="AD52" s="106">
        <f>SUM(AM22:AM26,AG32:AG37,AG43:AG46)</f>
        <v>583</v>
      </c>
      <c r="AE52" s="106">
        <f>SUM(AH43:AH46,AH32:AH37,AM22:AM26)</f>
        <v>404</v>
      </c>
      <c r="AF52" s="106">
        <f>SUM(AI43:AI46,AI32:AI37,AN22:AN26)</f>
        <v>3653</v>
      </c>
      <c r="AG52" s="106">
        <f>SUM(AQ22:AQ26,AK32:AK37,AK43:AK46)</f>
        <v>27</v>
      </c>
      <c r="AJ52" s="108"/>
      <c r="AK52" s="108"/>
      <c r="AL52" s="607"/>
      <c r="AM52" s="606"/>
      <c r="AN52" s="606"/>
      <c r="AO52" s="606"/>
      <c r="AP52" s="105"/>
      <c r="AT52" s="607"/>
      <c r="AU52" s="606"/>
      <c r="AV52" s="606"/>
      <c r="AW52" s="606"/>
      <c r="AX52" s="105"/>
    </row>
    <row r="53" spans="1:50" x14ac:dyDescent="0.15">
      <c r="A53" s="117" t="s">
        <v>43</v>
      </c>
      <c r="B53" s="106">
        <f>SUM(D17)</f>
        <v>511</v>
      </c>
      <c r="C53" s="106">
        <f>SUM(E17)</f>
        <v>342</v>
      </c>
      <c r="D53" s="106">
        <f>SUM(G17)</f>
        <v>4248</v>
      </c>
      <c r="E53" s="106">
        <f>SUM(I17)</f>
        <v>30</v>
      </c>
      <c r="F53" s="104"/>
      <c r="J53" s="606" t="s">
        <v>1950</v>
      </c>
      <c r="K53" s="606"/>
      <c r="L53" s="606"/>
      <c r="M53" s="606"/>
      <c r="N53" s="105" t="s">
        <v>1951</v>
      </c>
      <c r="R53" s="606"/>
      <c r="S53" s="606"/>
      <c r="T53" s="606"/>
      <c r="U53" s="606"/>
      <c r="V53" s="105"/>
      <c r="AC53" s="117" t="s">
        <v>43</v>
      </c>
      <c r="AD53" s="106">
        <f>SUM(AF17)</f>
        <v>583</v>
      </c>
      <c r="AE53" s="106">
        <f>SUM(AG17)</f>
        <v>378</v>
      </c>
      <c r="AF53" s="106">
        <f>SUM(AI17)</f>
        <v>4072</v>
      </c>
      <c r="AG53" s="106">
        <f>SUM(AK17)</f>
        <v>27</v>
      </c>
      <c r="AH53" s="104"/>
      <c r="AL53" s="607"/>
      <c r="AM53" s="606"/>
      <c r="AN53" s="606"/>
      <c r="AO53" s="606"/>
      <c r="AP53" s="105"/>
      <c r="AT53" s="607"/>
      <c r="AU53" s="606"/>
      <c r="AV53" s="606"/>
      <c r="AW53" s="606"/>
      <c r="AX53" s="105"/>
    </row>
    <row r="54" spans="1:50" x14ac:dyDescent="0.15">
      <c r="A54" s="117" t="s">
        <v>65</v>
      </c>
      <c r="B54" s="105"/>
      <c r="F54" s="104"/>
      <c r="J54" s="606" t="s">
        <v>1414</v>
      </c>
      <c r="K54" s="606"/>
      <c r="L54" s="606"/>
      <c r="M54" s="606"/>
      <c r="N54" s="105" t="s">
        <v>2732</v>
      </c>
      <c r="R54" s="606"/>
      <c r="S54" s="606"/>
      <c r="T54" s="606"/>
      <c r="U54" s="606"/>
      <c r="V54" s="105"/>
      <c r="AC54" s="117" t="s">
        <v>65</v>
      </c>
      <c r="AD54" s="105"/>
      <c r="AH54" s="104"/>
      <c r="AL54" s="607"/>
      <c r="AM54" s="606"/>
      <c r="AN54" s="606"/>
      <c r="AO54" s="606"/>
      <c r="AP54" s="105"/>
      <c r="AT54" s="607"/>
      <c r="AU54" s="606"/>
      <c r="AV54" s="606"/>
      <c r="AW54" s="606"/>
      <c r="AX54" s="105"/>
    </row>
    <row r="55" spans="1:50" x14ac:dyDescent="0.15">
      <c r="J55" s="606" t="s">
        <v>1956</v>
      </c>
      <c r="K55" s="606"/>
      <c r="L55" s="606"/>
      <c r="M55" s="606"/>
      <c r="N55" s="105" t="s">
        <v>285</v>
      </c>
      <c r="R55" s="606"/>
      <c r="S55" s="606"/>
      <c r="T55" s="606"/>
      <c r="U55" s="606"/>
      <c r="V55" s="105"/>
      <c r="AL55" s="607"/>
      <c r="AM55" s="606"/>
      <c r="AN55" s="606"/>
      <c r="AO55" s="606"/>
      <c r="AP55" s="105"/>
      <c r="AT55" s="607"/>
      <c r="AU55" s="606"/>
      <c r="AV55" s="606"/>
      <c r="AW55" s="606"/>
      <c r="AX55" s="105"/>
    </row>
    <row r="56" spans="1:50" x14ac:dyDescent="0.15">
      <c r="A56" s="100"/>
      <c r="B56" s="104" t="s">
        <v>1</v>
      </c>
      <c r="C56" s="104" t="s">
        <v>4</v>
      </c>
      <c r="D56" s="104" t="s">
        <v>6</v>
      </c>
      <c r="J56" s="606" t="s">
        <v>1957</v>
      </c>
      <c r="K56" s="606"/>
      <c r="L56" s="606"/>
      <c r="M56" s="606"/>
      <c r="N56" s="105" t="s">
        <v>285</v>
      </c>
      <c r="R56" s="606"/>
      <c r="S56" s="606"/>
      <c r="T56" s="606"/>
      <c r="U56" s="606"/>
      <c r="V56" s="105"/>
      <c r="AC56" s="100"/>
      <c r="AD56" s="104" t="s">
        <v>1</v>
      </c>
      <c r="AE56" s="104" t="s">
        <v>4</v>
      </c>
      <c r="AF56" s="104" t="s">
        <v>6</v>
      </c>
      <c r="AL56" s="607"/>
      <c r="AM56" s="606"/>
      <c r="AN56" s="606"/>
      <c r="AO56" s="606"/>
      <c r="AP56" s="105"/>
      <c r="AT56" s="607"/>
      <c r="AU56" s="606"/>
      <c r="AV56" s="606"/>
      <c r="AW56" s="606"/>
      <c r="AX56" s="105"/>
    </row>
    <row r="57" spans="1:50" x14ac:dyDescent="0.15">
      <c r="A57" s="117" t="s">
        <v>56</v>
      </c>
      <c r="B57" s="106">
        <f>SUM(N14:N16,D22:D26,L32:L37,L43:L46)</f>
        <v>516</v>
      </c>
      <c r="C57" s="106">
        <f>SUM(O14:O16,E22:E26,M32:M37,M43:M46)</f>
        <v>2155</v>
      </c>
      <c r="D57" s="106">
        <f>SUM(Q14:Q16,G22:G26,O32:O37,O43:O46)</f>
        <v>15</v>
      </c>
      <c r="J57" s="606" t="s">
        <v>2733</v>
      </c>
      <c r="K57" s="606"/>
      <c r="L57" s="606"/>
      <c r="M57" s="606"/>
      <c r="N57" s="105" t="s">
        <v>285</v>
      </c>
      <c r="R57" s="606"/>
      <c r="S57" s="606"/>
      <c r="T57" s="606"/>
      <c r="U57" s="606"/>
      <c r="V57" s="105"/>
      <c r="AC57" s="117" t="s">
        <v>56</v>
      </c>
      <c r="AD57" s="106">
        <f>SUM(AP14:AP16,AF22:AF26,AN32:AN37,AN43:AN46)</f>
        <v>421</v>
      </c>
      <c r="AE57" s="106">
        <f>SUM(AQ14:AQ16,AG22:AG26,AO32:AO37,AO43:AO46)</f>
        <v>2231</v>
      </c>
      <c r="AF57" s="106">
        <f>SUM(AS14:AS16,AI22:AI26,AQ32:AQ37,AQ43:AQ46)</f>
        <v>18</v>
      </c>
      <c r="AL57" s="607"/>
      <c r="AM57" s="606"/>
      <c r="AN57" s="606"/>
      <c r="AO57" s="606"/>
      <c r="AP57" s="105"/>
      <c r="AT57" s="607"/>
      <c r="AU57" s="606"/>
      <c r="AV57" s="606"/>
      <c r="AW57" s="606"/>
      <c r="AX57" s="105"/>
    </row>
    <row r="58" spans="1:50" x14ac:dyDescent="0.15">
      <c r="A58" s="117" t="s">
        <v>65</v>
      </c>
      <c r="B58" s="105"/>
      <c r="J58" s="606" t="s">
        <v>1958</v>
      </c>
      <c r="K58" s="606"/>
      <c r="L58" s="606"/>
      <c r="M58" s="606"/>
      <c r="N58" s="105" t="s">
        <v>1959</v>
      </c>
      <c r="R58" s="607"/>
      <c r="S58" s="606"/>
      <c r="T58" s="606"/>
      <c r="U58" s="606"/>
      <c r="V58" s="105"/>
      <c r="AC58" s="117" t="s">
        <v>65</v>
      </c>
      <c r="AD58" s="105"/>
      <c r="AL58" s="607"/>
      <c r="AM58" s="606"/>
      <c r="AN58" s="606"/>
      <c r="AO58" s="606"/>
      <c r="AP58" s="105"/>
      <c r="AT58" s="607"/>
      <c r="AU58" s="606"/>
      <c r="AV58" s="606"/>
      <c r="AW58" s="606"/>
      <c r="AX58" s="105"/>
    </row>
    <row r="59" spans="1:50" x14ac:dyDescent="0.15">
      <c r="J59" s="606" t="s">
        <v>2734</v>
      </c>
      <c r="K59" s="606"/>
      <c r="L59" s="606"/>
      <c r="M59" s="606"/>
      <c r="N59" s="105" t="s">
        <v>1959</v>
      </c>
      <c r="R59" s="607"/>
      <c r="S59" s="606"/>
      <c r="T59" s="606"/>
      <c r="U59" s="606"/>
      <c r="V59" s="105"/>
      <c r="AL59" s="607"/>
      <c r="AM59" s="606"/>
      <c r="AN59" s="606"/>
      <c r="AO59" s="606"/>
      <c r="AP59" s="105"/>
      <c r="AT59" s="607"/>
      <c r="AU59" s="606"/>
      <c r="AV59" s="606"/>
      <c r="AW59" s="606"/>
      <c r="AX59" s="105"/>
    </row>
    <row r="60" spans="1:50" x14ac:dyDescent="0.15">
      <c r="B60" s="104" t="s">
        <v>40</v>
      </c>
      <c r="C60" s="104" t="s">
        <v>41</v>
      </c>
      <c r="J60" s="98" t="s">
        <v>692</v>
      </c>
      <c r="N60" s="98" t="s">
        <v>286</v>
      </c>
      <c r="AD60" s="104" t="s">
        <v>40</v>
      </c>
      <c r="AE60" s="104" t="s">
        <v>41</v>
      </c>
    </row>
    <row r="61" spans="1:50" x14ac:dyDescent="0.15">
      <c r="A61" s="117" t="s">
        <v>39</v>
      </c>
      <c r="B61" s="103">
        <f>B57/(B53+B57)</f>
        <v>0.50243427458617329</v>
      </c>
      <c r="C61" s="103">
        <f>B53/(B53+B57)</f>
        <v>0.49756572541382665</v>
      </c>
      <c r="J61" s="98" t="s">
        <v>4035</v>
      </c>
      <c r="N61" s="98" t="s">
        <v>4036</v>
      </c>
      <c r="AC61" s="117" t="s">
        <v>39</v>
      </c>
      <c r="AD61" s="103">
        <f>AD57/(AD53+AD57)</f>
        <v>0.41932270916334663</v>
      </c>
      <c r="AE61" s="103">
        <f>AD53/(AD53+AD57)</f>
        <v>0.58067729083665343</v>
      </c>
      <c r="AL61" s="98" t="s">
        <v>61</v>
      </c>
    </row>
    <row r="62" spans="1:50" x14ac:dyDescent="0.15">
      <c r="A62" s="117" t="s">
        <v>64</v>
      </c>
      <c r="B62" s="105"/>
      <c r="C62" s="105"/>
      <c r="AC62" s="117" t="s">
        <v>64</v>
      </c>
      <c r="AD62" s="105"/>
      <c r="AE62" s="105"/>
    </row>
    <row r="63" spans="1:50" x14ac:dyDescent="0.15">
      <c r="J63" s="98" t="s">
        <v>61</v>
      </c>
    </row>
    <row r="73" spans="1:23" x14ac:dyDescent="0.15">
      <c r="A73" s="603" t="s">
        <v>55</v>
      </c>
      <c r="B73" s="603"/>
      <c r="C73" s="603"/>
      <c r="D73" s="603"/>
      <c r="E73" s="603"/>
      <c r="F73" s="603"/>
      <c r="G73" s="603"/>
      <c r="H73" s="603"/>
      <c r="I73" s="603"/>
      <c r="J73" s="603"/>
      <c r="K73" s="603"/>
      <c r="L73" s="603"/>
      <c r="M73" s="603"/>
      <c r="N73" s="603"/>
      <c r="O73" s="603"/>
      <c r="P73" s="603"/>
      <c r="Q73" s="603"/>
      <c r="R73" s="603"/>
      <c r="S73" s="603"/>
      <c r="T73" s="603"/>
      <c r="U73" s="603"/>
      <c r="V73" s="603"/>
      <c r="W73" s="603"/>
    </row>
    <row r="74" spans="1:23" x14ac:dyDescent="0.15">
      <c r="A74" s="99"/>
      <c r="B74" s="99"/>
      <c r="C74" s="99"/>
      <c r="D74" s="99"/>
      <c r="E74" s="99"/>
      <c r="F74" s="99"/>
      <c r="G74" s="99"/>
      <c r="H74" s="99"/>
      <c r="I74" s="99"/>
      <c r="J74" s="99"/>
      <c r="K74" s="99"/>
      <c r="L74" s="99"/>
      <c r="M74" s="99"/>
      <c r="N74" s="99"/>
      <c r="O74" s="99"/>
      <c r="P74" s="99"/>
      <c r="Q74" s="99"/>
      <c r="R74" s="99"/>
      <c r="S74" s="99"/>
      <c r="T74" s="99"/>
      <c r="U74" s="99"/>
      <c r="V74" s="99"/>
      <c r="W74" s="99"/>
    </row>
    <row r="75" spans="1:23" x14ac:dyDescent="0.15">
      <c r="H75" s="601" t="s">
        <v>36</v>
      </c>
      <c r="I75" s="601"/>
      <c r="J75" s="601"/>
      <c r="M75" s="601" t="s">
        <v>37</v>
      </c>
      <c r="N75" s="601"/>
      <c r="O75" s="601"/>
      <c r="S75" s="100" t="s">
        <v>94</v>
      </c>
    </row>
    <row r="76" spans="1:23" x14ac:dyDescent="0.15">
      <c r="H76" s="601" t="s">
        <v>38</v>
      </c>
      <c r="I76" s="601"/>
      <c r="J76" s="601"/>
      <c r="M76" s="101" t="s">
        <v>75</v>
      </c>
      <c r="S76" s="102" t="s">
        <v>40</v>
      </c>
      <c r="T76" s="102" t="s">
        <v>41</v>
      </c>
    </row>
    <row r="77" spans="1:23" x14ac:dyDescent="0.15">
      <c r="H77" s="601"/>
      <c r="I77" s="601"/>
      <c r="J77" s="601"/>
      <c r="S77" s="103">
        <f>(M87+C97+K108+K117)/(M87+C97+K108+C87)</f>
        <v>0.45676500508647</v>
      </c>
      <c r="T77" s="103">
        <f>C87/(C87+M87+C97+K108+K117)</f>
        <v>0.54323499491353</v>
      </c>
    </row>
    <row r="80" spans="1:23" x14ac:dyDescent="0.15">
      <c r="A80" s="603" t="s">
        <v>38</v>
      </c>
      <c r="B80" s="603"/>
      <c r="C80" s="603"/>
      <c r="D80" s="603"/>
      <c r="E80" s="603"/>
      <c r="F80" s="603"/>
      <c r="G80" s="603"/>
      <c r="H80" s="603"/>
      <c r="I80" s="603"/>
      <c r="J80" s="603"/>
      <c r="K80" s="603"/>
      <c r="L80" s="603"/>
      <c r="M80" s="603"/>
      <c r="N80" s="603"/>
      <c r="O80" s="603"/>
      <c r="P80" s="603"/>
      <c r="Q80" s="603"/>
      <c r="R80" s="603"/>
      <c r="S80" s="603"/>
      <c r="T80" s="603"/>
      <c r="U80" s="603"/>
      <c r="V80" s="603"/>
      <c r="W80" s="603"/>
    </row>
    <row r="82" spans="1:27" x14ac:dyDescent="0.15">
      <c r="C82" s="603" t="s">
        <v>48</v>
      </c>
      <c r="D82" s="603"/>
      <c r="E82" s="603"/>
      <c r="F82" s="603"/>
      <c r="G82" s="603"/>
      <c r="H82" s="603"/>
      <c r="I82" s="603"/>
      <c r="L82" s="603" t="s">
        <v>49</v>
      </c>
      <c r="M82" s="604"/>
      <c r="N82" s="604"/>
      <c r="O82" s="604"/>
      <c r="P82" s="604"/>
      <c r="R82" s="603" t="s">
        <v>50</v>
      </c>
      <c r="S82" s="603"/>
      <c r="T82" s="603"/>
      <c r="V82" s="603" t="s">
        <v>51</v>
      </c>
      <c r="W82" s="603"/>
    </row>
    <row r="83" spans="1:27" x14ac:dyDescent="0.15">
      <c r="A83" s="104" t="s">
        <v>0</v>
      </c>
      <c r="B83" s="104" t="s">
        <v>66</v>
      </c>
      <c r="C83" s="104" t="s">
        <v>1</v>
      </c>
      <c r="D83" s="104" t="s">
        <v>2</v>
      </c>
      <c r="E83" s="104" t="s">
        <v>3</v>
      </c>
      <c r="F83" s="104" t="s">
        <v>4</v>
      </c>
      <c r="G83" s="104" t="s">
        <v>5</v>
      </c>
      <c r="H83" s="104" t="s">
        <v>6</v>
      </c>
      <c r="I83" s="104" t="s">
        <v>7</v>
      </c>
      <c r="J83" s="104" t="s">
        <v>8</v>
      </c>
      <c r="K83" s="104" t="s">
        <v>9</v>
      </c>
      <c r="M83" s="104" t="s">
        <v>10</v>
      </c>
      <c r="N83" s="104" t="s">
        <v>11</v>
      </c>
      <c r="O83" s="104" t="s">
        <v>12</v>
      </c>
      <c r="P83" s="104" t="s">
        <v>6</v>
      </c>
      <c r="Q83" s="104" t="s">
        <v>13</v>
      </c>
      <c r="R83" s="104"/>
      <c r="S83" s="104" t="s">
        <v>47</v>
      </c>
      <c r="T83" s="104" t="s">
        <v>45</v>
      </c>
      <c r="U83" s="104" t="s">
        <v>46</v>
      </c>
      <c r="V83" s="104"/>
      <c r="W83" s="104" t="s">
        <v>14</v>
      </c>
      <c r="X83" s="104" t="s">
        <v>63</v>
      </c>
      <c r="Y83" s="104"/>
      <c r="Z83" s="104"/>
    </row>
    <row r="84" spans="1:27" x14ac:dyDescent="0.15">
      <c r="A84" s="105" t="s">
        <v>824</v>
      </c>
      <c r="B84" s="106">
        <v>17</v>
      </c>
      <c r="C84" s="106">
        <v>532</v>
      </c>
      <c r="D84" s="106">
        <v>366</v>
      </c>
      <c r="E84" s="103">
        <f>D84/C84</f>
        <v>0.68796992481203012</v>
      </c>
      <c r="F84" s="106">
        <v>4147</v>
      </c>
      <c r="G84" s="107">
        <f>F84/C84</f>
        <v>7.7951127819548871</v>
      </c>
      <c r="H84" s="106">
        <v>20</v>
      </c>
      <c r="I84" s="103">
        <f>H84/C84</f>
        <v>3.7593984962406013E-2</v>
      </c>
      <c r="J84" s="106">
        <v>11</v>
      </c>
      <c r="K84" s="103">
        <f>J84/C84</f>
        <v>2.0676691729323307E-2</v>
      </c>
      <c r="M84" s="106">
        <v>51</v>
      </c>
      <c r="N84" s="106">
        <v>147</v>
      </c>
      <c r="O84" s="106">
        <f>N84/M84</f>
        <v>2.8823529411764706</v>
      </c>
      <c r="P84" s="106">
        <v>1</v>
      </c>
      <c r="Q84" s="103">
        <f>P84/M84</f>
        <v>1.9607843137254902E-2</v>
      </c>
      <c r="R84" s="108"/>
      <c r="S84" s="103">
        <f>(C84+M84)/($D$17+$N$17)</f>
        <v>1.0282186948853616</v>
      </c>
      <c r="T84" s="103">
        <f>C84/($D$17)</f>
        <v>1.0410958904109588</v>
      </c>
      <c r="U84" s="103">
        <f>M84/($N$17)</f>
        <v>0.9107142857142857</v>
      </c>
      <c r="V84" s="109"/>
      <c r="W84" s="106">
        <f>(F84*0.05)+(H84*4)+(J84*-1)+(N84*0.1)+(P84*6)</f>
        <v>297.05</v>
      </c>
      <c r="X84" s="110">
        <f>((F84*0.05)+(H84*4)+(J84*-1)+(N84*0.1)+(P84*6))*0.4</f>
        <v>118.82000000000001</v>
      </c>
      <c r="Y84" s="108"/>
      <c r="Z84" s="108"/>
    </row>
    <row r="85" spans="1:27" x14ac:dyDescent="0.15">
      <c r="A85" s="105" t="s">
        <v>444</v>
      </c>
      <c r="B85" s="106">
        <v>1</v>
      </c>
      <c r="C85" s="106">
        <v>2</v>
      </c>
      <c r="D85" s="106">
        <v>6</v>
      </c>
      <c r="E85" s="103">
        <f>D85/C85</f>
        <v>3</v>
      </c>
      <c r="F85" s="106">
        <v>63</v>
      </c>
      <c r="G85" s="107">
        <f>F85/C85</f>
        <v>31.5</v>
      </c>
      <c r="H85" s="106">
        <v>0</v>
      </c>
      <c r="I85" s="103">
        <f>H85/C85</f>
        <v>0</v>
      </c>
      <c r="J85" s="106">
        <v>0</v>
      </c>
      <c r="K85" s="103">
        <f t="shared" ref="K85" si="49">J85/C85</f>
        <v>0</v>
      </c>
      <c r="M85" s="106">
        <v>1</v>
      </c>
      <c r="N85" s="106">
        <v>11</v>
      </c>
      <c r="O85" s="106">
        <f>N85/M85</f>
        <v>11</v>
      </c>
      <c r="P85" s="106">
        <v>0</v>
      </c>
      <c r="Q85" s="103">
        <f t="shared" ref="Q85" si="50">P85/M85</f>
        <v>0</v>
      </c>
      <c r="R85" s="108"/>
      <c r="S85" s="103">
        <f>(C85+M85)/($D$17+$N$17)</f>
        <v>5.2910052910052907E-3</v>
      </c>
      <c r="T85" s="103">
        <f>C85/($D$17)</f>
        <v>3.9138943248532287E-3</v>
      </c>
      <c r="U85" s="103">
        <f>M85/($N$17)</f>
        <v>1.7857142857142856E-2</v>
      </c>
      <c r="V85" s="109"/>
      <c r="W85" s="106">
        <f t="shared" ref="W85:W86" si="51">(F85*0.05)+(H85*4)+(J85*-1)+(N85*0.1)+(P85*6)</f>
        <v>4.25</v>
      </c>
      <c r="X85" s="110">
        <f t="shared" ref="X85:X86" si="52">((F85*0.05)+(H85*4)+(J85*-1)+(N85*0.1)+(P85*6))*0.4</f>
        <v>1.7000000000000002</v>
      </c>
      <c r="Y85" s="108"/>
      <c r="Z85" s="108"/>
    </row>
    <row r="86" spans="1:27" x14ac:dyDescent="0.15">
      <c r="A86" s="105"/>
      <c r="B86" s="106"/>
      <c r="C86" s="106"/>
      <c r="D86" s="106"/>
      <c r="E86" s="103" t="e">
        <f>D86/C86</f>
        <v>#DIV/0!</v>
      </c>
      <c r="F86" s="106"/>
      <c r="G86" s="107" t="e">
        <f>F86/C86</f>
        <v>#DIV/0!</v>
      </c>
      <c r="H86" s="106"/>
      <c r="I86" s="103" t="e">
        <f>H86/C86</f>
        <v>#DIV/0!</v>
      </c>
      <c r="J86" s="106"/>
      <c r="K86" s="103" t="e">
        <f t="shared" ref="K86" si="53">J86/C86</f>
        <v>#DIV/0!</v>
      </c>
      <c r="M86" s="106"/>
      <c r="N86" s="106"/>
      <c r="O86" s="106" t="e">
        <f>N86/M86</f>
        <v>#DIV/0!</v>
      </c>
      <c r="P86" s="106">
        <v>0</v>
      </c>
      <c r="Q86" s="103" t="e">
        <f t="shared" ref="Q86" si="54">P86/M86</f>
        <v>#DIV/0!</v>
      </c>
      <c r="R86" s="108"/>
      <c r="S86" s="103">
        <f>(C86+M86)/($D$17+$N$17)</f>
        <v>0</v>
      </c>
      <c r="T86" s="103">
        <f>C86/($D$17)</f>
        <v>0</v>
      </c>
      <c r="U86" s="103">
        <f>M86/($N$17)</f>
        <v>0</v>
      </c>
      <c r="V86" s="109"/>
      <c r="W86" s="106">
        <f t="shared" si="51"/>
        <v>0</v>
      </c>
      <c r="X86" s="110">
        <f t="shared" si="52"/>
        <v>0</v>
      </c>
      <c r="Y86" s="108"/>
      <c r="Z86" s="108"/>
    </row>
    <row r="87" spans="1:27" x14ac:dyDescent="0.15">
      <c r="A87" s="104" t="s">
        <v>44</v>
      </c>
      <c r="B87" s="104"/>
      <c r="C87" s="104">
        <f>SUM(C84:C86)</f>
        <v>534</v>
      </c>
      <c r="D87" s="104">
        <f>SUM(D84:D86)</f>
        <v>372</v>
      </c>
      <c r="E87" s="104"/>
      <c r="F87" s="104">
        <f t="shared" ref="F87" si="55">SUM(F84:F86)</f>
        <v>4210</v>
      </c>
      <c r="G87" s="104"/>
      <c r="H87" s="104">
        <f t="shared" ref="H87" si="56">SUM(H84:H86)</f>
        <v>20</v>
      </c>
      <c r="I87" s="104"/>
      <c r="J87" s="104">
        <f t="shared" ref="J87" si="57">SUM(J84:J86)</f>
        <v>11</v>
      </c>
      <c r="K87" s="104"/>
      <c r="L87" s="100"/>
      <c r="M87" s="104">
        <f>SUM(M84:M86)</f>
        <v>52</v>
      </c>
      <c r="N87" s="104">
        <f>SUM(N84:N86)</f>
        <v>158</v>
      </c>
      <c r="O87" s="104"/>
      <c r="P87" s="104">
        <f>SUM(P84:P86)</f>
        <v>1</v>
      </c>
      <c r="Q87" s="104"/>
      <c r="R87" s="104"/>
      <c r="S87" s="111">
        <f>S84+S85+S86</f>
        <v>1.0335097001763669</v>
      </c>
      <c r="T87" s="112">
        <f>C87/(C87+M87)</f>
        <v>0.9112627986348123</v>
      </c>
      <c r="U87" s="112">
        <f>M87/(M87+C87)</f>
        <v>8.8737201365187715E-2</v>
      </c>
      <c r="V87" s="109"/>
      <c r="W87" s="108"/>
      <c r="X87" s="108"/>
      <c r="Y87" s="108"/>
      <c r="Z87" s="108"/>
    </row>
    <row r="88" spans="1:27" x14ac:dyDescent="0.15">
      <c r="B88" s="108"/>
      <c r="C88" s="108"/>
      <c r="D88" s="113"/>
      <c r="E88" s="108"/>
      <c r="F88" s="114"/>
      <c r="G88" s="108"/>
      <c r="H88" s="115"/>
      <c r="I88" s="108"/>
      <c r="J88" s="115"/>
      <c r="K88" s="108"/>
      <c r="L88" s="108"/>
      <c r="M88" s="108"/>
      <c r="N88" s="108"/>
      <c r="O88" s="108"/>
      <c r="P88" s="108"/>
      <c r="Q88" s="108"/>
      <c r="R88" s="108"/>
    </row>
    <row r="89" spans="1:27" x14ac:dyDescent="0.15">
      <c r="B89" s="108"/>
      <c r="C89" s="108"/>
      <c r="D89" s="113"/>
      <c r="E89" s="108"/>
      <c r="F89" s="114"/>
      <c r="G89" s="108"/>
      <c r="H89" s="115"/>
      <c r="I89" s="108"/>
      <c r="J89" s="115"/>
      <c r="K89" s="108"/>
      <c r="L89" s="108"/>
      <c r="M89" s="108"/>
      <c r="N89" s="108"/>
      <c r="O89" s="108"/>
      <c r="P89" s="108"/>
      <c r="Q89" s="108"/>
      <c r="R89" s="108"/>
    </row>
    <row r="90" spans="1:27" x14ac:dyDescent="0.15">
      <c r="A90" s="603" t="s">
        <v>49</v>
      </c>
      <c r="B90" s="603"/>
      <c r="C90" s="603"/>
      <c r="D90" s="603"/>
      <c r="E90" s="603"/>
      <c r="F90" s="603"/>
      <c r="G90" s="603"/>
      <c r="H90" s="603" t="s">
        <v>52</v>
      </c>
      <c r="I90" s="604"/>
      <c r="J90" s="604"/>
      <c r="K90" s="604"/>
      <c r="L90" s="604"/>
      <c r="M90" s="604"/>
      <c r="N90" s="108"/>
      <c r="O90" s="108"/>
      <c r="R90" s="603" t="s">
        <v>50</v>
      </c>
      <c r="S90" s="603"/>
      <c r="T90" s="603"/>
      <c r="V90" s="603" t="s">
        <v>51</v>
      </c>
      <c r="W90" s="603"/>
      <c r="X90" s="99"/>
      <c r="Y90" s="99"/>
      <c r="Z90" s="99"/>
      <c r="AA90" s="99"/>
    </row>
    <row r="91" spans="1:27" x14ac:dyDescent="0.15">
      <c r="A91" s="104" t="s">
        <v>16</v>
      </c>
      <c r="B91" s="104" t="s">
        <v>66</v>
      </c>
      <c r="C91" s="104" t="s">
        <v>1</v>
      </c>
      <c r="D91" s="104" t="s">
        <v>4</v>
      </c>
      <c r="E91" s="104" t="s">
        <v>5</v>
      </c>
      <c r="F91" s="104" t="s">
        <v>6</v>
      </c>
      <c r="G91" s="104" t="s">
        <v>7</v>
      </c>
      <c r="I91" s="104" t="s">
        <v>34</v>
      </c>
      <c r="J91" s="104" t="s">
        <v>17</v>
      </c>
      <c r="K91" s="104" t="s">
        <v>18</v>
      </c>
      <c r="L91" s="104" t="s">
        <v>19</v>
      </c>
      <c r="M91" s="104" t="s">
        <v>20</v>
      </c>
      <c r="N91" s="104" t="s">
        <v>6</v>
      </c>
      <c r="O91" s="104" t="s">
        <v>53</v>
      </c>
      <c r="R91" s="104" t="s">
        <v>16</v>
      </c>
      <c r="S91" s="104" t="s">
        <v>47</v>
      </c>
      <c r="T91" s="104" t="s">
        <v>45</v>
      </c>
      <c r="U91" s="104" t="s">
        <v>46</v>
      </c>
      <c r="W91" s="104" t="s">
        <v>14</v>
      </c>
      <c r="X91" s="104" t="s">
        <v>21</v>
      </c>
      <c r="Y91" s="104" t="s">
        <v>1002</v>
      </c>
      <c r="Z91" s="104"/>
      <c r="AA91" s="104"/>
    </row>
    <row r="92" spans="1:27" x14ac:dyDescent="0.15">
      <c r="A92" s="117" t="s">
        <v>1309</v>
      </c>
      <c r="B92" s="116">
        <v>17</v>
      </c>
      <c r="C92" s="106">
        <v>309</v>
      </c>
      <c r="D92" s="106">
        <v>1275</v>
      </c>
      <c r="E92" s="106">
        <f>D92/C92</f>
        <v>4.1262135922330101</v>
      </c>
      <c r="F92" s="106">
        <v>14</v>
      </c>
      <c r="G92" s="103">
        <f>F92/C92</f>
        <v>4.5307443365695796E-2</v>
      </c>
      <c r="I92" s="103">
        <f>K92/J92</f>
        <v>0.82222222222222219</v>
      </c>
      <c r="J92" s="106">
        <v>45</v>
      </c>
      <c r="K92" s="106">
        <v>37</v>
      </c>
      <c r="L92" s="106">
        <v>290</v>
      </c>
      <c r="M92" s="106">
        <f>L92/K92</f>
        <v>7.8378378378378377</v>
      </c>
      <c r="N92" s="106">
        <v>1</v>
      </c>
      <c r="O92" s="103">
        <f>N92/K92</f>
        <v>2.7027027027027029E-2</v>
      </c>
      <c r="R92" s="105" t="s">
        <v>410</v>
      </c>
      <c r="S92" s="103">
        <f>(C92+J92)/($D$27+$K$27+$N$17+$E$17+$L$38+$L$47)</f>
        <v>0.38105489773950485</v>
      </c>
      <c r="T92" s="103">
        <f>J92/($K$27+$F$38+$F$47)</f>
        <v>0.12534818941504178</v>
      </c>
      <c r="U92" s="103">
        <f>C92/($D$27+$N$17+$L$38+$L$47)</f>
        <v>0.59883720930232553</v>
      </c>
      <c r="W92" s="106">
        <f>(D92*0.1)+(F92*6)+(L92*0.1)+(N92*6)</f>
        <v>246.5</v>
      </c>
      <c r="X92" s="106">
        <f>(D92*0.1)+(F92*6)+(K92*1)+(L92*0.1)+(N92*6)</f>
        <v>283.5</v>
      </c>
      <c r="Y92" s="106">
        <f>(D92*0.1)+(F92*6)+(K92*0.5)+(L92*0.1)+(N92*6)</f>
        <v>265</v>
      </c>
      <c r="Z92" s="108"/>
      <c r="AA92" s="108"/>
    </row>
    <row r="93" spans="1:27" x14ac:dyDescent="0.15">
      <c r="A93" s="117" t="s">
        <v>1484</v>
      </c>
      <c r="B93" s="116">
        <v>12</v>
      </c>
      <c r="C93" s="106">
        <v>14</v>
      </c>
      <c r="D93" s="106">
        <v>40</v>
      </c>
      <c r="E93" s="106">
        <f>D93/C93</f>
        <v>2.8571428571428572</v>
      </c>
      <c r="F93" s="106">
        <v>0</v>
      </c>
      <c r="G93" s="103">
        <f>F93/C93</f>
        <v>0</v>
      </c>
      <c r="I93" s="103">
        <f t="shared" ref="I93:I96" si="58">K93/J93</f>
        <v>0.63636363636363635</v>
      </c>
      <c r="J93" s="106">
        <v>22</v>
      </c>
      <c r="K93" s="106">
        <v>14</v>
      </c>
      <c r="L93" s="106">
        <v>77</v>
      </c>
      <c r="M93" s="106">
        <f>L93/K93</f>
        <v>5.5</v>
      </c>
      <c r="N93" s="106">
        <v>0</v>
      </c>
      <c r="O93" s="103">
        <f t="shared" ref="O93:O96" si="59">N93/K93</f>
        <v>0</v>
      </c>
      <c r="R93" s="105"/>
      <c r="S93" s="103">
        <f>(C93+J93)/($D$27+$K$27+$N$17+$E$17+$L$38+$L$47)</f>
        <v>3.8751345532831001E-2</v>
      </c>
      <c r="T93" s="103">
        <f>J93/($K$27+$F$38+$F$47)</f>
        <v>6.1281337047353758E-2</v>
      </c>
      <c r="U93" s="103">
        <f>C93/($D$27+$N$17+$L$38+$L$47)</f>
        <v>2.7131782945736434E-2</v>
      </c>
      <c r="W93" s="106">
        <f t="shared" ref="W93:W96" si="60">(D93*0.1)+(F93*6)+(L93*0.1)+(N93*6)</f>
        <v>11.7</v>
      </c>
      <c r="X93" s="106">
        <f t="shared" ref="X93:X96" si="61">(D93*0.1)+(F93*6)+(K93*1)+(L93*0.1)+(N93*6)</f>
        <v>25.7</v>
      </c>
      <c r="Y93" s="106">
        <f t="shared" ref="Y93:Y96" si="62">(D93*0.1)+(F93*6)+(K93*0.5)+(L93*0.1)+(N93*6)</f>
        <v>18.7</v>
      </c>
      <c r="Z93" s="108"/>
      <c r="AA93" s="108"/>
    </row>
    <row r="94" spans="1:27" x14ac:dyDescent="0.15">
      <c r="A94" s="117" t="s">
        <v>964</v>
      </c>
      <c r="B94" s="116">
        <v>16</v>
      </c>
      <c r="C94" s="106">
        <v>74</v>
      </c>
      <c r="D94" s="106">
        <v>349</v>
      </c>
      <c r="E94" s="106">
        <f>D94/C94</f>
        <v>4.7162162162162158</v>
      </c>
      <c r="F94" s="106">
        <v>2</v>
      </c>
      <c r="G94" s="103">
        <f>F94/C94</f>
        <v>2.7027027027027029E-2</v>
      </c>
      <c r="I94" s="103">
        <f t="shared" si="58"/>
        <v>0.65517241379310343</v>
      </c>
      <c r="J94" s="106">
        <v>29</v>
      </c>
      <c r="K94" s="106">
        <v>19</v>
      </c>
      <c r="L94" s="106">
        <v>105</v>
      </c>
      <c r="M94" s="106">
        <f>L94/K94</f>
        <v>5.5263157894736841</v>
      </c>
      <c r="N94" s="106">
        <v>0</v>
      </c>
      <c r="O94" s="103">
        <f t="shared" si="59"/>
        <v>0</v>
      </c>
      <c r="R94" s="105" t="s">
        <v>965</v>
      </c>
      <c r="S94" s="103">
        <f>(C94+J94)/($D$27+$K$27+$N$17+$E$17+$L$38+$L$47)</f>
        <v>0.1108719052744887</v>
      </c>
      <c r="T94" s="103">
        <f>J94/($K$27+$F$38+$F$47)</f>
        <v>8.0779944289693595E-2</v>
      </c>
      <c r="U94" s="103">
        <f>C94/($D$27+$N$17+$L$38+$L$47)</f>
        <v>0.1434108527131783</v>
      </c>
      <c r="W94" s="106">
        <f t="shared" si="60"/>
        <v>57.4</v>
      </c>
      <c r="X94" s="106">
        <f t="shared" si="61"/>
        <v>76.400000000000006</v>
      </c>
      <c r="Y94" s="106">
        <f t="shared" si="62"/>
        <v>66.900000000000006</v>
      </c>
      <c r="Z94" s="108"/>
      <c r="AA94" s="108"/>
    </row>
    <row r="95" spans="1:27" x14ac:dyDescent="0.15">
      <c r="A95" s="117"/>
      <c r="B95" s="116"/>
      <c r="C95" s="106"/>
      <c r="D95" s="106"/>
      <c r="E95" s="106" t="e">
        <f>D95/C95</f>
        <v>#DIV/0!</v>
      </c>
      <c r="F95" s="106"/>
      <c r="G95" s="103" t="e">
        <f>F95/C95</f>
        <v>#DIV/0!</v>
      </c>
      <c r="I95" s="103" t="e">
        <f t="shared" si="58"/>
        <v>#DIV/0!</v>
      </c>
      <c r="J95" s="106"/>
      <c r="K95" s="106"/>
      <c r="L95" s="106"/>
      <c r="M95" s="106" t="e">
        <f>L95/K95</f>
        <v>#DIV/0!</v>
      </c>
      <c r="N95" s="106"/>
      <c r="O95" s="103" t="e">
        <f t="shared" si="59"/>
        <v>#DIV/0!</v>
      </c>
      <c r="R95" s="105" t="s">
        <v>966</v>
      </c>
      <c r="S95" s="103">
        <f>(C95+J95)/($D$27+$K$27+$N$17+$E$17+$L$38+$L$47)</f>
        <v>0</v>
      </c>
      <c r="T95" s="103">
        <f>J95/($K$27+$F$38+$F$47)</f>
        <v>0</v>
      </c>
      <c r="U95" s="103">
        <f>C95/($D$27+$N$17+$L$38+$L$47)</f>
        <v>0</v>
      </c>
      <c r="W95" s="106">
        <f t="shared" si="60"/>
        <v>0</v>
      </c>
      <c r="X95" s="106">
        <f t="shared" si="61"/>
        <v>0</v>
      </c>
      <c r="Y95" s="106">
        <f t="shared" si="62"/>
        <v>0</v>
      </c>
      <c r="Z95" s="108"/>
      <c r="AA95" s="108"/>
    </row>
    <row r="96" spans="1:27" x14ac:dyDescent="0.15">
      <c r="A96" s="105"/>
      <c r="B96" s="116"/>
      <c r="C96" s="106"/>
      <c r="D96" s="106"/>
      <c r="E96" s="106" t="e">
        <f>D96/C96</f>
        <v>#DIV/0!</v>
      </c>
      <c r="F96" s="106"/>
      <c r="G96" s="103" t="e">
        <f>F96/C96</f>
        <v>#DIV/0!</v>
      </c>
      <c r="I96" s="103" t="e">
        <f t="shared" si="58"/>
        <v>#DIV/0!</v>
      </c>
      <c r="J96" s="106"/>
      <c r="K96" s="106"/>
      <c r="L96" s="106"/>
      <c r="M96" s="106" t="e">
        <f>L96/K96</f>
        <v>#DIV/0!</v>
      </c>
      <c r="N96" s="106"/>
      <c r="O96" s="103" t="e">
        <f t="shared" si="59"/>
        <v>#DIV/0!</v>
      </c>
      <c r="R96" s="105"/>
      <c r="S96" s="103">
        <f>(C96+J96)/($D$27+$K$27+$N$17+$E$17+$L$38+$L$47)</f>
        <v>0</v>
      </c>
      <c r="T96" s="103">
        <f>J96/($K$27+$F$38+$F$47)</f>
        <v>0</v>
      </c>
      <c r="U96" s="103">
        <f>C96/($D$27+$N$17+$L$38+$L$47)</f>
        <v>0</v>
      </c>
      <c r="W96" s="106">
        <f t="shared" si="60"/>
        <v>0</v>
      </c>
      <c r="X96" s="106">
        <f t="shared" si="61"/>
        <v>0</v>
      </c>
      <c r="Y96" s="106">
        <f t="shared" si="62"/>
        <v>0</v>
      </c>
      <c r="Z96" s="108"/>
      <c r="AA96" s="108"/>
    </row>
    <row r="97" spans="1:26" x14ac:dyDescent="0.15">
      <c r="A97" s="104" t="s">
        <v>44</v>
      </c>
      <c r="B97" s="104"/>
      <c r="C97" s="104">
        <f>SUM(C92:C96)</f>
        <v>397</v>
      </c>
      <c r="D97" s="104">
        <f t="shared" ref="D97" si="63">SUM(D92:D96)</f>
        <v>1664</v>
      </c>
      <c r="E97" s="104"/>
      <c r="F97" s="104">
        <f t="shared" ref="F97" si="64">SUM(F92:F96)</f>
        <v>16</v>
      </c>
      <c r="G97" s="104"/>
      <c r="H97" s="104"/>
      <c r="I97" s="104"/>
      <c r="J97" s="104">
        <f>SUM(J92:J96)</f>
        <v>96</v>
      </c>
      <c r="K97" s="104">
        <f t="shared" ref="K97:L97" si="65">SUM(K92:K96)</f>
        <v>70</v>
      </c>
      <c r="L97" s="104">
        <f t="shared" si="65"/>
        <v>472</v>
      </c>
      <c r="M97" s="104"/>
      <c r="N97" s="104">
        <f t="shared" ref="N97" si="66">SUM(N92:N96)</f>
        <v>1</v>
      </c>
      <c r="O97" s="104"/>
    </row>
    <row r="98" spans="1:26" x14ac:dyDescent="0.15">
      <c r="A98" s="104"/>
      <c r="B98" s="108"/>
      <c r="C98" s="108"/>
      <c r="D98" s="108"/>
      <c r="E98" s="108"/>
      <c r="F98" s="108"/>
      <c r="G98" s="108"/>
      <c r="H98" s="104"/>
      <c r="I98" s="108"/>
      <c r="J98" s="108"/>
      <c r="K98" s="108"/>
      <c r="L98" s="108"/>
      <c r="M98" s="108"/>
      <c r="N98" s="108"/>
    </row>
    <row r="99" spans="1:26" x14ac:dyDescent="0.15">
      <c r="B99" s="108"/>
      <c r="C99" s="108"/>
      <c r="D99" s="108"/>
      <c r="E99" s="108"/>
      <c r="F99" s="108"/>
      <c r="G99" s="108"/>
      <c r="H99" s="108"/>
      <c r="I99" s="108"/>
      <c r="J99" s="108"/>
      <c r="K99" s="108"/>
      <c r="L99" s="108"/>
      <c r="M99" s="108"/>
    </row>
    <row r="100" spans="1:26" x14ac:dyDescent="0.15">
      <c r="A100" s="603" t="s">
        <v>52</v>
      </c>
      <c r="B100" s="603"/>
      <c r="C100" s="603"/>
      <c r="D100" s="603"/>
      <c r="E100" s="603"/>
      <c r="F100" s="603"/>
      <c r="G100" s="603"/>
      <c r="H100" s="108"/>
      <c r="I100" s="108"/>
      <c r="J100" s="603" t="s">
        <v>49</v>
      </c>
      <c r="K100" s="603"/>
      <c r="L100" s="603"/>
      <c r="M100" s="603"/>
      <c r="N100" s="603"/>
      <c r="R100" s="603" t="s">
        <v>50</v>
      </c>
      <c r="S100" s="603"/>
      <c r="T100" s="603"/>
      <c r="V100" s="603" t="s">
        <v>51</v>
      </c>
      <c r="W100" s="602"/>
    </row>
    <row r="101" spans="1:26" x14ac:dyDescent="0.15">
      <c r="A101" s="104" t="s">
        <v>25</v>
      </c>
      <c r="B101" s="104" t="s">
        <v>66</v>
      </c>
      <c r="C101" s="104" t="s">
        <v>34</v>
      </c>
      <c r="D101" s="104" t="s">
        <v>17</v>
      </c>
      <c r="E101" s="104" t="s">
        <v>18</v>
      </c>
      <c r="F101" s="104" t="s">
        <v>19</v>
      </c>
      <c r="G101" s="104" t="s">
        <v>20</v>
      </c>
      <c r="H101" s="104" t="s">
        <v>6</v>
      </c>
      <c r="I101" s="104" t="s">
        <v>53</v>
      </c>
      <c r="K101" s="104" t="s">
        <v>10</v>
      </c>
      <c r="L101" s="104" t="s">
        <v>11</v>
      </c>
      <c r="M101" s="104" t="s">
        <v>12</v>
      </c>
      <c r="N101" s="104" t="s">
        <v>26</v>
      </c>
      <c r="O101" s="104" t="s">
        <v>7</v>
      </c>
      <c r="R101" s="104" t="s">
        <v>25</v>
      </c>
      <c r="S101" s="104" t="s">
        <v>47</v>
      </c>
      <c r="T101" s="104" t="s">
        <v>45</v>
      </c>
      <c r="U101" s="104" t="s">
        <v>46</v>
      </c>
      <c r="W101" s="104" t="s">
        <v>14</v>
      </c>
      <c r="X101" s="104" t="s">
        <v>21</v>
      </c>
      <c r="Y101" s="104" t="s">
        <v>1003</v>
      </c>
      <c r="Z101" s="104"/>
    </row>
    <row r="102" spans="1:26" x14ac:dyDescent="0.15">
      <c r="A102" s="105" t="s">
        <v>445</v>
      </c>
      <c r="B102" s="106">
        <v>17</v>
      </c>
      <c r="C102" s="103">
        <f>E102/D102</f>
        <v>0.66956521739130437</v>
      </c>
      <c r="D102" s="106">
        <v>115</v>
      </c>
      <c r="E102" s="106">
        <v>77</v>
      </c>
      <c r="F102" s="106">
        <v>809</v>
      </c>
      <c r="G102" s="106">
        <f t="shared" ref="G102:G107" si="67">F102/E102</f>
        <v>10.506493506493506</v>
      </c>
      <c r="H102" s="106">
        <v>6</v>
      </c>
      <c r="I102" s="103">
        <f>H102/E102</f>
        <v>7.792207792207792E-2</v>
      </c>
      <c r="K102" s="106"/>
      <c r="L102" s="106"/>
      <c r="M102" s="118" t="e">
        <f t="shared" ref="M102:M107" si="68">L102/K102</f>
        <v>#DIV/0!</v>
      </c>
      <c r="N102" s="106">
        <v>0</v>
      </c>
      <c r="O102" s="103" t="e">
        <f>N102/K102</f>
        <v>#DIV/0!</v>
      </c>
      <c r="R102" s="105" t="s">
        <v>240</v>
      </c>
      <c r="S102" s="119">
        <f t="shared" ref="S102:S107" si="69">(D102+K102)/($D$27+$L$27+$N$17+$E$47+$L$47)</f>
        <v>0.17746913580246915</v>
      </c>
      <c r="T102" s="119">
        <f t="shared" ref="T102:T107" si="70">D102/($E$17)</f>
        <v>0.33625730994152048</v>
      </c>
      <c r="U102" s="119">
        <f t="shared" ref="U102:U107" si="71">K102/($N$17+$D$27+$L$38+$L$47)</f>
        <v>0</v>
      </c>
      <c r="W102" s="106">
        <f>(F102*0.1)+(H102*6)+(L102*0.1)+(N102*6)</f>
        <v>116.9</v>
      </c>
      <c r="X102" s="106">
        <f>(E102*1)+(F102*0.1)+(H102*6)+(L102*0.1)+(N102*6)</f>
        <v>193.9</v>
      </c>
      <c r="Y102" s="106">
        <f>(E102*0.5)+(F102*0.1)+(H102*6)+(L102*0.1)+(N102*6)</f>
        <v>155.4</v>
      </c>
      <c r="Z102" s="108"/>
    </row>
    <row r="103" spans="1:26" x14ac:dyDescent="0.15">
      <c r="A103" s="105" t="s">
        <v>446</v>
      </c>
      <c r="B103" s="106">
        <v>16</v>
      </c>
      <c r="C103" s="103">
        <f t="shared" ref="C103:C107" si="72">E103/D103</f>
        <v>0.660377358490566</v>
      </c>
      <c r="D103" s="106">
        <v>106</v>
      </c>
      <c r="E103" s="106">
        <v>70</v>
      </c>
      <c r="F103" s="106">
        <v>1028</v>
      </c>
      <c r="G103" s="106">
        <f t="shared" si="67"/>
        <v>14.685714285714285</v>
      </c>
      <c r="H103" s="106">
        <v>6</v>
      </c>
      <c r="I103" s="103">
        <f t="shared" ref="I103:I107" si="73">H103/E103</f>
        <v>8.5714285714285715E-2</v>
      </c>
      <c r="K103" s="106"/>
      <c r="L103" s="106"/>
      <c r="M103" s="118" t="e">
        <f t="shared" si="68"/>
        <v>#DIV/0!</v>
      </c>
      <c r="N103" s="106"/>
      <c r="O103" s="103" t="e">
        <f t="shared" ref="O103:O107" si="74">N103/K103</f>
        <v>#DIV/0!</v>
      </c>
      <c r="R103" s="105" t="s">
        <v>241</v>
      </c>
      <c r="S103" s="119">
        <f t="shared" si="69"/>
        <v>0.16358024691358025</v>
      </c>
      <c r="T103" s="119">
        <f t="shared" si="70"/>
        <v>0.30994152046783624</v>
      </c>
      <c r="U103" s="119">
        <f t="shared" si="71"/>
        <v>0</v>
      </c>
      <c r="W103" s="106">
        <f t="shared" ref="W103:W107" si="75">(F103*0.1)+(H103*6)+(L103*0.1)+(N103*6)</f>
        <v>138.80000000000001</v>
      </c>
      <c r="X103" s="106">
        <f t="shared" ref="X103:X107" si="76">(E103*1)+(F103*0.1)+(H103*6)+(L103*0.1)+(N103*6)</f>
        <v>208.8</v>
      </c>
      <c r="Y103" s="106">
        <f t="shared" ref="Y103:Y107" si="77">(E103*0.5)+(F103*0.1)+(H103*6)+(L103*0.1)+(N103*6)</f>
        <v>173.8</v>
      </c>
      <c r="Z103" s="108"/>
    </row>
    <row r="104" spans="1:26" x14ac:dyDescent="0.15">
      <c r="A104" s="117" t="s">
        <v>1511</v>
      </c>
      <c r="B104" s="106">
        <v>1</v>
      </c>
      <c r="C104" s="103">
        <f t="shared" si="72"/>
        <v>1</v>
      </c>
      <c r="D104" s="106">
        <v>1</v>
      </c>
      <c r="E104" s="106">
        <v>1</v>
      </c>
      <c r="F104" s="106">
        <v>10</v>
      </c>
      <c r="G104" s="106">
        <f t="shared" si="67"/>
        <v>10</v>
      </c>
      <c r="H104" s="106">
        <v>0</v>
      </c>
      <c r="I104" s="103">
        <f t="shared" si="73"/>
        <v>0</v>
      </c>
      <c r="K104" s="106"/>
      <c r="L104" s="106"/>
      <c r="M104" s="118" t="e">
        <f t="shared" si="68"/>
        <v>#DIV/0!</v>
      </c>
      <c r="N104" s="106">
        <v>0</v>
      </c>
      <c r="O104" s="103" t="e">
        <f t="shared" si="74"/>
        <v>#DIV/0!</v>
      </c>
      <c r="R104" s="105" t="s">
        <v>411</v>
      </c>
      <c r="S104" s="119">
        <f t="shared" si="69"/>
        <v>1.5432098765432098E-3</v>
      </c>
      <c r="T104" s="119">
        <f t="shared" si="70"/>
        <v>2.9239766081871343E-3</v>
      </c>
      <c r="U104" s="119">
        <f t="shared" si="71"/>
        <v>0</v>
      </c>
      <c r="W104" s="106">
        <f t="shared" si="75"/>
        <v>1</v>
      </c>
      <c r="X104" s="106">
        <f t="shared" si="76"/>
        <v>2</v>
      </c>
      <c r="Y104" s="106">
        <f t="shared" si="77"/>
        <v>1.5</v>
      </c>
      <c r="Z104" s="108"/>
    </row>
    <row r="105" spans="1:26" x14ac:dyDescent="0.15">
      <c r="A105" s="105" t="s">
        <v>1398</v>
      </c>
      <c r="B105" s="106">
        <v>16</v>
      </c>
      <c r="C105" s="103">
        <f t="shared" si="72"/>
        <v>0.64</v>
      </c>
      <c r="D105" s="106">
        <v>25</v>
      </c>
      <c r="E105" s="106">
        <v>16</v>
      </c>
      <c r="F105" s="106">
        <v>216</v>
      </c>
      <c r="G105" s="106">
        <f t="shared" si="67"/>
        <v>13.5</v>
      </c>
      <c r="H105" s="106">
        <v>4</v>
      </c>
      <c r="I105" s="103">
        <f t="shared" si="73"/>
        <v>0.25</v>
      </c>
      <c r="K105" s="106"/>
      <c r="L105" s="106"/>
      <c r="M105" s="118" t="e">
        <f t="shared" si="68"/>
        <v>#DIV/0!</v>
      </c>
      <c r="N105" s="106">
        <v>0</v>
      </c>
      <c r="O105" s="103" t="e">
        <f t="shared" si="74"/>
        <v>#DIV/0!</v>
      </c>
      <c r="R105" s="105" t="s">
        <v>1399</v>
      </c>
      <c r="S105" s="119">
        <f t="shared" si="69"/>
        <v>3.8580246913580245E-2</v>
      </c>
      <c r="T105" s="119">
        <f t="shared" si="70"/>
        <v>7.3099415204678359E-2</v>
      </c>
      <c r="U105" s="119">
        <f t="shared" si="71"/>
        <v>0</v>
      </c>
      <c r="W105" s="106">
        <f t="shared" si="75"/>
        <v>45.6</v>
      </c>
      <c r="X105" s="106">
        <f t="shared" si="76"/>
        <v>61.6</v>
      </c>
      <c r="Y105" s="106">
        <f t="shared" si="77"/>
        <v>53.6</v>
      </c>
      <c r="Z105" s="108"/>
    </row>
    <row r="106" spans="1:26" x14ac:dyDescent="0.15">
      <c r="A106" s="105" t="s">
        <v>992</v>
      </c>
      <c r="B106" s="106">
        <v>17</v>
      </c>
      <c r="C106" s="103">
        <f t="shared" si="72"/>
        <v>0.62637362637362637</v>
      </c>
      <c r="D106" s="106">
        <v>91</v>
      </c>
      <c r="E106" s="106">
        <v>57</v>
      </c>
      <c r="F106" s="106">
        <v>742</v>
      </c>
      <c r="G106" s="106">
        <f t="shared" si="67"/>
        <v>13.017543859649123</v>
      </c>
      <c r="H106" s="106">
        <v>6</v>
      </c>
      <c r="I106" s="103">
        <f t="shared" si="73"/>
        <v>0.10526315789473684</v>
      </c>
      <c r="K106" s="106"/>
      <c r="L106" s="106"/>
      <c r="M106" s="118" t="e">
        <f t="shared" si="68"/>
        <v>#DIV/0!</v>
      </c>
      <c r="N106" s="106">
        <v>0</v>
      </c>
      <c r="O106" s="103" t="e">
        <f t="shared" si="74"/>
        <v>#DIV/0!</v>
      </c>
      <c r="R106" s="105" t="s">
        <v>993</v>
      </c>
      <c r="S106" s="119">
        <f t="shared" si="69"/>
        <v>0.14043209876543211</v>
      </c>
      <c r="T106" s="119">
        <f t="shared" si="70"/>
        <v>0.26608187134502925</v>
      </c>
      <c r="U106" s="119">
        <f t="shared" si="71"/>
        <v>0</v>
      </c>
      <c r="W106" s="106">
        <f t="shared" si="75"/>
        <v>110.2</v>
      </c>
      <c r="X106" s="106">
        <f t="shared" si="76"/>
        <v>167.2</v>
      </c>
      <c r="Y106" s="106">
        <f t="shared" si="77"/>
        <v>138.69999999999999</v>
      </c>
      <c r="Z106" s="108"/>
    </row>
    <row r="107" spans="1:26" x14ac:dyDescent="0.15">
      <c r="A107" s="105" t="s">
        <v>620</v>
      </c>
      <c r="B107" s="106"/>
      <c r="C107" s="103" t="e">
        <f t="shared" si="72"/>
        <v>#DIV/0!</v>
      </c>
      <c r="D107" s="106"/>
      <c r="E107" s="106"/>
      <c r="F107" s="106"/>
      <c r="G107" s="106" t="e">
        <f t="shared" si="67"/>
        <v>#DIV/0!</v>
      </c>
      <c r="H107" s="106">
        <v>0</v>
      </c>
      <c r="I107" s="103" t="e">
        <f t="shared" si="73"/>
        <v>#DIV/0!</v>
      </c>
      <c r="K107" s="106"/>
      <c r="L107" s="106"/>
      <c r="M107" s="118" t="e">
        <f t="shared" si="68"/>
        <v>#DIV/0!</v>
      </c>
      <c r="N107" s="106"/>
      <c r="O107" s="103" t="e">
        <f t="shared" si="74"/>
        <v>#DIV/0!</v>
      </c>
      <c r="R107" s="105" t="s">
        <v>603</v>
      </c>
      <c r="S107" s="119">
        <f t="shared" si="69"/>
        <v>0</v>
      </c>
      <c r="T107" s="119">
        <f t="shared" si="70"/>
        <v>0</v>
      </c>
      <c r="U107" s="119">
        <f t="shared" si="71"/>
        <v>0</v>
      </c>
      <c r="W107" s="106">
        <f t="shared" si="75"/>
        <v>0</v>
      </c>
      <c r="X107" s="106">
        <f t="shared" si="76"/>
        <v>0</v>
      </c>
      <c r="Y107" s="106">
        <f t="shared" si="77"/>
        <v>0</v>
      </c>
      <c r="Z107" s="108"/>
    </row>
    <row r="108" spans="1:26" x14ac:dyDescent="0.15">
      <c r="A108" s="104" t="s">
        <v>44</v>
      </c>
      <c r="B108" s="104"/>
      <c r="C108" s="100"/>
      <c r="D108" s="104">
        <f>SUM(D102:D107)</f>
        <v>338</v>
      </c>
      <c r="E108" s="104">
        <f t="shared" ref="E108:F108" si="78">SUM(E102:E107)</f>
        <v>221</v>
      </c>
      <c r="F108" s="104">
        <f t="shared" si="78"/>
        <v>2805</v>
      </c>
      <c r="G108" s="104"/>
      <c r="H108" s="104">
        <f t="shared" ref="H108" si="79">SUM(H102:H107)</f>
        <v>22</v>
      </c>
      <c r="I108" s="104"/>
      <c r="J108" s="104"/>
      <c r="K108" s="104">
        <f>SUM(K102:K107)</f>
        <v>0</v>
      </c>
      <c r="L108" s="104">
        <f t="shared" ref="L108" si="80">SUM(L102:L107)</f>
        <v>0</v>
      </c>
      <c r="M108" s="104"/>
      <c r="N108" s="104">
        <f t="shared" ref="N108" si="81">SUM(N102:N107)</f>
        <v>0</v>
      </c>
      <c r="O108" s="104"/>
    </row>
    <row r="109" spans="1:26" x14ac:dyDescent="0.15">
      <c r="A109" s="104"/>
      <c r="C109" s="108"/>
      <c r="D109" s="108"/>
      <c r="E109" s="108"/>
      <c r="F109" s="108"/>
      <c r="G109" s="108"/>
      <c r="H109" s="108"/>
      <c r="I109" s="108"/>
      <c r="J109" s="108"/>
      <c r="K109" s="108"/>
      <c r="L109" s="108"/>
    </row>
    <row r="110" spans="1:26" x14ac:dyDescent="0.15">
      <c r="A110" s="104"/>
      <c r="C110" s="108"/>
      <c r="D110" s="108"/>
      <c r="E110" s="108"/>
      <c r="F110" s="108"/>
      <c r="G110" s="108"/>
      <c r="H110" s="108"/>
      <c r="I110" s="108"/>
      <c r="J110" s="108"/>
      <c r="K110" s="108"/>
      <c r="L110" s="108"/>
    </row>
    <row r="111" spans="1:26" x14ac:dyDescent="0.15">
      <c r="A111" s="603" t="s">
        <v>52</v>
      </c>
      <c r="B111" s="603"/>
      <c r="C111" s="603"/>
      <c r="D111" s="603"/>
      <c r="E111" s="603"/>
      <c r="F111" s="603"/>
      <c r="G111" s="603"/>
      <c r="H111" s="108"/>
      <c r="I111" s="108"/>
      <c r="J111" s="603" t="s">
        <v>49</v>
      </c>
      <c r="K111" s="603"/>
      <c r="L111" s="603"/>
      <c r="M111" s="603"/>
      <c r="N111" s="603"/>
      <c r="R111" s="603" t="s">
        <v>50</v>
      </c>
      <c r="S111" s="603"/>
      <c r="T111" s="603"/>
      <c r="V111" s="603" t="s">
        <v>51</v>
      </c>
      <c r="W111" s="602"/>
    </row>
    <row r="112" spans="1:26" x14ac:dyDescent="0.15">
      <c r="A112" s="104" t="s">
        <v>31</v>
      </c>
      <c r="B112" s="104" t="s">
        <v>66</v>
      </c>
      <c r="C112" s="104" t="s">
        <v>34</v>
      </c>
      <c r="D112" s="104" t="s">
        <v>17</v>
      </c>
      <c r="E112" s="104" t="s">
        <v>18</v>
      </c>
      <c r="F112" s="104" t="s">
        <v>19</v>
      </c>
      <c r="G112" s="104" t="s">
        <v>20</v>
      </c>
      <c r="H112" s="104" t="s">
        <v>6</v>
      </c>
      <c r="I112" s="104" t="s">
        <v>53</v>
      </c>
      <c r="K112" s="104" t="s">
        <v>10</v>
      </c>
      <c r="L112" s="104" t="s">
        <v>11</v>
      </c>
      <c r="M112" s="104" t="s">
        <v>12</v>
      </c>
      <c r="N112" s="104" t="s">
        <v>54</v>
      </c>
      <c r="O112" s="104" t="s">
        <v>7</v>
      </c>
      <c r="R112" s="104" t="s">
        <v>31</v>
      </c>
      <c r="S112" s="104" t="s">
        <v>47</v>
      </c>
      <c r="T112" s="104" t="s">
        <v>45</v>
      </c>
      <c r="U112" s="104" t="s">
        <v>46</v>
      </c>
      <c r="W112" s="104" t="s">
        <v>14</v>
      </c>
      <c r="X112" s="104" t="s">
        <v>21</v>
      </c>
      <c r="Y112" s="104" t="s">
        <v>1004</v>
      </c>
      <c r="Z112" s="104"/>
    </row>
    <row r="113" spans="1:26" x14ac:dyDescent="0.15">
      <c r="A113" s="105" t="s">
        <v>573</v>
      </c>
      <c r="B113" s="106">
        <v>16</v>
      </c>
      <c r="C113" s="103">
        <f>E113/D113</f>
        <v>0.91891891891891897</v>
      </c>
      <c r="D113" s="106">
        <v>37</v>
      </c>
      <c r="E113" s="106">
        <v>34</v>
      </c>
      <c r="F113" s="106">
        <v>412</v>
      </c>
      <c r="G113" s="106">
        <f>F113/E113</f>
        <v>12.117647058823529</v>
      </c>
      <c r="H113" s="106">
        <v>0</v>
      </c>
      <c r="I113" s="103">
        <f>H113/E113</f>
        <v>0</v>
      </c>
      <c r="K113" s="106">
        <v>0</v>
      </c>
      <c r="L113" s="106">
        <v>0</v>
      </c>
      <c r="M113" s="106">
        <v>0</v>
      </c>
      <c r="N113" s="106">
        <v>0</v>
      </c>
      <c r="O113" s="103" t="e">
        <f>N113/K113</f>
        <v>#DIV/0!</v>
      </c>
      <c r="R113" s="105" t="s">
        <v>574</v>
      </c>
      <c r="S113" s="119">
        <f>(D113+K113)/($E$47+$L$47+$E$38+$L$38+$K$27+$D$27+$N$17)</f>
        <v>3.6027263875365138E-2</v>
      </c>
      <c r="T113" s="119">
        <f>D113/($E$47+$E$38+$K$27)</f>
        <v>7.2407045009784732E-2</v>
      </c>
      <c r="U113" s="119">
        <f>K113/($L$47+$L$38+$D$27+$N$17)</f>
        <v>0</v>
      </c>
      <c r="W113" s="106">
        <f>(F113*0.1)+(H113*6)+(L113*0.1)+(N113*6)</f>
        <v>41.2</v>
      </c>
      <c r="X113" s="106">
        <f>(E113*1)+(F113*0.1)+(H113*6)+(L113*0.1)+(N113*6)</f>
        <v>75.2</v>
      </c>
      <c r="Y113" s="106">
        <f>(E113*0.5)+(F113*0.1)+(H113*6)+(L113*0.1)+(N113*6)</f>
        <v>58.2</v>
      </c>
      <c r="Z113" s="108"/>
    </row>
    <row r="114" spans="1:26" x14ac:dyDescent="0.15">
      <c r="A114" s="105" t="s">
        <v>447</v>
      </c>
      <c r="B114" s="106">
        <v>13</v>
      </c>
      <c r="C114" s="103">
        <f t="shared" ref="C114:C116" si="82">E114/D114</f>
        <v>0.86956521739130432</v>
      </c>
      <c r="D114" s="106">
        <v>23</v>
      </c>
      <c r="E114" s="106">
        <v>20</v>
      </c>
      <c r="F114" s="106">
        <v>238</v>
      </c>
      <c r="G114" s="106">
        <f>F114/E114</f>
        <v>11.9</v>
      </c>
      <c r="H114" s="106">
        <v>0</v>
      </c>
      <c r="I114" s="103">
        <f t="shared" ref="I114:I116" si="83">H114/E114</f>
        <v>0</v>
      </c>
      <c r="K114" s="106">
        <v>0</v>
      </c>
      <c r="L114" s="106">
        <v>0</v>
      </c>
      <c r="M114" s="106">
        <v>0</v>
      </c>
      <c r="N114" s="106">
        <v>0</v>
      </c>
      <c r="O114" s="103" t="e">
        <f t="shared" ref="O114:O116" si="84">N114/K114</f>
        <v>#DIV/0!</v>
      </c>
      <c r="R114" s="105" t="s">
        <v>246</v>
      </c>
      <c r="S114" s="119">
        <f>(D114+K114)/($E$47+$L$47+$E$38+$L$38+$K$27+$D$27+$N$17)</f>
        <v>2.2395326192794548E-2</v>
      </c>
      <c r="T114" s="119">
        <f>D114/($E$47+$E$38+$K$27)</f>
        <v>4.5009784735812131E-2</v>
      </c>
      <c r="U114" s="119">
        <f>K114/($L$47+$L$38+$D$27+$N$17)</f>
        <v>0</v>
      </c>
      <c r="W114" s="106">
        <f t="shared" ref="W114:W116" si="85">(F114*0.1)+(H114*6)+(L114*0.1)+(N114*6)</f>
        <v>23.8</v>
      </c>
      <c r="X114" s="106">
        <f t="shared" ref="X114:X116" si="86">(E114*1)+(F114*0.1)+(H114*6)+(L114*0.1)+(N114*6)</f>
        <v>43.8</v>
      </c>
      <c r="Y114" s="106">
        <f t="shared" ref="Y114:Y116" si="87">(E114*0.5)+(F114*0.1)+(H114*6)+(L114*0.1)+(N114*6)</f>
        <v>33.799999999999997</v>
      </c>
      <c r="Z114" s="108"/>
    </row>
    <row r="115" spans="1:26" x14ac:dyDescent="0.15">
      <c r="A115" s="105" t="s">
        <v>1484</v>
      </c>
      <c r="B115" s="106">
        <v>17</v>
      </c>
      <c r="C115" s="103">
        <f t="shared" si="82"/>
        <v>0.67500000000000004</v>
      </c>
      <c r="D115" s="106">
        <v>40</v>
      </c>
      <c r="E115" s="106">
        <v>27</v>
      </c>
      <c r="F115" s="106">
        <v>283</v>
      </c>
      <c r="G115" s="106">
        <f>F115/E115</f>
        <v>10.481481481481481</v>
      </c>
      <c r="H115" s="106">
        <v>0</v>
      </c>
      <c r="I115" s="103">
        <f t="shared" si="83"/>
        <v>0</v>
      </c>
      <c r="K115" s="106">
        <v>0</v>
      </c>
      <c r="L115" s="106">
        <v>0</v>
      </c>
      <c r="M115" s="106">
        <v>0</v>
      </c>
      <c r="N115" s="106">
        <v>0</v>
      </c>
      <c r="O115" s="103" t="e">
        <f t="shared" si="84"/>
        <v>#DIV/0!</v>
      </c>
      <c r="R115" s="105"/>
      <c r="S115" s="119">
        <f>(D115+K115)/($E$47+$L$47+$E$38+$L$38+$K$27+$D$27+$N$17)</f>
        <v>3.8948393378773129E-2</v>
      </c>
      <c r="T115" s="119">
        <f>D115/($E$47+$E$38+$K$27)</f>
        <v>7.8277886497064575E-2</v>
      </c>
      <c r="U115" s="119">
        <f>K115/($L$47+$L$38+$D$27+$N$17)</f>
        <v>0</v>
      </c>
      <c r="W115" s="106">
        <f t="shared" si="85"/>
        <v>28.3</v>
      </c>
      <c r="X115" s="106">
        <f t="shared" si="86"/>
        <v>55.3</v>
      </c>
      <c r="Y115" s="106">
        <f t="shared" si="87"/>
        <v>41.8</v>
      </c>
      <c r="Z115" s="108"/>
    </row>
    <row r="116" spans="1:26" x14ac:dyDescent="0.15">
      <c r="A116" s="105"/>
      <c r="B116" s="106"/>
      <c r="C116" s="103" t="e">
        <f t="shared" si="82"/>
        <v>#DIV/0!</v>
      </c>
      <c r="D116" s="106">
        <v>0</v>
      </c>
      <c r="E116" s="106">
        <v>0</v>
      </c>
      <c r="F116" s="106">
        <v>0</v>
      </c>
      <c r="G116" s="106" t="e">
        <f>F116/E116</f>
        <v>#DIV/0!</v>
      </c>
      <c r="H116" s="106">
        <v>0</v>
      </c>
      <c r="I116" s="103" t="e">
        <f t="shared" si="83"/>
        <v>#DIV/0!</v>
      </c>
      <c r="K116" s="106"/>
      <c r="L116" s="106"/>
      <c r="M116" s="106">
        <v>0</v>
      </c>
      <c r="N116" s="106">
        <v>0</v>
      </c>
      <c r="O116" s="103" t="e">
        <f t="shared" si="84"/>
        <v>#DIV/0!</v>
      </c>
      <c r="R116" s="105" t="s">
        <v>248</v>
      </c>
      <c r="S116" s="119">
        <f>(D116+K116)/($E$47+$L$47+$E$38+$L$38+$K$27+$D$27+$N$17)</f>
        <v>0</v>
      </c>
      <c r="T116" s="119">
        <f>D116/($E$47+$E$38+$K$27)</f>
        <v>0</v>
      </c>
      <c r="U116" s="119">
        <f>K116/($L$47+$L$38+$D$27+$N$17)</f>
        <v>0</v>
      </c>
      <c r="W116" s="106">
        <f t="shared" si="85"/>
        <v>0</v>
      </c>
      <c r="X116" s="106">
        <f t="shared" si="86"/>
        <v>0</v>
      </c>
      <c r="Y116" s="106">
        <f t="shared" si="87"/>
        <v>0</v>
      </c>
      <c r="Z116" s="108"/>
    </row>
    <row r="117" spans="1:26" x14ac:dyDescent="0.15">
      <c r="A117" s="104" t="s">
        <v>44</v>
      </c>
      <c r="B117" s="104"/>
      <c r="C117" s="100"/>
      <c r="D117" s="104">
        <f>SUM(D113:D116)</f>
        <v>100</v>
      </c>
      <c r="E117" s="104">
        <f t="shared" ref="E117:F117" si="88">SUM(E113:E116)</f>
        <v>81</v>
      </c>
      <c r="F117" s="104">
        <f t="shared" si="88"/>
        <v>933</v>
      </c>
      <c r="G117" s="104"/>
      <c r="H117" s="104">
        <f t="shared" ref="H117" si="89">SUM(H113:H116)</f>
        <v>0</v>
      </c>
      <c r="I117" s="104"/>
      <c r="J117" s="104"/>
      <c r="K117" s="104">
        <f>SUM(K113:K116)</f>
        <v>0</v>
      </c>
      <c r="L117" s="104">
        <f t="shared" ref="L117" si="90">SUM(L113:L116)</f>
        <v>0</v>
      </c>
      <c r="M117" s="104"/>
      <c r="N117" s="104">
        <f t="shared" ref="N117" si="91">SUM(N113:N116)</f>
        <v>0</v>
      </c>
      <c r="O117" s="100"/>
      <c r="Q117" s="109"/>
      <c r="S117" s="109"/>
      <c r="U117" s="108"/>
      <c r="V117" s="108"/>
    </row>
    <row r="118" spans="1:26" x14ac:dyDescent="0.15">
      <c r="H118" s="113"/>
      <c r="I118" s="108"/>
      <c r="J118" s="108"/>
      <c r="P118" s="109"/>
      <c r="Q118" s="109"/>
      <c r="R118" s="109"/>
      <c r="T118" s="108"/>
      <c r="U118" s="108"/>
    </row>
    <row r="119" spans="1:26" x14ac:dyDescent="0.15">
      <c r="H119" s="113"/>
      <c r="I119" s="108"/>
      <c r="J119" s="108"/>
      <c r="P119" s="109"/>
      <c r="Q119" s="109"/>
      <c r="R119" s="109"/>
      <c r="T119" s="108"/>
      <c r="U119" s="108"/>
    </row>
    <row r="120" spans="1:26" x14ac:dyDescent="0.15">
      <c r="A120" s="603" t="s">
        <v>57</v>
      </c>
      <c r="B120" s="603"/>
      <c r="C120" s="603"/>
      <c r="D120" s="603"/>
      <c r="E120" s="603"/>
      <c r="F120" s="603"/>
      <c r="G120" s="603"/>
      <c r="H120" s="113"/>
      <c r="I120" s="108"/>
      <c r="J120" s="603" t="s">
        <v>58</v>
      </c>
      <c r="K120" s="604"/>
      <c r="L120" s="604"/>
      <c r="M120" s="604"/>
      <c r="N120" s="604"/>
      <c r="P120" s="120"/>
      <c r="Q120" s="109"/>
      <c r="R120" s="603" t="s">
        <v>62</v>
      </c>
      <c r="S120" s="604"/>
      <c r="T120" s="604"/>
      <c r="U120" s="604"/>
      <c r="V120" s="604"/>
    </row>
    <row r="121" spans="1:26" x14ac:dyDescent="0.15">
      <c r="A121" s="100"/>
      <c r="B121" s="104" t="s">
        <v>17</v>
      </c>
      <c r="C121" s="104" t="s">
        <v>42</v>
      </c>
      <c r="D121" s="104" t="s">
        <v>19</v>
      </c>
      <c r="E121" s="104" t="s">
        <v>6</v>
      </c>
      <c r="H121" s="108"/>
      <c r="I121" s="108"/>
      <c r="J121" s="605" t="s">
        <v>59</v>
      </c>
      <c r="K121" s="602"/>
      <c r="L121" s="602"/>
      <c r="M121" s="602"/>
      <c r="N121" s="100" t="s">
        <v>60</v>
      </c>
      <c r="R121" s="605" t="s">
        <v>59</v>
      </c>
      <c r="S121" s="602"/>
      <c r="T121" s="602"/>
      <c r="U121" s="602"/>
      <c r="V121" s="100" t="s">
        <v>60</v>
      </c>
    </row>
    <row r="122" spans="1:26" x14ac:dyDescent="0.15">
      <c r="A122" s="117" t="s">
        <v>33</v>
      </c>
      <c r="B122" s="106">
        <f>SUM(J92:J96,D102:D107,D113:D116)</f>
        <v>534</v>
      </c>
      <c r="C122" s="106">
        <f>SUM(E113:E116,E102:E107,K92:K96)</f>
        <v>372</v>
      </c>
      <c r="D122" s="106">
        <f>SUM(F113:F116,F102:F107,L92:L96)</f>
        <v>4210</v>
      </c>
      <c r="E122" s="106">
        <f>SUM(N92:N96,H102:H107,H113:H116)</f>
        <v>23</v>
      </c>
      <c r="H122" s="108"/>
      <c r="I122" s="108"/>
      <c r="J122" s="606" t="s">
        <v>654</v>
      </c>
      <c r="K122" s="606"/>
      <c r="L122" s="606"/>
      <c r="M122" s="606"/>
      <c r="N122" s="105" t="s">
        <v>285</v>
      </c>
      <c r="R122" s="606" t="s">
        <v>1380</v>
      </c>
      <c r="S122" s="606"/>
      <c r="T122" s="606"/>
      <c r="U122" s="606"/>
      <c r="V122" s="105" t="s">
        <v>285</v>
      </c>
    </row>
    <row r="123" spans="1:26" x14ac:dyDescent="0.15">
      <c r="A123" s="117" t="s">
        <v>43</v>
      </c>
      <c r="B123" s="106">
        <f>SUM(C87)</f>
        <v>534</v>
      </c>
      <c r="C123" s="106">
        <f>SUM(D87)</f>
        <v>372</v>
      </c>
      <c r="D123" s="106">
        <f>SUM(F87)</f>
        <v>4210</v>
      </c>
      <c r="E123" s="106">
        <f>SUM(H87)</f>
        <v>20</v>
      </c>
      <c r="F123" s="104"/>
      <c r="J123" s="606"/>
      <c r="K123" s="606"/>
      <c r="L123" s="606"/>
      <c r="M123" s="606"/>
      <c r="N123" s="105"/>
      <c r="R123" s="606"/>
      <c r="S123" s="606"/>
      <c r="T123" s="606"/>
      <c r="U123" s="606"/>
      <c r="V123" s="105"/>
    </row>
    <row r="124" spans="1:26" x14ac:dyDescent="0.15">
      <c r="A124" s="117" t="s">
        <v>65</v>
      </c>
      <c r="B124" s="105"/>
      <c r="F124" s="104"/>
      <c r="J124" s="606" t="s">
        <v>642</v>
      </c>
      <c r="K124" s="606"/>
      <c r="L124" s="606"/>
      <c r="M124" s="606"/>
      <c r="N124" s="105" t="s">
        <v>16</v>
      </c>
      <c r="R124" s="606"/>
      <c r="S124" s="606"/>
      <c r="T124" s="606"/>
      <c r="U124" s="606"/>
      <c r="V124" s="105"/>
    </row>
    <row r="125" spans="1:26" x14ac:dyDescent="0.15">
      <c r="J125" s="606" t="s">
        <v>1437</v>
      </c>
      <c r="K125" s="606"/>
      <c r="L125" s="606"/>
      <c r="M125" s="606"/>
      <c r="N125" s="105" t="s">
        <v>285</v>
      </c>
      <c r="R125" s="606"/>
      <c r="S125" s="606"/>
      <c r="T125" s="606"/>
      <c r="U125" s="606"/>
      <c r="V125" s="105"/>
    </row>
    <row r="126" spans="1:26" x14ac:dyDescent="0.15">
      <c r="A126" s="100"/>
      <c r="B126" s="104" t="s">
        <v>1</v>
      </c>
      <c r="C126" s="104" t="s">
        <v>4</v>
      </c>
      <c r="D126" s="104" t="s">
        <v>6</v>
      </c>
      <c r="J126" s="606" t="s">
        <v>656</v>
      </c>
      <c r="K126" s="606"/>
      <c r="L126" s="606"/>
      <c r="M126" s="606"/>
      <c r="N126" s="105" t="s">
        <v>285</v>
      </c>
      <c r="R126" s="606"/>
      <c r="S126" s="606"/>
      <c r="T126" s="606"/>
      <c r="U126" s="606"/>
      <c r="V126" s="105"/>
    </row>
    <row r="127" spans="1:26" x14ac:dyDescent="0.15">
      <c r="A127" s="117" t="s">
        <v>56</v>
      </c>
      <c r="B127" s="106">
        <f>SUM(M84:M86,C92:C96,K102:K107,K113:K116)</f>
        <v>449</v>
      </c>
      <c r="C127" s="106">
        <f>SUM(N84:N86,D92:D96,L102:L107,L113:L116)</f>
        <v>1822</v>
      </c>
      <c r="D127" s="106">
        <f>SUM(P84:P86,F92:F96,N102:N107,N113:N116)</f>
        <v>17</v>
      </c>
      <c r="J127" s="606" t="s">
        <v>939</v>
      </c>
      <c r="K127" s="606"/>
      <c r="L127" s="606"/>
      <c r="M127" s="606"/>
      <c r="N127" s="105" t="s">
        <v>16</v>
      </c>
      <c r="R127" s="606"/>
      <c r="S127" s="606"/>
      <c r="T127" s="606"/>
      <c r="U127" s="606"/>
      <c r="V127" s="105"/>
    </row>
    <row r="128" spans="1:26" x14ac:dyDescent="0.15">
      <c r="A128" s="117" t="s">
        <v>65</v>
      </c>
      <c r="B128" s="105"/>
      <c r="J128" s="606" t="s">
        <v>290</v>
      </c>
      <c r="K128" s="606"/>
      <c r="L128" s="606"/>
      <c r="M128" s="606"/>
      <c r="N128" s="105" t="s">
        <v>285</v>
      </c>
      <c r="R128" s="607"/>
      <c r="S128" s="606"/>
      <c r="T128" s="606"/>
      <c r="U128" s="606"/>
      <c r="V128" s="105"/>
    </row>
    <row r="129" spans="1:23" x14ac:dyDescent="0.15">
      <c r="J129" s="606"/>
      <c r="K129" s="606"/>
      <c r="L129" s="606"/>
      <c r="M129" s="606"/>
      <c r="N129" s="105"/>
      <c r="R129" s="607"/>
      <c r="S129" s="606"/>
      <c r="T129" s="606"/>
      <c r="U129" s="606"/>
      <c r="V129" s="105"/>
    </row>
    <row r="130" spans="1:23" x14ac:dyDescent="0.15">
      <c r="B130" s="104" t="s">
        <v>40</v>
      </c>
      <c r="C130" s="104" t="s">
        <v>41</v>
      </c>
    </row>
    <row r="131" spans="1:23" x14ac:dyDescent="0.15">
      <c r="A131" s="117" t="s">
        <v>39</v>
      </c>
      <c r="B131" s="103">
        <f>B127/(B123+B127)</f>
        <v>0.45676500508647</v>
      </c>
      <c r="C131" s="103">
        <f>B123/(B123+B127)</f>
        <v>0.54323499491353</v>
      </c>
      <c r="J131" s="98" t="s">
        <v>61</v>
      </c>
    </row>
    <row r="132" spans="1:23" x14ac:dyDescent="0.15">
      <c r="A132" s="117" t="s">
        <v>64</v>
      </c>
      <c r="B132" s="105"/>
      <c r="C132" s="105"/>
    </row>
    <row r="141" spans="1:23" x14ac:dyDescent="0.15">
      <c r="A141" s="603" t="s">
        <v>93</v>
      </c>
      <c r="B141" s="603"/>
      <c r="C141" s="603"/>
      <c r="D141" s="603"/>
      <c r="E141" s="603"/>
      <c r="F141" s="603"/>
      <c r="G141" s="603"/>
      <c r="H141" s="603"/>
      <c r="I141" s="603"/>
      <c r="J141" s="603"/>
      <c r="K141" s="603"/>
      <c r="L141" s="603"/>
      <c r="M141" s="603"/>
      <c r="N141" s="603"/>
      <c r="O141" s="603"/>
      <c r="P141" s="603"/>
      <c r="Q141" s="603"/>
      <c r="R141" s="603"/>
      <c r="S141" s="603"/>
      <c r="T141" s="603"/>
      <c r="U141" s="603"/>
      <c r="V141" s="603"/>
      <c r="W141" s="603"/>
    </row>
    <row r="142" spans="1:23" x14ac:dyDescent="0.15">
      <c r="A142" s="99"/>
      <c r="B142" s="99"/>
      <c r="C142" s="99"/>
      <c r="D142" s="99"/>
      <c r="E142" s="99"/>
      <c r="F142" s="99"/>
      <c r="G142" s="99"/>
      <c r="H142" s="99"/>
      <c r="I142" s="99"/>
      <c r="J142" s="99"/>
      <c r="K142" s="99"/>
      <c r="L142" s="99"/>
      <c r="M142" s="99"/>
      <c r="N142" s="99"/>
      <c r="O142" s="99"/>
      <c r="P142" s="99"/>
      <c r="Q142" s="99"/>
      <c r="R142" s="99"/>
      <c r="S142" s="99"/>
      <c r="T142" s="99"/>
      <c r="U142" s="99"/>
      <c r="V142" s="99"/>
      <c r="W142" s="99"/>
    </row>
    <row r="143" spans="1:23" x14ac:dyDescent="0.15">
      <c r="H143" s="601" t="s">
        <v>36</v>
      </c>
      <c r="I143" s="602"/>
      <c r="J143" s="602"/>
      <c r="M143" s="601" t="s">
        <v>37</v>
      </c>
      <c r="N143" s="601"/>
      <c r="O143" s="601"/>
    </row>
    <row r="144" spans="1:23" x14ac:dyDescent="0.15">
      <c r="H144" s="601" t="s">
        <v>38</v>
      </c>
      <c r="I144" s="601"/>
      <c r="J144" s="601"/>
    </row>
    <row r="145" spans="1:20" x14ac:dyDescent="0.15">
      <c r="H145" s="601"/>
      <c r="I145" s="602"/>
      <c r="J145" s="602"/>
    </row>
    <row r="146" spans="1:20" x14ac:dyDescent="0.15">
      <c r="H146" s="601"/>
      <c r="I146" s="602"/>
      <c r="J146" s="602"/>
    </row>
    <row r="147" spans="1:20" x14ac:dyDescent="0.15">
      <c r="D147" s="100" t="s">
        <v>83</v>
      </c>
      <c r="P147" s="100" t="s">
        <v>84</v>
      </c>
    </row>
    <row r="148" spans="1:20" x14ac:dyDescent="0.15">
      <c r="A148" s="104" t="s">
        <v>90</v>
      </c>
      <c r="P148" s="100" t="s">
        <v>90</v>
      </c>
      <c r="S148" s="104" t="s">
        <v>92</v>
      </c>
    </row>
    <row r="149" spans="1:20" x14ac:dyDescent="0.15">
      <c r="A149" s="117" t="s">
        <v>79</v>
      </c>
      <c r="B149" s="121" t="s">
        <v>89</v>
      </c>
      <c r="C149" s="121" t="s">
        <v>2</v>
      </c>
      <c r="D149" s="121" t="s">
        <v>3</v>
      </c>
      <c r="E149" s="121" t="s">
        <v>19</v>
      </c>
      <c r="F149" s="121" t="s">
        <v>6</v>
      </c>
      <c r="G149" s="121" t="s">
        <v>76</v>
      </c>
      <c r="H149" s="121" t="s">
        <v>10</v>
      </c>
      <c r="I149" s="121" t="s">
        <v>19</v>
      </c>
      <c r="J149" s="121" t="s">
        <v>77</v>
      </c>
      <c r="K149" s="121" t="s">
        <v>6</v>
      </c>
      <c r="L149" s="121" t="s">
        <v>14</v>
      </c>
      <c r="O149" s="121" t="s">
        <v>85</v>
      </c>
      <c r="P149" s="121" t="s">
        <v>86</v>
      </c>
      <c r="Q149" s="121" t="s">
        <v>87</v>
      </c>
      <c r="S149" s="102" t="s">
        <v>40</v>
      </c>
      <c r="T149" s="102" t="s">
        <v>41</v>
      </c>
    </row>
    <row r="150" spans="1:20" x14ac:dyDescent="0.15">
      <c r="A150" s="105" t="s">
        <v>44</v>
      </c>
      <c r="B150" s="116">
        <f>AVERAGE(B160,B170)</f>
        <v>536</v>
      </c>
      <c r="C150" s="116">
        <f>AVERAGE(C160,C170)</f>
        <v>368.5</v>
      </c>
      <c r="D150" s="122">
        <f>C150/B150</f>
        <v>0.6875</v>
      </c>
      <c r="E150" s="116">
        <f>AVERAGE(E160,E170)</f>
        <v>4203.5</v>
      </c>
      <c r="F150" s="116">
        <f t="shared" ref="F150:I150" si="92">AVERAGE(F160,F170)</f>
        <v>23</v>
      </c>
      <c r="G150" s="116">
        <f t="shared" si="92"/>
        <v>15</v>
      </c>
      <c r="H150" s="116">
        <f t="shared" si="92"/>
        <v>49</v>
      </c>
      <c r="I150" s="116">
        <f t="shared" si="92"/>
        <v>184</v>
      </c>
      <c r="J150" s="123">
        <f>I150/H150</f>
        <v>3.7551020408163267</v>
      </c>
      <c r="K150" s="116">
        <f>AVERAGE(K160,K170)</f>
        <v>1</v>
      </c>
      <c r="L150" s="106">
        <f>((E150*0.05)+(F150*4)+(G150*-1)+(I150*0.1)+(K150*6))</f>
        <v>311.57499999999999</v>
      </c>
      <c r="O150" s="122">
        <f>(B150+H150)/(B152+F152+B154+F154+B156+F156+B150+H150)</f>
        <v>0.39314516129032256</v>
      </c>
      <c r="P150" s="103">
        <f>B150/(B150+F152+F154+F156)</f>
        <v>0.51145038167938928</v>
      </c>
      <c r="Q150" s="103">
        <f>H150/(H150+B152+B154+B156)</f>
        <v>0.11136363636363636</v>
      </c>
      <c r="S150" s="103">
        <f>(H150+B152+B154+B156)/(H150+B152+B154+B156+B150)</f>
        <v>0.45081967213114754</v>
      </c>
      <c r="T150" s="103">
        <f>B150/(B150+H150+B152+B154+B156)</f>
        <v>0.54918032786885251</v>
      </c>
    </row>
    <row r="151" spans="1:20" x14ac:dyDescent="0.15">
      <c r="A151" s="117" t="s">
        <v>80</v>
      </c>
      <c r="B151" s="121" t="s">
        <v>10</v>
      </c>
      <c r="C151" s="121" t="s">
        <v>19</v>
      </c>
      <c r="D151" s="121" t="s">
        <v>77</v>
      </c>
      <c r="E151" s="121" t="s">
        <v>6</v>
      </c>
      <c r="F151" s="121" t="s">
        <v>17</v>
      </c>
      <c r="G151" s="121" t="s">
        <v>18</v>
      </c>
      <c r="H151" s="121" t="s">
        <v>19</v>
      </c>
      <c r="I151" s="121" t="s">
        <v>78</v>
      </c>
      <c r="J151" s="121" t="s">
        <v>6</v>
      </c>
      <c r="K151" s="121" t="s">
        <v>14</v>
      </c>
      <c r="L151" s="116" t="s">
        <v>91</v>
      </c>
      <c r="O151" s="102" t="s">
        <v>85</v>
      </c>
      <c r="P151" s="102" t="s">
        <v>87</v>
      </c>
      <c r="Q151" s="102" t="s">
        <v>88</v>
      </c>
    </row>
    <row r="152" spans="1:20" x14ac:dyDescent="0.15">
      <c r="A152" s="105" t="s">
        <v>44</v>
      </c>
      <c r="B152" s="116">
        <f>AVERAGE(B162,B172)</f>
        <v>381</v>
      </c>
      <c r="C152" s="116">
        <f>AVERAGE(C162,C172)</f>
        <v>1608.5</v>
      </c>
      <c r="D152" s="123">
        <f>C152/B152</f>
        <v>4.2217847769028873</v>
      </c>
      <c r="E152" s="116">
        <f>AVERAGE(E162,E172)</f>
        <v>16.5</v>
      </c>
      <c r="F152" s="116">
        <f t="shared" ref="F152:H152" si="93">AVERAGE(F162,F172)</f>
        <v>86</v>
      </c>
      <c r="G152" s="116">
        <f t="shared" si="93"/>
        <v>72.5</v>
      </c>
      <c r="H152" s="116">
        <f t="shared" si="93"/>
        <v>550.5</v>
      </c>
      <c r="I152" s="123">
        <f>H152/G152</f>
        <v>7.5931034482758619</v>
      </c>
      <c r="J152" s="116">
        <f>AVERAGE(J162,J172)</f>
        <v>1</v>
      </c>
      <c r="K152" s="106">
        <f>(C152*0.1)+(E152*6)+(H152*0.1)+(J152*6)</f>
        <v>320.90000000000003</v>
      </c>
      <c r="L152" s="106">
        <f>(C152*0.1)+(E152*6)+(G152*1)+(H152*0.1)+(J152*6)</f>
        <v>393.40000000000003</v>
      </c>
      <c r="O152" s="122">
        <f>(B152+F152)/(B152+F152+B154+F154+B156+F156+B150+H150)</f>
        <v>0.31384408602150538</v>
      </c>
      <c r="P152" s="103">
        <f>B152/(H150+B152+B154+B156)</f>
        <v>0.86590909090909096</v>
      </c>
      <c r="Q152" s="103">
        <f>F152/(F152+F154+F156)</f>
        <v>0.16796875</v>
      </c>
    </row>
    <row r="153" spans="1:20" x14ac:dyDescent="0.15">
      <c r="A153" s="117" t="s">
        <v>81</v>
      </c>
      <c r="B153" s="121" t="s">
        <v>10</v>
      </c>
      <c r="C153" s="121" t="s">
        <v>19</v>
      </c>
      <c r="D153" s="121" t="s">
        <v>77</v>
      </c>
      <c r="E153" s="121" t="s">
        <v>6</v>
      </c>
      <c r="F153" s="121" t="s">
        <v>17</v>
      </c>
      <c r="G153" s="121" t="s">
        <v>18</v>
      </c>
      <c r="H153" s="121" t="s">
        <v>19</v>
      </c>
      <c r="I153" s="121" t="s">
        <v>78</v>
      </c>
      <c r="J153" s="121" t="s">
        <v>6</v>
      </c>
      <c r="K153" s="121" t="s">
        <v>14</v>
      </c>
      <c r="L153" s="116" t="s">
        <v>91</v>
      </c>
      <c r="O153" s="102" t="s">
        <v>85</v>
      </c>
      <c r="P153" s="102" t="s">
        <v>87</v>
      </c>
      <c r="Q153" s="102" t="s">
        <v>88</v>
      </c>
    </row>
    <row r="154" spans="1:20" x14ac:dyDescent="0.15">
      <c r="A154" s="105" t="s">
        <v>44</v>
      </c>
      <c r="B154" s="116">
        <f>AVERAGE(B164,B174)</f>
        <v>10</v>
      </c>
      <c r="C154" s="116">
        <f>AVERAGE(C164,C174)</f>
        <v>63.5</v>
      </c>
      <c r="D154" s="116">
        <f>C154/B154</f>
        <v>6.35</v>
      </c>
      <c r="E154" s="116">
        <f>AVERAGE(E164,E174)</f>
        <v>0</v>
      </c>
      <c r="F154" s="116">
        <f t="shared" ref="F154:H154" si="94">AVERAGE(F164,F174)</f>
        <v>317.5</v>
      </c>
      <c r="G154" s="116">
        <f t="shared" si="94"/>
        <v>218</v>
      </c>
      <c r="H154" s="116">
        <f t="shared" si="94"/>
        <v>2901</v>
      </c>
      <c r="I154" s="123">
        <f>H154/G154</f>
        <v>13.307339449541285</v>
      </c>
      <c r="J154" s="116">
        <f>AVERAGE(J164,J174)</f>
        <v>16</v>
      </c>
      <c r="K154" s="106">
        <f>(C154*0.1)+(E154*6)+(H154*0.1)+(J154*6)</f>
        <v>392.45000000000005</v>
      </c>
      <c r="L154" s="106">
        <f>(C154*0.1)+(E154*6)+(G154*1)+(H154*0.1)+(J154*6)</f>
        <v>610.45000000000005</v>
      </c>
      <c r="O154" s="122">
        <f>(B154+F154)/(B152+F152+B154+F154+B156+F156+B150+H150)</f>
        <v>0.22009408602150538</v>
      </c>
      <c r="P154" s="103">
        <f>B154/(B152+H150+B154+B156)</f>
        <v>2.2727272727272728E-2</v>
      </c>
      <c r="Q154" s="103">
        <f>F154/(F154+F152+F156)</f>
        <v>0.6201171875</v>
      </c>
    </row>
    <row r="155" spans="1:20" x14ac:dyDescent="0.15">
      <c r="A155" s="117" t="s">
        <v>82</v>
      </c>
      <c r="B155" s="121" t="s">
        <v>10</v>
      </c>
      <c r="C155" s="121" t="s">
        <v>19</v>
      </c>
      <c r="D155" s="121" t="s">
        <v>77</v>
      </c>
      <c r="E155" s="121" t="s">
        <v>6</v>
      </c>
      <c r="F155" s="121" t="s">
        <v>17</v>
      </c>
      <c r="G155" s="121" t="s">
        <v>18</v>
      </c>
      <c r="H155" s="121" t="s">
        <v>19</v>
      </c>
      <c r="I155" s="121" t="s">
        <v>78</v>
      </c>
      <c r="J155" s="121" t="s">
        <v>6</v>
      </c>
      <c r="K155" s="121" t="s">
        <v>14</v>
      </c>
      <c r="L155" s="116" t="s">
        <v>91</v>
      </c>
      <c r="O155" s="102" t="s">
        <v>85</v>
      </c>
      <c r="P155" s="102" t="s">
        <v>87</v>
      </c>
      <c r="Q155" s="102" t="s">
        <v>88</v>
      </c>
    </row>
    <row r="156" spans="1:20" x14ac:dyDescent="0.15">
      <c r="A156" s="105" t="s">
        <v>44</v>
      </c>
      <c r="B156" s="116">
        <f>AVERAGE(B166,B176)</f>
        <v>0</v>
      </c>
      <c r="C156" s="116">
        <f>AVERAGE(C166,C176)</f>
        <v>0</v>
      </c>
      <c r="D156" s="116" t="e">
        <f>C156/B156</f>
        <v>#DIV/0!</v>
      </c>
      <c r="E156" s="116">
        <f>AVERAGE(E166,E176)</f>
        <v>0</v>
      </c>
      <c r="F156" s="116">
        <f>AVERAGE(F166,F176)</f>
        <v>108.5</v>
      </c>
      <c r="G156" s="116">
        <f t="shared" ref="G156:H156" si="95">AVERAGE(G166,G176)</f>
        <v>83.5</v>
      </c>
      <c r="H156" s="116">
        <f t="shared" si="95"/>
        <v>769.5</v>
      </c>
      <c r="I156" s="123">
        <f>H156/G156</f>
        <v>9.2155688622754486</v>
      </c>
      <c r="J156" s="116">
        <f>AVERAGE(J166,J176)</f>
        <v>6</v>
      </c>
      <c r="K156" s="106">
        <f>(C156*0.1)+(E156*6)+(H156*0.1)+(J156*6)</f>
        <v>112.95</v>
      </c>
      <c r="L156" s="106">
        <f>(C156*0.1)+(E156*6)+(G156*1)+(H156*0.1)+(J156*6)</f>
        <v>196.45</v>
      </c>
      <c r="O156" s="122">
        <f>(B156+F156)/(B152+F152+B154+F154+B156+F156+B150+H150)</f>
        <v>7.2916666666666671E-2</v>
      </c>
      <c r="P156" s="119">
        <f>B156/(B156+B154+B152+H150)</f>
        <v>0</v>
      </c>
      <c r="Q156" s="103">
        <f>F156/(F156+F154+F152)</f>
        <v>0.2119140625</v>
      </c>
    </row>
    <row r="157" spans="1:20" x14ac:dyDescent="0.15">
      <c r="B157" s="124"/>
      <c r="C157" s="124"/>
      <c r="D157" s="124"/>
      <c r="E157" s="124"/>
      <c r="F157" s="124"/>
      <c r="G157" s="124"/>
      <c r="H157" s="124"/>
      <c r="I157" s="124"/>
      <c r="J157" s="124"/>
      <c r="K157" s="124"/>
      <c r="L157" s="125"/>
      <c r="P157" s="100"/>
    </row>
    <row r="158" spans="1:20" x14ac:dyDescent="0.15">
      <c r="A158" s="104">
        <v>2024</v>
      </c>
      <c r="P158" s="100">
        <v>2024</v>
      </c>
      <c r="S158" s="104" t="s">
        <v>92</v>
      </c>
    </row>
    <row r="159" spans="1:20" x14ac:dyDescent="0.15">
      <c r="A159" s="117" t="s">
        <v>79</v>
      </c>
      <c r="B159" s="121" t="s">
        <v>89</v>
      </c>
      <c r="C159" s="121" t="s">
        <v>2</v>
      </c>
      <c r="D159" s="121" t="s">
        <v>3</v>
      </c>
      <c r="E159" s="121" t="s">
        <v>19</v>
      </c>
      <c r="F159" s="121" t="s">
        <v>6</v>
      </c>
      <c r="G159" s="121" t="s">
        <v>76</v>
      </c>
      <c r="H159" s="121" t="s">
        <v>10</v>
      </c>
      <c r="I159" s="121" t="s">
        <v>19</v>
      </c>
      <c r="J159" s="121" t="s">
        <v>77</v>
      </c>
      <c r="K159" s="121" t="s">
        <v>6</v>
      </c>
      <c r="L159" s="121" t="s">
        <v>14</v>
      </c>
      <c r="O159" s="121" t="s">
        <v>85</v>
      </c>
      <c r="P159" s="121" t="s">
        <v>86</v>
      </c>
      <c r="Q159" s="121" t="s">
        <v>87</v>
      </c>
      <c r="S159" s="102" t="s">
        <v>40</v>
      </c>
      <c r="T159" s="102" t="s">
        <v>41</v>
      </c>
    </row>
    <row r="160" spans="1:20" x14ac:dyDescent="0.15">
      <c r="A160" s="105" t="s">
        <v>44</v>
      </c>
      <c r="B160" s="116">
        <v>592</v>
      </c>
      <c r="C160" s="116">
        <v>412</v>
      </c>
      <c r="D160" s="122">
        <f>C160/B160</f>
        <v>0.69594594594594594</v>
      </c>
      <c r="E160" s="116">
        <v>4344</v>
      </c>
      <c r="F160" s="116">
        <v>21</v>
      </c>
      <c r="G160" s="116">
        <v>16</v>
      </c>
      <c r="H160" s="116">
        <v>54</v>
      </c>
      <c r="I160" s="116">
        <v>274</v>
      </c>
      <c r="J160" s="123">
        <f>I160/H160</f>
        <v>5.0740740740740744</v>
      </c>
      <c r="K160" s="116">
        <v>2</v>
      </c>
      <c r="L160" s="106">
        <f>((E160*0.05)+(F160*4)+(G160*-1)+(I160*0.1)+(K160*6))</f>
        <v>324.60000000000002</v>
      </c>
      <c r="O160" s="122">
        <f>(B160+H160)/(B162+F162+B164+F164+B166+F166+B160+H160)</f>
        <v>0.41839378238341968</v>
      </c>
      <c r="P160" s="103">
        <f>B160/(B160+F162+F164+F166)</f>
        <v>0.50990525409130061</v>
      </c>
      <c r="Q160" s="103">
        <f>H160/(H160+B162+B164+B166)</f>
        <v>0.14099216710182769</v>
      </c>
      <c r="S160" s="103">
        <f>(H160+B162+B164+B166)/(H160+B162+B164+B166+B160)</f>
        <v>0.39282051282051283</v>
      </c>
      <c r="T160" s="103">
        <f>B160/(B160+H160+B162+B164+B166)</f>
        <v>0.60717948717948722</v>
      </c>
    </row>
    <row r="161" spans="1:20" x14ac:dyDescent="0.15">
      <c r="A161" s="117" t="s">
        <v>80</v>
      </c>
      <c r="B161" s="121" t="s">
        <v>10</v>
      </c>
      <c r="C161" s="121" t="s">
        <v>19</v>
      </c>
      <c r="D161" s="121" t="s">
        <v>77</v>
      </c>
      <c r="E161" s="121" t="s">
        <v>6</v>
      </c>
      <c r="F161" s="121" t="s">
        <v>17</v>
      </c>
      <c r="G161" s="121" t="s">
        <v>18</v>
      </c>
      <c r="H161" s="121" t="s">
        <v>19</v>
      </c>
      <c r="I161" s="121" t="s">
        <v>78</v>
      </c>
      <c r="J161" s="121" t="s">
        <v>6</v>
      </c>
      <c r="K161" s="121" t="s">
        <v>14</v>
      </c>
      <c r="L161" s="121" t="s">
        <v>91</v>
      </c>
      <c r="O161" s="102" t="s">
        <v>85</v>
      </c>
      <c r="P161" s="102" t="s">
        <v>87</v>
      </c>
      <c r="Q161" s="102" t="s">
        <v>88</v>
      </c>
    </row>
    <row r="162" spans="1:20" x14ac:dyDescent="0.15">
      <c r="A162" s="105" t="s">
        <v>44</v>
      </c>
      <c r="B162" s="116">
        <v>323</v>
      </c>
      <c r="C162" s="116">
        <v>1329</v>
      </c>
      <c r="D162" s="123">
        <f>C162/B162</f>
        <v>4.1145510835913317</v>
      </c>
      <c r="E162" s="116">
        <v>15</v>
      </c>
      <c r="F162" s="116">
        <v>110</v>
      </c>
      <c r="G162" s="116">
        <v>92</v>
      </c>
      <c r="H162" s="116">
        <v>660</v>
      </c>
      <c r="I162" s="123">
        <f>H162/G162</f>
        <v>7.1739130434782608</v>
      </c>
      <c r="J162" s="116">
        <v>2</v>
      </c>
      <c r="K162" s="106">
        <f>(C162*0.1)+(E162*6)+(H162*0.1)+(J162*6)</f>
        <v>300.89999999999998</v>
      </c>
      <c r="L162" s="106">
        <f>(C162*0.1)+(E162*6)+(G162*1)+(H162*0.1)+(J162*6)</f>
        <v>392.9</v>
      </c>
      <c r="O162" s="122">
        <f>(B162+F162)/(B162+F162+B164+F164+B166+F166+B160+H160)</f>
        <v>0.28044041450777202</v>
      </c>
      <c r="P162" s="103">
        <f>B162/(H160+B162+B164+B166)</f>
        <v>0.8433420365535248</v>
      </c>
      <c r="Q162" s="103">
        <f>F162/(F162+F164+F166)</f>
        <v>0.19332161687170474</v>
      </c>
    </row>
    <row r="163" spans="1:20" x14ac:dyDescent="0.15">
      <c r="A163" s="117" t="s">
        <v>81</v>
      </c>
      <c r="B163" s="121" t="s">
        <v>10</v>
      </c>
      <c r="C163" s="121" t="s">
        <v>19</v>
      </c>
      <c r="D163" s="121" t="s">
        <v>77</v>
      </c>
      <c r="E163" s="121" t="s">
        <v>6</v>
      </c>
      <c r="F163" s="121" t="s">
        <v>17</v>
      </c>
      <c r="G163" s="121" t="s">
        <v>18</v>
      </c>
      <c r="H163" s="121" t="s">
        <v>19</v>
      </c>
      <c r="I163" s="121" t="s">
        <v>78</v>
      </c>
      <c r="J163" s="121" t="s">
        <v>6</v>
      </c>
      <c r="K163" s="121" t="s">
        <v>14</v>
      </c>
      <c r="L163" s="121" t="s">
        <v>91</v>
      </c>
      <c r="O163" s="102" t="s">
        <v>85</v>
      </c>
      <c r="P163" s="102" t="s">
        <v>87</v>
      </c>
      <c r="Q163" s="102" t="s">
        <v>88</v>
      </c>
    </row>
    <row r="164" spans="1:20" x14ac:dyDescent="0.15">
      <c r="A164" s="105" t="s">
        <v>44</v>
      </c>
      <c r="B164" s="116">
        <v>6</v>
      </c>
      <c r="C164" s="116">
        <v>27</v>
      </c>
      <c r="D164" s="116">
        <f>C164/B164</f>
        <v>4.5</v>
      </c>
      <c r="E164" s="116">
        <v>0</v>
      </c>
      <c r="F164" s="116">
        <v>345</v>
      </c>
      <c r="G164" s="116">
        <v>235</v>
      </c>
      <c r="H164" s="116">
        <v>2909</v>
      </c>
      <c r="I164" s="123">
        <f>H164/G164</f>
        <v>12.37872340425532</v>
      </c>
      <c r="J164" s="116">
        <v>14</v>
      </c>
      <c r="K164" s="106">
        <f>(C164*0.1)+(E164*6)+(H164*0.1)+(J164*6)</f>
        <v>377.6</v>
      </c>
      <c r="L164" s="106">
        <f>(C164*0.1)+(E164*6)+(G164*1)+(H164*0.1)+(J164*6)</f>
        <v>612.6</v>
      </c>
      <c r="O164" s="122">
        <f>(B164+F164)/(B162+F162+B164+F164+B166+F166+B160+H160)</f>
        <v>0.22733160621761658</v>
      </c>
      <c r="P164" s="103">
        <f>B164/(B162+H160+B164+B166)</f>
        <v>1.5665796344647518E-2</v>
      </c>
      <c r="Q164" s="103">
        <f>F164/(F164+F162+F166)</f>
        <v>0.60632688927943756</v>
      </c>
    </row>
    <row r="165" spans="1:20" x14ac:dyDescent="0.15">
      <c r="A165" s="117" t="s">
        <v>82</v>
      </c>
      <c r="B165" s="121" t="s">
        <v>10</v>
      </c>
      <c r="C165" s="121" t="s">
        <v>19</v>
      </c>
      <c r="D165" s="121" t="s">
        <v>77</v>
      </c>
      <c r="E165" s="121" t="s">
        <v>6</v>
      </c>
      <c r="F165" s="121" t="s">
        <v>17</v>
      </c>
      <c r="G165" s="121" t="s">
        <v>18</v>
      </c>
      <c r="H165" s="121" t="s">
        <v>19</v>
      </c>
      <c r="I165" s="121" t="s">
        <v>78</v>
      </c>
      <c r="J165" s="121" t="s">
        <v>6</v>
      </c>
      <c r="K165" s="121" t="s">
        <v>14</v>
      </c>
      <c r="L165" s="121" t="s">
        <v>91</v>
      </c>
      <c r="O165" s="102" t="s">
        <v>85</v>
      </c>
      <c r="P165" s="102" t="s">
        <v>87</v>
      </c>
      <c r="Q165" s="102" t="s">
        <v>88</v>
      </c>
    </row>
    <row r="166" spans="1:20" x14ac:dyDescent="0.15">
      <c r="A166" s="105" t="s">
        <v>44</v>
      </c>
      <c r="B166" s="116">
        <v>0</v>
      </c>
      <c r="C166" s="116">
        <v>0</v>
      </c>
      <c r="D166" s="116" t="e">
        <f>C166/B166</f>
        <v>#DIV/0!</v>
      </c>
      <c r="E166" s="116">
        <v>0</v>
      </c>
      <c r="F166" s="116">
        <v>114</v>
      </c>
      <c r="G166" s="116">
        <v>86</v>
      </c>
      <c r="H166" s="116">
        <v>810</v>
      </c>
      <c r="I166" s="123">
        <f>H166/G166</f>
        <v>9.4186046511627914</v>
      </c>
      <c r="J166" s="116">
        <v>5</v>
      </c>
      <c r="K166" s="106">
        <f>(C166*0.1)+(E166*6)+(H166*0.1)+(J166*6)</f>
        <v>111</v>
      </c>
      <c r="L166" s="106">
        <f>(C166*0.1)+(E166*6)+(G166*1)+(H166*0.1)+(J166*6)</f>
        <v>197</v>
      </c>
      <c r="O166" s="122">
        <f>(B166+F166)/(B162+F162+B164+F164+B166+F166+B160+H160)</f>
        <v>7.3834196891191708E-2</v>
      </c>
      <c r="P166" s="119">
        <f>B166/(B166+B164+B162+H160)</f>
        <v>0</v>
      </c>
      <c r="Q166" s="103">
        <f>F166/(F166+F164+F162)</f>
        <v>0.20035149384885764</v>
      </c>
    </row>
    <row r="168" spans="1:20" x14ac:dyDescent="0.15">
      <c r="A168" s="104">
        <v>2025</v>
      </c>
      <c r="P168" s="100">
        <v>2025</v>
      </c>
      <c r="S168" s="104" t="s">
        <v>92</v>
      </c>
    </row>
    <row r="169" spans="1:20" x14ac:dyDescent="0.15">
      <c r="A169" s="117" t="s">
        <v>79</v>
      </c>
      <c r="B169" s="121" t="s">
        <v>89</v>
      </c>
      <c r="C169" s="121" t="s">
        <v>2</v>
      </c>
      <c r="D169" s="121" t="s">
        <v>3</v>
      </c>
      <c r="E169" s="121" t="s">
        <v>19</v>
      </c>
      <c r="F169" s="121" t="s">
        <v>6</v>
      </c>
      <c r="G169" s="121" t="s">
        <v>76</v>
      </c>
      <c r="H169" s="121" t="s">
        <v>10</v>
      </c>
      <c r="I169" s="121" t="s">
        <v>19</v>
      </c>
      <c r="J169" s="121" t="s">
        <v>77</v>
      </c>
      <c r="K169" s="121" t="s">
        <v>6</v>
      </c>
      <c r="L169" s="121" t="s">
        <v>14</v>
      </c>
      <c r="O169" s="121" t="s">
        <v>85</v>
      </c>
      <c r="P169" s="121" t="s">
        <v>86</v>
      </c>
      <c r="Q169" s="121" t="s">
        <v>87</v>
      </c>
      <c r="S169" s="102" t="s">
        <v>40</v>
      </c>
      <c r="T169" s="102" t="s">
        <v>41</v>
      </c>
    </row>
    <row r="170" spans="1:20" x14ac:dyDescent="0.15">
      <c r="A170" s="105" t="s">
        <v>44</v>
      </c>
      <c r="B170" s="116">
        <v>480</v>
      </c>
      <c r="C170" s="116">
        <v>325</v>
      </c>
      <c r="D170" s="122">
        <f>C170/B170</f>
        <v>0.67708333333333337</v>
      </c>
      <c r="E170" s="116">
        <v>4063</v>
      </c>
      <c r="F170" s="116">
        <v>25</v>
      </c>
      <c r="G170" s="116">
        <v>14</v>
      </c>
      <c r="H170" s="116">
        <v>44</v>
      </c>
      <c r="I170" s="116">
        <v>94</v>
      </c>
      <c r="J170" s="116">
        <f>I170/H170</f>
        <v>2.1363636363636362</v>
      </c>
      <c r="K170" s="116">
        <v>0</v>
      </c>
      <c r="L170" s="106">
        <f>((E170*0.05)+(F170*4)+(G170*-1)+(I170*0.1)+(K170*6))</f>
        <v>298.54999999999995</v>
      </c>
      <c r="O170" s="122">
        <f>(B170+H170)/(B172+F172+B174+F174+B176+F176+B170+H170)</f>
        <v>0.36592178770949718</v>
      </c>
      <c r="P170" s="103">
        <f>B170/(B170+F172+F174+F176)</f>
        <v>0.5133689839572193</v>
      </c>
      <c r="Q170" s="103">
        <f>H170/(H170+B172+B174+B176)</f>
        <v>8.8531187122736416E-2</v>
      </c>
      <c r="S170" s="103">
        <f>(H170+B172+B174+B176)/(H170+B172+B174+B176+B170)</f>
        <v>0.50870010235414531</v>
      </c>
      <c r="T170" s="103">
        <f>B170/(B170+H170+B172+B174+B176)</f>
        <v>0.49129989764585463</v>
      </c>
    </row>
    <row r="171" spans="1:20" x14ac:dyDescent="0.15">
      <c r="A171" s="117" t="s">
        <v>80</v>
      </c>
      <c r="B171" s="121" t="s">
        <v>10</v>
      </c>
      <c r="C171" s="121" t="s">
        <v>19</v>
      </c>
      <c r="D171" s="121" t="s">
        <v>77</v>
      </c>
      <c r="E171" s="121" t="s">
        <v>6</v>
      </c>
      <c r="F171" s="121" t="s">
        <v>17</v>
      </c>
      <c r="G171" s="121" t="s">
        <v>18</v>
      </c>
      <c r="H171" s="121" t="s">
        <v>19</v>
      </c>
      <c r="I171" s="121" t="s">
        <v>78</v>
      </c>
      <c r="J171" s="121" t="s">
        <v>6</v>
      </c>
      <c r="K171" s="121" t="s">
        <v>14</v>
      </c>
      <c r="L171" s="121" t="s">
        <v>91</v>
      </c>
      <c r="O171" s="102" t="s">
        <v>85</v>
      </c>
      <c r="P171" s="102" t="s">
        <v>87</v>
      </c>
      <c r="Q171" s="102" t="s">
        <v>88</v>
      </c>
    </row>
    <row r="172" spans="1:20" x14ac:dyDescent="0.15">
      <c r="A172" s="105" t="s">
        <v>44</v>
      </c>
      <c r="B172" s="116">
        <v>439</v>
      </c>
      <c r="C172" s="116">
        <v>1888</v>
      </c>
      <c r="D172" s="123">
        <f>C172/B172</f>
        <v>4.3006833712984056</v>
      </c>
      <c r="E172" s="116">
        <v>18</v>
      </c>
      <c r="F172" s="116">
        <v>62</v>
      </c>
      <c r="G172" s="116">
        <v>53</v>
      </c>
      <c r="H172" s="116">
        <v>441</v>
      </c>
      <c r="I172" s="123">
        <f>H172/G172</f>
        <v>8.3207547169811313</v>
      </c>
      <c r="J172" s="116">
        <v>0</v>
      </c>
      <c r="K172" s="106">
        <f>(C172*0.1)+(E172*6)+(H172*0.1)+(J172*6)</f>
        <v>340.90000000000003</v>
      </c>
      <c r="L172" s="106">
        <f>(C172*0.1)+(E172*6)+(G172*1)+(H172*0.1)+(J172*6)</f>
        <v>393.90000000000003</v>
      </c>
      <c r="O172" s="122">
        <f>(B172+F172)/(B172+F172+B174+F174+B176+F176+B170+H170)</f>
        <v>0.34986033519553073</v>
      </c>
      <c r="P172" s="103">
        <f>B172/(H170+B172+B174+B176)</f>
        <v>0.88329979879275655</v>
      </c>
      <c r="Q172" s="103">
        <f>F172/(F172+F174+F176)</f>
        <v>0.13626373626373625</v>
      </c>
    </row>
    <row r="173" spans="1:20" x14ac:dyDescent="0.15">
      <c r="A173" s="117" t="s">
        <v>81</v>
      </c>
      <c r="B173" s="121" t="s">
        <v>10</v>
      </c>
      <c r="C173" s="121" t="s">
        <v>19</v>
      </c>
      <c r="D173" s="121" t="s">
        <v>77</v>
      </c>
      <c r="E173" s="121" t="s">
        <v>6</v>
      </c>
      <c r="F173" s="121" t="s">
        <v>17</v>
      </c>
      <c r="G173" s="121" t="s">
        <v>18</v>
      </c>
      <c r="H173" s="121" t="s">
        <v>19</v>
      </c>
      <c r="I173" s="121" t="s">
        <v>78</v>
      </c>
      <c r="J173" s="121" t="s">
        <v>6</v>
      </c>
      <c r="K173" s="121" t="s">
        <v>14</v>
      </c>
      <c r="L173" s="121" t="s">
        <v>91</v>
      </c>
      <c r="O173" s="102" t="s">
        <v>85</v>
      </c>
      <c r="P173" s="102" t="s">
        <v>87</v>
      </c>
      <c r="Q173" s="102" t="s">
        <v>88</v>
      </c>
    </row>
    <row r="174" spans="1:20" x14ac:dyDescent="0.15">
      <c r="A174" s="105" t="s">
        <v>44</v>
      </c>
      <c r="B174" s="116">
        <v>14</v>
      </c>
      <c r="C174" s="116">
        <v>100</v>
      </c>
      <c r="D174" s="123">
        <f>C174/B174</f>
        <v>7.1428571428571432</v>
      </c>
      <c r="E174" s="116">
        <v>0</v>
      </c>
      <c r="F174" s="116">
        <v>290</v>
      </c>
      <c r="G174" s="116">
        <v>201</v>
      </c>
      <c r="H174" s="116">
        <v>2893</v>
      </c>
      <c r="I174" s="123">
        <f>H174/G174</f>
        <v>14.393034825870647</v>
      </c>
      <c r="J174" s="116">
        <v>18</v>
      </c>
      <c r="K174" s="106">
        <f>(C174*0.1)+(E174*6)+(H174*0.1)+(J174*6)</f>
        <v>407.3</v>
      </c>
      <c r="L174" s="106">
        <f>(C174*0.1)+(E174*6)+(G174*1)+(H174*0.1)+(J174*6)</f>
        <v>608.29999999999995</v>
      </c>
      <c r="O174" s="122">
        <f>(B174+F174)/(B172+F172+B174+F174+B176+F176+B170+H170)</f>
        <v>0.21229050279329609</v>
      </c>
      <c r="P174" s="103">
        <f>B174/(B172+H170+B174+B176)</f>
        <v>2.8169014084507043E-2</v>
      </c>
      <c r="Q174" s="103">
        <f>F174/(F174+F172+F176)</f>
        <v>0.63736263736263732</v>
      </c>
    </row>
    <row r="175" spans="1:20" x14ac:dyDescent="0.15">
      <c r="A175" s="117" t="s">
        <v>82</v>
      </c>
      <c r="B175" s="121" t="s">
        <v>10</v>
      </c>
      <c r="C175" s="121" t="s">
        <v>19</v>
      </c>
      <c r="D175" s="121" t="s">
        <v>77</v>
      </c>
      <c r="E175" s="121" t="s">
        <v>6</v>
      </c>
      <c r="F175" s="121" t="s">
        <v>17</v>
      </c>
      <c r="G175" s="121" t="s">
        <v>18</v>
      </c>
      <c r="H175" s="121" t="s">
        <v>19</v>
      </c>
      <c r="I175" s="121" t="s">
        <v>78</v>
      </c>
      <c r="J175" s="121" t="s">
        <v>6</v>
      </c>
      <c r="K175" s="121" t="s">
        <v>14</v>
      </c>
      <c r="L175" s="121" t="s">
        <v>91</v>
      </c>
      <c r="O175" s="102" t="s">
        <v>85</v>
      </c>
      <c r="P175" s="102" t="s">
        <v>87</v>
      </c>
      <c r="Q175" s="102" t="s">
        <v>88</v>
      </c>
    </row>
    <row r="176" spans="1:20" x14ac:dyDescent="0.15">
      <c r="A176" s="105" t="s">
        <v>44</v>
      </c>
      <c r="B176" s="116">
        <v>0</v>
      </c>
      <c r="C176" s="116">
        <v>0</v>
      </c>
      <c r="D176" s="116" t="e">
        <f>C176/B176</f>
        <v>#DIV/0!</v>
      </c>
      <c r="E176" s="116">
        <v>0</v>
      </c>
      <c r="F176" s="116">
        <v>103</v>
      </c>
      <c r="G176" s="116">
        <v>81</v>
      </c>
      <c r="H176" s="116">
        <v>729</v>
      </c>
      <c r="I176" s="123">
        <f>H176/G176</f>
        <v>9</v>
      </c>
      <c r="J176" s="116">
        <v>7</v>
      </c>
      <c r="K176" s="106">
        <f>(C176*0.1)+(E176*6)+(H176*0.1)+(J176*6)</f>
        <v>114.9</v>
      </c>
      <c r="L176" s="106">
        <f>(C176*0.1)+(E176*6)+(G176*1)+(H176*0.1)+(J176*6)</f>
        <v>195.9</v>
      </c>
      <c r="O176" s="122">
        <f>(B176+F176)/(B172+F172+B174+F174+B176+F176+B170+H170)</f>
        <v>7.1927374301675978E-2</v>
      </c>
      <c r="P176" s="119">
        <f>B176/(B176+B174+B172+H170)</f>
        <v>0</v>
      </c>
      <c r="Q176" s="103">
        <f>F176/(F176+F174+F172)</f>
        <v>0.22637362637362637</v>
      </c>
    </row>
  </sheetData>
  <mergeCells count="136">
    <mergeCell ref="A141:W141"/>
    <mergeCell ref="H143:J143"/>
    <mergeCell ref="M143:O143"/>
    <mergeCell ref="H144:J144"/>
    <mergeCell ref="H145:J145"/>
    <mergeCell ref="H146:J146"/>
    <mergeCell ref="J127:M127"/>
    <mergeCell ref="R127:U127"/>
    <mergeCell ref="J128:M128"/>
    <mergeCell ref="R128:U128"/>
    <mergeCell ref="J129:M129"/>
    <mergeCell ref="R129:U129"/>
    <mergeCell ref="J124:M124"/>
    <mergeCell ref="R124:U124"/>
    <mergeCell ref="J125:M125"/>
    <mergeCell ref="R125:U125"/>
    <mergeCell ref="J126:M126"/>
    <mergeCell ref="R126:U126"/>
    <mergeCell ref="J121:M121"/>
    <mergeCell ref="R121:U121"/>
    <mergeCell ref="J122:M122"/>
    <mergeCell ref="R122:U122"/>
    <mergeCell ref="J123:M123"/>
    <mergeCell ref="R123:U123"/>
    <mergeCell ref="A111:G111"/>
    <mergeCell ref="J111:N111"/>
    <mergeCell ref="R111:T111"/>
    <mergeCell ref="V111:W111"/>
    <mergeCell ref="A120:G120"/>
    <mergeCell ref="J120:N120"/>
    <mergeCell ref="R120:V120"/>
    <mergeCell ref="A90:G90"/>
    <mergeCell ref="H90:M90"/>
    <mergeCell ref="R90:T90"/>
    <mergeCell ref="V90:W90"/>
    <mergeCell ref="A100:G100"/>
    <mergeCell ref="J100:N100"/>
    <mergeCell ref="R100:T100"/>
    <mergeCell ref="V100:W100"/>
    <mergeCell ref="H76:J76"/>
    <mergeCell ref="H77:J77"/>
    <mergeCell ref="A80:W80"/>
    <mergeCell ref="C82:I82"/>
    <mergeCell ref="L82:P82"/>
    <mergeCell ref="R82:T82"/>
    <mergeCell ref="V82:W82"/>
    <mergeCell ref="J59:M59"/>
    <mergeCell ref="R59:U59"/>
    <mergeCell ref="AL59:AO59"/>
    <mergeCell ref="AT59:AW59"/>
    <mergeCell ref="A73:W73"/>
    <mergeCell ref="H75:J75"/>
    <mergeCell ref="M75:O75"/>
    <mergeCell ref="J57:M57"/>
    <mergeCell ref="R57:U57"/>
    <mergeCell ref="AL57:AO57"/>
    <mergeCell ref="AT57:AW57"/>
    <mergeCell ref="J58:M58"/>
    <mergeCell ref="R58:U58"/>
    <mergeCell ref="AL58:AO58"/>
    <mergeCell ref="AT58:AW58"/>
    <mergeCell ref="R55:U55"/>
    <mergeCell ref="AL55:AO55"/>
    <mergeCell ref="AT55:AW55"/>
    <mergeCell ref="J56:M56"/>
    <mergeCell ref="R56:U56"/>
    <mergeCell ref="AL56:AO56"/>
    <mergeCell ref="AT56:AW56"/>
    <mergeCell ref="J53:M53"/>
    <mergeCell ref="R53:U53"/>
    <mergeCell ref="AL53:AO53"/>
    <mergeCell ref="AT53:AW53"/>
    <mergeCell ref="J54:M54"/>
    <mergeCell ref="R54:U54"/>
    <mergeCell ref="AL54:AO54"/>
    <mergeCell ref="AT54:AW54"/>
    <mergeCell ref="J55:M55"/>
    <mergeCell ref="J51:M51"/>
    <mergeCell ref="R51:U51"/>
    <mergeCell ref="AL51:AO51"/>
    <mergeCell ref="AT51:AW51"/>
    <mergeCell ref="J52:M52"/>
    <mergeCell ref="AL52:AO52"/>
    <mergeCell ref="AT52:AW52"/>
    <mergeCell ref="A50:G50"/>
    <mergeCell ref="J50:N50"/>
    <mergeCell ref="R50:V50"/>
    <mergeCell ref="AC50:AI50"/>
    <mergeCell ref="AL50:AP50"/>
    <mergeCell ref="AT50:AX50"/>
    <mergeCell ref="R52:U52"/>
    <mergeCell ref="AV30:AX30"/>
    <mergeCell ref="AZ30:BA30"/>
    <mergeCell ref="A41:G41"/>
    <mergeCell ref="L41:P41"/>
    <mergeCell ref="T41:V41"/>
    <mergeCell ref="X41:Y41"/>
    <mergeCell ref="AE41:AK41"/>
    <mergeCell ref="AN41:AR41"/>
    <mergeCell ref="AV41:AX41"/>
    <mergeCell ref="AZ41:BA41"/>
    <mergeCell ref="A30:G30"/>
    <mergeCell ref="L30:P30"/>
    <mergeCell ref="T30:V30"/>
    <mergeCell ref="X30:Y30"/>
    <mergeCell ref="AE30:AK30"/>
    <mergeCell ref="AN30:AR30"/>
    <mergeCell ref="AV12:AX12"/>
    <mergeCell ref="AZ12:BA12"/>
    <mergeCell ref="A20:G20"/>
    <mergeCell ref="H20:M20"/>
    <mergeCell ref="T20:V20"/>
    <mergeCell ref="X20:Y20"/>
    <mergeCell ref="AE20:AK20"/>
    <mergeCell ref="AL20:AQ20"/>
    <mergeCell ref="AV20:AX20"/>
    <mergeCell ref="AZ20:BA20"/>
    <mergeCell ref="C12:I12"/>
    <mergeCell ref="N12:R12"/>
    <mergeCell ref="T12:V12"/>
    <mergeCell ref="X12:Y12"/>
    <mergeCell ref="AG12:AM12"/>
    <mergeCell ref="AP12:AT12"/>
    <mergeCell ref="H6:J6"/>
    <mergeCell ref="AJ6:AL6"/>
    <mergeCell ref="H7:J7"/>
    <mergeCell ref="AJ7:AL7"/>
    <mergeCell ref="A10:W10"/>
    <mergeCell ref="AC10:AY10"/>
    <mergeCell ref="A1:W1"/>
    <mergeCell ref="A3:W3"/>
    <mergeCell ref="AC3:AY3"/>
    <mergeCell ref="H5:J5"/>
    <mergeCell ref="M5:O5"/>
    <mergeCell ref="AJ5:AL5"/>
    <mergeCell ref="AO5:AQ5"/>
  </mergeCells>
  <hyperlinks>
    <hyperlink ref="H6" location="ARI!A90" display="RSP Projections: Year 2" xr:uid="{363F013E-12A2-4395-B604-C2879379B23F}"/>
    <hyperlink ref="H6:J6" location="ARI!A110" display="RSP Projections: Year 2" xr:uid="{72712D0D-3394-426B-911E-06E848520DB8}"/>
    <hyperlink ref="M5:O5" location="ARI!AX11" display="Adjustable Projections: Year 1" xr:uid="{67E0E394-537A-4FA8-91D7-2F22569B3A0F}"/>
    <hyperlink ref="AJ5" location="ARI!C9" display="RSP Projections: Year 1" xr:uid="{54BD4AF8-9A33-4512-819A-03E0C4A9B3B8}"/>
    <hyperlink ref="AJ6" location="ARI!A90" display="RSP Projections: Year 2" xr:uid="{9C306623-8061-4995-84CE-A99E0EA46CC7}"/>
    <hyperlink ref="AJ6:AL6" location="ARI!A110" display="RSP Projections: Year 2" xr:uid="{DFAAC161-A137-45E7-BBC4-1F7388465D01}"/>
    <hyperlink ref="AO5:AQ5" location="ARI!AX11" display="Adjustable Projections: Year 1" xr:uid="{623EC0F1-A409-410D-BB38-491D991A9EAA}"/>
    <hyperlink ref="H5" location="ARI!C9" display="RSP Projections: Year 1" xr:uid="{A8A4A3BC-F4D4-49E9-A56D-630D5AF51608}"/>
    <hyperlink ref="H76" location="ARI!A90" display="RSP Projections: Year 2" xr:uid="{514408CC-C61C-4C72-A779-9F4CA8B103F2}"/>
    <hyperlink ref="H76:J76" location="ARI!A110" display="RSP Projections: Year 2" xr:uid="{418AB422-EB20-4B93-8FDF-F3EFB3BD8E23}"/>
    <hyperlink ref="M75:O75" location="ARI!AX11" display="Adjustable Projections: Year 1" xr:uid="{28AB1FE9-17A5-4F32-85EC-E45B34CC88C3}"/>
    <hyperlink ref="H75" location="ARI!C9" display="RSP Projections: Year 1" xr:uid="{3278D27F-CAD8-4833-96F2-7121F5354C88}"/>
    <hyperlink ref="M143:O143" location="ARI!AX11" display="Adjustable Projections: Year 1" xr:uid="{47BA3AFF-0946-4D5B-A71A-C2AF2D3761DB}"/>
    <hyperlink ref="H144:J144" location="ARI!A110" display="RSP Projections: Year 2" xr:uid="{A7CE3EF6-F5A0-4FF0-A9B1-2B1F344445C1}"/>
    <hyperlink ref="H144" location="ARI!A90" display="RSP Projections: Year 2" xr:uid="{CED2715F-75AF-41E4-8A9A-D5473B92DE07}"/>
    <hyperlink ref="H143" location="ARI!C9" display="RSP Projections: Year 1" xr:uid="{74F0C396-94DE-4361-B388-FF913E9D85D8}"/>
    <hyperlink ref="M6" location="ARI!A170" display="Past Run/Pass Performances" xr:uid="{1C3E3CA3-837A-4DDC-A88B-17A26FDF8584}"/>
    <hyperlink ref="M76" location="ARI!A170" display="Past Run/Pass Performances" xr:uid="{165932EE-0FE2-4746-85B0-FC97E18396DE}"/>
  </hyperlinks>
  <pageMargins left="0" right="0" top="0" bottom="0" header="0" footer="0"/>
  <pageSetup scale="54" orientation="landscape" horizontalDpi="1200" verticalDpi="120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C325C-B4FF-4274-B4AE-ABA4E227C278}">
  <dimension ref="A1:BA176"/>
  <sheetViews>
    <sheetView zoomScale="200" zoomScaleNormal="200" workbookViewId="0">
      <selection activeCell="Y23" sqref="Y23"/>
    </sheetView>
  </sheetViews>
  <sheetFormatPr defaultColWidth="4" defaultRowHeight="8.25" x14ac:dyDescent="0.15"/>
  <cols>
    <col min="1" max="1" width="9.7109375" style="21" customWidth="1"/>
    <col min="2" max="17" width="4" style="21"/>
    <col min="18" max="18" width="10.5703125" style="21" customWidth="1"/>
    <col min="19" max="16384" width="4" style="21"/>
  </cols>
  <sheetData>
    <row r="1" spans="1:53" x14ac:dyDescent="0.15">
      <c r="A1" s="552" t="s">
        <v>123</v>
      </c>
      <c r="B1" s="552"/>
      <c r="C1" s="552"/>
      <c r="D1" s="552"/>
      <c r="E1" s="552"/>
      <c r="F1" s="552"/>
      <c r="G1" s="552"/>
      <c r="H1" s="552"/>
      <c r="I1" s="552"/>
      <c r="J1" s="552"/>
      <c r="K1" s="552"/>
      <c r="L1" s="552"/>
      <c r="M1" s="552"/>
      <c r="N1" s="552"/>
      <c r="O1" s="552"/>
      <c r="P1" s="552"/>
      <c r="Q1" s="552"/>
      <c r="R1" s="552"/>
      <c r="S1" s="552"/>
      <c r="T1" s="552"/>
      <c r="U1" s="552"/>
      <c r="V1" s="552"/>
      <c r="W1" s="552"/>
    </row>
    <row r="2" spans="1:53" x14ac:dyDescent="0.15">
      <c r="C2" s="22"/>
      <c r="D2" s="22"/>
      <c r="E2" s="22"/>
      <c r="F2" s="22"/>
      <c r="G2" s="22"/>
      <c r="H2" s="22"/>
      <c r="I2" s="22"/>
      <c r="J2" s="22"/>
      <c r="K2" s="22"/>
      <c r="L2" s="22"/>
      <c r="M2" s="22"/>
      <c r="N2" s="22"/>
    </row>
    <row r="3" spans="1:53" x14ac:dyDescent="0.15">
      <c r="A3" s="552" t="s">
        <v>55</v>
      </c>
      <c r="B3" s="552"/>
      <c r="C3" s="552"/>
      <c r="D3" s="552"/>
      <c r="E3" s="552"/>
      <c r="F3" s="552"/>
      <c r="G3" s="552"/>
      <c r="H3" s="552"/>
      <c r="I3" s="552"/>
      <c r="J3" s="552"/>
      <c r="K3" s="552"/>
      <c r="L3" s="552"/>
      <c r="M3" s="552"/>
      <c r="N3" s="552"/>
      <c r="O3" s="552"/>
      <c r="P3" s="552"/>
      <c r="Q3" s="552"/>
      <c r="R3" s="552"/>
      <c r="S3" s="552"/>
      <c r="T3" s="552"/>
      <c r="U3" s="552"/>
      <c r="V3" s="552"/>
      <c r="W3" s="552"/>
      <c r="AC3" s="552" t="s">
        <v>55</v>
      </c>
      <c r="AD3" s="552"/>
      <c r="AE3" s="552"/>
      <c r="AF3" s="552"/>
      <c r="AG3" s="552"/>
      <c r="AH3" s="552"/>
      <c r="AI3" s="552"/>
      <c r="AJ3" s="552"/>
      <c r="AK3" s="552"/>
      <c r="AL3" s="552"/>
      <c r="AM3" s="552"/>
      <c r="AN3" s="552"/>
      <c r="AO3" s="552"/>
      <c r="AP3" s="552"/>
      <c r="AQ3" s="552"/>
      <c r="AR3" s="552"/>
      <c r="AS3" s="552"/>
      <c r="AT3" s="552"/>
      <c r="AU3" s="552"/>
      <c r="AV3" s="552"/>
      <c r="AW3" s="552"/>
      <c r="AX3" s="552"/>
      <c r="AY3" s="552"/>
    </row>
    <row r="4" spans="1:53" x14ac:dyDescent="0.15">
      <c r="A4" s="22"/>
      <c r="B4" s="22"/>
      <c r="C4" s="22"/>
      <c r="D4" s="22"/>
      <c r="E4" s="22"/>
      <c r="F4" s="22"/>
      <c r="G4" s="22"/>
      <c r="H4" s="22"/>
      <c r="I4" s="22"/>
      <c r="J4" s="22"/>
      <c r="K4" s="22"/>
      <c r="L4" s="22"/>
      <c r="M4" s="22"/>
      <c r="N4" s="22"/>
      <c r="O4" s="22"/>
      <c r="P4" s="22"/>
      <c r="Q4" s="22"/>
      <c r="R4" s="22"/>
      <c r="S4" s="22"/>
      <c r="T4" s="22"/>
      <c r="U4" s="22"/>
      <c r="V4" s="22"/>
      <c r="W4" s="22"/>
      <c r="X4" s="22"/>
      <c r="Y4" s="22"/>
      <c r="Z4" s="22"/>
      <c r="AA4" s="22"/>
      <c r="AC4" s="22"/>
      <c r="AD4" s="22"/>
      <c r="AE4" s="22"/>
      <c r="AF4" s="22"/>
      <c r="AG4" s="22"/>
      <c r="AH4" s="22"/>
      <c r="AI4" s="22"/>
      <c r="AJ4" s="22"/>
      <c r="AK4" s="22"/>
      <c r="AL4" s="22"/>
      <c r="AM4" s="22"/>
      <c r="AN4" s="22"/>
      <c r="AO4" s="22"/>
      <c r="AP4" s="22"/>
      <c r="AQ4" s="22"/>
      <c r="AR4" s="22"/>
      <c r="AS4" s="22"/>
      <c r="AT4" s="22"/>
      <c r="AU4" s="22"/>
      <c r="AV4" s="22"/>
      <c r="AW4" s="22"/>
      <c r="AX4" s="22"/>
      <c r="AY4" s="22"/>
    </row>
    <row r="5" spans="1:53" x14ac:dyDescent="0.15">
      <c r="H5" s="550" t="s">
        <v>36</v>
      </c>
      <c r="I5" s="551"/>
      <c r="J5" s="551"/>
      <c r="M5" s="550" t="s">
        <v>37</v>
      </c>
      <c r="N5" s="550"/>
      <c r="O5" s="550"/>
      <c r="S5" s="23" t="s">
        <v>94</v>
      </c>
      <c r="AJ5" s="550" t="s">
        <v>36</v>
      </c>
      <c r="AK5" s="551"/>
      <c r="AL5" s="551"/>
      <c r="AO5" s="550" t="s">
        <v>37</v>
      </c>
      <c r="AP5" s="550"/>
      <c r="AQ5" s="550"/>
    </row>
    <row r="6" spans="1:53" x14ac:dyDescent="0.15">
      <c r="H6" s="550" t="s">
        <v>38</v>
      </c>
      <c r="I6" s="550"/>
      <c r="J6" s="550"/>
      <c r="M6" s="24" t="s">
        <v>75</v>
      </c>
      <c r="S6" s="25" t="s">
        <v>40</v>
      </c>
      <c r="T6" s="25" t="s">
        <v>41</v>
      </c>
      <c r="AJ6" s="550" t="s">
        <v>38</v>
      </c>
      <c r="AK6" s="550"/>
      <c r="AL6" s="550"/>
    </row>
    <row r="7" spans="1:53" x14ac:dyDescent="0.15">
      <c r="H7" s="550"/>
      <c r="I7" s="551"/>
      <c r="J7" s="551"/>
      <c r="S7" s="26">
        <f>(N17+D27+L38+L47)/(N17+D27+L38+D17)</f>
        <v>0.45742574257425744</v>
      </c>
      <c r="T7" s="26">
        <f>D17/(D17+N17+D27+L38+L47)</f>
        <v>0.54257425742574261</v>
      </c>
      <c r="AJ7" s="550"/>
      <c r="AK7" s="551"/>
      <c r="AL7" s="551"/>
    </row>
    <row r="10" spans="1:53" x14ac:dyDescent="0.15">
      <c r="A10" s="552" t="s">
        <v>36</v>
      </c>
      <c r="B10" s="552"/>
      <c r="C10" s="552"/>
      <c r="D10" s="552"/>
      <c r="E10" s="552"/>
      <c r="F10" s="552"/>
      <c r="G10" s="552"/>
      <c r="H10" s="552"/>
      <c r="I10" s="552"/>
      <c r="J10" s="552"/>
      <c r="K10" s="552"/>
      <c r="L10" s="552"/>
      <c r="M10" s="552"/>
      <c r="N10" s="552"/>
      <c r="O10" s="552"/>
      <c r="P10" s="552"/>
      <c r="Q10" s="552"/>
      <c r="R10" s="552"/>
      <c r="S10" s="552"/>
      <c r="T10" s="552"/>
      <c r="U10" s="552"/>
      <c r="V10" s="552"/>
      <c r="W10" s="552"/>
      <c r="AC10" s="552" t="s">
        <v>37</v>
      </c>
      <c r="AD10" s="552"/>
      <c r="AE10" s="552"/>
      <c r="AF10" s="552"/>
      <c r="AG10" s="552"/>
      <c r="AH10" s="552"/>
      <c r="AI10" s="552"/>
      <c r="AJ10" s="552"/>
      <c r="AK10" s="552"/>
      <c r="AL10" s="552"/>
      <c r="AM10" s="552"/>
      <c r="AN10" s="552"/>
      <c r="AO10" s="552"/>
      <c r="AP10" s="552"/>
      <c r="AQ10" s="552"/>
      <c r="AR10" s="552"/>
      <c r="AS10" s="552"/>
      <c r="AT10" s="552"/>
      <c r="AU10" s="552"/>
      <c r="AV10" s="552"/>
      <c r="AW10" s="552"/>
      <c r="AX10" s="552"/>
      <c r="AY10" s="552"/>
    </row>
    <row r="12" spans="1:53" x14ac:dyDescent="0.15">
      <c r="C12" s="552" t="s">
        <v>48</v>
      </c>
      <c r="D12" s="552"/>
      <c r="E12" s="552"/>
      <c r="F12" s="552"/>
      <c r="G12" s="552"/>
      <c r="H12" s="552"/>
      <c r="I12" s="552"/>
      <c r="L12" s="552" t="s">
        <v>49</v>
      </c>
      <c r="M12" s="553"/>
      <c r="N12" s="553"/>
      <c r="O12" s="553"/>
      <c r="P12" s="553"/>
      <c r="R12" s="552" t="s">
        <v>50</v>
      </c>
      <c r="S12" s="552"/>
      <c r="T12" s="552"/>
      <c r="V12" s="552" t="s">
        <v>51</v>
      </c>
      <c r="W12" s="552"/>
      <c r="AE12" s="552" t="s">
        <v>48</v>
      </c>
      <c r="AF12" s="552"/>
      <c r="AG12" s="552"/>
      <c r="AH12" s="552"/>
      <c r="AI12" s="552"/>
      <c r="AJ12" s="552"/>
      <c r="AK12" s="552"/>
      <c r="AN12" s="552" t="s">
        <v>49</v>
      </c>
      <c r="AO12" s="553"/>
      <c r="AP12" s="553"/>
      <c r="AQ12" s="553"/>
      <c r="AR12" s="553"/>
      <c r="AT12" s="552" t="s">
        <v>50</v>
      </c>
      <c r="AU12" s="552"/>
      <c r="AV12" s="552"/>
      <c r="AX12" s="552" t="s">
        <v>51</v>
      </c>
      <c r="AY12" s="552"/>
    </row>
    <row r="13" spans="1:53" x14ac:dyDescent="0.15">
      <c r="A13" s="27" t="s">
        <v>0</v>
      </c>
      <c r="B13" s="27" t="s">
        <v>1517</v>
      </c>
      <c r="C13" s="27" t="s">
        <v>66</v>
      </c>
      <c r="D13" s="27" t="s">
        <v>1</v>
      </c>
      <c r="E13" s="27" t="s">
        <v>2</v>
      </c>
      <c r="F13" s="27" t="s">
        <v>3</v>
      </c>
      <c r="G13" s="27" t="s">
        <v>4</v>
      </c>
      <c r="H13" s="27" t="s">
        <v>5</v>
      </c>
      <c r="I13" s="27" t="s">
        <v>6</v>
      </c>
      <c r="J13" s="27" t="s">
        <v>7</v>
      </c>
      <c r="K13" s="27" t="s">
        <v>8</v>
      </c>
      <c r="L13" s="27" t="s">
        <v>9</v>
      </c>
      <c r="N13" s="27" t="s">
        <v>10</v>
      </c>
      <c r="O13" s="27" t="s">
        <v>11</v>
      </c>
      <c r="P13" s="27" t="s">
        <v>12</v>
      </c>
      <c r="Q13" s="27" t="s">
        <v>6</v>
      </c>
      <c r="R13" s="27" t="s">
        <v>13</v>
      </c>
      <c r="S13" s="27"/>
      <c r="T13" s="27" t="s">
        <v>47</v>
      </c>
      <c r="U13" s="27" t="s">
        <v>45</v>
      </c>
      <c r="V13" s="27" t="s">
        <v>46</v>
      </c>
      <c r="W13" s="27"/>
      <c r="X13" s="27" t="s">
        <v>14</v>
      </c>
      <c r="Y13" s="27" t="s">
        <v>63</v>
      </c>
      <c r="Z13" s="27"/>
      <c r="AA13" s="27"/>
      <c r="AD13" s="27" t="s">
        <v>0</v>
      </c>
      <c r="AE13" s="27" t="s">
        <v>66</v>
      </c>
      <c r="AF13" s="27" t="s">
        <v>1</v>
      </c>
      <c r="AG13" s="27" t="s">
        <v>2</v>
      </c>
      <c r="AH13" s="27" t="s">
        <v>3</v>
      </c>
      <c r="AI13" s="27" t="s">
        <v>4</v>
      </c>
      <c r="AJ13" s="27" t="s">
        <v>5</v>
      </c>
      <c r="AK13" s="27" t="s">
        <v>6</v>
      </c>
      <c r="AL13" s="27" t="s">
        <v>7</v>
      </c>
      <c r="AM13" s="27" t="s">
        <v>8</v>
      </c>
      <c r="AN13" s="27" t="s">
        <v>9</v>
      </c>
      <c r="AP13" s="27" t="s">
        <v>10</v>
      </c>
      <c r="AQ13" s="27" t="s">
        <v>11</v>
      </c>
      <c r="AR13" s="27" t="s">
        <v>12</v>
      </c>
      <c r="AS13" s="27" t="s">
        <v>6</v>
      </c>
      <c r="AT13" s="27" t="s">
        <v>13</v>
      </c>
      <c r="AU13" s="27"/>
      <c r="AV13" s="27" t="s">
        <v>47</v>
      </c>
      <c r="AW13" s="27" t="s">
        <v>45</v>
      </c>
      <c r="AX13" s="27" t="s">
        <v>46</v>
      </c>
      <c r="AY13" s="27"/>
      <c r="AZ13" s="27" t="s">
        <v>14</v>
      </c>
      <c r="BA13" s="27" t="s">
        <v>63</v>
      </c>
    </row>
    <row r="14" spans="1:53" x14ac:dyDescent="0.15">
      <c r="A14" s="28" t="s">
        <v>825</v>
      </c>
      <c r="B14" s="29">
        <v>31</v>
      </c>
      <c r="C14" s="29">
        <v>17</v>
      </c>
      <c r="D14" s="29">
        <v>548</v>
      </c>
      <c r="E14" s="29">
        <v>372</v>
      </c>
      <c r="F14" s="26">
        <f>E14/D14</f>
        <v>0.67883211678832112</v>
      </c>
      <c r="G14" s="29">
        <v>4130</v>
      </c>
      <c r="H14" s="30">
        <f>G14/D14</f>
        <v>7.5364963503649633</v>
      </c>
      <c r="I14" s="29">
        <v>34</v>
      </c>
      <c r="J14" s="26">
        <f>I14/D14</f>
        <v>6.2043795620437957E-2</v>
      </c>
      <c r="K14" s="29">
        <v>14</v>
      </c>
      <c r="L14" s="26">
        <f>K14/D14</f>
        <v>2.5547445255474453E-2</v>
      </c>
      <c r="N14" s="29">
        <v>62</v>
      </c>
      <c r="O14" s="29">
        <v>380</v>
      </c>
      <c r="P14" s="29">
        <f>O14/N14</f>
        <v>6.129032258064516</v>
      </c>
      <c r="Q14" s="29">
        <v>2</v>
      </c>
      <c r="R14" s="26">
        <f>Q14/N14</f>
        <v>3.2258064516129031E-2</v>
      </c>
      <c r="S14" s="31"/>
      <c r="T14" s="26">
        <f>(D14+N14)/($D$17+$N$17)</f>
        <v>1</v>
      </c>
      <c r="U14" s="26">
        <f>D14/($D$17)</f>
        <v>1</v>
      </c>
      <c r="V14" s="26">
        <f>N14/($N$17)</f>
        <v>1</v>
      </c>
      <c r="W14" s="32"/>
      <c r="X14" s="29">
        <f>($G14*('Scoring Format'!$B$2))+($I14*('Scoring Format'!$B$5))+($K14*('Scoring Format'!$B$8))+($O14*('Scoring Format'!$B$3))+($Q14*('Scoring Format'!$B$6))</f>
        <v>378.5</v>
      </c>
      <c r="Y14" s="33">
        <f>(($G14*('Scoring Format'!$B$2))+($I14*('Scoring Format'!$B$5))+($K14*('Scoring Format'!$B$8))+($O14*('Scoring Format'!$B$3))+($Q14*('Scoring Format'!$B$6)))*0.4</f>
        <v>151.4</v>
      </c>
      <c r="Z14" s="31"/>
      <c r="AA14" s="31"/>
      <c r="AD14" s="28" t="s">
        <v>250</v>
      </c>
      <c r="AE14" s="28"/>
      <c r="AF14" s="29">
        <v>583</v>
      </c>
      <c r="AG14" s="29">
        <v>378</v>
      </c>
      <c r="AH14" s="26">
        <f>AG14/AF14</f>
        <v>0.64837049742710118</v>
      </c>
      <c r="AI14" s="29">
        <v>4072</v>
      </c>
      <c r="AJ14" s="30">
        <f>AI14/AF14</f>
        <v>6.9845626072041167</v>
      </c>
      <c r="AK14" s="29">
        <v>27</v>
      </c>
      <c r="AL14" s="26">
        <f>AK14/AF14</f>
        <v>4.6312178387650088E-2</v>
      </c>
      <c r="AM14" s="29">
        <v>11</v>
      </c>
      <c r="AN14" s="26">
        <f>AM14/AF14</f>
        <v>1.8867924528301886E-2</v>
      </c>
      <c r="AP14" s="29">
        <v>100</v>
      </c>
      <c r="AQ14" s="29">
        <v>590</v>
      </c>
      <c r="AR14" s="29">
        <f>AQ14/AP14</f>
        <v>5.9</v>
      </c>
      <c r="AS14" s="29">
        <v>5</v>
      </c>
      <c r="AT14" s="26">
        <f>AS14/AP14</f>
        <v>0.05</v>
      </c>
      <c r="AU14" s="31"/>
      <c r="AV14" s="26">
        <f>(AF14+AP14)/(AF17+AP17)</f>
        <v>1</v>
      </c>
      <c r="AW14" s="26">
        <f>AF14/(AP14+AF14)</f>
        <v>0.85358711566617862</v>
      </c>
      <c r="AX14" s="26">
        <f>AP14/(AF14+AP14)</f>
        <v>0.14641288433382138</v>
      </c>
      <c r="AY14" s="32"/>
      <c r="AZ14" s="29">
        <f>((AI14*0.05)+(AK14*4)+(AM14*-1)+(AQ14*0.1)+(AS14*6))*0.55</f>
        <v>214.28000000000003</v>
      </c>
      <c r="BA14" s="33">
        <f>((AI14*0.05)+(AK14*4)+(AM14*-1)+(AQ14*0.1)+(AS14*6))*0.4</f>
        <v>155.84000000000003</v>
      </c>
    </row>
    <row r="15" spans="1:53" x14ac:dyDescent="0.15">
      <c r="A15" s="28" t="s">
        <v>2735</v>
      </c>
      <c r="B15" s="29">
        <v>30</v>
      </c>
      <c r="C15" s="29"/>
      <c r="D15" s="29"/>
      <c r="E15" s="29"/>
      <c r="F15" s="26" t="e">
        <f>E15/D15</f>
        <v>#DIV/0!</v>
      </c>
      <c r="G15" s="29"/>
      <c r="H15" s="30" t="e">
        <f>G15/D15</f>
        <v>#DIV/0!</v>
      </c>
      <c r="I15" s="29"/>
      <c r="J15" s="26" t="e">
        <f>I15/D15</f>
        <v>#DIV/0!</v>
      </c>
      <c r="K15" s="29"/>
      <c r="L15" s="26" t="e">
        <f t="shared" ref="L15:L16" si="0">K15/D15</f>
        <v>#DIV/0!</v>
      </c>
      <c r="N15" s="29"/>
      <c r="O15" s="29"/>
      <c r="P15" s="29" t="e">
        <f>O15/N15</f>
        <v>#DIV/0!</v>
      </c>
      <c r="Q15" s="29"/>
      <c r="R15" s="26" t="e">
        <f t="shared" ref="R15:R16" si="1">Q15/N15</f>
        <v>#DIV/0!</v>
      </c>
      <c r="S15" s="31"/>
      <c r="T15" s="26">
        <f>(D15+N15)/($D$17+$N$17)</f>
        <v>0</v>
      </c>
      <c r="U15" s="26">
        <f>D15/($D$17)</f>
        <v>0</v>
      </c>
      <c r="V15" s="26">
        <f>N15/($N$17)</f>
        <v>0</v>
      </c>
      <c r="W15" s="32"/>
      <c r="X15" s="29">
        <f>($G15*('Scoring Format'!$B$2))+($I15*('Scoring Format'!$B$5))+($K15*('Scoring Format'!$B$8))+($O15*('Scoring Format'!$B$3))+($Q15*('Scoring Format'!$B$6))</f>
        <v>0</v>
      </c>
      <c r="Y15" s="33">
        <f>(($G15*('Scoring Format'!$B$2))+($I15*('Scoring Format'!$B$5))+($K15*('Scoring Format'!$B$8))+($O15*('Scoring Format'!$B$3))+($Q15*('Scoring Format'!$B$6)))*0.4</f>
        <v>0</v>
      </c>
      <c r="Z15" s="31"/>
      <c r="AA15" s="31"/>
      <c r="AD15" s="28" t="s">
        <v>251</v>
      </c>
      <c r="AE15" s="28"/>
      <c r="AF15" s="29">
        <v>0</v>
      </c>
      <c r="AG15" s="29">
        <v>0</v>
      </c>
      <c r="AH15" s="26">
        <v>0</v>
      </c>
      <c r="AI15" s="29">
        <v>0</v>
      </c>
      <c r="AJ15" s="30"/>
      <c r="AK15" s="29">
        <v>0</v>
      </c>
      <c r="AL15" s="26" t="e">
        <f>AK15/AF15</f>
        <v>#DIV/0!</v>
      </c>
      <c r="AM15" s="29">
        <v>0</v>
      </c>
      <c r="AN15" s="26" t="e">
        <f t="shared" ref="AN15:AN16" si="2">AM15/AF15</f>
        <v>#DIV/0!</v>
      </c>
      <c r="AP15" s="29">
        <v>0</v>
      </c>
      <c r="AQ15" s="29">
        <v>0</v>
      </c>
      <c r="AR15" s="29"/>
      <c r="AS15" s="29">
        <v>0</v>
      </c>
      <c r="AT15" s="26" t="e">
        <f t="shared" ref="AT15:AT16" si="3">AS15/AP15</f>
        <v>#DIV/0!</v>
      </c>
      <c r="AU15" s="31"/>
      <c r="AV15" s="26" t="e">
        <f t="shared" ref="AV15:AV16" si="4">(AF15+AP15)/(AF18+AP18)</f>
        <v>#DIV/0!</v>
      </c>
      <c r="AW15" s="26" t="e">
        <f t="shared" ref="AW15:AW16" si="5">AF15/(AP15+AF15)</f>
        <v>#DIV/0!</v>
      </c>
      <c r="AX15" s="26" t="e">
        <f t="shared" ref="AX15:AX16" si="6">AP15/(AF15+AP15)</f>
        <v>#DIV/0!</v>
      </c>
      <c r="AY15" s="32"/>
      <c r="AZ15" s="29"/>
      <c r="BA15" s="33"/>
    </row>
    <row r="16" spans="1:53" x14ac:dyDescent="0.15">
      <c r="A16" s="28"/>
      <c r="B16" s="29"/>
      <c r="C16" s="29"/>
      <c r="D16" s="29"/>
      <c r="E16" s="29"/>
      <c r="F16" s="26" t="e">
        <f>E16/D16</f>
        <v>#DIV/0!</v>
      </c>
      <c r="G16" s="29"/>
      <c r="H16" s="30" t="e">
        <f>G16/D16</f>
        <v>#DIV/0!</v>
      </c>
      <c r="I16" s="29"/>
      <c r="J16" s="26" t="e">
        <f>I16/D16</f>
        <v>#DIV/0!</v>
      </c>
      <c r="K16" s="29"/>
      <c r="L16" s="26" t="e">
        <f t="shared" si="0"/>
        <v>#DIV/0!</v>
      </c>
      <c r="N16" s="29"/>
      <c r="O16" s="29"/>
      <c r="P16" s="29" t="e">
        <f>O16/N16</f>
        <v>#DIV/0!</v>
      </c>
      <c r="Q16" s="29"/>
      <c r="R16" s="26" t="e">
        <f t="shared" si="1"/>
        <v>#DIV/0!</v>
      </c>
      <c r="S16" s="31"/>
      <c r="T16" s="26">
        <f>(D16+N16)/($D$17+$N$17)</f>
        <v>0</v>
      </c>
      <c r="U16" s="26">
        <f>D16/($D$17)</f>
        <v>0</v>
      </c>
      <c r="V16" s="26">
        <f>N16/($N$17)</f>
        <v>0</v>
      </c>
      <c r="W16" s="32"/>
      <c r="X16" s="29">
        <f>($G16*('Scoring Format'!$B$2))+($I16*('Scoring Format'!$B$5))+($K16*('Scoring Format'!$B$8))+($O16*('Scoring Format'!$B$3))+($Q16*('Scoring Format'!$B$6))</f>
        <v>0</v>
      </c>
      <c r="Y16" s="33">
        <f>(($G16*('Scoring Format'!$B$2))+($I16*('Scoring Format'!$B$5))+($K16*('Scoring Format'!$B$8))+($O16*('Scoring Format'!$B$3))+($Q16*('Scoring Format'!$B$6)))*0.4</f>
        <v>0</v>
      </c>
      <c r="Z16" s="31"/>
      <c r="AA16" s="31"/>
      <c r="AD16" s="28" t="s">
        <v>263</v>
      </c>
      <c r="AE16" s="28"/>
      <c r="AF16" s="29"/>
      <c r="AG16" s="29"/>
      <c r="AH16" s="26" t="e">
        <f>AG16/AF16</f>
        <v>#DIV/0!</v>
      </c>
      <c r="AI16" s="29"/>
      <c r="AJ16" s="30" t="e">
        <f>AI16/AF16</f>
        <v>#DIV/0!</v>
      </c>
      <c r="AK16" s="29"/>
      <c r="AL16" s="26" t="e">
        <f>AK16/AF16</f>
        <v>#DIV/0!</v>
      </c>
      <c r="AM16" s="29"/>
      <c r="AN16" s="26" t="e">
        <f t="shared" si="2"/>
        <v>#DIV/0!</v>
      </c>
      <c r="AP16" s="29"/>
      <c r="AQ16" s="29"/>
      <c r="AR16" s="29" t="e">
        <f>AQ16/AP16</f>
        <v>#DIV/0!</v>
      </c>
      <c r="AS16" s="29"/>
      <c r="AT16" s="26" t="e">
        <f t="shared" si="3"/>
        <v>#DIV/0!</v>
      </c>
      <c r="AU16" s="31"/>
      <c r="AV16" s="26" t="e">
        <f t="shared" si="4"/>
        <v>#DIV/0!</v>
      </c>
      <c r="AW16" s="26" t="e">
        <f t="shared" si="5"/>
        <v>#DIV/0!</v>
      </c>
      <c r="AX16" s="26" t="e">
        <f t="shared" si="6"/>
        <v>#DIV/0!</v>
      </c>
      <c r="AY16" s="32"/>
      <c r="AZ16" s="29">
        <f>((AI16*0.05)+(AK16*4)+(AM16*-1)+(AQ16*0.1)+(AS16*6))*0.55</f>
        <v>0</v>
      </c>
      <c r="BA16" s="33">
        <f>((AI16*0.05)+(AK16*4)+(AM16*-1)+(AQ16*0.1)+(AS16*6))*0.4</f>
        <v>0</v>
      </c>
    </row>
    <row r="17" spans="1:53" x14ac:dyDescent="0.15">
      <c r="A17" s="27" t="s">
        <v>44</v>
      </c>
      <c r="B17" s="27"/>
      <c r="C17" s="27"/>
      <c r="D17" s="27">
        <f>SUM(D14:D16)</f>
        <v>548</v>
      </c>
      <c r="E17" s="27">
        <f>SUM(E14:E16)</f>
        <v>372</v>
      </c>
      <c r="F17" s="27"/>
      <c r="G17" s="27">
        <f>SUM(G14:G16)</f>
        <v>4130</v>
      </c>
      <c r="H17" s="27"/>
      <c r="I17" s="27">
        <f t="shared" ref="I17:K17" si="7">SUM(I14:I16)</f>
        <v>34</v>
      </c>
      <c r="J17" s="27"/>
      <c r="K17" s="27">
        <f t="shared" si="7"/>
        <v>14</v>
      </c>
      <c r="L17" s="27"/>
      <c r="M17" s="23"/>
      <c r="N17" s="27">
        <f>SUM(N14:N16)</f>
        <v>62</v>
      </c>
      <c r="O17" s="27">
        <f>SUM(O14:O16)</f>
        <v>380</v>
      </c>
      <c r="P17" s="27"/>
      <c r="Q17" s="27">
        <f>SUM(Q14:Q16)</f>
        <v>2</v>
      </c>
      <c r="R17" s="27"/>
      <c r="S17" s="27"/>
      <c r="T17" s="34">
        <f>T14+T15+T16</f>
        <v>1</v>
      </c>
      <c r="U17" s="35">
        <f>D17/(D17+N17)</f>
        <v>0.89836065573770496</v>
      </c>
      <c r="V17" s="35">
        <f>N17/(N17+D17)</f>
        <v>0.10163934426229508</v>
      </c>
      <c r="W17" s="32"/>
      <c r="X17" s="31"/>
      <c r="Y17" s="31"/>
      <c r="Z17" s="31"/>
      <c r="AA17" s="31"/>
      <c r="AD17" s="27" t="s">
        <v>44</v>
      </c>
      <c r="AE17" s="27"/>
      <c r="AF17" s="27">
        <f>SUM(AF14:AF16)</f>
        <v>583</v>
      </c>
      <c r="AG17" s="27">
        <f>SUM(AG14:AG16)</f>
        <v>378</v>
      </c>
      <c r="AH17" s="27"/>
      <c r="AI17" s="27">
        <f t="shared" ref="AI17" si="8">SUM(AI14:AI16)</f>
        <v>4072</v>
      </c>
      <c r="AJ17" s="27"/>
      <c r="AK17" s="27">
        <f t="shared" ref="AK17" si="9">SUM(AK14:AK16)</f>
        <v>27</v>
      </c>
      <c r="AL17" s="27"/>
      <c r="AM17" s="27">
        <f t="shared" ref="AM17" si="10">SUM(AM14:AM16)</f>
        <v>11</v>
      </c>
      <c r="AN17" s="27"/>
      <c r="AO17" s="23"/>
      <c r="AP17" s="27">
        <f>SUM(AP14:AP16)</f>
        <v>100</v>
      </c>
      <c r="AQ17" s="27">
        <f>SUM(AQ14:AQ16)</f>
        <v>590</v>
      </c>
      <c r="AR17" s="27"/>
      <c r="AS17" s="27">
        <f>SUM(AS14:AS16)</f>
        <v>5</v>
      </c>
      <c r="AT17" s="27"/>
      <c r="AU17" s="27"/>
      <c r="AV17" s="34" t="e">
        <f>AV14+AV15+AV16</f>
        <v>#DIV/0!</v>
      </c>
      <c r="AW17" s="35">
        <f>AF17/(AF17+AP17)</f>
        <v>0.85358711566617862</v>
      </c>
      <c r="AX17" s="35">
        <f>AP17/(AP17+AF17)</f>
        <v>0.14641288433382138</v>
      </c>
      <c r="AY17" s="32"/>
      <c r="AZ17" s="31"/>
      <c r="BA17" s="31"/>
    </row>
    <row r="18" spans="1:53" x14ac:dyDescent="0.15">
      <c r="B18" s="31"/>
      <c r="C18" s="31"/>
      <c r="D18" s="36"/>
      <c r="E18" s="31"/>
      <c r="F18" s="37"/>
      <c r="G18" s="31"/>
      <c r="H18" s="38"/>
      <c r="I18" s="31"/>
      <c r="J18" s="38"/>
      <c r="K18" s="31"/>
      <c r="L18" s="31"/>
      <c r="M18" s="31"/>
      <c r="N18" s="31"/>
      <c r="O18" s="31"/>
      <c r="P18" s="31"/>
      <c r="Q18" s="31"/>
      <c r="R18" s="31"/>
      <c r="AD18" s="31"/>
      <c r="AE18" s="31"/>
      <c r="AF18" s="36"/>
      <c r="AG18" s="31"/>
      <c r="AH18" s="37"/>
      <c r="AI18" s="31"/>
      <c r="AJ18" s="38"/>
      <c r="AK18" s="31"/>
      <c r="AL18" s="38"/>
      <c r="AM18" s="31"/>
      <c r="AN18" s="31"/>
      <c r="AO18" s="31"/>
      <c r="AP18" s="31"/>
      <c r="AQ18" s="31"/>
      <c r="AR18" s="31"/>
      <c r="AS18" s="31"/>
      <c r="AT18" s="31"/>
    </row>
    <row r="19" spans="1:53" x14ac:dyDescent="0.15">
      <c r="B19" s="31"/>
      <c r="C19" s="31"/>
      <c r="D19" s="36"/>
      <c r="E19" s="31"/>
      <c r="F19" s="37"/>
      <c r="G19" s="31"/>
      <c r="H19" s="38"/>
      <c r="I19" s="31"/>
      <c r="J19" s="38"/>
      <c r="K19" s="31"/>
      <c r="L19" s="31"/>
      <c r="M19" s="31"/>
      <c r="N19" s="31"/>
      <c r="O19" s="31"/>
      <c r="P19" s="31"/>
      <c r="Q19" s="31"/>
      <c r="R19" s="31"/>
      <c r="AD19" s="31"/>
      <c r="AE19" s="31"/>
      <c r="AF19" s="36"/>
      <c r="AG19" s="31"/>
      <c r="AH19" s="37"/>
      <c r="AI19" s="31"/>
      <c r="AJ19" s="38"/>
      <c r="AK19" s="31"/>
      <c r="AL19" s="38"/>
      <c r="AM19" s="31"/>
      <c r="AN19" s="31"/>
      <c r="AO19" s="31"/>
      <c r="AP19" s="31"/>
      <c r="AQ19" s="31"/>
      <c r="AR19" s="31"/>
      <c r="AS19" s="31"/>
      <c r="AT19" s="31"/>
    </row>
    <row r="20" spans="1:53" x14ac:dyDescent="0.15">
      <c r="A20" s="552" t="s">
        <v>49</v>
      </c>
      <c r="B20" s="552"/>
      <c r="C20" s="552"/>
      <c r="D20" s="552"/>
      <c r="E20" s="552"/>
      <c r="F20" s="552"/>
      <c r="G20" s="552"/>
      <c r="H20" s="552" t="s">
        <v>52</v>
      </c>
      <c r="I20" s="553"/>
      <c r="J20" s="553"/>
      <c r="K20" s="553"/>
      <c r="L20" s="553"/>
      <c r="M20" s="553"/>
      <c r="N20" s="31"/>
      <c r="O20" s="31"/>
      <c r="R20" s="552" t="s">
        <v>50</v>
      </c>
      <c r="S20" s="552"/>
      <c r="T20" s="552"/>
      <c r="V20" s="552" t="s">
        <v>51</v>
      </c>
      <c r="W20" s="552"/>
      <c r="X20" s="22"/>
      <c r="Y20" s="22"/>
      <c r="Z20" s="22"/>
      <c r="AA20" s="22"/>
      <c r="AC20" s="552" t="s">
        <v>49</v>
      </c>
      <c r="AD20" s="552"/>
      <c r="AE20" s="552"/>
      <c r="AF20" s="552"/>
      <c r="AG20" s="552"/>
      <c r="AH20" s="552"/>
      <c r="AI20" s="552"/>
      <c r="AJ20" s="552" t="s">
        <v>52</v>
      </c>
      <c r="AK20" s="553"/>
      <c r="AL20" s="553"/>
      <c r="AM20" s="553"/>
      <c r="AN20" s="553"/>
      <c r="AO20" s="553"/>
      <c r="AP20" s="31"/>
      <c r="AQ20" s="31"/>
      <c r="AT20" s="552" t="s">
        <v>50</v>
      </c>
      <c r="AU20" s="552"/>
      <c r="AV20" s="552"/>
      <c r="AX20" s="552" t="s">
        <v>51</v>
      </c>
      <c r="AY20" s="552"/>
      <c r="AZ20" s="22"/>
    </row>
    <row r="21" spans="1:53" x14ac:dyDescent="0.15">
      <c r="A21" s="27" t="s">
        <v>16</v>
      </c>
      <c r="B21" s="27" t="s">
        <v>1517</v>
      </c>
      <c r="C21" s="27" t="s">
        <v>66</v>
      </c>
      <c r="D21" s="27" t="s">
        <v>1</v>
      </c>
      <c r="E21" s="27" t="s">
        <v>4</v>
      </c>
      <c r="F21" s="27" t="s">
        <v>5</v>
      </c>
      <c r="G21" s="27" t="s">
        <v>6</v>
      </c>
      <c r="H21" s="27" t="s">
        <v>7</v>
      </c>
      <c r="J21" s="27" t="s">
        <v>34</v>
      </c>
      <c r="K21" s="27" t="s">
        <v>17</v>
      </c>
      <c r="L21" s="27" t="s">
        <v>18</v>
      </c>
      <c r="M21" s="27" t="s">
        <v>19</v>
      </c>
      <c r="N21" s="27" t="s">
        <v>20</v>
      </c>
      <c r="O21" s="27" t="s">
        <v>6</v>
      </c>
      <c r="P21" s="27" t="s">
        <v>53</v>
      </c>
      <c r="S21" s="27" t="s">
        <v>16</v>
      </c>
      <c r="T21" s="27" t="s">
        <v>47</v>
      </c>
      <c r="U21" s="27" t="s">
        <v>45</v>
      </c>
      <c r="V21" s="27" t="s">
        <v>46</v>
      </c>
      <c r="X21" s="27" t="s">
        <v>14</v>
      </c>
      <c r="Y21" s="27" t="s">
        <v>21</v>
      </c>
      <c r="Z21" s="27" t="s">
        <v>1002</v>
      </c>
      <c r="AA21" s="27"/>
      <c r="AB21" s="27"/>
      <c r="AC21" s="27"/>
      <c r="AD21" s="27" t="s">
        <v>16</v>
      </c>
      <c r="AE21" s="27" t="s">
        <v>66</v>
      </c>
      <c r="AF21" s="27" t="s">
        <v>1</v>
      </c>
      <c r="AG21" s="27" t="s">
        <v>4</v>
      </c>
      <c r="AH21" s="27" t="s">
        <v>5</v>
      </c>
      <c r="AI21" s="27" t="s">
        <v>6</v>
      </c>
      <c r="AJ21" s="27" t="s">
        <v>7</v>
      </c>
      <c r="AL21" s="27" t="s">
        <v>34</v>
      </c>
      <c r="AM21" s="27" t="s">
        <v>17</v>
      </c>
      <c r="AN21" s="27" t="s">
        <v>18</v>
      </c>
      <c r="AO21" s="27" t="s">
        <v>19</v>
      </c>
      <c r="AP21" s="27" t="s">
        <v>20</v>
      </c>
      <c r="AQ21" s="27" t="s">
        <v>6</v>
      </c>
      <c r="AR21" s="27" t="s">
        <v>53</v>
      </c>
      <c r="AV21" s="27" t="s">
        <v>47</v>
      </c>
      <c r="AW21" s="27" t="s">
        <v>45</v>
      </c>
      <c r="AX21" s="27" t="s">
        <v>46</v>
      </c>
      <c r="AZ21" s="27" t="s">
        <v>14</v>
      </c>
      <c r="BA21" s="27" t="s">
        <v>21</v>
      </c>
    </row>
    <row r="22" spans="1:53" x14ac:dyDescent="0.15">
      <c r="A22" s="28" t="s">
        <v>1621</v>
      </c>
      <c r="B22" s="29">
        <v>24</v>
      </c>
      <c r="C22" s="39">
        <v>12</v>
      </c>
      <c r="D22" s="29">
        <v>120</v>
      </c>
      <c r="E22" s="29">
        <v>460</v>
      </c>
      <c r="F22" s="29">
        <f t="shared" ref="F22:F27" si="11">E22/D22</f>
        <v>3.8333333333333335</v>
      </c>
      <c r="G22" s="29">
        <v>4</v>
      </c>
      <c r="H22" s="26">
        <f>G22/D22</f>
        <v>3.3333333333333333E-2</v>
      </c>
      <c r="J22" s="26">
        <f>L22/K22</f>
        <v>0.80645161290322576</v>
      </c>
      <c r="K22" s="29">
        <v>31</v>
      </c>
      <c r="L22" s="29">
        <v>25</v>
      </c>
      <c r="M22" s="29">
        <v>205</v>
      </c>
      <c r="N22" s="29">
        <f t="shared" ref="N22:N27" si="12">M22/L22</f>
        <v>8.1999999999999993</v>
      </c>
      <c r="O22" s="29">
        <v>1</v>
      </c>
      <c r="P22" s="26">
        <f>O22/L22</f>
        <v>0.04</v>
      </c>
      <c r="S22" s="28" t="s">
        <v>1622</v>
      </c>
      <c r="T22" s="26">
        <f>(D22+K22)/($D$27+$K$27+$N$17+$E$17+$L$38+$L$47)</f>
        <v>0.16236559139784945</v>
      </c>
      <c r="U22" s="26">
        <f>K22/($K$27+$F$38+$F$47)</f>
        <v>7.9487179487179482E-2</v>
      </c>
      <c r="V22" s="26">
        <f>D22/($D$27+$N$17+$L$38+$L$47)</f>
        <v>0.25974025974025972</v>
      </c>
      <c r="X22" s="29">
        <f>($E22*('Scoring Format'!$B$3))+($G22*('Scoring Format'!$B$6))+($M22*('Scoring Format'!$B$4))+($O22*('Scoring Format'!$B$7))</f>
        <v>96.5</v>
      </c>
      <c r="Y22" s="29">
        <f>($E22*('Scoring Format'!$B$3))+($G22*('Scoring Format'!$B$6))+(L22*1)+($M22*('Scoring Format'!$B$4))+($O22*('Scoring Format'!$B$7))</f>
        <v>121.5</v>
      </c>
      <c r="Z22" s="29">
        <f>($E22*('Scoring Format'!$B$3))+($G22*('Scoring Format'!$B$6))+(L22*0.5)+($M22*('Scoring Format'!$B$4))+($O22*('Scoring Format'!$B$7))</f>
        <v>109</v>
      </c>
      <c r="AA22" s="31"/>
      <c r="AB22" s="31"/>
      <c r="AC22" s="31"/>
      <c r="AD22" s="28" t="s">
        <v>252</v>
      </c>
      <c r="AE22" s="28"/>
      <c r="AF22" s="29">
        <v>200</v>
      </c>
      <c r="AG22" s="29">
        <v>1040</v>
      </c>
      <c r="AH22" s="29">
        <f>AG22/AF22</f>
        <v>5.2</v>
      </c>
      <c r="AI22" s="29">
        <v>7</v>
      </c>
      <c r="AJ22" s="26">
        <f>AI22/AF22</f>
        <v>3.5000000000000003E-2</v>
      </c>
      <c r="AL22" s="26">
        <f>AN22/AM22</f>
        <v>0.8</v>
      </c>
      <c r="AM22" s="29">
        <v>70</v>
      </c>
      <c r="AN22" s="29">
        <v>56</v>
      </c>
      <c r="AO22" s="29">
        <v>364</v>
      </c>
      <c r="AP22" s="29">
        <f>AO22/AN22</f>
        <v>6.5</v>
      </c>
      <c r="AQ22" s="29">
        <v>2</v>
      </c>
      <c r="AR22" s="26">
        <f>AQ22/AN22</f>
        <v>3.5714285714285712E-2</v>
      </c>
      <c r="AV22" s="26" t="e">
        <f>(#REF!+AM22)/(#REF!+AM25)</f>
        <v>#REF!</v>
      </c>
      <c r="AW22" s="26" t="e">
        <f>#REF!/(AM22+#REF!)</f>
        <v>#REF!</v>
      </c>
      <c r="AX22" s="26" t="e">
        <f>AM22/(#REF!+AM22)</f>
        <v>#REF!</v>
      </c>
      <c r="AZ22" s="29" t="e">
        <f>(#REF!*0.1)+(AF22*6)+(AL22*0.1)+(AN22*6)</f>
        <v>#REF!</v>
      </c>
      <c r="BA22" s="29" t="e">
        <f>(#REF!*0.1)+(AF22*6)+(AK22*1)+(AL22*0.1)+(AN22*6)</f>
        <v>#REF!</v>
      </c>
    </row>
    <row r="23" spans="1:53" x14ac:dyDescent="0.15">
      <c r="A23" s="28" t="s">
        <v>2737</v>
      </c>
      <c r="B23" s="29">
        <v>27</v>
      </c>
      <c r="C23" s="39">
        <v>17</v>
      </c>
      <c r="D23" s="29">
        <v>200</v>
      </c>
      <c r="E23" s="29">
        <v>885</v>
      </c>
      <c r="F23" s="29">
        <f t="shared" si="11"/>
        <v>4.4249999999999998</v>
      </c>
      <c r="G23" s="29">
        <v>8</v>
      </c>
      <c r="H23" s="26">
        <f>G23/D23</f>
        <v>0.04</v>
      </c>
      <c r="J23" s="26">
        <f t="shared" ref="J23:J26" si="13">L23/K23</f>
        <v>0.83333333333333337</v>
      </c>
      <c r="K23" s="29">
        <v>54</v>
      </c>
      <c r="L23" s="29">
        <v>45</v>
      </c>
      <c r="M23" s="29">
        <v>310</v>
      </c>
      <c r="N23" s="29">
        <f t="shared" si="12"/>
        <v>6.8888888888888893</v>
      </c>
      <c r="O23" s="29">
        <v>3</v>
      </c>
      <c r="P23" s="26">
        <f t="shared" ref="P23:P26" si="14">O23/L23</f>
        <v>6.6666666666666666E-2</v>
      </c>
      <c r="S23" s="28" t="s">
        <v>2738</v>
      </c>
      <c r="T23" s="26">
        <f>(D23+K23)/($D$27+$K$27+$N$17+$E$17+$L$38+$L$47)</f>
        <v>0.27311827956989249</v>
      </c>
      <c r="U23" s="26">
        <f>K23/($K$27+$F$38+$F$47)</f>
        <v>0.13846153846153847</v>
      </c>
      <c r="V23" s="26">
        <f>D23/($D$27+$N$17+$L$38+$L$47)</f>
        <v>0.4329004329004329</v>
      </c>
      <c r="X23" s="29">
        <f>($E23*('Scoring Format'!$B$3))+($G23*('Scoring Format'!$B$6))+($M23*('Scoring Format'!$B$4))+($O23*('Scoring Format'!$B$7))</f>
        <v>185.5</v>
      </c>
      <c r="Y23" s="29">
        <f>($E23*('Scoring Format'!$B$3))+($G23*('Scoring Format'!$B$6))+(L23*1)+($M23*('Scoring Format'!$B$4))+($O23*('Scoring Format'!$B$7))</f>
        <v>230.5</v>
      </c>
      <c r="Z23" s="29">
        <f>($E23*('Scoring Format'!$B$3))+($G23*('Scoring Format'!$B$6))+(L23*0.5)+($M23*('Scoring Format'!$B$4))+($O23*('Scoring Format'!$B$7))</f>
        <v>208</v>
      </c>
      <c r="AA23" s="31"/>
      <c r="AB23" s="31"/>
      <c r="AC23" s="31"/>
      <c r="AD23" s="28" t="s">
        <v>253</v>
      </c>
      <c r="AE23" s="28"/>
      <c r="AF23" s="29">
        <v>96</v>
      </c>
      <c r="AG23" s="29">
        <v>445</v>
      </c>
      <c r="AH23" s="29">
        <f>AG23/AF23</f>
        <v>4.635416666666667</v>
      </c>
      <c r="AI23" s="29">
        <v>6</v>
      </c>
      <c r="AJ23" s="26">
        <f>AI23/AF23</f>
        <v>6.25E-2</v>
      </c>
      <c r="AL23" s="26">
        <f t="shared" ref="AL23:AL26" si="15">AN23/AM23</f>
        <v>0.58333333333333337</v>
      </c>
      <c r="AM23" s="29">
        <v>24</v>
      </c>
      <c r="AN23" s="29">
        <v>14</v>
      </c>
      <c r="AO23" s="29">
        <v>110</v>
      </c>
      <c r="AP23" s="29">
        <f>AO23/AN23</f>
        <v>7.8571428571428568</v>
      </c>
      <c r="AQ23" s="29">
        <v>2</v>
      </c>
      <c r="AR23" s="26">
        <f t="shared" ref="AR23:AR26" si="16">AQ23/AN23</f>
        <v>0.14285714285714285</v>
      </c>
      <c r="AV23" s="26" t="e">
        <f>(#REF!+AM23)/(#REF!+AM26)</f>
        <v>#REF!</v>
      </c>
      <c r="AW23" s="26" t="e">
        <f>#REF!/(AM23+#REF!)</f>
        <v>#REF!</v>
      </c>
      <c r="AX23" s="26" t="e">
        <f>AM23/(#REF!+AM23)</f>
        <v>#REF!</v>
      </c>
      <c r="AZ23" s="29" t="e">
        <f>(#REF!*0.1)+(AF23*6)+(AL23*0.1)+(AN23*6)</f>
        <v>#REF!</v>
      </c>
      <c r="BA23" s="29" t="e">
        <f>(#REF!*0.1)+(AF23*6)+(AK23*1)+(AL23*0.1)+(AN23*6)</f>
        <v>#REF!</v>
      </c>
    </row>
    <row r="24" spans="1:53" x14ac:dyDescent="0.15">
      <c r="A24" s="28" t="s">
        <v>967</v>
      </c>
      <c r="B24" s="29">
        <v>25</v>
      </c>
      <c r="C24" s="39">
        <v>17</v>
      </c>
      <c r="D24" s="29">
        <v>80</v>
      </c>
      <c r="E24" s="29">
        <v>330</v>
      </c>
      <c r="F24" s="29">
        <f t="shared" si="11"/>
        <v>4.125</v>
      </c>
      <c r="G24" s="29">
        <v>6</v>
      </c>
      <c r="H24" s="26">
        <f>G24/D24</f>
        <v>7.4999999999999997E-2</v>
      </c>
      <c r="J24" s="26">
        <f t="shared" si="13"/>
        <v>0.72727272727272729</v>
      </c>
      <c r="K24" s="29">
        <v>11</v>
      </c>
      <c r="L24" s="29">
        <v>8</v>
      </c>
      <c r="M24" s="29">
        <v>71</v>
      </c>
      <c r="N24" s="29">
        <f t="shared" si="12"/>
        <v>8.875</v>
      </c>
      <c r="O24" s="29">
        <v>1</v>
      </c>
      <c r="P24" s="26">
        <f t="shared" si="14"/>
        <v>0.125</v>
      </c>
      <c r="S24" s="28" t="s">
        <v>968</v>
      </c>
      <c r="T24" s="26">
        <f>(D24+K24)/($D$27+$K$27+$N$17+$E$17+$L$38+$L$47)</f>
        <v>9.7849462365591403E-2</v>
      </c>
      <c r="U24" s="26">
        <f>K24/($K$27+$F$38+$F$47)</f>
        <v>2.8205128205128206E-2</v>
      </c>
      <c r="V24" s="26">
        <f>D24/($D$27+$N$17+$L$38+$L$47)</f>
        <v>0.17316017316017315</v>
      </c>
      <c r="X24" s="29">
        <f>($E24*('Scoring Format'!$B$3))+($G24*('Scoring Format'!$B$6))+($M24*('Scoring Format'!$B$4))+($O24*('Scoring Format'!$B$7))</f>
        <v>82.1</v>
      </c>
      <c r="Y24" s="29">
        <f>($E24*('Scoring Format'!$B$3))+($G24*('Scoring Format'!$B$6))+(L24*1)+($M24*('Scoring Format'!$B$4))+($O24*('Scoring Format'!$B$7))</f>
        <v>90.1</v>
      </c>
      <c r="Z24" s="29">
        <f>($E24*('Scoring Format'!$B$3))+($G24*('Scoring Format'!$B$6))+(L24*0.5)+($M24*('Scoring Format'!$B$4))+($O24*('Scoring Format'!$B$7))</f>
        <v>86.1</v>
      </c>
      <c r="AA24" s="31"/>
      <c r="AB24" s="31"/>
      <c r="AC24" s="31"/>
      <c r="AD24" s="28" t="s">
        <v>254</v>
      </c>
      <c r="AE24" s="28"/>
      <c r="AF24" s="29">
        <v>8</v>
      </c>
      <c r="AG24" s="29">
        <v>28</v>
      </c>
      <c r="AH24" s="29">
        <f>AG24/AF24</f>
        <v>3.5</v>
      </c>
      <c r="AI24" s="29">
        <v>0</v>
      </c>
      <c r="AJ24" s="26">
        <f>AI24/AF24</f>
        <v>0</v>
      </c>
      <c r="AL24" s="26">
        <f t="shared" si="15"/>
        <v>0.5</v>
      </c>
      <c r="AM24" s="29">
        <v>4</v>
      </c>
      <c r="AN24" s="29">
        <v>2</v>
      </c>
      <c r="AO24" s="29">
        <v>17</v>
      </c>
      <c r="AP24" s="29">
        <f>AO24/AN24</f>
        <v>8.5</v>
      </c>
      <c r="AQ24" s="29">
        <v>0</v>
      </c>
      <c r="AR24" s="26">
        <f t="shared" si="16"/>
        <v>0</v>
      </c>
      <c r="AV24" s="26" t="e">
        <f>(#REF!+AM24)/(#REF!+AK30)</f>
        <v>#REF!</v>
      </c>
      <c r="AW24" s="26" t="e">
        <f>#REF!/(AM24+#REF!)</f>
        <v>#REF!</v>
      </c>
      <c r="AX24" s="26" t="e">
        <f>AM24/(#REF!+AM24)</f>
        <v>#REF!</v>
      </c>
      <c r="AZ24" s="29" t="e">
        <f>(#REF!*0.1)+(AF24*6)+(AL24*0.1)+(AN24*6)</f>
        <v>#REF!</v>
      </c>
      <c r="BA24" s="29" t="e">
        <f>(#REF!*0.1)+(AF24*6)+(AK24*1)+(AL24*0.1)+(AN24*6)</f>
        <v>#REF!</v>
      </c>
    </row>
    <row r="25" spans="1:53" x14ac:dyDescent="0.15">
      <c r="A25" s="28"/>
      <c r="B25" s="29"/>
      <c r="C25" s="39"/>
      <c r="D25" s="29"/>
      <c r="E25" s="29"/>
      <c r="F25" s="29" t="e">
        <f t="shared" si="11"/>
        <v>#DIV/0!</v>
      </c>
      <c r="G25" s="29"/>
      <c r="H25" s="26" t="e">
        <f>G25/D25</f>
        <v>#DIV/0!</v>
      </c>
      <c r="J25" s="26" t="e">
        <f t="shared" si="13"/>
        <v>#DIV/0!</v>
      </c>
      <c r="K25" s="29"/>
      <c r="L25" s="29"/>
      <c r="M25" s="29"/>
      <c r="N25" s="29" t="e">
        <f t="shared" si="12"/>
        <v>#DIV/0!</v>
      </c>
      <c r="O25" s="29"/>
      <c r="P25" s="26" t="e">
        <f t="shared" si="14"/>
        <v>#DIV/0!</v>
      </c>
      <c r="S25" s="28"/>
      <c r="T25" s="26">
        <f>(D25+K25)/($D$27+$K$27+$N$17+$E$17+$L$38+$L$47)</f>
        <v>0</v>
      </c>
      <c r="U25" s="26">
        <f>K25/($K$27+$F$38+$F$47)</f>
        <v>0</v>
      </c>
      <c r="V25" s="26">
        <f>D25/($D$27+$N$17+$L$38+$L$47)</f>
        <v>0</v>
      </c>
      <c r="X25" s="29">
        <f>($E25*('Scoring Format'!$B$3))+($G25*('Scoring Format'!$B$6))+($M25*('Scoring Format'!$B$4))+($O25*('Scoring Format'!$B$7))</f>
        <v>0</v>
      </c>
      <c r="Y25" s="29">
        <f>($E25*('Scoring Format'!$B$3))+($G25*('Scoring Format'!$B$6))+(L25*1)+($M25*('Scoring Format'!$B$4))+($O25*('Scoring Format'!$B$7))</f>
        <v>0</v>
      </c>
      <c r="Z25" s="29">
        <f>($E25*('Scoring Format'!$B$3))+($G25*('Scoring Format'!$B$6))+(L25*0.5)+($M25*('Scoring Format'!$B$4))+($O25*('Scoring Format'!$B$7))</f>
        <v>0</v>
      </c>
      <c r="AA25" s="31"/>
      <c r="AB25" s="31"/>
      <c r="AC25" s="31"/>
      <c r="AD25" s="28" t="s">
        <v>298</v>
      </c>
      <c r="AE25" s="28"/>
      <c r="AF25" s="29"/>
      <c r="AG25" s="29"/>
      <c r="AH25" s="29" t="e">
        <f>AG25/AF25</f>
        <v>#DIV/0!</v>
      </c>
      <c r="AI25" s="29">
        <v>0</v>
      </c>
      <c r="AJ25" s="26" t="e">
        <f>AI25/AF25</f>
        <v>#DIV/0!</v>
      </c>
      <c r="AL25" s="26" t="e">
        <f t="shared" si="15"/>
        <v>#DIV/0!</v>
      </c>
      <c r="AM25" s="29"/>
      <c r="AN25" s="29"/>
      <c r="AO25" s="29"/>
      <c r="AP25" s="29" t="e">
        <f>AO25/AN25</f>
        <v>#DIV/0!</v>
      </c>
      <c r="AQ25" s="29">
        <v>0</v>
      </c>
      <c r="AR25" s="26" t="e">
        <f t="shared" si="16"/>
        <v>#DIV/0!</v>
      </c>
      <c r="AV25" s="26" t="e">
        <f>(#REF!+AM25)/(#REF!+AM31)</f>
        <v>#REF!</v>
      </c>
      <c r="AW25" s="26" t="e">
        <f>#REF!/(AM25+#REF!)</f>
        <v>#REF!</v>
      </c>
      <c r="AX25" s="26" t="e">
        <f>AM25/(#REF!+AM25)</f>
        <v>#REF!</v>
      </c>
      <c r="AZ25" s="29" t="e">
        <f>(#REF!*0.1)+(AF25*6)+(AL25*0.1)+(AN25*6)</f>
        <v>#REF!</v>
      </c>
      <c r="BA25" s="29" t="e">
        <f>(#REF!*0.1)+(AF25*6)+(AK25*1)+(AL25*0.1)+(AN25*6)</f>
        <v>#REF!</v>
      </c>
    </row>
    <row r="26" spans="1:53" x14ac:dyDescent="0.15">
      <c r="A26" s="28"/>
      <c r="B26" s="29"/>
      <c r="C26" s="39"/>
      <c r="D26" s="29"/>
      <c r="E26" s="29"/>
      <c r="F26" s="29" t="e">
        <f t="shared" si="11"/>
        <v>#DIV/0!</v>
      </c>
      <c r="G26" s="29"/>
      <c r="H26" s="26" t="e">
        <f>G26/D26</f>
        <v>#DIV/0!</v>
      </c>
      <c r="J26" s="26" t="e">
        <f t="shared" si="13"/>
        <v>#DIV/0!</v>
      </c>
      <c r="K26" s="29"/>
      <c r="L26" s="29"/>
      <c r="M26" s="29"/>
      <c r="N26" s="29" t="e">
        <f t="shared" si="12"/>
        <v>#DIV/0!</v>
      </c>
      <c r="O26" s="29"/>
      <c r="P26" s="26" t="e">
        <f t="shared" si="14"/>
        <v>#DIV/0!</v>
      </c>
      <c r="S26" s="28"/>
      <c r="T26" s="26">
        <f>(D26+K26)/($D$27+$K$27+$N$17+$E$17+$L$38+$L$47)</f>
        <v>0</v>
      </c>
      <c r="U26" s="26">
        <f>K26/($K$27+$F$38+$F$47)</f>
        <v>0</v>
      </c>
      <c r="V26" s="26">
        <f>D26/($D$27+$N$17+$L$38+$L$47)</f>
        <v>0</v>
      </c>
      <c r="X26" s="29">
        <f>($E26*('Scoring Format'!$B$3))+($G26*('Scoring Format'!$B$6))+($M26*('Scoring Format'!$B$4))+($O26*('Scoring Format'!$B$7))</f>
        <v>0</v>
      </c>
      <c r="Y26" s="29">
        <f>($E26*('Scoring Format'!$B$3))+($G26*('Scoring Format'!$B$6))+(L26*1)+($M26*('Scoring Format'!$B$4))+($O26*('Scoring Format'!$B$7))</f>
        <v>0</v>
      </c>
      <c r="Z26" s="29">
        <f>($E26*('Scoring Format'!$B$3))+($G26*('Scoring Format'!$B$6))+(L26*0.5)+($M26*('Scoring Format'!$B$4))+($O26*('Scoring Format'!$B$7))</f>
        <v>0</v>
      </c>
      <c r="AA26" s="31"/>
      <c r="AB26" s="31"/>
      <c r="AC26" s="31"/>
      <c r="AD26" s="28" t="s">
        <v>336</v>
      </c>
      <c r="AE26" s="28"/>
      <c r="AF26" s="29"/>
      <c r="AG26" s="29"/>
      <c r="AH26" s="29" t="e">
        <f>AG26/AF26</f>
        <v>#DIV/0!</v>
      </c>
      <c r="AI26" s="29"/>
      <c r="AJ26" s="26" t="e">
        <f>AI26/AF26</f>
        <v>#DIV/0!</v>
      </c>
      <c r="AL26" s="26" t="e">
        <f t="shared" si="15"/>
        <v>#DIV/0!</v>
      </c>
      <c r="AM26" s="29"/>
      <c r="AN26" s="29"/>
      <c r="AO26" s="29"/>
      <c r="AP26" s="29"/>
      <c r="AQ26" s="29">
        <f>(AG26*0.1)+(AI26*6)+(AN26*0.1)+(AP26*6)</f>
        <v>0</v>
      </c>
      <c r="AR26" s="26" t="e">
        <f t="shared" si="16"/>
        <v>#DIV/0!</v>
      </c>
      <c r="AV26" s="26" t="e">
        <f>(#REF!+AM26)/(#REF!+AM32)</f>
        <v>#REF!</v>
      </c>
      <c r="AW26" s="26" t="e">
        <f>#REF!/(AM26+#REF!)</f>
        <v>#REF!</v>
      </c>
      <c r="AX26" s="26" t="e">
        <f>AM26/(#REF!+AM26)</f>
        <v>#REF!</v>
      </c>
      <c r="AZ26" s="29" t="e">
        <f>(#REF!*0.1)+(AF26*6)+(AJ26*1)+(AK26*0.1)+(AM26*6)</f>
        <v>#REF!</v>
      </c>
      <c r="BA26" s="29" t="e">
        <f>(#REF!*0.1)+(AF26*6)+(AK26*1)+(AL26*0.1)+(AN26*6)</f>
        <v>#REF!</v>
      </c>
    </row>
    <row r="27" spans="1:53" x14ac:dyDescent="0.15">
      <c r="A27" s="27" t="s">
        <v>44</v>
      </c>
      <c r="B27" s="27"/>
      <c r="C27" s="27"/>
      <c r="D27" s="27">
        <f>SUM(D22:D26)</f>
        <v>400</v>
      </c>
      <c r="E27" s="27">
        <f t="shared" ref="E27:G27" si="17">SUM(E22:E26)</f>
        <v>1675</v>
      </c>
      <c r="F27" s="27">
        <f t="shared" si="11"/>
        <v>4.1875</v>
      </c>
      <c r="G27" s="27">
        <f t="shared" si="17"/>
        <v>18</v>
      </c>
      <c r="H27" s="27"/>
      <c r="I27" s="27"/>
      <c r="J27" s="27"/>
      <c r="K27" s="27">
        <f>SUM(K22:K26)</f>
        <v>96</v>
      </c>
      <c r="L27" s="27">
        <f t="shared" ref="L27:O27" si="18">SUM(L22:L26)</f>
        <v>78</v>
      </c>
      <c r="M27" s="27">
        <f t="shared" si="18"/>
        <v>586</v>
      </c>
      <c r="N27" s="27">
        <f t="shared" si="12"/>
        <v>7.5128205128205128</v>
      </c>
      <c r="O27" s="27">
        <f t="shared" si="18"/>
        <v>5</v>
      </c>
      <c r="P27" s="27"/>
      <c r="X27" s="21">
        <f>SUM(X22:X26)</f>
        <v>364.1</v>
      </c>
      <c r="Y27" s="21">
        <f>SUM(Y22:Y26)</f>
        <v>442.1</v>
      </c>
      <c r="AD27" s="27" t="s">
        <v>44</v>
      </c>
      <c r="AE27" s="27"/>
      <c r="AF27" s="27">
        <f>SUM(AF22:AF26)</f>
        <v>304</v>
      </c>
      <c r="AG27" s="27">
        <f t="shared" ref="AG27" si="19">SUM(AG22:AG26)</f>
        <v>1513</v>
      </c>
      <c r="AH27" s="27"/>
      <c r="AI27" s="27">
        <f t="shared" ref="AI27" si="20">SUM(AI22:AI26)</f>
        <v>13</v>
      </c>
      <c r="AJ27" s="27"/>
      <c r="AK27" s="27"/>
      <c r="AL27" s="27"/>
      <c r="AM27" s="27">
        <f>SUM(AM22:AM26)</f>
        <v>98</v>
      </c>
      <c r="AN27" s="27">
        <f t="shared" ref="AN27:AO27" si="21">SUM(AN22:AN26)</f>
        <v>72</v>
      </c>
      <c r="AO27" s="27">
        <f t="shared" si="21"/>
        <v>491</v>
      </c>
      <c r="AP27" s="27"/>
      <c r="AQ27" s="27">
        <f t="shared" ref="AQ27" si="22">SUM(AQ22:AQ26)</f>
        <v>4</v>
      </c>
      <c r="AR27" s="27"/>
    </row>
    <row r="28" spans="1:53" x14ac:dyDescent="0.15">
      <c r="A28" s="27"/>
      <c r="B28" s="31"/>
      <c r="C28" s="31"/>
      <c r="D28" s="31"/>
      <c r="E28" s="31"/>
      <c r="F28" s="31"/>
      <c r="G28" s="31"/>
      <c r="H28" s="27"/>
      <c r="I28" s="31"/>
      <c r="J28" s="31"/>
      <c r="K28" s="31"/>
      <c r="L28" s="31"/>
      <c r="M28" s="31"/>
      <c r="N28" s="31"/>
      <c r="AC28" s="27"/>
      <c r="AD28" s="31"/>
      <c r="AE28" s="31"/>
      <c r="AF28" s="31"/>
      <c r="AG28" s="31"/>
      <c r="AH28" s="31"/>
      <c r="AI28" s="31"/>
      <c r="AJ28" s="27"/>
      <c r="AK28" s="31"/>
      <c r="AL28" s="31"/>
      <c r="AM28" s="31"/>
      <c r="AN28" s="31"/>
      <c r="AO28" s="31"/>
      <c r="AP28" s="31"/>
    </row>
    <row r="29" spans="1:53" x14ac:dyDescent="0.15">
      <c r="A29" s="23"/>
      <c r="B29" s="31"/>
      <c r="C29" s="31"/>
      <c r="D29" s="31"/>
      <c r="E29" s="31"/>
      <c r="F29" s="31"/>
      <c r="G29" s="31"/>
      <c r="H29" s="31"/>
      <c r="I29" s="31"/>
      <c r="J29" s="31"/>
      <c r="K29" s="31"/>
      <c r="L29" s="31"/>
      <c r="M29" s="31"/>
      <c r="AD29" s="31"/>
      <c r="AE29" s="31"/>
      <c r="AF29" s="31"/>
      <c r="AG29" s="31"/>
      <c r="AH29" s="31"/>
      <c r="AI29" s="31"/>
      <c r="AJ29" s="31"/>
      <c r="AK29" s="31"/>
      <c r="AL29" s="31"/>
      <c r="AM29" s="31"/>
      <c r="AN29" s="31"/>
      <c r="AO29" s="31"/>
    </row>
    <row r="30" spans="1:53" x14ac:dyDescent="0.15">
      <c r="A30" s="552" t="s">
        <v>52</v>
      </c>
      <c r="B30" s="552"/>
      <c r="C30" s="552"/>
      <c r="D30" s="552"/>
      <c r="E30" s="552"/>
      <c r="F30" s="552"/>
      <c r="G30" s="552"/>
      <c r="H30" s="31"/>
      <c r="I30" s="31"/>
      <c r="J30" s="552" t="s">
        <v>49</v>
      </c>
      <c r="K30" s="552"/>
      <c r="L30" s="552"/>
      <c r="M30" s="552"/>
      <c r="N30" s="552"/>
      <c r="R30" s="552" t="s">
        <v>50</v>
      </c>
      <c r="S30" s="552"/>
      <c r="T30" s="552"/>
      <c r="V30" s="552" t="s">
        <v>51</v>
      </c>
      <c r="W30" s="551"/>
      <c r="AC30" s="552" t="s">
        <v>52</v>
      </c>
      <c r="AD30" s="552"/>
      <c r="AE30" s="552"/>
      <c r="AF30" s="552"/>
      <c r="AG30" s="552"/>
      <c r="AH30" s="552"/>
      <c r="AI30" s="552"/>
      <c r="AJ30" s="31"/>
      <c r="AK30" s="31"/>
      <c r="AL30" s="552" t="s">
        <v>49</v>
      </c>
      <c r="AM30" s="552"/>
      <c r="AN30" s="552"/>
      <c r="AO30" s="552"/>
      <c r="AP30" s="552"/>
      <c r="AT30" s="552" t="s">
        <v>50</v>
      </c>
      <c r="AU30" s="552"/>
      <c r="AV30" s="552"/>
      <c r="AX30" s="552" t="s">
        <v>51</v>
      </c>
      <c r="AY30" s="551"/>
    </row>
    <row r="31" spans="1:53" x14ac:dyDescent="0.15">
      <c r="A31" s="27" t="s">
        <v>25</v>
      </c>
      <c r="B31" s="27" t="s">
        <v>1517</v>
      </c>
      <c r="C31" s="27" t="s">
        <v>66</v>
      </c>
      <c r="D31" s="27" t="s">
        <v>34</v>
      </c>
      <c r="E31" s="27" t="s">
        <v>17</v>
      </c>
      <c r="F31" s="27" t="s">
        <v>18</v>
      </c>
      <c r="G31" s="27" t="s">
        <v>19</v>
      </c>
      <c r="H31" s="27" t="s">
        <v>20</v>
      </c>
      <c r="I31" s="27" t="s">
        <v>6</v>
      </c>
      <c r="J31" s="27" t="s">
        <v>53</v>
      </c>
      <c r="L31" s="27" t="s">
        <v>10</v>
      </c>
      <c r="M31" s="27" t="s">
        <v>11</v>
      </c>
      <c r="N31" s="27" t="s">
        <v>12</v>
      </c>
      <c r="O31" s="27" t="s">
        <v>26</v>
      </c>
      <c r="P31" s="27" t="s">
        <v>7</v>
      </c>
      <c r="S31" s="27" t="s">
        <v>25</v>
      </c>
      <c r="T31" s="27" t="s">
        <v>47</v>
      </c>
      <c r="U31" s="27" t="s">
        <v>45</v>
      </c>
      <c r="V31" s="27" t="s">
        <v>46</v>
      </c>
      <c r="X31" s="27" t="s">
        <v>14</v>
      </c>
      <c r="Y31" s="27" t="s">
        <v>21</v>
      </c>
      <c r="Z31" s="27" t="s">
        <v>1003</v>
      </c>
      <c r="AA31" s="27"/>
      <c r="AD31" s="27" t="s">
        <v>25</v>
      </c>
      <c r="AE31" s="27" t="s">
        <v>66</v>
      </c>
      <c r="AF31" s="27" t="s">
        <v>34</v>
      </c>
      <c r="AG31" s="27" t="s">
        <v>17</v>
      </c>
      <c r="AH31" s="27" t="s">
        <v>18</v>
      </c>
      <c r="AI31" s="27" t="s">
        <v>19</v>
      </c>
      <c r="AJ31" s="27" t="s">
        <v>20</v>
      </c>
      <c r="AK31" s="27" t="s">
        <v>6</v>
      </c>
      <c r="AL31" s="27" t="s">
        <v>53</v>
      </c>
      <c r="AN31" s="27" t="s">
        <v>10</v>
      </c>
      <c r="AO31" s="27" t="s">
        <v>11</v>
      </c>
      <c r="AP31" s="27" t="s">
        <v>12</v>
      </c>
      <c r="AQ31" s="27" t="s">
        <v>26</v>
      </c>
      <c r="AR31" s="27" t="s">
        <v>7</v>
      </c>
      <c r="AV31" s="27" t="s">
        <v>47</v>
      </c>
      <c r="AW31" s="27" t="s">
        <v>45</v>
      </c>
      <c r="AX31" s="27" t="s">
        <v>46</v>
      </c>
      <c r="AZ31" s="27" t="s">
        <v>14</v>
      </c>
      <c r="BA31" s="27" t="s">
        <v>21</v>
      </c>
    </row>
    <row r="32" spans="1:53" x14ac:dyDescent="0.15">
      <c r="A32" s="28" t="s">
        <v>2739</v>
      </c>
      <c r="B32" s="29">
        <v>21</v>
      </c>
      <c r="C32" s="29">
        <v>17</v>
      </c>
      <c r="D32" s="26">
        <f>F32/E32</f>
        <v>0.57377049180327866</v>
      </c>
      <c r="E32" s="29">
        <v>61</v>
      </c>
      <c r="F32" s="29">
        <v>35</v>
      </c>
      <c r="G32" s="29">
        <v>475</v>
      </c>
      <c r="H32" s="29">
        <f t="shared" ref="H32:H37" si="23">G32/F32</f>
        <v>13.571428571428571</v>
      </c>
      <c r="I32" s="29">
        <v>3</v>
      </c>
      <c r="J32" s="26">
        <f>I32/F32</f>
        <v>8.5714285714285715E-2</v>
      </c>
      <c r="L32" s="29"/>
      <c r="M32" s="29"/>
      <c r="N32" s="40" t="e">
        <f t="shared" ref="N32:N37" si="24">M32/L32</f>
        <v>#DIV/0!</v>
      </c>
      <c r="O32" s="29"/>
      <c r="P32" s="26" t="e">
        <f>O32/L32</f>
        <v>#DIV/0!</v>
      </c>
      <c r="S32" s="28" t="s">
        <v>2740</v>
      </c>
      <c r="T32" s="41">
        <f t="shared" ref="T32:T37" si="25">(E32+L32)/($D$27+$L$27+$N$17+$E$47+$L$47)</f>
        <v>0.10016420361247948</v>
      </c>
      <c r="U32" s="41">
        <f t="shared" ref="U32:U37" si="26">E32/($E$17)</f>
        <v>0.16397849462365591</v>
      </c>
      <c r="V32" s="41">
        <f t="shared" ref="V32:V37" si="27">L32/($N$17+$D$27+$L$38+$L$47)</f>
        <v>0</v>
      </c>
      <c r="X32" s="29">
        <f>($G32*('Scoring Format'!$B$4))+($I32*'Scoring Format'!$B$7)+($M32*('Scoring Format'!$B$3))+($O32*('Scoring Format'!$B$6))</f>
        <v>65.5</v>
      </c>
      <c r="Y32" s="29">
        <f>(F32*1)+(($G32*('Scoring Format'!$B$4))+($I32*'Scoring Format'!$B$7)+($M32*('Scoring Format'!$B$3))+($O32*('Scoring Format'!$B$6)))</f>
        <v>100.5</v>
      </c>
      <c r="Z32" s="29">
        <f>(F32*0.5)+(($G32*('Scoring Format'!$B$4))+($I32*'Scoring Format'!$B$7)+($M32*('Scoring Format'!$B$3))+($O32*('Scoring Format'!$B$6)))</f>
        <v>83</v>
      </c>
      <c r="AA32" s="31"/>
      <c r="AD32" s="28" t="s">
        <v>255</v>
      </c>
      <c r="AE32" s="28"/>
      <c r="AF32" s="26">
        <f>AH32/AG32</f>
        <v>0.60747663551401865</v>
      </c>
      <c r="AG32" s="29">
        <v>107</v>
      </c>
      <c r="AH32" s="29">
        <v>65</v>
      </c>
      <c r="AI32" s="29">
        <v>710</v>
      </c>
      <c r="AJ32" s="29">
        <f t="shared" ref="AJ32:AJ36" si="28">AI32/AH32</f>
        <v>10.923076923076923</v>
      </c>
      <c r="AK32" s="29">
        <v>6</v>
      </c>
      <c r="AL32" s="26">
        <f>AK32/AH32</f>
        <v>9.2307692307692313E-2</v>
      </c>
      <c r="AN32" s="29">
        <v>0</v>
      </c>
      <c r="AO32" s="29">
        <v>0</v>
      </c>
      <c r="AP32" s="40" t="e">
        <f t="shared" ref="AP32:AP37" si="29">AO32/AN32</f>
        <v>#DIV/0!</v>
      </c>
      <c r="AQ32" s="29">
        <v>0</v>
      </c>
      <c r="AR32" s="26" t="e">
        <f>AQ32/AN32</f>
        <v>#DIV/0!</v>
      </c>
      <c r="AV32" s="41" t="e">
        <f>(#REF!+AK32)/(#REF!+AK35)</f>
        <v>#REF!</v>
      </c>
      <c r="AW32" s="41" t="e">
        <f>#REF!/(AK32+#REF!)</f>
        <v>#REF!</v>
      </c>
      <c r="AX32" s="41" t="e">
        <f>AK32/(#REF!+AK32)</f>
        <v>#REF!</v>
      </c>
      <c r="AZ32" s="29">
        <f>(AI32*0.1)+(AK32*6)+(AO32*0.1)+(AQ32*6)</f>
        <v>107</v>
      </c>
      <c r="BA32" s="29">
        <f>(AH32*1)+(AI32*0.1)+(AK32*6)+(AO32*0.1)+(AQ32*6)</f>
        <v>172</v>
      </c>
    </row>
    <row r="33" spans="1:53" x14ac:dyDescent="0.15">
      <c r="A33" s="28" t="s">
        <v>442</v>
      </c>
      <c r="B33" s="29">
        <v>30</v>
      </c>
      <c r="C33" s="29">
        <v>17</v>
      </c>
      <c r="D33" s="26">
        <f t="shared" ref="D33:D37" si="30">F33/E33</f>
        <v>0.72173913043478266</v>
      </c>
      <c r="E33" s="29">
        <v>115</v>
      </c>
      <c r="F33" s="29">
        <v>83</v>
      </c>
      <c r="G33" s="29">
        <v>936</v>
      </c>
      <c r="H33" s="29">
        <f t="shared" si="23"/>
        <v>11.27710843373494</v>
      </c>
      <c r="I33" s="29">
        <v>8</v>
      </c>
      <c r="J33" s="26">
        <f t="shared" ref="J33:J37" si="31">I33/F33</f>
        <v>9.6385542168674704E-2</v>
      </c>
      <c r="L33" s="29"/>
      <c r="M33" s="29"/>
      <c r="N33" s="40" t="e">
        <f t="shared" si="24"/>
        <v>#DIV/0!</v>
      </c>
      <c r="O33" s="29"/>
      <c r="P33" s="26" t="e">
        <f t="shared" ref="P33:P37" si="32">O33/L33</f>
        <v>#DIV/0!</v>
      </c>
      <c r="S33" s="28" t="s">
        <v>256</v>
      </c>
      <c r="T33" s="41">
        <f t="shared" si="25"/>
        <v>0.18883415435139572</v>
      </c>
      <c r="U33" s="41">
        <f t="shared" si="26"/>
        <v>0.30913978494623656</v>
      </c>
      <c r="V33" s="41">
        <f t="shared" si="27"/>
        <v>0</v>
      </c>
      <c r="X33" s="29">
        <f>($G33*('Scoring Format'!$B$4))+($I33*'Scoring Format'!$B$7)+($M33*('Scoring Format'!$B$3))+($O33*('Scoring Format'!$B$6))</f>
        <v>141.60000000000002</v>
      </c>
      <c r="Y33" s="29">
        <f>(F33*1)+(($G33*('Scoring Format'!$B$4))+($I33*'Scoring Format'!$B$7)+($M33*('Scoring Format'!$B$3))+($O33*('Scoring Format'!$B$6)))</f>
        <v>224.60000000000002</v>
      </c>
      <c r="Z33" s="29">
        <f>(F33*0.5)+(($G33*('Scoring Format'!$B$4))+($I33*'Scoring Format'!$B$7)+($M33*('Scoring Format'!$B$3))+($O33*('Scoring Format'!$B$6)))</f>
        <v>183.10000000000002</v>
      </c>
      <c r="AA33" s="31"/>
      <c r="AD33" s="28" t="s">
        <v>256</v>
      </c>
      <c r="AE33" s="28"/>
      <c r="AF33" s="26">
        <f t="shared" ref="AF33:AF37" si="33">AH33/AG33</f>
        <v>0.6333333333333333</v>
      </c>
      <c r="AG33" s="29">
        <v>120</v>
      </c>
      <c r="AH33" s="29">
        <v>76</v>
      </c>
      <c r="AI33" s="29">
        <v>892</v>
      </c>
      <c r="AJ33" s="29">
        <f t="shared" si="28"/>
        <v>11.736842105263158</v>
      </c>
      <c r="AK33" s="29">
        <v>5</v>
      </c>
      <c r="AL33" s="26">
        <f t="shared" ref="AL33:AL37" si="34">AK33/AH33</f>
        <v>6.5789473684210523E-2</v>
      </c>
      <c r="AN33" s="29">
        <v>12</v>
      </c>
      <c r="AO33" s="29">
        <v>108</v>
      </c>
      <c r="AP33" s="40">
        <f t="shared" si="29"/>
        <v>9</v>
      </c>
      <c r="AQ33" s="29">
        <v>0</v>
      </c>
      <c r="AR33" s="26">
        <f t="shared" ref="AR33:AR37" si="35">AQ33/AN33</f>
        <v>0</v>
      </c>
      <c r="AV33" s="41" t="e">
        <f>(#REF!+AK33)/(#REF!+AK36)</f>
        <v>#REF!</v>
      </c>
      <c r="AW33" s="41" t="e">
        <f>#REF!/(AK33+#REF!)</f>
        <v>#REF!</v>
      </c>
      <c r="AX33" s="41" t="e">
        <f>AK33/(#REF!+AK33)</f>
        <v>#REF!</v>
      </c>
      <c r="AZ33" s="29">
        <f>(AI33*0.1)+(AK33*6)+(AO33*0.1)+(AQ33*6)</f>
        <v>130</v>
      </c>
      <c r="BA33" s="29">
        <f>(AH33*1)+(AI33*0.1)+(AK33*6)+(AO33*0.1)+(AQ33*6)</f>
        <v>206</v>
      </c>
    </row>
    <row r="34" spans="1:53" x14ac:dyDescent="0.15">
      <c r="A34" s="28" t="s">
        <v>1965</v>
      </c>
      <c r="B34" s="29">
        <v>24</v>
      </c>
      <c r="C34" s="29">
        <v>17</v>
      </c>
      <c r="D34" s="26">
        <f t="shared" si="30"/>
        <v>0.61538461538461542</v>
      </c>
      <c r="E34" s="29">
        <v>130</v>
      </c>
      <c r="F34" s="29">
        <v>80</v>
      </c>
      <c r="G34" s="29">
        <v>1117</v>
      </c>
      <c r="H34" s="29">
        <f t="shared" si="23"/>
        <v>13.9625</v>
      </c>
      <c r="I34" s="29">
        <v>8</v>
      </c>
      <c r="J34" s="26">
        <f t="shared" si="31"/>
        <v>0.1</v>
      </c>
      <c r="L34" s="29"/>
      <c r="M34" s="29"/>
      <c r="N34" s="40" t="e">
        <f t="shared" si="24"/>
        <v>#DIV/0!</v>
      </c>
      <c r="O34" s="29"/>
      <c r="P34" s="26" t="e">
        <f t="shared" si="32"/>
        <v>#DIV/0!</v>
      </c>
      <c r="S34" s="28" t="s">
        <v>1966</v>
      </c>
      <c r="T34" s="41">
        <f t="shared" si="25"/>
        <v>0.2134646962233169</v>
      </c>
      <c r="U34" s="41">
        <f t="shared" si="26"/>
        <v>0.34946236559139787</v>
      </c>
      <c r="V34" s="41">
        <f t="shared" si="27"/>
        <v>0</v>
      </c>
      <c r="X34" s="29">
        <f>($G34*('Scoring Format'!$B$4))+($I34*'Scoring Format'!$B$7)+($M34*('Scoring Format'!$B$3))+($O34*('Scoring Format'!$B$6))</f>
        <v>159.69999999999999</v>
      </c>
      <c r="Y34" s="29">
        <f>(F34*1)+(($G34*('Scoring Format'!$B$4))+($I34*'Scoring Format'!$B$7)+($M34*('Scoring Format'!$B$3))+($O34*('Scoring Format'!$B$6)))</f>
        <v>239.7</v>
      </c>
      <c r="Z34" s="29">
        <f>(F34*0.5)+(($G34*('Scoring Format'!$B$4))+($I34*'Scoring Format'!$B$7)+($M34*('Scoring Format'!$B$3))+($O34*('Scoring Format'!$B$6)))</f>
        <v>199.7</v>
      </c>
      <c r="AA34" s="31"/>
      <c r="AD34" s="28" t="s">
        <v>257</v>
      </c>
      <c r="AE34" s="28"/>
      <c r="AF34" s="26">
        <f t="shared" si="33"/>
        <v>0.55000000000000004</v>
      </c>
      <c r="AG34" s="29">
        <v>40</v>
      </c>
      <c r="AH34" s="29">
        <v>22</v>
      </c>
      <c r="AI34" s="29">
        <v>325</v>
      </c>
      <c r="AJ34" s="29">
        <f t="shared" si="28"/>
        <v>14.772727272727273</v>
      </c>
      <c r="AK34" s="29">
        <v>2</v>
      </c>
      <c r="AL34" s="26">
        <f t="shared" si="34"/>
        <v>9.0909090909090912E-2</v>
      </c>
      <c r="AN34" s="29">
        <v>5</v>
      </c>
      <c r="AO34" s="29">
        <v>20</v>
      </c>
      <c r="AP34" s="40">
        <f t="shared" si="29"/>
        <v>4</v>
      </c>
      <c r="AQ34" s="29">
        <v>0</v>
      </c>
      <c r="AR34" s="26">
        <f t="shared" si="35"/>
        <v>0</v>
      </c>
      <c r="AV34" s="41" t="e">
        <f>(#REF!+AK34)/(#REF!+AK37)</f>
        <v>#REF!</v>
      </c>
      <c r="AW34" s="41" t="e">
        <f>#REF!/(AK34+#REF!)</f>
        <v>#REF!</v>
      </c>
      <c r="AX34" s="41" t="e">
        <f>AK34/(#REF!+AK34)</f>
        <v>#REF!</v>
      </c>
      <c r="AZ34" s="29">
        <f>(AI34*0.1)+(AK34*6)+(AO34*0.1)+(AQ34*6)</f>
        <v>46.5</v>
      </c>
      <c r="BA34" s="29">
        <f>(AH34*1)+(AI34*0.1)+(AK34*6)+(AO34*0.1)+(AQ34*6)</f>
        <v>68.5</v>
      </c>
    </row>
    <row r="35" spans="1:53" x14ac:dyDescent="0.15">
      <c r="A35" s="28" t="s">
        <v>1623</v>
      </c>
      <c r="B35" s="25">
        <v>25</v>
      </c>
      <c r="C35" s="29">
        <v>17</v>
      </c>
      <c r="D35" s="26">
        <f t="shared" si="30"/>
        <v>0.6428571428571429</v>
      </c>
      <c r="E35" s="29">
        <v>42</v>
      </c>
      <c r="F35" s="29">
        <v>27</v>
      </c>
      <c r="G35" s="29">
        <v>325</v>
      </c>
      <c r="H35" s="29">
        <f t="shared" si="23"/>
        <v>12.037037037037036</v>
      </c>
      <c r="I35" s="29">
        <v>3</v>
      </c>
      <c r="J35" s="26">
        <f t="shared" si="31"/>
        <v>0.1111111111111111</v>
      </c>
      <c r="L35" s="29"/>
      <c r="M35" s="29"/>
      <c r="N35" s="40" t="e">
        <f t="shared" si="24"/>
        <v>#DIV/0!</v>
      </c>
      <c r="O35" s="29"/>
      <c r="P35" s="26" t="e">
        <f t="shared" si="32"/>
        <v>#DIV/0!</v>
      </c>
      <c r="S35" s="28" t="s">
        <v>1624</v>
      </c>
      <c r="T35" s="41">
        <f t="shared" si="25"/>
        <v>6.8965517241379309E-2</v>
      </c>
      <c r="U35" s="41">
        <f t="shared" si="26"/>
        <v>0.11290322580645161</v>
      </c>
      <c r="V35" s="41">
        <f t="shared" si="27"/>
        <v>0</v>
      </c>
      <c r="X35" s="29">
        <f>($G35*('Scoring Format'!$B$4))+($I35*'Scoring Format'!$B$7)+($M35*('Scoring Format'!$B$3))+($O35*('Scoring Format'!$B$6))</f>
        <v>50.5</v>
      </c>
      <c r="Y35" s="29">
        <f>(F35*1)+(($G35*('Scoring Format'!$B$4))+($I35*'Scoring Format'!$B$7)+($M35*('Scoring Format'!$B$3))+($O35*('Scoring Format'!$B$6)))</f>
        <v>77.5</v>
      </c>
      <c r="Z35" s="29">
        <f>(F35*0.5)+(($G35*('Scoring Format'!$B$4))+($I35*'Scoring Format'!$B$7)+($M35*('Scoring Format'!$B$3))+($O35*('Scoring Format'!$B$6)))</f>
        <v>64</v>
      </c>
      <c r="AA35" s="31"/>
      <c r="AD35" s="28" t="s">
        <v>295</v>
      </c>
      <c r="AE35" s="28"/>
      <c r="AF35" s="26">
        <f t="shared" si="33"/>
        <v>0.66206896551724137</v>
      </c>
      <c r="AG35" s="29">
        <v>145</v>
      </c>
      <c r="AH35" s="29">
        <v>96</v>
      </c>
      <c r="AI35" s="29">
        <v>1098</v>
      </c>
      <c r="AJ35" s="29">
        <f t="shared" si="28"/>
        <v>11.4375</v>
      </c>
      <c r="AK35" s="29">
        <v>7</v>
      </c>
      <c r="AL35" s="26">
        <f t="shared" si="34"/>
        <v>7.2916666666666671E-2</v>
      </c>
      <c r="AN35" s="29">
        <v>0</v>
      </c>
      <c r="AO35" s="29">
        <v>0</v>
      </c>
      <c r="AP35" s="40" t="e">
        <f t="shared" si="29"/>
        <v>#DIV/0!</v>
      </c>
      <c r="AQ35" s="29">
        <v>0</v>
      </c>
      <c r="AR35" s="26" t="e">
        <f t="shared" si="35"/>
        <v>#DIV/0!</v>
      </c>
      <c r="AV35" s="41" t="e">
        <f>(#REF!+AK35)/(#REF!+AK38)</f>
        <v>#REF!</v>
      </c>
      <c r="AW35" s="41" t="e">
        <f>#REF!/(AK35+#REF!)</f>
        <v>#REF!</v>
      </c>
      <c r="AX35" s="41" t="e">
        <f>AK35/(#REF!+AK35)</f>
        <v>#REF!</v>
      </c>
      <c r="AZ35" s="29">
        <f>(AI35*0.1)+(AK35*6)+(AO35*0.1)+(AQ35*6)</f>
        <v>151.80000000000001</v>
      </c>
      <c r="BA35" s="29">
        <f>(AH35*1)+(AI35*0.1)+(AK35*6)+(AO35*0.1)+(AQ35*6)</f>
        <v>247.8</v>
      </c>
    </row>
    <row r="36" spans="1:53" x14ac:dyDescent="0.15">
      <c r="A36" s="28" t="s">
        <v>2741</v>
      </c>
      <c r="B36" s="25">
        <v>24</v>
      </c>
      <c r="C36" s="29">
        <v>17</v>
      </c>
      <c r="D36" s="26">
        <f t="shared" si="30"/>
        <v>0.62857142857142856</v>
      </c>
      <c r="E36" s="29">
        <v>35</v>
      </c>
      <c r="F36" s="29">
        <v>22</v>
      </c>
      <c r="G36" s="29">
        <v>244</v>
      </c>
      <c r="H36" s="29">
        <f t="shared" si="23"/>
        <v>11.090909090909092</v>
      </c>
      <c r="I36" s="29">
        <v>3</v>
      </c>
      <c r="J36" s="26">
        <f t="shared" si="31"/>
        <v>0.13636363636363635</v>
      </c>
      <c r="L36" s="29"/>
      <c r="M36" s="29"/>
      <c r="N36" s="40" t="e">
        <f t="shared" si="24"/>
        <v>#DIV/0!</v>
      </c>
      <c r="O36" s="29"/>
      <c r="P36" s="26" t="e">
        <f t="shared" si="32"/>
        <v>#DIV/0!</v>
      </c>
      <c r="S36" s="28" t="s">
        <v>2222</v>
      </c>
      <c r="T36" s="41">
        <f t="shared" si="25"/>
        <v>5.7471264367816091E-2</v>
      </c>
      <c r="U36" s="41">
        <f t="shared" si="26"/>
        <v>9.4086021505376344E-2</v>
      </c>
      <c r="V36" s="41">
        <f t="shared" si="27"/>
        <v>0</v>
      </c>
      <c r="X36" s="29">
        <f>($G36*('Scoring Format'!$B$4))+($I36*'Scoring Format'!$B$7)+($M36*('Scoring Format'!$B$3))+($O36*('Scoring Format'!$B$6))</f>
        <v>42.400000000000006</v>
      </c>
      <c r="Y36" s="29">
        <f>(F36*1)+(($G36*('Scoring Format'!$B$4))+($I36*'Scoring Format'!$B$7)+($M36*('Scoring Format'!$B$3))+($O36*('Scoring Format'!$B$6)))</f>
        <v>64.400000000000006</v>
      </c>
      <c r="Z36" s="29">
        <f>(F36*0.5)+(($G36*('Scoring Format'!$B$4))+($I36*'Scoring Format'!$B$7)+($M36*('Scoring Format'!$B$3))+($O36*('Scoring Format'!$B$6)))</f>
        <v>53.400000000000006</v>
      </c>
      <c r="AA36" s="31"/>
      <c r="AD36" s="28" t="s">
        <v>328</v>
      </c>
      <c r="AE36" s="28"/>
      <c r="AF36" s="26">
        <f t="shared" si="33"/>
        <v>0.6</v>
      </c>
      <c r="AG36" s="29">
        <v>10</v>
      </c>
      <c r="AH36" s="29">
        <v>6</v>
      </c>
      <c r="AI36" s="29">
        <v>100</v>
      </c>
      <c r="AJ36" s="29">
        <f t="shared" si="28"/>
        <v>16.666666666666668</v>
      </c>
      <c r="AK36" s="29">
        <v>0</v>
      </c>
      <c r="AL36" s="26">
        <f t="shared" si="34"/>
        <v>0</v>
      </c>
      <c r="AN36" s="29">
        <v>0</v>
      </c>
      <c r="AO36" s="29">
        <v>0</v>
      </c>
      <c r="AP36" s="40" t="e">
        <f t="shared" si="29"/>
        <v>#DIV/0!</v>
      </c>
      <c r="AQ36" s="29">
        <v>0</v>
      </c>
      <c r="AR36" s="26" t="e">
        <f t="shared" si="35"/>
        <v>#DIV/0!</v>
      </c>
      <c r="AV36" s="41" t="e">
        <f>(#REF!+AK36)/(#REF!+AI41)</f>
        <v>#REF!</v>
      </c>
      <c r="AW36" s="41" t="e">
        <f>#REF!/(AK36+#REF!)</f>
        <v>#REF!</v>
      </c>
      <c r="AX36" s="41" t="e">
        <f>AK36/(#REF!+AK36)</f>
        <v>#REF!</v>
      </c>
      <c r="AZ36" s="29">
        <f>(AI36*0.1)+(AK36*6)+(AO36*0.1)+(AQ36*6)</f>
        <v>10</v>
      </c>
      <c r="BA36" s="29">
        <f>(AH36*1)+(AI36*0.1)+(AK36*6)+(AO36*0.1)+(AQ36*6)</f>
        <v>16</v>
      </c>
    </row>
    <row r="37" spans="1:53" x14ac:dyDescent="0.15">
      <c r="A37" s="28"/>
      <c r="B37" s="25"/>
      <c r="C37" s="29"/>
      <c r="D37" s="26" t="e">
        <f t="shared" si="30"/>
        <v>#DIV/0!</v>
      </c>
      <c r="E37" s="29"/>
      <c r="F37" s="29"/>
      <c r="G37" s="29"/>
      <c r="H37" s="29" t="e">
        <f t="shared" si="23"/>
        <v>#DIV/0!</v>
      </c>
      <c r="I37" s="29">
        <v>0</v>
      </c>
      <c r="J37" s="26" t="e">
        <f t="shared" si="31"/>
        <v>#DIV/0!</v>
      </c>
      <c r="L37" s="29"/>
      <c r="M37" s="29"/>
      <c r="N37" s="40" t="e">
        <f t="shared" si="24"/>
        <v>#DIV/0!</v>
      </c>
      <c r="O37" s="29"/>
      <c r="P37" s="26" t="e">
        <f t="shared" si="32"/>
        <v>#DIV/0!</v>
      </c>
      <c r="S37" s="28"/>
      <c r="T37" s="41">
        <f t="shared" si="25"/>
        <v>0</v>
      </c>
      <c r="U37" s="41">
        <f t="shared" si="26"/>
        <v>0</v>
      </c>
      <c r="V37" s="41">
        <f t="shared" si="27"/>
        <v>0</v>
      </c>
      <c r="X37" s="29">
        <f>($G37*('Scoring Format'!$B$4))+($I37*'Scoring Format'!$B$7)+($M37*('Scoring Format'!$B$3))+($O37*('Scoring Format'!$B$6))</f>
        <v>0</v>
      </c>
      <c r="Y37" s="29">
        <f>(F37*1)+(($G37*('Scoring Format'!$B$4))+($I37*'Scoring Format'!$B$7)+($M37*('Scoring Format'!$B$3))+($O37*('Scoring Format'!$B$6)))</f>
        <v>0</v>
      </c>
      <c r="Z37" s="29">
        <f>(F37*0.5)+(($G37*('Scoring Format'!$B$4))+($I37*'Scoring Format'!$B$7)+($M37*('Scoring Format'!$B$3))+($O37*('Scoring Format'!$B$6)))</f>
        <v>0</v>
      </c>
      <c r="AA37" s="31"/>
      <c r="AD37" s="28" t="s">
        <v>258</v>
      </c>
      <c r="AE37" s="28"/>
      <c r="AF37" s="26" t="e">
        <f t="shared" si="33"/>
        <v>#DIV/0!</v>
      </c>
      <c r="AG37" s="29"/>
      <c r="AH37" s="29"/>
      <c r="AI37" s="29"/>
      <c r="AJ37" s="29"/>
      <c r="AK37" s="29"/>
      <c r="AL37" s="26" t="e">
        <f t="shared" si="34"/>
        <v>#DIV/0!</v>
      </c>
      <c r="AN37" s="29"/>
      <c r="AO37" s="29"/>
      <c r="AP37" s="40" t="e">
        <f t="shared" si="29"/>
        <v>#DIV/0!</v>
      </c>
      <c r="AQ37" s="29"/>
      <c r="AR37" s="26" t="e">
        <f t="shared" si="35"/>
        <v>#DIV/0!</v>
      </c>
      <c r="AV37" s="41" t="e">
        <f>(#REF!+AK37)/(#REF!+AK42)</f>
        <v>#REF!</v>
      </c>
      <c r="AW37" s="41" t="e">
        <f>#REF!/(AK37+#REF!)</f>
        <v>#REF!</v>
      </c>
      <c r="AX37" s="41" t="e">
        <f>AK37/(#REF!+AK37)</f>
        <v>#REF!</v>
      </c>
      <c r="AZ37" s="29"/>
      <c r="BA37" s="29"/>
    </row>
    <row r="38" spans="1:53" x14ac:dyDescent="0.15">
      <c r="A38" s="27" t="s">
        <v>44</v>
      </c>
      <c r="B38" s="27"/>
      <c r="C38" s="27"/>
      <c r="D38" s="23"/>
      <c r="E38" s="27">
        <f>SUM(E32:E37)</f>
        <v>383</v>
      </c>
      <c r="F38" s="27">
        <f t="shared" ref="F38:I38" si="36">SUM(F32:F37)</f>
        <v>247</v>
      </c>
      <c r="G38" s="27">
        <f t="shared" si="36"/>
        <v>3097</v>
      </c>
      <c r="H38" s="27"/>
      <c r="I38" s="27">
        <f t="shared" si="36"/>
        <v>25</v>
      </c>
      <c r="J38" s="27"/>
      <c r="K38" s="27"/>
      <c r="L38" s="27">
        <f>SUM(L32:L37)</f>
        <v>0</v>
      </c>
      <c r="M38" s="27">
        <f t="shared" ref="M38:O38" si="37">SUM(M32:M37)</f>
        <v>0</v>
      </c>
      <c r="N38" s="27"/>
      <c r="O38" s="27">
        <f t="shared" si="37"/>
        <v>0</v>
      </c>
      <c r="P38" s="27"/>
      <c r="AD38" s="27" t="s">
        <v>44</v>
      </c>
      <c r="AE38" s="27"/>
      <c r="AF38" s="23"/>
      <c r="AG38" s="27">
        <f>SUM(AG32:AG37)</f>
        <v>422</v>
      </c>
      <c r="AH38" s="27">
        <f t="shared" ref="AH38:AI38" si="38">SUM(AH32:AH37)</f>
        <v>265</v>
      </c>
      <c r="AI38" s="27">
        <f t="shared" si="38"/>
        <v>3125</v>
      </c>
      <c r="AJ38" s="27"/>
      <c r="AK38" s="27">
        <f t="shared" ref="AK38" si="39">SUM(AK32:AK37)</f>
        <v>20</v>
      </c>
      <c r="AL38" s="27"/>
      <c r="AM38" s="27"/>
      <c r="AN38" s="27">
        <f>SUM(AN32:AN37)</f>
        <v>17</v>
      </c>
      <c r="AO38" s="27">
        <f t="shared" ref="AO38" si="40">SUM(AO32:AO37)</f>
        <v>128</v>
      </c>
      <c r="AP38" s="27"/>
      <c r="AQ38" s="27">
        <f t="shared" ref="AQ38" si="41">SUM(AQ32:AQ37)</f>
        <v>0</v>
      </c>
      <c r="AR38" s="27"/>
    </row>
    <row r="39" spans="1:53" x14ac:dyDescent="0.15">
      <c r="A39" s="27"/>
      <c r="C39" s="31"/>
      <c r="D39" s="31"/>
      <c r="E39" s="31"/>
      <c r="F39" s="31"/>
      <c r="G39" s="31"/>
      <c r="H39" s="31"/>
      <c r="I39" s="31"/>
      <c r="J39" s="31"/>
      <c r="K39" s="31"/>
      <c r="L39" s="31"/>
      <c r="AC39" s="27"/>
      <c r="AE39" s="31"/>
      <c r="AF39" s="31"/>
      <c r="AG39" s="31"/>
      <c r="AH39" s="31"/>
      <c r="AI39" s="31"/>
      <c r="AJ39" s="31"/>
      <c r="AK39" s="31"/>
      <c r="AL39" s="31"/>
      <c r="AM39" s="31"/>
      <c r="AN39" s="31"/>
    </row>
    <row r="40" spans="1:53" x14ac:dyDescent="0.15">
      <c r="A40" s="27"/>
      <c r="C40" s="31"/>
      <c r="D40" s="31"/>
      <c r="E40" s="31"/>
      <c r="F40" s="31"/>
      <c r="G40" s="31"/>
      <c r="H40" s="31"/>
      <c r="I40" s="31"/>
      <c r="J40" s="31"/>
      <c r="K40" s="31"/>
      <c r="L40" s="31"/>
      <c r="AC40" s="27"/>
      <c r="AE40" s="31"/>
      <c r="AF40" s="31"/>
      <c r="AG40" s="31"/>
      <c r="AH40" s="31"/>
      <c r="AI40" s="31"/>
      <c r="AJ40" s="31"/>
      <c r="AK40" s="31"/>
      <c r="AL40" s="31"/>
      <c r="AM40" s="31"/>
      <c r="AN40" s="31"/>
    </row>
    <row r="41" spans="1:53" x14ac:dyDescent="0.15">
      <c r="A41" s="552" t="s">
        <v>52</v>
      </c>
      <c r="B41" s="552"/>
      <c r="C41" s="552"/>
      <c r="D41" s="552"/>
      <c r="E41" s="552"/>
      <c r="F41" s="552"/>
      <c r="G41" s="552"/>
      <c r="H41" s="31"/>
      <c r="I41" s="31"/>
      <c r="J41" s="552" t="s">
        <v>49</v>
      </c>
      <c r="K41" s="552"/>
      <c r="L41" s="552"/>
      <c r="M41" s="552"/>
      <c r="N41" s="552"/>
      <c r="R41" s="552" t="s">
        <v>50</v>
      </c>
      <c r="S41" s="552"/>
      <c r="T41" s="552"/>
      <c r="V41" s="552" t="s">
        <v>51</v>
      </c>
      <c r="W41" s="551"/>
      <c r="AC41" s="552" t="s">
        <v>52</v>
      </c>
      <c r="AD41" s="552"/>
      <c r="AE41" s="552"/>
      <c r="AF41" s="552"/>
      <c r="AG41" s="552"/>
      <c r="AH41" s="552"/>
      <c r="AI41" s="552"/>
      <c r="AJ41" s="31"/>
      <c r="AK41" s="31"/>
      <c r="AL41" s="552" t="s">
        <v>49</v>
      </c>
      <c r="AM41" s="552"/>
      <c r="AN41" s="552"/>
      <c r="AO41" s="552"/>
      <c r="AP41" s="552"/>
      <c r="AT41" s="552" t="s">
        <v>50</v>
      </c>
      <c r="AU41" s="552"/>
      <c r="AV41" s="552"/>
      <c r="AX41" s="552" t="s">
        <v>51</v>
      </c>
      <c r="AY41" s="551"/>
    </row>
    <row r="42" spans="1:53" x14ac:dyDescent="0.15">
      <c r="A42" s="27" t="s">
        <v>31</v>
      </c>
      <c r="B42" s="27" t="s">
        <v>1517</v>
      </c>
      <c r="C42" s="27" t="s">
        <v>66</v>
      </c>
      <c r="D42" s="27" t="s">
        <v>34</v>
      </c>
      <c r="E42" s="27" t="s">
        <v>17</v>
      </c>
      <c r="F42" s="27" t="s">
        <v>18</v>
      </c>
      <c r="G42" s="27" t="s">
        <v>19</v>
      </c>
      <c r="H42" s="27" t="s">
        <v>20</v>
      </c>
      <c r="I42" s="27" t="s">
        <v>6</v>
      </c>
      <c r="J42" s="27" t="s">
        <v>53</v>
      </c>
      <c r="L42" s="27" t="s">
        <v>10</v>
      </c>
      <c r="M42" s="27" t="s">
        <v>11</v>
      </c>
      <c r="N42" s="27" t="s">
        <v>12</v>
      </c>
      <c r="O42" s="27" t="s">
        <v>54</v>
      </c>
      <c r="P42" s="27" t="s">
        <v>7</v>
      </c>
      <c r="S42" s="27" t="s">
        <v>31</v>
      </c>
      <c r="T42" s="27" t="s">
        <v>47</v>
      </c>
      <c r="U42" s="27" t="s">
        <v>45</v>
      </c>
      <c r="V42" s="27" t="s">
        <v>46</v>
      </c>
      <c r="X42" s="27" t="s">
        <v>14</v>
      </c>
      <c r="Y42" s="27" t="s">
        <v>21</v>
      </c>
      <c r="Z42" s="27" t="s">
        <v>1004</v>
      </c>
      <c r="AA42" s="27"/>
      <c r="AD42" s="27" t="s">
        <v>31</v>
      </c>
      <c r="AE42" s="27" t="s">
        <v>66</v>
      </c>
      <c r="AF42" s="27" t="s">
        <v>34</v>
      </c>
      <c r="AG42" s="27" t="s">
        <v>17</v>
      </c>
      <c r="AH42" s="27" t="s">
        <v>18</v>
      </c>
      <c r="AI42" s="27" t="s">
        <v>19</v>
      </c>
      <c r="AJ42" s="27" t="s">
        <v>20</v>
      </c>
      <c r="AK42" s="27" t="s">
        <v>6</v>
      </c>
      <c r="AL42" s="27" t="s">
        <v>53</v>
      </c>
      <c r="AN42" s="27" t="s">
        <v>10</v>
      </c>
      <c r="AO42" s="27" t="s">
        <v>11</v>
      </c>
      <c r="AP42" s="27" t="s">
        <v>12</v>
      </c>
      <c r="AQ42" s="27" t="s">
        <v>54</v>
      </c>
      <c r="AR42" s="27" t="s">
        <v>7</v>
      </c>
      <c r="AV42" s="27" t="s">
        <v>47</v>
      </c>
      <c r="AW42" s="27" t="s">
        <v>45</v>
      </c>
      <c r="AX42" s="27" t="s">
        <v>46</v>
      </c>
      <c r="AZ42" s="27" t="s">
        <v>14</v>
      </c>
      <c r="BA42" s="27" t="s">
        <v>21</v>
      </c>
    </row>
    <row r="43" spans="1:53" x14ac:dyDescent="0.15">
      <c r="A43" s="28" t="s">
        <v>443</v>
      </c>
      <c r="B43" s="29">
        <v>27</v>
      </c>
      <c r="C43" s="29">
        <v>17</v>
      </c>
      <c r="D43" s="26">
        <f>F43/E43</f>
        <v>0.69230769230769229</v>
      </c>
      <c r="E43" s="29">
        <v>65</v>
      </c>
      <c r="F43" s="29">
        <v>45</v>
      </c>
      <c r="G43" s="29">
        <v>437</v>
      </c>
      <c r="H43" s="29">
        <f>G43/F43</f>
        <v>9.7111111111111104</v>
      </c>
      <c r="I43" s="29">
        <v>3</v>
      </c>
      <c r="J43" s="26">
        <f>I43/F43</f>
        <v>6.6666666666666666E-2</v>
      </c>
      <c r="L43" s="29">
        <v>0</v>
      </c>
      <c r="M43" s="29">
        <v>0</v>
      </c>
      <c r="N43" s="29">
        <v>0</v>
      </c>
      <c r="O43" s="29">
        <v>0</v>
      </c>
      <c r="P43" s="26" t="e">
        <f>O43/L43</f>
        <v>#DIV/0!</v>
      </c>
      <c r="S43" s="28" t="s">
        <v>412</v>
      </c>
      <c r="T43" s="41">
        <f>(E43+L43)/($E$47+$L$47+$E$38+$L$38+$K$27+$D$27+$N$17)</f>
        <v>6.4356435643564358E-2</v>
      </c>
      <c r="U43" s="41">
        <f>E43/($E$47+$E$38+$K$27)</f>
        <v>0.11861313868613138</v>
      </c>
      <c r="V43" s="41">
        <f>L43/($L$47+$L$38+$D$27+$N$17)</f>
        <v>0</v>
      </c>
      <c r="X43" s="29">
        <f>($G43*('Scoring Format'!$B$4))+($I43*'Scoring Format'!$B$7)+($M43*('Scoring Format'!$B$3))+($O43*('Scoring Format'!$B$6))</f>
        <v>61.7</v>
      </c>
      <c r="Y43" s="29">
        <f>(F43*1)+(($G43*('Scoring Format'!$B$4))+($I43*'Scoring Format'!$B$7)+($M43*('Scoring Format'!$B$3))+($O43*('Scoring Format'!$B$6)))</f>
        <v>106.7</v>
      </c>
      <c r="Z43" s="29">
        <f>(F43*0.5)+(($G43*('Scoring Format'!$B$4))+($I43*'Scoring Format'!$B$7)+($M43*('Scoring Format'!$B$3))+($O43*('Scoring Format'!$B$6)))</f>
        <v>84.2</v>
      </c>
      <c r="AA43" s="31"/>
      <c r="AD43" s="28" t="s">
        <v>259</v>
      </c>
      <c r="AE43" s="28"/>
      <c r="AF43" s="26">
        <f>AH43/AG43</f>
        <v>0.5625</v>
      </c>
      <c r="AG43" s="29">
        <v>16</v>
      </c>
      <c r="AH43" s="29">
        <v>9</v>
      </c>
      <c r="AI43" s="29">
        <v>108</v>
      </c>
      <c r="AJ43" s="29">
        <f>AI43/AH43</f>
        <v>12</v>
      </c>
      <c r="AK43" s="29">
        <v>1</v>
      </c>
      <c r="AL43" s="26">
        <f>AK43/AH43</f>
        <v>0.1111111111111111</v>
      </c>
      <c r="AN43" s="29">
        <v>0</v>
      </c>
      <c r="AO43" s="29">
        <v>0</v>
      </c>
      <c r="AP43" s="29">
        <v>0</v>
      </c>
      <c r="AQ43" s="29">
        <v>0</v>
      </c>
      <c r="AR43" s="26" t="e">
        <f>AQ43/AN43</f>
        <v>#DIV/0!</v>
      </c>
      <c r="AV43" s="41" t="e">
        <f>(#REF!+AK43)/(#REF!+AK46)</f>
        <v>#REF!</v>
      </c>
      <c r="AW43" s="41" t="e">
        <f>#REF!/(AK43+#REF!)</f>
        <v>#REF!</v>
      </c>
      <c r="AX43" s="41" t="e">
        <f>AK43/(#REF!+AK43)</f>
        <v>#REF!</v>
      </c>
      <c r="AZ43" s="29">
        <f>(AI43*0.1)+(AK43*6)+(AO43*0.1)+(AQ43*6)</f>
        <v>16.8</v>
      </c>
      <c r="BA43" s="29">
        <f>(AH43*1)+(AI43*0.1)+(AK43*6)+(AO43*0.1)+(AQ43*6)</f>
        <v>25.8</v>
      </c>
    </row>
    <row r="44" spans="1:53" x14ac:dyDescent="0.15">
      <c r="A44" s="28" t="s">
        <v>975</v>
      </c>
      <c r="B44" s="29">
        <v>26</v>
      </c>
      <c r="C44" s="29">
        <v>17</v>
      </c>
      <c r="D44" s="26">
        <f t="shared" ref="D44:D46" si="42">F44/E44</f>
        <v>0.5</v>
      </c>
      <c r="E44" s="29">
        <v>4</v>
      </c>
      <c r="F44" s="29">
        <v>2</v>
      </c>
      <c r="G44" s="29">
        <v>10</v>
      </c>
      <c r="H44" s="29">
        <f>G44/F44</f>
        <v>5</v>
      </c>
      <c r="I44" s="29">
        <v>1</v>
      </c>
      <c r="J44" s="26">
        <f t="shared" ref="J44:J46" si="43">I44/F44</f>
        <v>0.5</v>
      </c>
      <c r="L44" s="29">
        <v>0</v>
      </c>
      <c r="M44" s="29">
        <v>0</v>
      </c>
      <c r="N44" s="29">
        <v>0</v>
      </c>
      <c r="O44" s="29">
        <v>0</v>
      </c>
      <c r="P44" s="26" t="e">
        <f t="shared" ref="P44:P46" si="44">O44/L44</f>
        <v>#DIV/0!</v>
      </c>
      <c r="S44" s="28" t="s">
        <v>976</v>
      </c>
      <c r="T44" s="41">
        <f>(E44+L44)/($E$47+$L$47+$E$38+$L$38+$K$27+$D$27+$N$17)</f>
        <v>3.9603960396039604E-3</v>
      </c>
      <c r="U44" s="41">
        <f>E44/($E$47+$E$38+$K$27)</f>
        <v>7.2992700729927005E-3</v>
      </c>
      <c r="V44" s="41">
        <f>L44/($L$47+$L$38+$D$27+$N$17)</f>
        <v>0</v>
      </c>
      <c r="X44" s="29">
        <f>($G44*('Scoring Format'!$B$4))+($I44*'Scoring Format'!$B$7)+($M44*('Scoring Format'!$B$3))+($O44*('Scoring Format'!$B$6))</f>
        <v>7</v>
      </c>
      <c r="Y44" s="29">
        <f>(F44*1)+(($G44*('Scoring Format'!$B$4))+($I44*'Scoring Format'!$B$7)+($M44*('Scoring Format'!$B$3))+($O44*('Scoring Format'!$B$6)))</f>
        <v>9</v>
      </c>
      <c r="Z44" s="29">
        <f>(F44*0.5)+(($G44*('Scoring Format'!$B$4))+($I44*'Scoring Format'!$B$7)+($M44*('Scoring Format'!$B$3))+($O44*('Scoring Format'!$B$6)))</f>
        <v>8</v>
      </c>
      <c r="AA44" s="31"/>
      <c r="AD44" s="28" t="s">
        <v>260</v>
      </c>
      <c r="AE44" s="28"/>
      <c r="AF44" s="26">
        <f t="shared" ref="AF44:AF46" si="45">AH44/AG44</f>
        <v>0.74285714285714288</v>
      </c>
      <c r="AG44" s="29">
        <v>35</v>
      </c>
      <c r="AH44" s="29">
        <v>26</v>
      </c>
      <c r="AI44" s="29">
        <v>283</v>
      </c>
      <c r="AJ44" s="29">
        <f>AI44/AH44</f>
        <v>10.884615384615385</v>
      </c>
      <c r="AK44" s="29">
        <v>2</v>
      </c>
      <c r="AL44" s="26">
        <f t="shared" ref="AL44:AL46" si="46">AK44/AH44</f>
        <v>7.6923076923076927E-2</v>
      </c>
      <c r="AN44" s="29">
        <v>0</v>
      </c>
      <c r="AO44" s="29">
        <v>0</v>
      </c>
      <c r="AP44" s="29">
        <v>0</v>
      </c>
      <c r="AQ44" s="29">
        <v>0</v>
      </c>
      <c r="AR44" s="26" t="e">
        <f t="shared" ref="AR44:AR46" si="47">AQ44/AN44</f>
        <v>#DIV/0!</v>
      </c>
      <c r="AV44" s="41" t="e">
        <f>(#REF!+AK44)/(#REF!+AK47)</f>
        <v>#REF!</v>
      </c>
      <c r="AW44" s="41" t="e">
        <f>#REF!/(AK44+#REF!)</f>
        <v>#REF!</v>
      </c>
      <c r="AX44" s="41" t="e">
        <f>AK44/(#REF!+AK44)</f>
        <v>#REF!</v>
      </c>
      <c r="AZ44" s="29">
        <f>(AI44*0.1)+(AK44*6)+(AO44*0.1)+(AQ44*6)</f>
        <v>40.299999999999997</v>
      </c>
      <c r="BA44" s="29">
        <f>(AH44*1)+(AI44*0.1)+(AK44*6)+(AO44*0.1)+(AQ44*6)</f>
        <v>66.3</v>
      </c>
    </row>
    <row r="45" spans="1:53" x14ac:dyDescent="0.15">
      <c r="A45" s="28" t="s">
        <v>826</v>
      </c>
      <c r="B45" s="29">
        <v>28</v>
      </c>
      <c r="C45" s="29">
        <v>8</v>
      </c>
      <c r="D45" s="26" t="e">
        <f t="shared" si="42"/>
        <v>#DIV/0!</v>
      </c>
      <c r="E45" s="29">
        <v>0</v>
      </c>
      <c r="F45" s="29">
        <v>0</v>
      </c>
      <c r="G45" s="29">
        <v>0</v>
      </c>
      <c r="H45" s="29" t="e">
        <f>G45/F45</f>
        <v>#DIV/0!</v>
      </c>
      <c r="I45" s="29">
        <v>0</v>
      </c>
      <c r="J45" s="26" t="e">
        <f t="shared" si="43"/>
        <v>#DIV/0!</v>
      </c>
      <c r="L45" s="29">
        <v>0</v>
      </c>
      <c r="M45" s="29">
        <v>0</v>
      </c>
      <c r="N45" s="29">
        <v>0</v>
      </c>
      <c r="O45" s="29">
        <v>0</v>
      </c>
      <c r="P45" s="26" t="e">
        <f t="shared" si="44"/>
        <v>#DIV/0!</v>
      </c>
      <c r="S45" s="28" t="s">
        <v>605</v>
      </c>
      <c r="T45" s="41">
        <f>(E45+L45)/($E$47+$L$47+$E$38+$L$38+$K$27+$D$27+$N$17)</f>
        <v>0</v>
      </c>
      <c r="U45" s="41">
        <f>E45/($E$47+$E$38+$K$27)</f>
        <v>0</v>
      </c>
      <c r="V45" s="41">
        <f>L45/($L$47+$L$38+$D$27+$N$17)</f>
        <v>0</v>
      </c>
      <c r="X45" s="29">
        <f>($G45*('Scoring Format'!$B$4))+($I45*'Scoring Format'!$B$7)+($M45*('Scoring Format'!$B$3))+($O45*('Scoring Format'!$B$6))</f>
        <v>0</v>
      </c>
      <c r="Y45" s="29">
        <f>(F45*1)+(($G45*('Scoring Format'!$B$4))+($I45*'Scoring Format'!$B$7)+($M45*('Scoring Format'!$B$3))+($O45*('Scoring Format'!$B$6)))</f>
        <v>0</v>
      </c>
      <c r="Z45" s="29">
        <f>(F45*0.5)+(($G45*('Scoring Format'!$B$4))+($I45*'Scoring Format'!$B$7)+($M45*('Scoring Format'!$B$3))+($O45*('Scoring Format'!$B$6)))</f>
        <v>0</v>
      </c>
      <c r="AA45" s="31"/>
      <c r="AD45" s="28" t="s">
        <v>261</v>
      </c>
      <c r="AE45" s="28"/>
      <c r="AF45" s="26">
        <f t="shared" si="45"/>
        <v>0.5</v>
      </c>
      <c r="AG45" s="29">
        <v>12</v>
      </c>
      <c r="AH45" s="29">
        <v>6</v>
      </c>
      <c r="AI45" s="29">
        <v>65</v>
      </c>
      <c r="AJ45" s="29">
        <f>AI45/AH45</f>
        <v>10.833333333333334</v>
      </c>
      <c r="AK45" s="29">
        <v>0</v>
      </c>
      <c r="AL45" s="26">
        <f t="shared" si="46"/>
        <v>0</v>
      </c>
      <c r="AN45" s="29">
        <v>0</v>
      </c>
      <c r="AO45" s="29">
        <v>0</v>
      </c>
      <c r="AP45" s="29">
        <v>0</v>
      </c>
      <c r="AQ45" s="29">
        <v>0</v>
      </c>
      <c r="AR45" s="26" t="e">
        <f t="shared" si="47"/>
        <v>#DIV/0!</v>
      </c>
      <c r="AV45" s="41" t="e">
        <f>(#REF!+AK45)/(#REF!+AI49)</f>
        <v>#REF!</v>
      </c>
      <c r="AW45" s="41" t="e">
        <f>#REF!/(AK45+#REF!)</f>
        <v>#REF!</v>
      </c>
      <c r="AX45" s="41" t="e">
        <f>AK45/(#REF!+AK45)</f>
        <v>#REF!</v>
      </c>
      <c r="AZ45" s="29">
        <f>(AI45*0.1)+(AK45*6)+(AO45*0.1)+(AQ45*6)</f>
        <v>6.5</v>
      </c>
      <c r="BA45" s="29">
        <f>(AH45*1)+(AI45*0.1)+(AK45*6)+(AO45*0.1)+(AQ45*6)</f>
        <v>12.5</v>
      </c>
    </row>
    <row r="46" spans="1:53" x14ac:dyDescent="0.15">
      <c r="A46" s="28"/>
      <c r="B46" s="29"/>
      <c r="C46" s="29"/>
      <c r="D46" s="26" t="e">
        <f t="shared" si="42"/>
        <v>#DIV/0!</v>
      </c>
      <c r="E46" s="29"/>
      <c r="F46" s="29"/>
      <c r="G46" s="29"/>
      <c r="H46" s="29" t="e">
        <f>G46/F46</f>
        <v>#DIV/0!</v>
      </c>
      <c r="I46" s="29">
        <v>0</v>
      </c>
      <c r="J46" s="26" t="e">
        <f t="shared" si="43"/>
        <v>#DIV/0!</v>
      </c>
      <c r="L46" s="29"/>
      <c r="M46" s="29"/>
      <c r="N46" s="29">
        <v>0</v>
      </c>
      <c r="O46" s="29">
        <v>0</v>
      </c>
      <c r="P46" s="26" t="e">
        <f t="shared" si="44"/>
        <v>#DIV/0!</v>
      </c>
      <c r="S46" s="28"/>
      <c r="T46" s="41">
        <f>(E46+L46)/($E$47+$L$47+$E$38+$L$38+$K$27+$D$27+$N$17)</f>
        <v>0</v>
      </c>
      <c r="U46" s="41">
        <f>E46/($E$47+$E$38+$K$27)</f>
        <v>0</v>
      </c>
      <c r="V46" s="41">
        <f>L46/($L$47+$L$38+$D$27+$N$17)</f>
        <v>0</v>
      </c>
      <c r="X46" s="29">
        <f>($G46*('Scoring Format'!$B$4))+($I46*'Scoring Format'!$B$7)+($M46*('Scoring Format'!$B$3))+($O46*('Scoring Format'!$B$6))</f>
        <v>0</v>
      </c>
      <c r="Y46" s="29">
        <f>(F46*1)+(($G46*('Scoring Format'!$B$4))+($I46*'Scoring Format'!$B$7)+($M46*('Scoring Format'!$B$3))+($O46*('Scoring Format'!$B$6)))</f>
        <v>0</v>
      </c>
      <c r="Z46" s="29">
        <f>(F46*0.5)+(($G46*('Scoring Format'!$B$4))+($I46*'Scoring Format'!$B$7)+($M46*('Scoring Format'!$B$3))+($O46*('Scoring Format'!$B$6)))</f>
        <v>0</v>
      </c>
      <c r="AA46" s="31"/>
      <c r="AD46" s="28" t="s">
        <v>262</v>
      </c>
      <c r="AE46" s="28"/>
      <c r="AF46" s="26" t="e">
        <f t="shared" si="45"/>
        <v>#DIV/0!</v>
      </c>
      <c r="AG46" s="29"/>
      <c r="AH46" s="29"/>
      <c r="AI46" s="29"/>
      <c r="AJ46" s="29" t="e">
        <f>AI46/AH46</f>
        <v>#DIV/0!</v>
      </c>
      <c r="AK46" s="29"/>
      <c r="AL46" s="26" t="e">
        <f t="shared" si="46"/>
        <v>#DIV/0!</v>
      </c>
      <c r="AN46" s="29"/>
      <c r="AO46" s="29"/>
      <c r="AP46" s="29"/>
      <c r="AQ46" s="29">
        <v>0</v>
      </c>
      <c r="AR46" s="26" t="e">
        <f t="shared" si="47"/>
        <v>#DIV/0!</v>
      </c>
      <c r="AV46" s="41" t="e">
        <f>(#REF!+AK46)/(#REF!+AI50)</f>
        <v>#REF!</v>
      </c>
      <c r="AW46" s="41" t="e">
        <f>#REF!/(AK46+#REF!)</f>
        <v>#REF!</v>
      </c>
      <c r="AX46" s="41" t="e">
        <f>AK46/(#REF!+AK46)</f>
        <v>#REF!</v>
      </c>
      <c r="AZ46" s="29">
        <f>(AI46*0.1)+(AK46*6)+(AO46*0.1)+(AQ46*6)</f>
        <v>0</v>
      </c>
      <c r="BA46" s="29">
        <f>(AH46*1)+(AI46*0.1)+(AK46*6)+(AO46*0.1)+(AQ46*6)</f>
        <v>0</v>
      </c>
    </row>
    <row r="47" spans="1:53" x14ac:dyDescent="0.15">
      <c r="A47" s="27" t="s">
        <v>44</v>
      </c>
      <c r="B47" s="27"/>
      <c r="C47" s="27"/>
      <c r="D47" s="23"/>
      <c r="E47" s="27">
        <f>SUM(E43:E46)</f>
        <v>69</v>
      </c>
      <c r="F47" s="27">
        <f t="shared" ref="F47:I47" si="48">SUM(F43:F46)</f>
        <v>47</v>
      </c>
      <c r="G47" s="27">
        <f t="shared" si="48"/>
        <v>447</v>
      </c>
      <c r="H47" s="27"/>
      <c r="I47" s="27">
        <f t="shared" si="48"/>
        <v>4</v>
      </c>
      <c r="J47" s="27"/>
      <c r="K47" s="27"/>
      <c r="L47" s="27">
        <f>SUM(L43:L46)</f>
        <v>0</v>
      </c>
      <c r="M47" s="27">
        <f t="shared" ref="M47:O47" si="49">SUM(M43:M46)</f>
        <v>0</v>
      </c>
      <c r="N47" s="27"/>
      <c r="O47" s="27">
        <f t="shared" si="49"/>
        <v>0</v>
      </c>
      <c r="P47" s="23"/>
      <c r="R47" s="32"/>
      <c r="T47" s="32"/>
      <c r="V47" s="31"/>
      <c r="W47" s="31"/>
      <c r="AD47" s="27" t="s">
        <v>44</v>
      </c>
      <c r="AE47" s="27"/>
      <c r="AF47" s="23"/>
      <c r="AG47" s="27">
        <f>SUM(AG43:AG46)</f>
        <v>63</v>
      </c>
      <c r="AH47" s="27">
        <f t="shared" ref="AH47:AI47" si="50">SUM(AH43:AH46)</f>
        <v>41</v>
      </c>
      <c r="AI47" s="27">
        <f t="shared" si="50"/>
        <v>456</v>
      </c>
      <c r="AJ47" s="27"/>
      <c r="AK47" s="27">
        <f t="shared" ref="AK47" si="51">SUM(AK43:AK46)</f>
        <v>3</v>
      </c>
      <c r="AL47" s="27"/>
      <c r="AM47" s="27"/>
      <c r="AN47" s="27">
        <f>SUM(AN43:AN46)</f>
        <v>0</v>
      </c>
      <c r="AO47" s="27">
        <f t="shared" ref="AO47" si="52">SUM(AO43:AO46)</f>
        <v>0</v>
      </c>
      <c r="AP47" s="27"/>
      <c r="AQ47" s="27">
        <f t="shared" ref="AQ47" si="53">SUM(AQ43:AQ46)</f>
        <v>0</v>
      </c>
      <c r="AR47" s="23"/>
      <c r="AT47" s="32"/>
      <c r="AU47" s="32"/>
      <c r="AV47" s="32"/>
      <c r="AX47" s="31"/>
      <c r="AY47" s="31"/>
    </row>
    <row r="48" spans="1:53" x14ac:dyDescent="0.15">
      <c r="A48" s="23"/>
      <c r="H48" s="36"/>
      <c r="I48" s="31"/>
      <c r="J48" s="31"/>
      <c r="P48" s="32"/>
      <c r="Q48" s="32"/>
      <c r="R48" s="32"/>
      <c r="T48" s="31"/>
      <c r="U48" s="31"/>
      <c r="AJ48" s="36"/>
      <c r="AK48" s="31"/>
      <c r="AL48" s="31"/>
      <c r="AR48" s="32"/>
      <c r="AS48" s="32"/>
      <c r="AT48" s="32"/>
      <c r="AV48" s="31"/>
      <c r="AW48" s="31"/>
    </row>
    <row r="49" spans="1:50" x14ac:dyDescent="0.15">
      <c r="H49" s="36"/>
      <c r="I49" s="31"/>
      <c r="J49" s="31"/>
      <c r="P49" s="32"/>
      <c r="Q49" s="32"/>
      <c r="R49" s="32"/>
      <c r="T49" s="31"/>
      <c r="U49" s="31"/>
      <c r="AJ49" s="36"/>
      <c r="AK49" s="31"/>
      <c r="AL49" s="31"/>
      <c r="AR49" s="32"/>
      <c r="AS49" s="32"/>
      <c r="AT49" s="32"/>
      <c r="AV49" s="31"/>
      <c r="AW49" s="31"/>
    </row>
    <row r="50" spans="1:50" x14ac:dyDescent="0.15">
      <c r="A50" s="552" t="s">
        <v>57</v>
      </c>
      <c r="B50" s="552"/>
      <c r="C50" s="552"/>
      <c r="D50" s="552"/>
      <c r="E50" s="552"/>
      <c r="F50" s="552"/>
      <c r="G50" s="552"/>
      <c r="H50" s="36"/>
      <c r="I50" s="31"/>
      <c r="J50" s="552" t="s">
        <v>58</v>
      </c>
      <c r="K50" s="553"/>
      <c r="L50" s="553"/>
      <c r="M50" s="553"/>
      <c r="N50" s="553"/>
      <c r="P50" s="43"/>
      <c r="Q50" s="32"/>
      <c r="R50" s="552" t="s">
        <v>62</v>
      </c>
      <c r="S50" s="553"/>
      <c r="T50" s="553"/>
      <c r="U50" s="553"/>
      <c r="V50" s="553"/>
      <c r="AC50" s="552" t="s">
        <v>57</v>
      </c>
      <c r="AD50" s="552"/>
      <c r="AE50" s="552"/>
      <c r="AF50" s="552"/>
      <c r="AG50" s="552"/>
      <c r="AH50" s="552"/>
      <c r="AI50" s="552"/>
      <c r="AJ50" s="36"/>
      <c r="AK50" s="31"/>
      <c r="AL50" s="552" t="s">
        <v>58</v>
      </c>
      <c r="AM50" s="553"/>
      <c r="AN50" s="553"/>
      <c r="AO50" s="553"/>
      <c r="AP50" s="553"/>
      <c r="AR50" s="43"/>
      <c r="AS50" s="32"/>
      <c r="AT50" s="552" t="s">
        <v>62</v>
      </c>
      <c r="AU50" s="553"/>
      <c r="AV50" s="553"/>
      <c r="AW50" s="553"/>
      <c r="AX50" s="553"/>
    </row>
    <row r="51" spans="1:50" x14ac:dyDescent="0.15">
      <c r="A51" s="23"/>
      <c r="B51" s="27" t="s">
        <v>17</v>
      </c>
      <c r="C51" s="27" t="s">
        <v>42</v>
      </c>
      <c r="D51" s="27" t="s">
        <v>19</v>
      </c>
      <c r="E51" s="27" t="s">
        <v>6</v>
      </c>
      <c r="H51" s="31"/>
      <c r="I51" s="31"/>
      <c r="J51" s="554" t="s">
        <v>59</v>
      </c>
      <c r="K51" s="551"/>
      <c r="L51" s="551"/>
      <c r="M51" s="551"/>
      <c r="N51" s="23" t="s">
        <v>60</v>
      </c>
      <c r="R51" s="554" t="s">
        <v>59</v>
      </c>
      <c r="S51" s="551"/>
      <c r="T51" s="551"/>
      <c r="U51" s="551"/>
      <c r="V51" s="23" t="s">
        <v>60</v>
      </c>
      <c r="AC51" s="23"/>
      <c r="AD51" s="27" t="s">
        <v>17</v>
      </c>
      <c r="AE51" s="27" t="s">
        <v>42</v>
      </c>
      <c r="AF51" s="27" t="s">
        <v>19</v>
      </c>
      <c r="AG51" s="27" t="s">
        <v>6</v>
      </c>
      <c r="AJ51" s="31"/>
      <c r="AK51" s="31"/>
      <c r="AL51" s="554" t="s">
        <v>59</v>
      </c>
      <c r="AM51" s="551"/>
      <c r="AN51" s="551"/>
      <c r="AO51" s="551"/>
      <c r="AP51" s="23" t="s">
        <v>60</v>
      </c>
      <c r="AT51" s="554" t="s">
        <v>59</v>
      </c>
      <c r="AU51" s="551"/>
      <c r="AV51" s="551"/>
      <c r="AW51" s="551"/>
      <c r="AX51" s="23" t="s">
        <v>60</v>
      </c>
    </row>
    <row r="52" spans="1:50" x14ac:dyDescent="0.15">
      <c r="A52" s="42" t="s">
        <v>33</v>
      </c>
      <c r="B52" s="29">
        <f>SUM(K22:K26,E32:E37,E43:E46)</f>
        <v>548</v>
      </c>
      <c r="C52" s="29">
        <f>SUM(F43:F46,F32:F37,L22:L26)</f>
        <v>372</v>
      </c>
      <c r="D52" s="29">
        <f>SUM(G43:G46,G32:G37,M22:M26)</f>
        <v>4130</v>
      </c>
      <c r="E52" s="29">
        <f>SUM(O22:O26,I32:I37,I43:I46)</f>
        <v>34</v>
      </c>
      <c r="H52" s="31"/>
      <c r="I52" s="31"/>
      <c r="J52" s="555" t="s">
        <v>2742</v>
      </c>
      <c r="K52" s="555"/>
      <c r="L52" s="555"/>
      <c r="M52" s="555"/>
      <c r="N52" s="28" t="s">
        <v>0</v>
      </c>
      <c r="R52" s="555"/>
      <c r="S52" s="555"/>
      <c r="T52" s="555"/>
      <c r="U52" s="555"/>
      <c r="V52" s="28"/>
      <c r="AC52" s="42" t="s">
        <v>33</v>
      </c>
      <c r="AD52" s="29">
        <f>SUM(AM22:AM26,AG32:AG37,AG43:AG46)</f>
        <v>583</v>
      </c>
      <c r="AE52" s="29">
        <f>SUM(AH43:AH46,AH32:AH37,AM22:AM26)</f>
        <v>404</v>
      </c>
      <c r="AF52" s="29">
        <f>SUM(AI43:AI46,AI32:AI37,AN22:AN26)</f>
        <v>3653</v>
      </c>
      <c r="AG52" s="29">
        <f>SUM(AQ22:AQ26,AK32:AK37,AK43:AK46)</f>
        <v>27</v>
      </c>
      <c r="AJ52" s="31"/>
      <c r="AK52" s="31"/>
      <c r="AL52" s="556"/>
      <c r="AM52" s="555"/>
      <c r="AN52" s="555"/>
      <c r="AO52" s="555"/>
      <c r="AP52" s="28"/>
      <c r="AT52" s="556"/>
      <c r="AU52" s="555"/>
      <c r="AV52" s="555"/>
      <c r="AW52" s="555"/>
      <c r="AX52" s="28"/>
    </row>
    <row r="53" spans="1:50" x14ac:dyDescent="0.15">
      <c r="A53" s="42" t="s">
        <v>43</v>
      </c>
      <c r="B53" s="29">
        <f>SUM(D17)</f>
        <v>548</v>
      </c>
      <c r="C53" s="29">
        <f>SUM(E17)</f>
        <v>372</v>
      </c>
      <c r="D53" s="29">
        <f>SUM(G17)</f>
        <v>4130</v>
      </c>
      <c r="E53" s="29">
        <f>SUM(I17)</f>
        <v>34</v>
      </c>
      <c r="F53" s="27"/>
      <c r="J53" s="555" t="s">
        <v>2736</v>
      </c>
      <c r="K53" s="555"/>
      <c r="L53" s="555"/>
      <c r="M53" s="555"/>
      <c r="N53" s="28" t="s">
        <v>0</v>
      </c>
      <c r="R53" s="555"/>
      <c r="S53" s="555"/>
      <c r="T53" s="555"/>
      <c r="U53" s="555"/>
      <c r="V53" s="28"/>
      <c r="AC53" s="42" t="s">
        <v>43</v>
      </c>
      <c r="AD53" s="29">
        <f>SUM(AF17)</f>
        <v>583</v>
      </c>
      <c r="AE53" s="29">
        <f>SUM(AG17)</f>
        <v>378</v>
      </c>
      <c r="AF53" s="29">
        <f>SUM(AI17)</f>
        <v>4072</v>
      </c>
      <c r="AG53" s="29">
        <f>SUM(AK17)</f>
        <v>27</v>
      </c>
      <c r="AH53" s="27"/>
      <c r="AL53" s="556"/>
      <c r="AM53" s="555"/>
      <c r="AN53" s="555"/>
      <c r="AO53" s="555"/>
      <c r="AP53" s="28"/>
      <c r="AT53" s="556"/>
      <c r="AU53" s="555"/>
      <c r="AV53" s="555"/>
      <c r="AW53" s="555"/>
      <c r="AX53" s="28"/>
    </row>
    <row r="54" spans="1:50" x14ac:dyDescent="0.15">
      <c r="A54" s="42" t="s">
        <v>65</v>
      </c>
      <c r="B54" s="28"/>
      <c r="F54" s="27"/>
      <c r="J54" s="555" t="s">
        <v>1964</v>
      </c>
      <c r="K54" s="555"/>
      <c r="L54" s="555"/>
      <c r="M54" s="555"/>
      <c r="N54" s="28" t="s">
        <v>16</v>
      </c>
      <c r="R54" s="555"/>
      <c r="S54" s="555"/>
      <c r="T54" s="555"/>
      <c r="U54" s="555"/>
      <c r="V54" s="28"/>
      <c r="AC54" s="42" t="s">
        <v>65</v>
      </c>
      <c r="AD54" s="28"/>
      <c r="AH54" s="27"/>
      <c r="AL54" s="556"/>
      <c r="AM54" s="555"/>
      <c r="AN54" s="555"/>
      <c r="AO54" s="555"/>
      <c r="AP54" s="28"/>
      <c r="AT54" s="556"/>
      <c r="AU54" s="555"/>
      <c r="AV54" s="555"/>
      <c r="AW54" s="555"/>
      <c r="AX54" s="28"/>
    </row>
    <row r="55" spans="1:50" x14ac:dyDescent="0.15">
      <c r="J55" s="555" t="s">
        <v>2743</v>
      </c>
      <c r="K55" s="555"/>
      <c r="L55" s="555"/>
      <c r="M55" s="555"/>
      <c r="N55" s="28" t="s">
        <v>16</v>
      </c>
      <c r="R55" s="556"/>
      <c r="S55" s="555"/>
      <c r="T55" s="555"/>
      <c r="U55" s="555"/>
      <c r="V55" s="28"/>
      <c r="AL55" s="556"/>
      <c r="AM55" s="555"/>
      <c r="AN55" s="555"/>
      <c r="AO55" s="555"/>
      <c r="AP55" s="28"/>
      <c r="AT55" s="556"/>
      <c r="AU55" s="555"/>
      <c r="AV55" s="555"/>
      <c r="AW55" s="555"/>
      <c r="AX55" s="28"/>
    </row>
    <row r="56" spans="1:50" x14ac:dyDescent="0.15">
      <c r="A56" s="23"/>
      <c r="B56" s="27" t="s">
        <v>1</v>
      </c>
      <c r="C56" s="27" t="s">
        <v>4</v>
      </c>
      <c r="D56" s="27" t="s">
        <v>6</v>
      </c>
      <c r="J56" s="555" t="s">
        <v>2744</v>
      </c>
      <c r="K56" s="555"/>
      <c r="L56" s="555"/>
      <c r="M56" s="555"/>
      <c r="N56" s="28" t="s">
        <v>285</v>
      </c>
      <c r="R56" s="556"/>
      <c r="S56" s="555"/>
      <c r="T56" s="555"/>
      <c r="U56" s="555"/>
      <c r="V56" s="28"/>
      <c r="AC56" s="23"/>
      <c r="AD56" s="27" t="s">
        <v>1</v>
      </c>
      <c r="AE56" s="27" t="s">
        <v>4</v>
      </c>
      <c r="AF56" s="27" t="s">
        <v>6</v>
      </c>
      <c r="AL56" s="556"/>
      <c r="AM56" s="555"/>
      <c r="AN56" s="555"/>
      <c r="AO56" s="555"/>
      <c r="AP56" s="28"/>
      <c r="AT56" s="556"/>
      <c r="AU56" s="555"/>
      <c r="AV56" s="555"/>
      <c r="AW56" s="555"/>
      <c r="AX56" s="28"/>
    </row>
    <row r="57" spans="1:50" x14ac:dyDescent="0.15">
      <c r="A57" s="42" t="s">
        <v>56</v>
      </c>
      <c r="B57" s="29">
        <f>SUM(N14:N16,D22:D26,L32:L37,L43:L46)</f>
        <v>462</v>
      </c>
      <c r="C57" s="29">
        <f>SUM(O14:O16,E22:E26,M32:M37,M43:M46)</f>
        <v>2055</v>
      </c>
      <c r="D57" s="29">
        <f>SUM(Q14:Q16,G22:G26,O32:O37,O43:O46)</f>
        <v>20</v>
      </c>
      <c r="J57" s="555" t="s">
        <v>810</v>
      </c>
      <c r="K57" s="555"/>
      <c r="L57" s="555"/>
      <c r="M57" s="555"/>
      <c r="N57" s="28" t="s">
        <v>285</v>
      </c>
      <c r="R57" s="556"/>
      <c r="S57" s="555"/>
      <c r="T57" s="555"/>
      <c r="U57" s="555"/>
      <c r="V57" s="28"/>
      <c r="AC57" s="42" t="s">
        <v>56</v>
      </c>
      <c r="AD57" s="29">
        <f>SUM(AP14:AP16,AF22:AF26,AN32:AN37,AN43:AN46)</f>
        <v>421</v>
      </c>
      <c r="AE57" s="29">
        <f>SUM(AQ14:AQ16,AG22:AG26,AO32:AO37,AO43:AO46)</f>
        <v>2231</v>
      </c>
      <c r="AF57" s="29">
        <f>SUM(AS14:AS16,AI22:AI26,AQ32:AQ37,AQ43:AQ46)</f>
        <v>18</v>
      </c>
      <c r="AL57" s="556"/>
      <c r="AM57" s="555"/>
      <c r="AN57" s="555"/>
      <c r="AO57" s="555"/>
      <c r="AP57" s="28"/>
      <c r="AT57" s="556"/>
      <c r="AU57" s="555"/>
      <c r="AV57" s="555"/>
      <c r="AW57" s="555"/>
      <c r="AX57" s="28"/>
    </row>
    <row r="58" spans="1:50" x14ac:dyDescent="0.15">
      <c r="A58" s="42" t="s">
        <v>65</v>
      </c>
      <c r="B58" s="28"/>
      <c r="J58" s="555" t="s">
        <v>602</v>
      </c>
      <c r="K58" s="555"/>
      <c r="L58" s="555"/>
      <c r="M58" s="555"/>
      <c r="N58" s="28" t="s">
        <v>285</v>
      </c>
      <c r="R58" s="556"/>
      <c r="S58" s="555"/>
      <c r="T58" s="555"/>
      <c r="U58" s="555"/>
      <c r="V58" s="28"/>
      <c r="AC58" s="42" t="s">
        <v>65</v>
      </c>
      <c r="AD58" s="28"/>
      <c r="AL58" s="556"/>
      <c r="AM58" s="555"/>
      <c r="AN58" s="555"/>
      <c r="AO58" s="555"/>
      <c r="AP58" s="28"/>
      <c r="AT58" s="556"/>
      <c r="AU58" s="555"/>
      <c r="AV58" s="555"/>
      <c r="AW58" s="555"/>
      <c r="AX58" s="28"/>
    </row>
    <row r="59" spans="1:50" x14ac:dyDescent="0.15">
      <c r="J59" s="555" t="s">
        <v>2745</v>
      </c>
      <c r="K59" s="555"/>
      <c r="L59" s="555"/>
      <c r="M59" s="555"/>
      <c r="N59" s="28" t="s">
        <v>285</v>
      </c>
      <c r="R59" s="556"/>
      <c r="S59" s="555"/>
      <c r="T59" s="555"/>
      <c r="U59" s="555"/>
      <c r="V59" s="28"/>
      <c r="AL59" s="556"/>
      <c r="AM59" s="555"/>
      <c r="AN59" s="555"/>
      <c r="AO59" s="555"/>
      <c r="AP59" s="28"/>
      <c r="AT59" s="556"/>
      <c r="AU59" s="555"/>
      <c r="AV59" s="555"/>
      <c r="AW59" s="555"/>
      <c r="AX59" s="28"/>
    </row>
    <row r="60" spans="1:50" x14ac:dyDescent="0.15">
      <c r="B60" s="27" t="s">
        <v>40</v>
      </c>
      <c r="C60" s="27" t="s">
        <v>41</v>
      </c>
      <c r="J60" s="21" t="s">
        <v>2746</v>
      </c>
      <c r="N60" s="21" t="s">
        <v>286</v>
      </c>
      <c r="AD60" s="27" t="s">
        <v>40</v>
      </c>
      <c r="AE60" s="27" t="s">
        <v>41</v>
      </c>
    </row>
    <row r="61" spans="1:50" x14ac:dyDescent="0.15">
      <c r="A61" s="42" t="s">
        <v>39</v>
      </c>
      <c r="B61" s="26">
        <f>B57/(B53+B57)</f>
        <v>0.45742574257425744</v>
      </c>
      <c r="C61" s="26">
        <f>B53/(B53+B57)</f>
        <v>0.54257425742574261</v>
      </c>
      <c r="J61" s="21" t="s">
        <v>1967</v>
      </c>
      <c r="N61" s="21" t="s">
        <v>286</v>
      </c>
      <c r="AC61" s="42" t="s">
        <v>39</v>
      </c>
      <c r="AD61" s="26">
        <f>AD57/(AD53+AD57)</f>
        <v>0.41932270916334663</v>
      </c>
      <c r="AE61" s="26">
        <f>AD53/(AD53+AD57)</f>
        <v>0.58067729083665343</v>
      </c>
      <c r="AL61" s="21" t="s">
        <v>61</v>
      </c>
    </row>
    <row r="62" spans="1:50" x14ac:dyDescent="0.15">
      <c r="A62" s="42" t="s">
        <v>64</v>
      </c>
      <c r="B62" s="28"/>
      <c r="C62" s="28"/>
      <c r="J62" s="21" t="s">
        <v>2747</v>
      </c>
      <c r="N62" s="21" t="s">
        <v>286</v>
      </c>
      <c r="AC62" s="42" t="s">
        <v>64</v>
      </c>
      <c r="AD62" s="28"/>
      <c r="AE62" s="28"/>
    </row>
    <row r="73" spans="1:23" x14ac:dyDescent="0.15">
      <c r="A73" s="552" t="s">
        <v>55</v>
      </c>
      <c r="B73" s="552"/>
      <c r="C73" s="552"/>
      <c r="D73" s="552"/>
      <c r="E73" s="552"/>
      <c r="F73" s="552"/>
      <c r="G73" s="552"/>
      <c r="H73" s="552"/>
      <c r="I73" s="552"/>
      <c r="J73" s="552"/>
      <c r="K73" s="552"/>
      <c r="L73" s="552"/>
      <c r="M73" s="552"/>
      <c r="N73" s="552"/>
      <c r="O73" s="552"/>
      <c r="P73" s="552"/>
      <c r="Q73" s="552"/>
      <c r="R73" s="552"/>
      <c r="S73" s="552"/>
      <c r="T73" s="552"/>
      <c r="U73" s="552"/>
      <c r="V73" s="552"/>
      <c r="W73" s="552"/>
    </row>
    <row r="74" spans="1:23" x14ac:dyDescent="0.15">
      <c r="A74" s="22"/>
      <c r="B74" s="22"/>
      <c r="C74" s="22"/>
      <c r="D74" s="22"/>
      <c r="E74" s="22"/>
      <c r="F74" s="22"/>
      <c r="G74" s="22"/>
      <c r="H74" s="22"/>
      <c r="I74" s="22"/>
      <c r="J74" s="22"/>
      <c r="K74" s="22"/>
      <c r="L74" s="22"/>
      <c r="M74" s="22"/>
      <c r="N74" s="22"/>
      <c r="O74" s="22"/>
      <c r="P74" s="22"/>
      <c r="Q74" s="22"/>
      <c r="R74" s="22"/>
      <c r="S74" s="22"/>
      <c r="T74" s="22"/>
      <c r="U74" s="22"/>
      <c r="V74" s="22"/>
      <c r="W74" s="22"/>
    </row>
    <row r="75" spans="1:23" x14ac:dyDescent="0.15">
      <c r="H75" s="550" t="s">
        <v>36</v>
      </c>
      <c r="I75" s="550"/>
      <c r="J75" s="550"/>
      <c r="M75" s="550" t="s">
        <v>37</v>
      </c>
      <c r="N75" s="550"/>
      <c r="O75" s="550"/>
      <c r="S75" s="23" t="s">
        <v>94</v>
      </c>
    </row>
    <row r="76" spans="1:23" x14ac:dyDescent="0.15">
      <c r="H76" s="550" t="s">
        <v>38</v>
      </c>
      <c r="I76" s="550"/>
      <c r="J76" s="550"/>
      <c r="M76" s="24" t="s">
        <v>75</v>
      </c>
      <c r="S76" s="25" t="s">
        <v>40</v>
      </c>
      <c r="T76" s="25" t="s">
        <v>41</v>
      </c>
    </row>
    <row r="77" spans="1:23" x14ac:dyDescent="0.15">
      <c r="H77" s="550"/>
      <c r="I77" s="550"/>
      <c r="J77" s="550"/>
      <c r="S77" s="26" t="e">
        <f>(M87+C97+K108+K117)/(M87+C97+K108+C87)</f>
        <v>#DIV/0!</v>
      </c>
      <c r="T77" s="26" t="e">
        <f>C87/(C87+M87+C97+K108+K117)</f>
        <v>#DIV/0!</v>
      </c>
    </row>
    <row r="80" spans="1:23" x14ac:dyDescent="0.15">
      <c r="A80" s="552" t="s">
        <v>38</v>
      </c>
      <c r="B80" s="552"/>
      <c r="C80" s="552"/>
      <c r="D80" s="552"/>
      <c r="E80" s="552"/>
      <c r="F80" s="552"/>
      <c r="G80" s="552"/>
      <c r="H80" s="552"/>
      <c r="I80" s="552"/>
      <c r="J80" s="552"/>
      <c r="K80" s="552"/>
      <c r="L80" s="552"/>
      <c r="M80" s="552"/>
      <c r="N80" s="552"/>
      <c r="O80" s="552"/>
      <c r="P80" s="552"/>
      <c r="Q80" s="552"/>
      <c r="R80" s="552"/>
      <c r="S80" s="552"/>
      <c r="T80" s="552"/>
      <c r="U80" s="552"/>
      <c r="V80" s="552"/>
      <c r="W80" s="552"/>
    </row>
    <row r="83" spans="1:27" x14ac:dyDescent="0.15">
      <c r="C83" s="552" t="s">
        <v>48</v>
      </c>
      <c r="D83" s="552"/>
      <c r="E83" s="552"/>
      <c r="F83" s="552"/>
      <c r="G83" s="552"/>
      <c r="H83" s="552"/>
      <c r="I83" s="552"/>
      <c r="L83" s="552" t="s">
        <v>49</v>
      </c>
      <c r="M83" s="553"/>
      <c r="N83" s="553"/>
      <c r="O83" s="553"/>
      <c r="P83" s="553"/>
      <c r="R83" s="552" t="s">
        <v>50</v>
      </c>
      <c r="S83" s="552"/>
      <c r="T83" s="552"/>
      <c r="V83" s="552" t="s">
        <v>51</v>
      </c>
      <c r="W83" s="552"/>
      <c r="X83" s="21" t="s">
        <v>63</v>
      </c>
      <c r="Z83" s="27"/>
    </row>
    <row r="84" spans="1:27" x14ac:dyDescent="0.15">
      <c r="A84" s="27" t="s">
        <v>0</v>
      </c>
      <c r="B84" s="27" t="s">
        <v>66</v>
      </c>
      <c r="C84" s="27" t="s">
        <v>1</v>
      </c>
      <c r="D84" s="27" t="s">
        <v>2</v>
      </c>
      <c r="E84" s="27" t="s">
        <v>3</v>
      </c>
      <c r="F84" s="27" t="s">
        <v>4</v>
      </c>
      <c r="G84" s="27" t="s">
        <v>5</v>
      </c>
      <c r="H84" s="27" t="s">
        <v>6</v>
      </c>
      <c r="I84" s="27" t="s">
        <v>7</v>
      </c>
      <c r="J84" s="27" t="s">
        <v>8</v>
      </c>
      <c r="K84" s="27" t="s">
        <v>9</v>
      </c>
      <c r="M84" s="27" t="s">
        <v>10</v>
      </c>
      <c r="N84" s="27" t="s">
        <v>11</v>
      </c>
      <c r="O84" s="27" t="s">
        <v>12</v>
      </c>
      <c r="P84" s="27" t="s">
        <v>6</v>
      </c>
      <c r="Q84" s="27" t="s">
        <v>13</v>
      </c>
      <c r="R84" s="27"/>
      <c r="S84" s="27" t="s">
        <v>47</v>
      </c>
      <c r="T84" s="27" t="s">
        <v>45</v>
      </c>
      <c r="U84" s="27" t="s">
        <v>46</v>
      </c>
      <c r="V84" s="27"/>
      <c r="W84" s="27" t="s">
        <v>14</v>
      </c>
      <c r="X84" s="27" t="e">
        <f>((F84*0.05)+(H84*4)+(J84*-1)+(N84*0.1)+(P84*6))*0.4</f>
        <v>#VALUE!</v>
      </c>
      <c r="Y84" s="27"/>
      <c r="Z84" s="31"/>
    </row>
    <row r="85" spans="1:27" x14ac:dyDescent="0.15">
      <c r="A85" s="28" t="s">
        <v>1482</v>
      </c>
      <c r="B85" s="29"/>
      <c r="C85" s="29"/>
      <c r="D85" s="29"/>
      <c r="E85" s="26" t="e">
        <f>D85/C85</f>
        <v>#DIV/0!</v>
      </c>
      <c r="F85" s="29"/>
      <c r="G85" s="30" t="e">
        <f>F85/C85</f>
        <v>#DIV/0!</v>
      </c>
      <c r="H85" s="29"/>
      <c r="I85" s="26" t="e">
        <f>H85/C85</f>
        <v>#DIV/0!</v>
      </c>
      <c r="J85" s="29"/>
      <c r="K85" s="26" t="e">
        <f>J85/C85</f>
        <v>#DIV/0!</v>
      </c>
      <c r="M85" s="29"/>
      <c r="N85" s="29"/>
      <c r="O85" s="29" t="e">
        <f>N85/M85</f>
        <v>#DIV/0!</v>
      </c>
      <c r="P85" s="29"/>
      <c r="Q85" s="26" t="e">
        <f>P85/M85</f>
        <v>#DIV/0!</v>
      </c>
      <c r="R85" s="31"/>
      <c r="S85" s="26">
        <f>(C85+M85)/($D$17+$N$17)</f>
        <v>0</v>
      </c>
      <c r="T85" s="26">
        <f>C85/($D$17)</f>
        <v>0</v>
      </c>
      <c r="U85" s="26">
        <f>M85/($N$17)</f>
        <v>0</v>
      </c>
      <c r="V85" s="32"/>
      <c r="W85" s="29">
        <f>(F85*0.05)+(H85*4)+(J85*-1)+(N85*0.1)+(P85*6)</f>
        <v>0</v>
      </c>
      <c r="X85" s="33">
        <f t="shared" ref="X85:X86" si="54">((F85*0.05)+(H85*4)+(J85*-1)+(N85*0.1)+(P85*6))*0.4</f>
        <v>0</v>
      </c>
      <c r="Y85" s="31"/>
      <c r="Z85" s="31"/>
    </row>
    <row r="86" spans="1:27" x14ac:dyDescent="0.15">
      <c r="A86" s="28" t="s">
        <v>441</v>
      </c>
      <c r="B86" s="29">
        <v>8</v>
      </c>
      <c r="C86" s="29">
        <v>225</v>
      </c>
      <c r="D86" s="29">
        <v>132</v>
      </c>
      <c r="E86" s="26">
        <f>D86/C86</f>
        <v>0.58666666666666667</v>
      </c>
      <c r="F86" s="29">
        <v>1460</v>
      </c>
      <c r="G86" s="30">
        <f>F86/C86</f>
        <v>6.4888888888888889</v>
      </c>
      <c r="H86" s="29">
        <v>7</v>
      </c>
      <c r="I86" s="26">
        <f>H86/C86</f>
        <v>3.111111111111111E-2</v>
      </c>
      <c r="J86" s="29">
        <v>9</v>
      </c>
      <c r="K86" s="26">
        <f t="shared" ref="K86:K87" si="55">J86/C86</f>
        <v>0.04</v>
      </c>
      <c r="M86" s="29">
        <v>20</v>
      </c>
      <c r="N86" s="29">
        <v>17</v>
      </c>
      <c r="O86" s="29">
        <f>N86/M86</f>
        <v>0.85</v>
      </c>
      <c r="P86" s="29">
        <v>0</v>
      </c>
      <c r="Q86" s="26">
        <f t="shared" ref="Q86:Q87" si="56">P86/M86</f>
        <v>0</v>
      </c>
      <c r="R86" s="31"/>
      <c r="S86" s="26">
        <f>(C86+M86)/($D$17+$N$17)</f>
        <v>0.40163934426229508</v>
      </c>
      <c r="T86" s="26">
        <f>C86/($D$17)</f>
        <v>0.41058394160583944</v>
      </c>
      <c r="U86" s="26">
        <f>M86/($N$17)</f>
        <v>0.32258064516129031</v>
      </c>
      <c r="V86" s="32"/>
      <c r="W86" s="29">
        <f t="shared" ref="W86:W87" si="57">(F86*0.05)+(H86*4)+(J86*-1)+(N86*0.1)+(P86*6)</f>
        <v>93.7</v>
      </c>
      <c r="X86" s="33">
        <f t="shared" si="54"/>
        <v>37.480000000000004</v>
      </c>
      <c r="Y86" s="31"/>
      <c r="Z86" s="31"/>
    </row>
    <row r="87" spans="1:27" x14ac:dyDescent="0.15">
      <c r="A87" s="28"/>
      <c r="B87" s="29"/>
      <c r="C87" s="29"/>
      <c r="D87" s="29"/>
      <c r="E87" s="26" t="e">
        <f>D87/C87</f>
        <v>#DIV/0!</v>
      </c>
      <c r="F87" s="29"/>
      <c r="G87" s="30" t="e">
        <f>F87/C87</f>
        <v>#DIV/0!</v>
      </c>
      <c r="H87" s="29"/>
      <c r="I87" s="26" t="e">
        <f>H87/C87</f>
        <v>#DIV/0!</v>
      </c>
      <c r="J87" s="29"/>
      <c r="K87" s="26" t="e">
        <f t="shared" si="55"/>
        <v>#DIV/0!</v>
      </c>
      <c r="M87" s="29"/>
      <c r="N87" s="29"/>
      <c r="O87" s="29" t="e">
        <f>N87/M87</f>
        <v>#DIV/0!</v>
      </c>
      <c r="P87" s="29"/>
      <c r="Q87" s="26" t="e">
        <f t="shared" si="56"/>
        <v>#DIV/0!</v>
      </c>
      <c r="R87" s="31"/>
      <c r="S87" s="26">
        <f>(C87+M87)/($D$17+$N$17)</f>
        <v>0</v>
      </c>
      <c r="T87" s="26">
        <f>C87/($D$17)</f>
        <v>0</v>
      </c>
      <c r="U87" s="26">
        <f>M87/($N$17)</f>
        <v>0</v>
      </c>
      <c r="V87" s="32"/>
      <c r="W87" s="29">
        <f t="shared" si="57"/>
        <v>0</v>
      </c>
      <c r="X87" s="33"/>
      <c r="Y87" s="31"/>
      <c r="Z87" s="31"/>
    </row>
    <row r="88" spans="1:27" x14ac:dyDescent="0.15">
      <c r="A88" s="27" t="s">
        <v>44</v>
      </c>
      <c r="B88" s="27"/>
      <c r="C88" s="27">
        <f>SUM(C85:C87)</f>
        <v>225</v>
      </c>
      <c r="D88" s="27">
        <f>SUM(D85:D87)</f>
        <v>132</v>
      </c>
      <c r="E88" s="27"/>
      <c r="F88" s="27">
        <f t="shared" ref="F88" si="58">SUM(F85:F87)</f>
        <v>1460</v>
      </c>
      <c r="G88" s="27"/>
      <c r="H88" s="27">
        <f t="shared" ref="H88" si="59">SUM(H85:H87)</f>
        <v>7</v>
      </c>
      <c r="I88" s="27"/>
      <c r="J88" s="27">
        <f t="shared" ref="J88" si="60">SUM(J85:J87)</f>
        <v>9</v>
      </c>
      <c r="K88" s="27"/>
      <c r="L88" s="23"/>
      <c r="M88" s="27">
        <f>SUM(M85:M87)</f>
        <v>20</v>
      </c>
      <c r="N88" s="27">
        <f>SUM(N85:N87)</f>
        <v>17</v>
      </c>
      <c r="O88" s="27"/>
      <c r="P88" s="27">
        <f>SUM(P85:P87)</f>
        <v>0</v>
      </c>
      <c r="Q88" s="27"/>
      <c r="R88" s="27"/>
      <c r="S88" s="34">
        <f>S85+S86+S87</f>
        <v>0.40163934426229508</v>
      </c>
      <c r="T88" s="35">
        <f>C88/(C88+M88)</f>
        <v>0.91836734693877553</v>
      </c>
      <c r="U88" s="35">
        <f>M88/(M88+C88)</f>
        <v>8.1632653061224483E-2</v>
      </c>
      <c r="V88" s="32"/>
      <c r="W88" s="31"/>
      <c r="X88" s="31"/>
      <c r="Y88" s="31"/>
    </row>
    <row r="89" spans="1:27" x14ac:dyDescent="0.15">
      <c r="B89" s="31"/>
      <c r="C89" s="31"/>
      <c r="D89" s="36"/>
      <c r="E89" s="31"/>
      <c r="F89" s="37"/>
      <c r="G89" s="31"/>
      <c r="H89" s="38"/>
      <c r="I89" s="31"/>
      <c r="J89" s="38"/>
      <c r="K89" s="31"/>
      <c r="L89" s="31"/>
      <c r="M89" s="31"/>
      <c r="N89" s="31"/>
      <c r="O89" s="31"/>
      <c r="P89" s="31"/>
      <c r="Q89" s="31"/>
      <c r="R89" s="31"/>
    </row>
    <row r="90" spans="1:27" x14ac:dyDescent="0.15">
      <c r="B90" s="31"/>
      <c r="C90" s="31"/>
      <c r="D90" s="36"/>
      <c r="E90" s="31"/>
      <c r="F90" s="37"/>
      <c r="G90" s="31"/>
      <c r="H90" s="38"/>
      <c r="I90" s="31"/>
      <c r="J90" s="38"/>
      <c r="K90" s="31"/>
      <c r="L90" s="31"/>
      <c r="M90" s="31"/>
      <c r="N90" s="31"/>
      <c r="O90" s="31"/>
      <c r="P90" s="31"/>
      <c r="Q90" s="31"/>
      <c r="R90" s="31"/>
      <c r="Z90" s="22"/>
      <c r="AA90" s="22"/>
    </row>
    <row r="91" spans="1:27" x14ac:dyDescent="0.15">
      <c r="A91" s="552" t="s">
        <v>49</v>
      </c>
      <c r="B91" s="552"/>
      <c r="C91" s="552"/>
      <c r="D91" s="552"/>
      <c r="E91" s="552"/>
      <c r="F91" s="552"/>
      <c r="G91" s="552"/>
      <c r="H91" s="552" t="s">
        <v>52</v>
      </c>
      <c r="I91" s="553"/>
      <c r="J91" s="553"/>
      <c r="K91" s="553"/>
      <c r="L91" s="553"/>
      <c r="M91" s="553"/>
      <c r="N91" s="31"/>
      <c r="O91" s="31"/>
      <c r="R91" s="552" t="s">
        <v>50</v>
      </c>
      <c r="S91" s="552"/>
      <c r="T91" s="552"/>
      <c r="V91" s="552" t="s">
        <v>51</v>
      </c>
      <c r="W91" s="552"/>
      <c r="X91" s="22" t="s">
        <v>21</v>
      </c>
      <c r="Y91" s="22" t="s">
        <v>1002</v>
      </c>
      <c r="Z91" s="27"/>
      <c r="AA91" s="27"/>
    </row>
    <row r="92" spans="1:27" x14ac:dyDescent="0.15">
      <c r="A92" s="27" t="s">
        <v>16</v>
      </c>
      <c r="B92" s="27" t="s">
        <v>66</v>
      </c>
      <c r="C92" s="27" t="s">
        <v>1</v>
      </c>
      <c r="D92" s="27" t="s">
        <v>4</v>
      </c>
      <c r="E92" s="27" t="s">
        <v>5</v>
      </c>
      <c r="F92" s="27" t="s">
        <v>6</v>
      </c>
      <c r="G92" s="27" t="s">
        <v>7</v>
      </c>
      <c r="I92" s="27" t="s">
        <v>34</v>
      </c>
      <c r="J92" s="27" t="s">
        <v>17</v>
      </c>
      <c r="K92" s="27" t="s">
        <v>18</v>
      </c>
      <c r="L92" s="27" t="s">
        <v>19</v>
      </c>
      <c r="M92" s="27" t="s">
        <v>20</v>
      </c>
      <c r="N92" s="27" t="s">
        <v>6</v>
      </c>
      <c r="O92" s="27" t="s">
        <v>53</v>
      </c>
      <c r="R92" s="27" t="s">
        <v>16</v>
      </c>
      <c r="S92" s="27" t="s">
        <v>47</v>
      </c>
      <c r="T92" s="27" t="s">
        <v>45</v>
      </c>
      <c r="U92" s="27" t="s">
        <v>46</v>
      </c>
      <c r="W92" s="27" t="s">
        <v>14</v>
      </c>
      <c r="X92" s="27" t="e">
        <f>(D92*0.1)+(F92*6)+(K92*1)+(L92*0.1)+(N92*6)</f>
        <v>#VALUE!</v>
      </c>
      <c r="Y92" s="27" t="e">
        <f>(D92*0.1)+(F92*6)+(K92*0.5)+(L92*0.1)+(N92*6)</f>
        <v>#VALUE!</v>
      </c>
      <c r="Z92" s="31"/>
      <c r="AA92" s="31"/>
    </row>
    <row r="93" spans="1:27" x14ac:dyDescent="0.15">
      <c r="A93" s="28"/>
      <c r="B93" s="39">
        <v>10</v>
      </c>
      <c r="C93" s="29">
        <v>60</v>
      </c>
      <c r="D93" s="29">
        <v>215</v>
      </c>
      <c r="E93" s="29">
        <f t="shared" ref="E93:E98" si="61">D93/C93</f>
        <v>3.5833333333333335</v>
      </c>
      <c r="F93" s="29">
        <v>0</v>
      </c>
      <c r="G93" s="26">
        <f>F93/C93</f>
        <v>0</v>
      </c>
      <c r="I93" s="26">
        <f>K93/J93</f>
        <v>0.73529411764705888</v>
      </c>
      <c r="J93" s="29">
        <v>34</v>
      </c>
      <c r="K93" s="29">
        <v>25</v>
      </c>
      <c r="L93" s="29">
        <v>196</v>
      </c>
      <c r="M93" s="29">
        <f>L93/K93</f>
        <v>7.84</v>
      </c>
      <c r="N93" s="29">
        <v>1</v>
      </c>
      <c r="O93" s="26">
        <f>N93/K93</f>
        <v>0.04</v>
      </c>
      <c r="R93" s="28"/>
      <c r="S93" s="26">
        <f>(C93+J93)/($D$27+$K$27+$N$17+$E$17+$L$38+$L$47)</f>
        <v>0.1010752688172043</v>
      </c>
      <c r="T93" s="26">
        <f>J93/($K$27+$F$38+$F$47)</f>
        <v>8.7179487179487175E-2</v>
      </c>
      <c r="U93" s="26">
        <f>C93/($D$27+$N$17+$L$38+$L$47)</f>
        <v>0.12987012987012986</v>
      </c>
      <c r="W93" s="29">
        <f>(D93*0.1)+(F93*6)+(L93*0.1)+(N93*6)</f>
        <v>47.1</v>
      </c>
      <c r="X93" s="29">
        <f t="shared" ref="X93:X96" si="62">(D93*0.1)+(F93*6)+(K93*1)+(L93*0.1)+(N93*6)</f>
        <v>72.099999999999994</v>
      </c>
      <c r="Y93" s="29">
        <f t="shared" ref="Y93:Y96" si="63">(D93*0.1)+(F93*6)+(K93*0.5)+(L93*0.1)+(N93*6)</f>
        <v>59.6</v>
      </c>
      <c r="Z93" s="31"/>
      <c r="AA93" s="31"/>
    </row>
    <row r="94" spans="1:27" x14ac:dyDescent="0.15">
      <c r="A94" s="28" t="s">
        <v>580</v>
      </c>
      <c r="B94" s="39">
        <v>16</v>
      </c>
      <c r="C94" s="29">
        <v>159</v>
      </c>
      <c r="D94" s="29">
        <v>608</v>
      </c>
      <c r="E94" s="29">
        <f t="shared" si="61"/>
        <v>3.8238993710691824</v>
      </c>
      <c r="F94" s="29">
        <v>2</v>
      </c>
      <c r="G94" s="26">
        <f>F94/C94</f>
        <v>1.2578616352201259E-2</v>
      </c>
      <c r="I94" s="26">
        <f t="shared" ref="I94:I97" si="64">K94/J94</f>
        <v>0.73809523809523814</v>
      </c>
      <c r="J94" s="29">
        <v>84</v>
      </c>
      <c r="K94" s="29">
        <v>62</v>
      </c>
      <c r="L94" s="29">
        <v>580</v>
      </c>
      <c r="M94" s="29">
        <f>L94/K94</f>
        <v>9.3548387096774199</v>
      </c>
      <c r="N94" s="29">
        <v>2</v>
      </c>
      <c r="O94" s="26">
        <f t="shared" ref="O94:O97" si="65">N94/K94</f>
        <v>3.2258064516129031E-2</v>
      </c>
      <c r="R94" s="28" t="s">
        <v>581</v>
      </c>
      <c r="S94" s="26">
        <f>(C94+J94)/($D$27+$K$27+$N$17+$E$17+$L$38+$L$47)</f>
        <v>0.26129032258064516</v>
      </c>
      <c r="T94" s="26">
        <f>J94/($K$27+$F$38+$F$47)</f>
        <v>0.2153846153846154</v>
      </c>
      <c r="U94" s="26">
        <f>C94/($D$27+$N$17+$L$38+$L$47)</f>
        <v>0.34415584415584416</v>
      </c>
      <c r="W94" s="29">
        <f t="shared" ref="W94:W97" si="66">(D94*0.1)+(F94*6)+(L94*0.1)+(N94*6)</f>
        <v>142.80000000000001</v>
      </c>
      <c r="X94" s="29">
        <f t="shared" si="62"/>
        <v>204.8</v>
      </c>
      <c r="Y94" s="29">
        <f t="shared" si="63"/>
        <v>173.8</v>
      </c>
      <c r="Z94" s="31"/>
      <c r="AA94" s="31"/>
    </row>
    <row r="95" spans="1:27" x14ac:dyDescent="0.15">
      <c r="A95" s="28" t="s">
        <v>967</v>
      </c>
      <c r="B95" s="39">
        <v>14</v>
      </c>
      <c r="C95" s="29">
        <v>108</v>
      </c>
      <c r="D95" s="29">
        <v>420</v>
      </c>
      <c r="E95" s="29">
        <f t="shared" si="61"/>
        <v>3.8888888888888888</v>
      </c>
      <c r="F95" s="29">
        <v>3</v>
      </c>
      <c r="G95" s="26">
        <f>F95/C95</f>
        <v>2.7777777777777776E-2</v>
      </c>
      <c r="I95" s="26">
        <f t="shared" si="64"/>
        <v>0.63888888888888884</v>
      </c>
      <c r="J95" s="29">
        <v>36</v>
      </c>
      <c r="K95" s="29">
        <v>23</v>
      </c>
      <c r="L95" s="29">
        <v>160</v>
      </c>
      <c r="M95" s="29">
        <f>L95/K95</f>
        <v>6.9565217391304346</v>
      </c>
      <c r="N95" s="29">
        <v>1</v>
      </c>
      <c r="O95" s="26">
        <f t="shared" si="65"/>
        <v>4.3478260869565216E-2</v>
      </c>
      <c r="R95" s="28" t="s">
        <v>968</v>
      </c>
      <c r="S95" s="26">
        <f>(C95+J95)/($D$27+$K$27+$N$17+$E$17+$L$38+$L$47)</f>
        <v>0.15483870967741936</v>
      </c>
      <c r="T95" s="26">
        <f>J95/($K$27+$F$38+$F$47)</f>
        <v>9.2307692307692313E-2</v>
      </c>
      <c r="U95" s="26">
        <f>C95/($D$27+$N$17+$L$38+$L$47)</f>
        <v>0.23376623376623376</v>
      </c>
      <c r="W95" s="29">
        <f t="shared" si="66"/>
        <v>82</v>
      </c>
      <c r="X95" s="29">
        <f t="shared" si="62"/>
        <v>105</v>
      </c>
      <c r="Y95" s="29">
        <f t="shared" si="63"/>
        <v>93.5</v>
      </c>
      <c r="Z95" s="31"/>
      <c r="AA95" s="31"/>
    </row>
    <row r="96" spans="1:27" x14ac:dyDescent="0.15">
      <c r="A96" s="28"/>
      <c r="B96" s="39">
        <v>8</v>
      </c>
      <c r="C96" s="29">
        <v>20</v>
      </c>
      <c r="D96" s="29">
        <v>67</v>
      </c>
      <c r="E96" s="29">
        <f t="shared" si="61"/>
        <v>3.35</v>
      </c>
      <c r="F96" s="29">
        <v>0</v>
      </c>
      <c r="G96" s="26">
        <f>F96/C96</f>
        <v>0</v>
      </c>
      <c r="I96" s="26">
        <f t="shared" si="64"/>
        <v>0.42857142857142855</v>
      </c>
      <c r="J96" s="29">
        <v>7</v>
      </c>
      <c r="K96" s="29">
        <v>3</v>
      </c>
      <c r="L96" s="29">
        <v>15</v>
      </c>
      <c r="M96" s="29">
        <f>L96/K96</f>
        <v>5</v>
      </c>
      <c r="N96" s="29">
        <v>0</v>
      </c>
      <c r="O96" s="26">
        <f t="shared" si="65"/>
        <v>0</v>
      </c>
      <c r="R96" s="28"/>
      <c r="S96" s="26">
        <f>(C96+J96)/($D$27+$K$27+$N$17+$E$17+$L$38+$L$47)</f>
        <v>2.903225806451613E-2</v>
      </c>
      <c r="T96" s="26">
        <f>J96/($K$27+$F$38+$F$47)</f>
        <v>1.7948717948717947E-2</v>
      </c>
      <c r="U96" s="26">
        <f>C96/($D$27+$N$17+$L$38+$L$47)</f>
        <v>4.3290043290043288E-2</v>
      </c>
      <c r="W96" s="29">
        <f t="shared" si="66"/>
        <v>8.1999999999999993</v>
      </c>
      <c r="X96" s="29">
        <f t="shared" si="62"/>
        <v>11.2</v>
      </c>
      <c r="Y96" s="29">
        <f t="shared" si="63"/>
        <v>9.6999999999999993</v>
      </c>
      <c r="Z96" s="31"/>
      <c r="AA96" s="31"/>
    </row>
    <row r="97" spans="1:26" x14ac:dyDescent="0.15">
      <c r="A97" s="28"/>
      <c r="B97" s="39"/>
      <c r="C97" s="29"/>
      <c r="D97" s="29"/>
      <c r="E97" s="29" t="e">
        <f t="shared" si="61"/>
        <v>#DIV/0!</v>
      </c>
      <c r="F97" s="29"/>
      <c r="G97" s="26" t="e">
        <f>F97/C97</f>
        <v>#DIV/0!</v>
      </c>
      <c r="I97" s="26" t="e">
        <f t="shared" si="64"/>
        <v>#DIV/0!</v>
      </c>
      <c r="J97" s="29"/>
      <c r="K97" s="29"/>
      <c r="L97" s="29"/>
      <c r="M97" s="29" t="e">
        <f>L97/K97</f>
        <v>#DIV/0!</v>
      </c>
      <c r="N97" s="29"/>
      <c r="O97" s="26" t="e">
        <f t="shared" si="65"/>
        <v>#DIV/0!</v>
      </c>
      <c r="R97" s="28"/>
      <c r="S97" s="26">
        <f>(C97+J97)/($D$27+$K$27+$N$17+$E$17+$L$38+$L$47)</f>
        <v>0</v>
      </c>
      <c r="T97" s="26">
        <f>J97/($K$27+$F$38+$F$47)</f>
        <v>0</v>
      </c>
      <c r="U97" s="26">
        <f>C97/($D$27+$N$17+$L$38+$L$47)</f>
        <v>0</v>
      </c>
      <c r="W97" s="29">
        <f t="shared" si="66"/>
        <v>0</v>
      </c>
      <c r="X97" s="29"/>
      <c r="Y97" s="29"/>
    </row>
    <row r="98" spans="1:26" x14ac:dyDescent="0.15">
      <c r="A98" s="27" t="s">
        <v>44</v>
      </c>
      <c r="B98" s="27"/>
      <c r="C98" s="27">
        <f>SUM(C93:C97)</f>
        <v>347</v>
      </c>
      <c r="D98" s="27">
        <f t="shared" ref="D98" si="67">SUM(D93:D97)</f>
        <v>1310</v>
      </c>
      <c r="E98" s="27">
        <f t="shared" si="61"/>
        <v>3.7752161383285303</v>
      </c>
      <c r="F98" s="27">
        <f t="shared" ref="F98" si="68">SUM(F93:F97)</f>
        <v>5</v>
      </c>
      <c r="G98" s="27"/>
      <c r="H98" s="27"/>
      <c r="I98" s="27"/>
      <c r="J98" s="27">
        <f>SUM(J93:J97)</f>
        <v>161</v>
      </c>
      <c r="K98" s="27">
        <f t="shared" ref="K98:L98" si="69">SUM(K93:K97)</f>
        <v>113</v>
      </c>
      <c r="L98" s="27">
        <f t="shared" si="69"/>
        <v>951</v>
      </c>
      <c r="M98" s="27"/>
      <c r="N98" s="27">
        <f t="shared" ref="N98" si="70">SUM(N93:N97)</f>
        <v>4</v>
      </c>
      <c r="O98" s="27"/>
    </row>
    <row r="99" spans="1:26" x14ac:dyDescent="0.15">
      <c r="A99" s="27"/>
      <c r="B99" s="31"/>
      <c r="C99" s="31"/>
      <c r="D99" s="31"/>
      <c r="E99" s="31"/>
      <c r="F99" s="31"/>
      <c r="G99" s="31"/>
      <c r="H99" s="27"/>
      <c r="I99" s="31"/>
      <c r="J99" s="31"/>
      <c r="K99" s="31"/>
      <c r="L99" s="31"/>
      <c r="M99" s="31"/>
      <c r="N99" s="31"/>
    </row>
    <row r="100" spans="1:26" x14ac:dyDescent="0.15">
      <c r="A100" s="23"/>
      <c r="B100" s="31"/>
      <c r="C100" s="31"/>
      <c r="D100" s="31"/>
      <c r="E100" s="31"/>
      <c r="F100" s="31"/>
      <c r="G100" s="31"/>
      <c r="H100" s="31"/>
      <c r="I100" s="31"/>
      <c r="J100" s="31"/>
      <c r="K100" s="31"/>
      <c r="L100" s="31"/>
      <c r="M100" s="31"/>
    </row>
    <row r="101" spans="1:26" x14ac:dyDescent="0.15">
      <c r="A101" s="552" t="s">
        <v>52</v>
      </c>
      <c r="B101" s="552"/>
      <c r="C101" s="552"/>
      <c r="D101" s="552"/>
      <c r="E101" s="552"/>
      <c r="F101" s="552"/>
      <c r="G101" s="552"/>
      <c r="H101" s="31"/>
      <c r="I101" s="31"/>
      <c r="J101" s="552" t="s">
        <v>49</v>
      </c>
      <c r="K101" s="552"/>
      <c r="L101" s="552"/>
      <c r="M101" s="552"/>
      <c r="N101" s="552"/>
      <c r="R101" s="552" t="s">
        <v>50</v>
      </c>
      <c r="S101" s="552"/>
      <c r="T101" s="552"/>
      <c r="V101" s="552" t="s">
        <v>51</v>
      </c>
      <c r="W101" s="551"/>
      <c r="X101" s="21" t="s">
        <v>21</v>
      </c>
      <c r="Y101" s="21" t="s">
        <v>1003</v>
      </c>
      <c r="Z101" s="27"/>
    </row>
    <row r="102" spans="1:26" x14ac:dyDescent="0.15">
      <c r="A102" s="27" t="s">
        <v>25</v>
      </c>
      <c r="B102" s="27" t="s">
        <v>66</v>
      </c>
      <c r="C102" s="27" t="s">
        <v>34</v>
      </c>
      <c r="D102" s="27" t="s">
        <v>17</v>
      </c>
      <c r="E102" s="27" t="s">
        <v>18</v>
      </c>
      <c r="F102" s="27" t="s">
        <v>19</v>
      </c>
      <c r="G102" s="27" t="s">
        <v>20</v>
      </c>
      <c r="H102" s="27" t="s">
        <v>6</v>
      </c>
      <c r="I102" s="27" t="s">
        <v>53</v>
      </c>
      <c r="K102" s="27" t="s">
        <v>10</v>
      </c>
      <c r="L102" s="27" t="s">
        <v>11</v>
      </c>
      <c r="M102" s="27" t="s">
        <v>12</v>
      </c>
      <c r="N102" s="27" t="s">
        <v>26</v>
      </c>
      <c r="O102" s="27" t="s">
        <v>7</v>
      </c>
      <c r="R102" s="27" t="s">
        <v>25</v>
      </c>
      <c r="S102" s="27" t="s">
        <v>47</v>
      </c>
      <c r="T102" s="27" t="s">
        <v>45</v>
      </c>
      <c r="U102" s="27" t="s">
        <v>46</v>
      </c>
      <c r="W102" s="27" t="s">
        <v>14</v>
      </c>
      <c r="X102" s="27" t="e">
        <f>(E102*1)+(F102*0.1)+(H102*6)+(L102*0.1)+(N102*6)</f>
        <v>#VALUE!</v>
      </c>
      <c r="Y102" s="27" t="e">
        <f>(E102*0.5)+(F102*0.1)+(H102*6)+(L102*0.1)+(N102*6)</f>
        <v>#VALUE!</v>
      </c>
      <c r="Z102" s="31"/>
    </row>
    <row r="103" spans="1:26" x14ac:dyDescent="0.15">
      <c r="A103" s="28" t="s">
        <v>1484</v>
      </c>
      <c r="B103" s="29">
        <v>16</v>
      </c>
      <c r="C103" s="26">
        <f>E103/D103</f>
        <v>0.62264150943396224</v>
      </c>
      <c r="D103" s="29">
        <v>106</v>
      </c>
      <c r="E103" s="29">
        <v>66</v>
      </c>
      <c r="F103" s="29">
        <v>955</v>
      </c>
      <c r="G103" s="29">
        <f t="shared" ref="G103:G108" si="71">F103/E103</f>
        <v>14.469696969696969</v>
      </c>
      <c r="H103" s="29">
        <v>5</v>
      </c>
      <c r="I103" s="26">
        <f>H103/E103</f>
        <v>7.575757575757576E-2</v>
      </c>
      <c r="K103" s="29">
        <v>0</v>
      </c>
      <c r="L103" s="29">
        <v>0</v>
      </c>
      <c r="M103" s="40" t="e">
        <f t="shared" ref="M103:M108" si="72">L103/K103</f>
        <v>#DIV/0!</v>
      </c>
      <c r="N103" s="29">
        <v>0</v>
      </c>
      <c r="O103" s="26" t="e">
        <f>N103/K103</f>
        <v>#DIV/0!</v>
      </c>
      <c r="R103" s="28"/>
      <c r="S103" s="41">
        <f t="shared" ref="S103:S108" si="73">(D103+K103)/($D$27+$L$27+$N$17+$E$47+$L$47)</f>
        <v>0.17405582922824303</v>
      </c>
      <c r="T103" s="41">
        <f t="shared" ref="T103:T108" si="74">D103/($E$17)</f>
        <v>0.28494623655913981</v>
      </c>
      <c r="U103" s="41">
        <f t="shared" ref="U103:U108" si="75">K103/($N$17+$D$27+$L$38+$L$47)</f>
        <v>0</v>
      </c>
      <c r="W103" s="29">
        <f>(F103*0.1)+(H103*6)+(L103*0.1)+(N103*6)</f>
        <v>125.5</v>
      </c>
      <c r="X103" s="29">
        <f t="shared" ref="X103:X107" si="76">(E103*1)+(F103*0.1)+(H103*6)+(L103*0.1)+(N103*6)</f>
        <v>191.5</v>
      </c>
      <c r="Y103" s="29">
        <f t="shared" ref="Y103:Y107" si="77">(E103*0.5)+(F103*0.1)+(H103*6)+(L103*0.1)+(N103*6)</f>
        <v>158.5</v>
      </c>
      <c r="Z103" s="31"/>
    </row>
    <row r="104" spans="1:26" x14ac:dyDescent="0.15">
      <c r="A104" s="28" t="s">
        <v>442</v>
      </c>
      <c r="B104" s="29">
        <v>14</v>
      </c>
      <c r="C104" s="26">
        <f t="shared" ref="C104:C108" si="78">E104/D104</f>
        <v>0.60869565217391308</v>
      </c>
      <c r="D104" s="29">
        <v>92</v>
      </c>
      <c r="E104" s="29">
        <v>56</v>
      </c>
      <c r="F104" s="29">
        <v>850</v>
      </c>
      <c r="G104" s="29">
        <f t="shared" si="71"/>
        <v>15.178571428571429</v>
      </c>
      <c r="H104" s="29">
        <v>4</v>
      </c>
      <c r="I104" s="26">
        <f t="shared" ref="I104:I108" si="79">H104/E104</f>
        <v>7.1428571428571425E-2</v>
      </c>
      <c r="K104" s="29">
        <v>1</v>
      </c>
      <c r="L104" s="29">
        <v>7</v>
      </c>
      <c r="M104" s="40">
        <f t="shared" si="72"/>
        <v>7</v>
      </c>
      <c r="N104" s="29">
        <v>0</v>
      </c>
      <c r="O104" s="26">
        <f t="shared" ref="O104:O108" si="80">N104/K104</f>
        <v>0</v>
      </c>
      <c r="R104" s="28" t="s">
        <v>256</v>
      </c>
      <c r="S104" s="41">
        <f t="shared" si="73"/>
        <v>0.15270935960591134</v>
      </c>
      <c r="T104" s="41">
        <f t="shared" si="74"/>
        <v>0.24731182795698925</v>
      </c>
      <c r="U104" s="41">
        <f t="shared" si="75"/>
        <v>2.1645021645021645E-3</v>
      </c>
      <c r="W104" s="29">
        <f t="shared" ref="W104:W108" si="81">(F104*0.1)+(H104*6)+(L104*0.1)+(N104*6)</f>
        <v>109.7</v>
      </c>
      <c r="X104" s="29">
        <f t="shared" si="76"/>
        <v>165.7</v>
      </c>
      <c r="Y104" s="29">
        <f t="shared" si="77"/>
        <v>137.69999999999999</v>
      </c>
      <c r="Z104" s="31"/>
    </row>
    <row r="105" spans="1:26" x14ac:dyDescent="0.15">
      <c r="A105" s="28" t="s">
        <v>579</v>
      </c>
      <c r="B105" s="29">
        <v>14</v>
      </c>
      <c r="C105" s="26" t="e">
        <f t="shared" si="78"/>
        <v>#DIV/0!</v>
      </c>
      <c r="D105" s="29"/>
      <c r="E105" s="29"/>
      <c r="F105" s="29"/>
      <c r="G105" s="29" t="e">
        <f t="shared" si="71"/>
        <v>#DIV/0!</v>
      </c>
      <c r="H105" s="29"/>
      <c r="I105" s="26" t="e">
        <f t="shared" si="79"/>
        <v>#DIV/0!</v>
      </c>
      <c r="K105" s="29"/>
      <c r="L105" s="29"/>
      <c r="M105" s="40" t="e">
        <f t="shared" si="72"/>
        <v>#DIV/0!</v>
      </c>
      <c r="N105" s="29"/>
      <c r="O105" s="26" t="e">
        <f t="shared" si="80"/>
        <v>#DIV/0!</v>
      </c>
      <c r="R105" s="28" t="s">
        <v>576</v>
      </c>
      <c r="S105" s="41">
        <f t="shared" si="73"/>
        <v>0</v>
      </c>
      <c r="T105" s="41">
        <f t="shared" si="74"/>
        <v>0</v>
      </c>
      <c r="U105" s="41">
        <f t="shared" si="75"/>
        <v>0</v>
      </c>
      <c r="W105" s="29">
        <f t="shared" si="81"/>
        <v>0</v>
      </c>
      <c r="X105" s="29">
        <f t="shared" si="76"/>
        <v>0</v>
      </c>
      <c r="Y105" s="29">
        <f t="shared" si="77"/>
        <v>0</v>
      </c>
      <c r="Z105" s="31"/>
    </row>
    <row r="106" spans="1:26" x14ac:dyDescent="0.15">
      <c r="A106" s="42" t="s">
        <v>969</v>
      </c>
      <c r="B106" s="29">
        <v>8</v>
      </c>
      <c r="C106" s="26">
        <f t="shared" si="78"/>
        <v>0.57377049180327866</v>
      </c>
      <c r="D106" s="29">
        <v>61</v>
      </c>
      <c r="E106" s="29">
        <v>35</v>
      </c>
      <c r="F106" s="29">
        <v>405</v>
      </c>
      <c r="G106" s="29">
        <f t="shared" si="71"/>
        <v>11.571428571428571</v>
      </c>
      <c r="H106" s="29">
        <v>1</v>
      </c>
      <c r="I106" s="26">
        <f t="shared" si="79"/>
        <v>2.8571428571428571E-2</v>
      </c>
      <c r="K106" s="29">
        <v>2</v>
      </c>
      <c r="L106" s="29">
        <v>26</v>
      </c>
      <c r="M106" s="40">
        <f t="shared" si="72"/>
        <v>13</v>
      </c>
      <c r="N106" s="29">
        <v>0</v>
      </c>
      <c r="O106" s="26">
        <f t="shared" si="80"/>
        <v>0</v>
      </c>
      <c r="R106" s="28" t="s">
        <v>970</v>
      </c>
      <c r="S106" s="41">
        <f t="shared" si="73"/>
        <v>0.10344827586206896</v>
      </c>
      <c r="T106" s="41">
        <f t="shared" si="74"/>
        <v>0.16397849462365591</v>
      </c>
      <c r="U106" s="41">
        <f t="shared" si="75"/>
        <v>4.329004329004329E-3</v>
      </c>
      <c r="W106" s="29">
        <f t="shared" si="81"/>
        <v>49.1</v>
      </c>
      <c r="X106" s="29">
        <f t="shared" si="76"/>
        <v>84.1</v>
      </c>
      <c r="Y106" s="29">
        <f t="shared" si="77"/>
        <v>66.599999999999994</v>
      </c>
      <c r="Z106" s="31"/>
    </row>
    <row r="107" spans="1:26" x14ac:dyDescent="0.15">
      <c r="A107" s="42" t="s">
        <v>971</v>
      </c>
      <c r="B107" s="29">
        <v>8</v>
      </c>
      <c r="C107" s="26">
        <f t="shared" si="78"/>
        <v>0.44230769230769229</v>
      </c>
      <c r="D107" s="29">
        <v>52</v>
      </c>
      <c r="E107" s="29">
        <v>23</v>
      </c>
      <c r="F107" s="29">
        <v>301</v>
      </c>
      <c r="G107" s="29">
        <f t="shared" si="71"/>
        <v>13.086956521739131</v>
      </c>
      <c r="H107" s="29">
        <v>1</v>
      </c>
      <c r="I107" s="26">
        <f t="shared" si="79"/>
        <v>4.3478260869565216E-2</v>
      </c>
      <c r="K107" s="29">
        <v>5</v>
      </c>
      <c r="L107" s="29">
        <v>30</v>
      </c>
      <c r="M107" s="40">
        <f t="shared" si="72"/>
        <v>6</v>
      </c>
      <c r="N107" s="29">
        <v>1</v>
      </c>
      <c r="O107" s="26">
        <f t="shared" si="80"/>
        <v>0.2</v>
      </c>
      <c r="R107" s="28" t="s">
        <v>972</v>
      </c>
      <c r="S107" s="41">
        <f t="shared" si="73"/>
        <v>9.3596059113300489E-2</v>
      </c>
      <c r="T107" s="41">
        <f t="shared" si="74"/>
        <v>0.13978494623655913</v>
      </c>
      <c r="U107" s="41">
        <f t="shared" si="75"/>
        <v>1.0822510822510822E-2</v>
      </c>
      <c r="W107" s="29">
        <f t="shared" si="81"/>
        <v>45.1</v>
      </c>
      <c r="X107" s="29">
        <f t="shared" si="76"/>
        <v>68.099999999999994</v>
      </c>
      <c r="Y107" s="29">
        <f t="shared" si="77"/>
        <v>56.6</v>
      </c>
      <c r="Z107" s="31"/>
    </row>
    <row r="108" spans="1:26" x14ac:dyDescent="0.15">
      <c r="A108" s="42"/>
      <c r="B108" s="29"/>
      <c r="C108" s="26" t="e">
        <f t="shared" si="78"/>
        <v>#DIV/0!</v>
      </c>
      <c r="D108" s="29"/>
      <c r="E108" s="29"/>
      <c r="F108" s="29"/>
      <c r="G108" s="29" t="e">
        <f t="shared" si="71"/>
        <v>#DIV/0!</v>
      </c>
      <c r="H108" s="29">
        <v>4</v>
      </c>
      <c r="I108" s="26" t="e">
        <f t="shared" si="79"/>
        <v>#DIV/0!</v>
      </c>
      <c r="K108" s="29"/>
      <c r="L108" s="29"/>
      <c r="M108" s="40" t="e">
        <f t="shared" si="72"/>
        <v>#DIV/0!</v>
      </c>
      <c r="N108" s="29"/>
      <c r="O108" s="26" t="e">
        <f t="shared" si="80"/>
        <v>#DIV/0!</v>
      </c>
      <c r="R108" s="28"/>
      <c r="S108" s="41">
        <f t="shared" si="73"/>
        <v>0</v>
      </c>
      <c r="T108" s="41">
        <f t="shared" si="74"/>
        <v>0</v>
      </c>
      <c r="U108" s="41">
        <f t="shared" si="75"/>
        <v>0</v>
      </c>
      <c r="W108" s="29">
        <f t="shared" si="81"/>
        <v>24</v>
      </c>
      <c r="X108" s="29"/>
      <c r="Y108" s="29"/>
    </row>
    <row r="109" spans="1:26" x14ac:dyDescent="0.15">
      <c r="A109" s="27" t="s">
        <v>44</v>
      </c>
      <c r="B109" s="27"/>
      <c r="C109" s="23"/>
      <c r="D109" s="27">
        <f>SUM(D103:D108)</f>
        <v>311</v>
      </c>
      <c r="E109" s="27">
        <f t="shared" ref="E109:F109" si="82">SUM(E103:E108)</f>
        <v>180</v>
      </c>
      <c r="F109" s="27">
        <f t="shared" si="82"/>
        <v>2511</v>
      </c>
      <c r="G109" s="27"/>
      <c r="H109" s="27">
        <f t="shared" ref="H109" si="83">SUM(H103:H108)</f>
        <v>15</v>
      </c>
      <c r="I109" s="27"/>
      <c r="J109" s="27"/>
      <c r="K109" s="27">
        <f>SUM(K103:K108)</f>
        <v>8</v>
      </c>
      <c r="L109" s="27">
        <f t="shared" ref="L109" si="84">SUM(L103:L108)</f>
        <v>63</v>
      </c>
      <c r="M109" s="27"/>
      <c r="N109" s="27">
        <f t="shared" ref="N109" si="85">SUM(N103:N108)</f>
        <v>1</v>
      </c>
      <c r="O109" s="27"/>
    </row>
    <row r="110" spans="1:26" x14ac:dyDescent="0.15">
      <c r="A110" s="27"/>
      <c r="C110" s="31"/>
      <c r="D110" s="31"/>
      <c r="E110" s="31"/>
      <c r="F110" s="31"/>
      <c r="G110" s="31"/>
      <c r="H110" s="31"/>
      <c r="I110" s="31"/>
      <c r="J110" s="31"/>
      <c r="K110" s="31"/>
      <c r="L110" s="31"/>
    </row>
    <row r="111" spans="1:26" x14ac:dyDescent="0.15">
      <c r="A111" s="27"/>
      <c r="C111" s="31"/>
      <c r="D111" s="31"/>
      <c r="E111" s="31"/>
      <c r="F111" s="31"/>
      <c r="G111" s="31"/>
      <c r="H111" s="31"/>
      <c r="I111" s="31"/>
      <c r="J111" s="31"/>
      <c r="K111" s="31"/>
      <c r="L111" s="31"/>
    </row>
    <row r="112" spans="1:26" x14ac:dyDescent="0.15">
      <c r="A112" s="552" t="s">
        <v>52</v>
      </c>
      <c r="B112" s="552"/>
      <c r="C112" s="552"/>
      <c r="D112" s="552"/>
      <c r="E112" s="552"/>
      <c r="F112" s="552"/>
      <c r="G112" s="552"/>
      <c r="H112" s="31"/>
      <c r="I112" s="31"/>
      <c r="J112" s="552" t="s">
        <v>49</v>
      </c>
      <c r="K112" s="552"/>
      <c r="L112" s="552"/>
      <c r="M112" s="552"/>
      <c r="N112" s="552"/>
      <c r="R112" s="552" t="s">
        <v>50</v>
      </c>
      <c r="S112" s="552"/>
      <c r="T112" s="552"/>
      <c r="V112" s="552" t="s">
        <v>51</v>
      </c>
      <c r="W112" s="551"/>
      <c r="X112" s="21" t="s">
        <v>21</v>
      </c>
      <c r="Y112" s="21" t="s">
        <v>1004</v>
      </c>
      <c r="Z112" s="27"/>
    </row>
    <row r="113" spans="1:26" x14ac:dyDescent="0.15">
      <c r="A113" s="27" t="s">
        <v>31</v>
      </c>
      <c r="B113" s="27" t="s">
        <v>66</v>
      </c>
      <c r="C113" s="27" t="s">
        <v>34</v>
      </c>
      <c r="D113" s="27" t="s">
        <v>17</v>
      </c>
      <c r="E113" s="27" t="s">
        <v>18</v>
      </c>
      <c r="F113" s="27" t="s">
        <v>19</v>
      </c>
      <c r="G113" s="27" t="s">
        <v>20</v>
      </c>
      <c r="H113" s="27" t="s">
        <v>6</v>
      </c>
      <c r="I113" s="27" t="s">
        <v>53</v>
      </c>
      <c r="K113" s="27" t="s">
        <v>10</v>
      </c>
      <c r="L113" s="27" t="s">
        <v>11</v>
      </c>
      <c r="M113" s="27" t="s">
        <v>12</v>
      </c>
      <c r="N113" s="27" t="s">
        <v>54</v>
      </c>
      <c r="O113" s="27" t="s">
        <v>7</v>
      </c>
      <c r="R113" s="27" t="s">
        <v>31</v>
      </c>
      <c r="S113" s="27" t="s">
        <v>47</v>
      </c>
      <c r="T113" s="27" t="s">
        <v>45</v>
      </c>
      <c r="U113" s="27" t="s">
        <v>46</v>
      </c>
      <c r="W113" s="27" t="s">
        <v>14</v>
      </c>
      <c r="X113" s="27" t="e">
        <f>(E113*1)+(F113*0.1)+(H113*6)+(L113*0.1)+(N113*6)</f>
        <v>#VALUE!</v>
      </c>
      <c r="Y113" s="27" t="e">
        <f>(E113*0.5)+(F113*0.1)+(H113*6)+(L113*0.1)+(N113*6)</f>
        <v>#VALUE!</v>
      </c>
      <c r="Z113" s="31"/>
    </row>
    <row r="114" spans="1:26" x14ac:dyDescent="0.15">
      <c r="A114" s="28" t="s">
        <v>443</v>
      </c>
      <c r="B114" s="29">
        <v>17</v>
      </c>
      <c r="C114" s="26">
        <f>E114/D114</f>
        <v>0.66249999999999998</v>
      </c>
      <c r="D114" s="29">
        <v>80</v>
      </c>
      <c r="E114" s="29">
        <v>53</v>
      </c>
      <c r="F114" s="29">
        <v>547</v>
      </c>
      <c r="G114" s="29">
        <f>F114/E114</f>
        <v>10.320754716981131</v>
      </c>
      <c r="H114" s="29">
        <v>3</v>
      </c>
      <c r="I114" s="26">
        <f>H114/E114</f>
        <v>5.6603773584905662E-2</v>
      </c>
      <c r="K114" s="29">
        <v>0</v>
      </c>
      <c r="L114" s="29">
        <v>0</v>
      </c>
      <c r="M114" s="29">
        <v>0</v>
      </c>
      <c r="N114" s="29">
        <v>0</v>
      </c>
      <c r="O114" s="26" t="e">
        <f>N114/K114</f>
        <v>#DIV/0!</v>
      </c>
      <c r="R114" s="28" t="s">
        <v>412</v>
      </c>
      <c r="S114" s="41">
        <f>(D114+K114)/($E$47+$L$47+$E$38+$L$38+$K$27+$D$27+$N$17)</f>
        <v>7.9207920792079209E-2</v>
      </c>
      <c r="T114" s="41">
        <f>D114/($E$47+$E$38+$K$27)</f>
        <v>0.145985401459854</v>
      </c>
      <c r="U114" s="41">
        <f>K114/($L$47+$L$38+$D$27+$N$17)</f>
        <v>0</v>
      </c>
      <c r="W114" s="29">
        <f>(F114*0.1)+(H114*6)+(L114*0.1)+(N114*6)</f>
        <v>72.7</v>
      </c>
      <c r="X114" s="29">
        <f t="shared" ref="X114:X116" si="86">(E114*1)+(F114*0.1)+(H114*6)+(L114*0.1)+(N114*6)</f>
        <v>125.7</v>
      </c>
      <c r="Y114" s="29">
        <f t="shared" ref="Y114:Y116" si="87">(E114*0.5)+(F114*0.1)+(H114*6)+(L114*0.1)+(N114*6)</f>
        <v>99.2</v>
      </c>
      <c r="Z114" s="31"/>
    </row>
    <row r="115" spans="1:26" x14ac:dyDescent="0.15">
      <c r="A115" s="28" t="s">
        <v>826</v>
      </c>
      <c r="B115" s="29">
        <v>14</v>
      </c>
      <c r="C115" s="26">
        <f t="shared" ref="C115:C117" si="88">E115/D115</f>
        <v>0.66666666666666663</v>
      </c>
      <c r="D115" s="29">
        <v>30</v>
      </c>
      <c r="E115" s="29">
        <v>20</v>
      </c>
      <c r="F115" s="29">
        <v>210</v>
      </c>
      <c r="G115" s="29">
        <f>F115/E115</f>
        <v>10.5</v>
      </c>
      <c r="H115" s="29">
        <v>1</v>
      </c>
      <c r="I115" s="26">
        <f t="shared" ref="I115:I117" si="89">H115/E115</f>
        <v>0.05</v>
      </c>
      <c r="K115" s="29">
        <v>0</v>
      </c>
      <c r="L115" s="29">
        <v>0</v>
      </c>
      <c r="M115" s="29">
        <v>0</v>
      </c>
      <c r="N115" s="29">
        <v>0</v>
      </c>
      <c r="O115" s="26" t="e">
        <f t="shared" ref="O115:O117" si="90">N115/K115</f>
        <v>#DIV/0!</v>
      </c>
      <c r="R115" s="28" t="s">
        <v>605</v>
      </c>
      <c r="S115" s="41">
        <f>(D115+K115)/($E$47+$L$47+$E$38+$L$38+$K$27+$D$27+$N$17)</f>
        <v>2.9702970297029702E-2</v>
      </c>
      <c r="T115" s="41">
        <f>D115/($E$47+$E$38+$K$27)</f>
        <v>5.4744525547445258E-2</v>
      </c>
      <c r="U115" s="41">
        <f>K115/($L$47+$L$38+$D$27+$N$17)</f>
        <v>0</v>
      </c>
      <c r="W115" s="29">
        <f t="shared" ref="W115:W117" si="91">(F115*0.1)+(H115*6)+(L115*0.1)+(N115*6)</f>
        <v>27</v>
      </c>
      <c r="X115" s="29">
        <f t="shared" si="86"/>
        <v>47</v>
      </c>
      <c r="Y115" s="29">
        <f t="shared" si="87"/>
        <v>37</v>
      </c>
      <c r="Z115" s="31"/>
    </row>
    <row r="116" spans="1:26" x14ac:dyDescent="0.15">
      <c r="A116" s="28" t="s">
        <v>975</v>
      </c>
      <c r="B116" s="29">
        <v>12</v>
      </c>
      <c r="C116" s="26">
        <f t="shared" si="88"/>
        <v>0.6</v>
      </c>
      <c r="D116" s="29">
        <v>10</v>
      </c>
      <c r="E116" s="29">
        <v>6</v>
      </c>
      <c r="F116" s="29">
        <v>52</v>
      </c>
      <c r="G116" s="29">
        <f>F116/E116</f>
        <v>8.6666666666666661</v>
      </c>
      <c r="H116" s="29">
        <v>1</v>
      </c>
      <c r="I116" s="26">
        <f t="shared" si="89"/>
        <v>0.16666666666666666</v>
      </c>
      <c r="K116" s="29">
        <v>0</v>
      </c>
      <c r="L116" s="29">
        <v>0</v>
      </c>
      <c r="M116" s="29">
        <v>0</v>
      </c>
      <c r="N116" s="29">
        <v>0</v>
      </c>
      <c r="O116" s="26" t="e">
        <f t="shared" si="90"/>
        <v>#DIV/0!</v>
      </c>
      <c r="R116" s="28" t="s">
        <v>976</v>
      </c>
      <c r="S116" s="41">
        <f>(D116+K116)/($E$47+$L$47+$E$38+$L$38+$K$27+$D$27+$N$17)</f>
        <v>9.9009900990099011E-3</v>
      </c>
      <c r="T116" s="41">
        <f>D116/($E$47+$E$38+$K$27)</f>
        <v>1.824817518248175E-2</v>
      </c>
      <c r="U116" s="41">
        <f>K116/($L$47+$L$38+$D$27+$N$17)</f>
        <v>0</v>
      </c>
      <c r="W116" s="29">
        <f t="shared" si="91"/>
        <v>11.2</v>
      </c>
      <c r="X116" s="29">
        <f t="shared" si="86"/>
        <v>17.2</v>
      </c>
      <c r="Y116" s="29">
        <f t="shared" si="87"/>
        <v>14.2</v>
      </c>
      <c r="Z116" s="31"/>
    </row>
    <row r="117" spans="1:26" x14ac:dyDescent="0.15">
      <c r="A117" s="28"/>
      <c r="B117" s="29"/>
      <c r="C117" s="26" t="e">
        <f t="shared" si="88"/>
        <v>#DIV/0!</v>
      </c>
      <c r="D117" s="29"/>
      <c r="E117" s="29"/>
      <c r="F117" s="29"/>
      <c r="G117" s="29" t="e">
        <f>F117/E117</f>
        <v>#DIV/0!</v>
      </c>
      <c r="H117" s="29"/>
      <c r="I117" s="26" t="e">
        <f t="shared" si="89"/>
        <v>#DIV/0!</v>
      </c>
      <c r="K117" s="29"/>
      <c r="L117" s="29"/>
      <c r="M117" s="29">
        <v>0</v>
      </c>
      <c r="N117" s="29">
        <v>0</v>
      </c>
      <c r="O117" s="26" t="e">
        <f t="shared" si="90"/>
        <v>#DIV/0!</v>
      </c>
      <c r="R117" s="28"/>
      <c r="S117" s="41">
        <f>(D117+K117)/($E$47+$L$47+$E$38+$L$38+$K$27+$D$27+$N$17)</f>
        <v>0</v>
      </c>
      <c r="T117" s="41">
        <f>D117/($E$47+$E$38+$K$27)</f>
        <v>0</v>
      </c>
      <c r="U117" s="41">
        <f>K117/($L$47+$L$38+$D$27+$N$17)</f>
        <v>0</v>
      </c>
      <c r="W117" s="29">
        <f t="shared" si="91"/>
        <v>0</v>
      </c>
      <c r="X117" s="29"/>
      <c r="Y117" s="29"/>
    </row>
    <row r="118" spans="1:26" x14ac:dyDescent="0.15">
      <c r="A118" s="27" t="s">
        <v>44</v>
      </c>
      <c r="B118" s="27"/>
      <c r="C118" s="23"/>
      <c r="D118" s="27">
        <f>SUM(D114:D117)</f>
        <v>120</v>
      </c>
      <c r="E118" s="27">
        <f t="shared" ref="E118:F118" si="92">SUM(E114:E117)</f>
        <v>79</v>
      </c>
      <c r="F118" s="27">
        <f t="shared" si="92"/>
        <v>809</v>
      </c>
      <c r="G118" s="27"/>
      <c r="H118" s="27">
        <f t="shared" ref="H118" si="93">SUM(H114:H117)</f>
        <v>5</v>
      </c>
      <c r="I118" s="27"/>
      <c r="J118" s="27"/>
      <c r="K118" s="27">
        <f>SUM(K114:K117)</f>
        <v>0</v>
      </c>
      <c r="L118" s="27">
        <f t="shared" ref="L118" si="94">SUM(L114:L117)</f>
        <v>0</v>
      </c>
      <c r="M118" s="27"/>
      <c r="N118" s="27">
        <f t="shared" ref="N118" si="95">SUM(N114:N117)</f>
        <v>0</v>
      </c>
      <c r="O118" s="23"/>
      <c r="Q118" s="32"/>
      <c r="S118" s="32"/>
      <c r="U118" s="31"/>
      <c r="V118" s="31"/>
    </row>
    <row r="119" spans="1:26" x14ac:dyDescent="0.15">
      <c r="A119" s="23"/>
      <c r="H119" s="36"/>
      <c r="I119" s="31"/>
      <c r="J119" s="31"/>
      <c r="P119" s="32"/>
      <c r="Q119" s="32"/>
      <c r="R119" s="32"/>
      <c r="T119" s="31"/>
      <c r="U119" s="31"/>
    </row>
    <row r="120" spans="1:26" x14ac:dyDescent="0.15">
      <c r="H120" s="36"/>
      <c r="I120" s="31"/>
      <c r="J120" s="31"/>
      <c r="P120" s="32"/>
      <c r="Q120" s="32"/>
      <c r="R120" s="32"/>
      <c r="T120" s="31"/>
      <c r="U120" s="31"/>
    </row>
    <row r="121" spans="1:26" x14ac:dyDescent="0.15">
      <c r="A121" s="552" t="s">
        <v>57</v>
      </c>
      <c r="B121" s="552"/>
      <c r="C121" s="552"/>
      <c r="D121" s="552"/>
      <c r="E121" s="552"/>
      <c r="F121" s="552"/>
      <c r="G121" s="552"/>
      <c r="H121" s="36"/>
      <c r="I121" s="31"/>
      <c r="J121" s="552" t="s">
        <v>58</v>
      </c>
      <c r="K121" s="553"/>
      <c r="L121" s="553"/>
      <c r="M121" s="553"/>
      <c r="N121" s="553"/>
      <c r="P121" s="43"/>
      <c r="Q121" s="32"/>
      <c r="R121" s="552" t="s">
        <v>62</v>
      </c>
      <c r="S121" s="553"/>
      <c r="T121" s="553"/>
      <c r="U121" s="553"/>
      <c r="V121" s="553"/>
    </row>
    <row r="122" spans="1:26" x14ac:dyDescent="0.15">
      <c r="A122" s="23"/>
      <c r="B122" s="27" t="s">
        <v>17</v>
      </c>
      <c r="C122" s="27" t="s">
        <v>42</v>
      </c>
      <c r="D122" s="27" t="s">
        <v>19</v>
      </c>
      <c r="E122" s="27" t="s">
        <v>6</v>
      </c>
      <c r="H122" s="31"/>
      <c r="I122" s="31"/>
      <c r="J122" s="554" t="s">
        <v>59</v>
      </c>
      <c r="K122" s="551"/>
      <c r="L122" s="551"/>
      <c r="M122" s="551"/>
      <c r="N122" s="23" t="s">
        <v>60</v>
      </c>
      <c r="R122" s="554" t="s">
        <v>59</v>
      </c>
      <c r="S122" s="551"/>
      <c r="T122" s="551"/>
      <c r="U122" s="551"/>
      <c r="V122" s="23" t="s">
        <v>60</v>
      </c>
    </row>
    <row r="123" spans="1:26" x14ac:dyDescent="0.15">
      <c r="A123" s="42" t="s">
        <v>33</v>
      </c>
      <c r="B123" s="29">
        <f>SUM(J93:J97,D103:D108,D114:D117)</f>
        <v>592</v>
      </c>
      <c r="C123" s="29">
        <f>SUM(E114:E117,E103:E108,K93:K97)</f>
        <v>372</v>
      </c>
      <c r="D123" s="29">
        <f>SUM(F114:F117,F103:F108,L93:L97)</f>
        <v>4271</v>
      </c>
      <c r="E123" s="29">
        <f>SUM(N93:N97,H103:H108,H114:H117)</f>
        <v>24</v>
      </c>
      <c r="H123" s="31"/>
      <c r="I123" s="31"/>
      <c r="J123" s="555" t="s">
        <v>1444</v>
      </c>
      <c r="K123" s="555"/>
      <c r="L123" s="555"/>
      <c r="M123" s="555"/>
      <c r="N123" s="28" t="s">
        <v>285</v>
      </c>
      <c r="R123" s="555" t="s">
        <v>1358</v>
      </c>
      <c r="S123" s="555"/>
      <c r="T123" s="555"/>
      <c r="U123" s="555"/>
      <c r="V123" s="28" t="s">
        <v>285</v>
      </c>
    </row>
    <row r="124" spans="1:26" x14ac:dyDescent="0.15">
      <c r="A124" s="42" t="s">
        <v>43</v>
      </c>
      <c r="B124" s="29">
        <f>SUM(C88)</f>
        <v>225</v>
      </c>
      <c r="C124" s="29">
        <f>SUM(D88)</f>
        <v>132</v>
      </c>
      <c r="D124" s="29">
        <f>SUM(F88)</f>
        <v>1460</v>
      </c>
      <c r="E124" s="29">
        <f>SUM(H88)</f>
        <v>7</v>
      </c>
      <c r="F124" s="27"/>
      <c r="J124" s="555" t="s">
        <v>973</v>
      </c>
      <c r="K124" s="555"/>
      <c r="L124" s="555"/>
      <c r="M124" s="555"/>
      <c r="N124" s="28" t="s">
        <v>285</v>
      </c>
      <c r="R124" s="556"/>
      <c r="S124" s="555"/>
      <c r="T124" s="555"/>
      <c r="U124" s="555"/>
      <c r="V124" s="28"/>
    </row>
    <row r="125" spans="1:26" x14ac:dyDescent="0.15">
      <c r="A125" s="42" t="s">
        <v>65</v>
      </c>
      <c r="B125" s="28"/>
      <c r="F125" s="27"/>
      <c r="J125" s="555" t="s">
        <v>1445</v>
      </c>
      <c r="K125" s="555"/>
      <c r="L125" s="555"/>
      <c r="M125" s="555"/>
      <c r="N125" s="28" t="s">
        <v>285</v>
      </c>
      <c r="R125" s="556"/>
      <c r="S125" s="555"/>
      <c r="T125" s="555"/>
      <c r="U125" s="555"/>
      <c r="V125" s="28"/>
    </row>
    <row r="126" spans="1:26" x14ac:dyDescent="0.15">
      <c r="J126" s="555" t="s">
        <v>974</v>
      </c>
      <c r="K126" s="555"/>
      <c r="L126" s="555"/>
      <c r="M126" s="555"/>
      <c r="N126" s="28" t="s">
        <v>286</v>
      </c>
      <c r="R126" s="556"/>
      <c r="S126" s="555"/>
      <c r="T126" s="555"/>
      <c r="U126" s="555"/>
      <c r="V126" s="28"/>
    </row>
    <row r="127" spans="1:26" x14ac:dyDescent="0.15">
      <c r="A127" s="23"/>
      <c r="B127" s="27" t="s">
        <v>1</v>
      </c>
      <c r="C127" s="27" t="s">
        <v>4</v>
      </c>
      <c r="D127" s="27" t="s">
        <v>6</v>
      </c>
      <c r="J127" s="555" t="s">
        <v>1446</v>
      </c>
      <c r="K127" s="555"/>
      <c r="L127" s="555"/>
      <c r="M127" s="555"/>
      <c r="N127" s="28" t="s">
        <v>0</v>
      </c>
      <c r="R127" s="556"/>
      <c r="S127" s="555"/>
      <c r="T127" s="555"/>
      <c r="U127" s="555"/>
      <c r="V127" s="28"/>
    </row>
    <row r="128" spans="1:26" x14ac:dyDescent="0.15">
      <c r="A128" s="42" t="s">
        <v>56</v>
      </c>
      <c r="B128" s="29">
        <f>SUM(M85:M87,C93:C97,K103:K108,K114:K117)</f>
        <v>375</v>
      </c>
      <c r="C128" s="29">
        <f>SUM(N85:N87,D93:D97,L103:L108,L114:L117)</f>
        <v>1390</v>
      </c>
      <c r="D128" s="29">
        <f>SUM(P85:P87,F93:F97,N103:N108,N114:N117)</f>
        <v>6</v>
      </c>
      <c r="J128" s="555" t="s">
        <v>658</v>
      </c>
      <c r="K128" s="555"/>
      <c r="L128" s="555"/>
      <c r="M128" s="555"/>
      <c r="N128" s="28" t="s">
        <v>16</v>
      </c>
      <c r="R128" s="556"/>
      <c r="S128" s="555"/>
      <c r="T128" s="555"/>
      <c r="U128" s="555"/>
      <c r="V128" s="28"/>
    </row>
    <row r="129" spans="1:23" x14ac:dyDescent="0.15">
      <c r="A129" s="42" t="s">
        <v>65</v>
      </c>
      <c r="B129" s="28"/>
      <c r="J129" s="555"/>
      <c r="K129" s="555"/>
      <c r="L129" s="555"/>
      <c r="M129" s="555"/>
      <c r="N129" s="28"/>
      <c r="R129" s="556"/>
      <c r="S129" s="555"/>
      <c r="T129" s="555"/>
      <c r="U129" s="555"/>
      <c r="V129" s="28"/>
    </row>
    <row r="130" spans="1:23" x14ac:dyDescent="0.15">
      <c r="J130" s="555"/>
      <c r="K130" s="555"/>
      <c r="L130" s="555"/>
      <c r="M130" s="555"/>
      <c r="N130" s="28"/>
      <c r="R130" s="556"/>
      <c r="S130" s="555"/>
      <c r="T130" s="555"/>
      <c r="U130" s="555"/>
      <c r="V130" s="28"/>
    </row>
    <row r="131" spans="1:23" x14ac:dyDescent="0.15">
      <c r="B131" s="27" t="s">
        <v>40</v>
      </c>
      <c r="C131" s="27" t="s">
        <v>41</v>
      </c>
    </row>
    <row r="132" spans="1:23" x14ac:dyDescent="0.15">
      <c r="A132" s="42" t="s">
        <v>39</v>
      </c>
      <c r="B132" s="26">
        <f>B128/(B124+B128)</f>
        <v>0.625</v>
      </c>
      <c r="C132" s="26">
        <f>B124/(B124+B128)</f>
        <v>0.375</v>
      </c>
    </row>
    <row r="133" spans="1:23" x14ac:dyDescent="0.15">
      <c r="A133" s="42" t="s">
        <v>64</v>
      </c>
      <c r="B133" s="28"/>
      <c r="C133" s="28"/>
    </row>
    <row r="141" spans="1:23" x14ac:dyDescent="0.15">
      <c r="A141" s="552" t="s">
        <v>93</v>
      </c>
      <c r="B141" s="552"/>
      <c r="C141" s="552"/>
      <c r="D141" s="552"/>
      <c r="E141" s="552"/>
      <c r="F141" s="552"/>
      <c r="G141" s="552"/>
      <c r="H141" s="552"/>
      <c r="I141" s="552"/>
      <c r="J141" s="552"/>
      <c r="K141" s="552"/>
      <c r="L141" s="552"/>
      <c r="M141" s="552"/>
      <c r="N141" s="552"/>
      <c r="O141" s="552"/>
      <c r="P141" s="552"/>
      <c r="Q141" s="552"/>
      <c r="R141" s="552"/>
      <c r="S141" s="552"/>
      <c r="T141" s="552"/>
      <c r="U141" s="552"/>
      <c r="V141" s="552"/>
      <c r="W141" s="552"/>
    </row>
    <row r="142" spans="1:23" x14ac:dyDescent="0.15">
      <c r="A142" s="22"/>
      <c r="B142" s="22"/>
      <c r="C142" s="22"/>
      <c r="D142" s="22"/>
      <c r="E142" s="22"/>
      <c r="F142" s="22"/>
      <c r="G142" s="22"/>
      <c r="H142" s="22"/>
      <c r="I142" s="22"/>
      <c r="J142" s="22"/>
      <c r="K142" s="22"/>
      <c r="L142" s="22"/>
      <c r="M142" s="22"/>
      <c r="N142" s="22"/>
      <c r="O142" s="22"/>
      <c r="P142" s="22"/>
      <c r="Q142" s="22"/>
      <c r="R142" s="22"/>
      <c r="S142" s="22"/>
      <c r="T142" s="22"/>
      <c r="U142" s="22"/>
      <c r="V142" s="22"/>
      <c r="W142" s="22"/>
    </row>
    <row r="143" spans="1:23" x14ac:dyDescent="0.15">
      <c r="H143" s="550" t="s">
        <v>36</v>
      </c>
      <c r="I143" s="551"/>
      <c r="J143" s="551"/>
      <c r="M143" s="550" t="s">
        <v>37</v>
      </c>
      <c r="N143" s="550"/>
      <c r="O143" s="550"/>
    </row>
    <row r="144" spans="1:23" x14ac:dyDescent="0.15">
      <c r="H144" s="550" t="s">
        <v>38</v>
      </c>
      <c r="I144" s="550"/>
      <c r="J144" s="550"/>
    </row>
    <row r="145" spans="1:20" x14ac:dyDescent="0.15">
      <c r="H145" s="550"/>
      <c r="I145" s="551"/>
      <c r="J145" s="551"/>
    </row>
    <row r="146" spans="1:20" x14ac:dyDescent="0.15">
      <c r="H146" s="550"/>
      <c r="I146" s="551"/>
      <c r="J146" s="551"/>
    </row>
    <row r="147" spans="1:20" x14ac:dyDescent="0.15">
      <c r="D147" s="23" t="s">
        <v>83</v>
      </c>
      <c r="P147" s="23" t="s">
        <v>84</v>
      </c>
    </row>
    <row r="148" spans="1:20" x14ac:dyDescent="0.15">
      <c r="A148" s="27" t="s">
        <v>90</v>
      </c>
      <c r="P148" s="23" t="s">
        <v>90</v>
      </c>
      <c r="S148" s="27" t="s">
        <v>92</v>
      </c>
    </row>
    <row r="149" spans="1:20" x14ac:dyDescent="0.15">
      <c r="A149" s="42" t="s">
        <v>79</v>
      </c>
      <c r="B149" s="44" t="s">
        <v>89</v>
      </c>
      <c r="C149" s="44" t="s">
        <v>2</v>
      </c>
      <c r="D149" s="44" t="s">
        <v>3</v>
      </c>
      <c r="E149" s="44" t="s">
        <v>19</v>
      </c>
      <c r="F149" s="44" t="s">
        <v>6</v>
      </c>
      <c r="G149" s="44" t="s">
        <v>76</v>
      </c>
      <c r="H149" s="44" t="s">
        <v>10</v>
      </c>
      <c r="I149" s="44" t="s">
        <v>19</v>
      </c>
      <c r="J149" s="44" t="s">
        <v>77</v>
      </c>
      <c r="K149" s="44" t="s">
        <v>6</v>
      </c>
      <c r="L149" s="44" t="s">
        <v>14</v>
      </c>
      <c r="O149" s="44" t="s">
        <v>85</v>
      </c>
      <c r="P149" s="44" t="s">
        <v>86</v>
      </c>
      <c r="Q149" s="44" t="s">
        <v>87</v>
      </c>
      <c r="S149" s="25" t="s">
        <v>40</v>
      </c>
      <c r="T149" s="25" t="s">
        <v>41</v>
      </c>
    </row>
    <row r="150" spans="1:20" x14ac:dyDescent="0.15">
      <c r="A150" s="28" t="s">
        <v>44</v>
      </c>
      <c r="B150" s="39">
        <f>AVERAGE(B160,B170)</f>
        <v>564.5</v>
      </c>
      <c r="C150" s="39">
        <f>AVERAGE(C160,C170)</f>
        <v>379.5</v>
      </c>
      <c r="D150" s="45">
        <f>C150/B150</f>
        <v>0.67227635075287862</v>
      </c>
      <c r="E150" s="39">
        <f>AVERAGE(E160,E170)</f>
        <v>4130</v>
      </c>
      <c r="F150" s="39">
        <f t="shared" ref="F150:I150" si="96">AVERAGE(F160,F170)</f>
        <v>33.5</v>
      </c>
      <c r="G150" s="39">
        <f t="shared" si="96"/>
        <v>13.5</v>
      </c>
      <c r="H150" s="39">
        <f t="shared" si="96"/>
        <v>61.5</v>
      </c>
      <c r="I150" s="39">
        <f t="shared" si="96"/>
        <v>380</v>
      </c>
      <c r="J150" s="46">
        <f>I150/H150</f>
        <v>6.178861788617886</v>
      </c>
      <c r="K150" s="39">
        <f>AVERAGE(K160,K170)</f>
        <v>2</v>
      </c>
      <c r="L150" s="29">
        <f>((E150*0.05)+(F150*4)+(G150*-1)+(I150*0.1)+(K150*6))</f>
        <v>377</v>
      </c>
      <c r="O150" s="45">
        <f>(B150+H150)/(B152+F152+B154+F154+B156+F156+B150+H150)</f>
        <v>0.39309262166405023</v>
      </c>
      <c r="P150" s="26">
        <f>B150/(B150+F152+F154+F156)</f>
        <v>0.50605109816225913</v>
      </c>
      <c r="Q150" s="26">
        <f>H150/(H150+B152+B154+B156)</f>
        <v>0.12893081761006289</v>
      </c>
      <c r="S150" s="26">
        <f>(H150+B152+B154+B156)/(H150+B152+B154+B156+B150)</f>
        <v>0.45799327892462793</v>
      </c>
      <c r="T150" s="26">
        <f>B150/(B150+H150+B152+B154+B156)</f>
        <v>0.54200672107537207</v>
      </c>
    </row>
    <row r="151" spans="1:20" x14ac:dyDescent="0.15">
      <c r="A151" s="42" t="s">
        <v>80</v>
      </c>
      <c r="B151" s="44" t="s">
        <v>10</v>
      </c>
      <c r="C151" s="44" t="s">
        <v>19</v>
      </c>
      <c r="D151" s="44" t="s">
        <v>77</v>
      </c>
      <c r="E151" s="44" t="s">
        <v>6</v>
      </c>
      <c r="F151" s="44" t="s">
        <v>17</v>
      </c>
      <c r="G151" s="44" t="s">
        <v>18</v>
      </c>
      <c r="H151" s="44" t="s">
        <v>19</v>
      </c>
      <c r="I151" s="44" t="s">
        <v>78</v>
      </c>
      <c r="J151" s="44" t="s">
        <v>6</v>
      </c>
      <c r="K151" s="44" t="s">
        <v>14</v>
      </c>
      <c r="L151" s="39" t="s">
        <v>91</v>
      </c>
      <c r="O151" s="25" t="s">
        <v>85</v>
      </c>
      <c r="P151" s="25" t="s">
        <v>87</v>
      </c>
      <c r="Q151" s="25" t="s">
        <v>88</v>
      </c>
    </row>
    <row r="152" spans="1:20" x14ac:dyDescent="0.15">
      <c r="A152" s="28" t="s">
        <v>44</v>
      </c>
      <c r="B152" s="39">
        <f>AVERAGE(B162,B172)</f>
        <v>399.5</v>
      </c>
      <c r="C152" s="39">
        <f>AVERAGE(C162,C172)</f>
        <v>1769.5</v>
      </c>
      <c r="D152" s="46">
        <f>C152/B152</f>
        <v>4.4292866082603251</v>
      </c>
      <c r="E152" s="39">
        <f>AVERAGE(E162,E172)</f>
        <v>12.5</v>
      </c>
      <c r="F152" s="39">
        <f t="shared" ref="F152:H152" si="97">AVERAGE(F162,F172)</f>
        <v>106</v>
      </c>
      <c r="G152" s="39">
        <f t="shared" si="97"/>
        <v>92.5</v>
      </c>
      <c r="H152" s="39">
        <f t="shared" si="97"/>
        <v>680</v>
      </c>
      <c r="I152" s="46">
        <f>H152/G152</f>
        <v>7.3513513513513518</v>
      </c>
      <c r="J152" s="39">
        <f>AVERAGE(J162,J172)</f>
        <v>6</v>
      </c>
      <c r="K152" s="29">
        <f>(C152*0.1)+(E152*6)+(H152*0.1)+(J152*6)</f>
        <v>355.95000000000005</v>
      </c>
      <c r="L152" s="29">
        <f>(C152*0.1)+(E152*6)+(G152*1)+(H152*0.1)+(J152*6)</f>
        <v>448.45000000000005</v>
      </c>
      <c r="O152" s="45">
        <f>(B152+F152)/(B152+F152+B154+F154+B156+F156+B150+H150)</f>
        <v>0.31742543171114601</v>
      </c>
      <c r="P152" s="26">
        <f>B152/(H150+B152+B154+B156)</f>
        <v>0.83752620545073375</v>
      </c>
      <c r="Q152" s="26">
        <f>F152/(F152+F154+F156)</f>
        <v>0.19237749546279492</v>
      </c>
    </row>
    <row r="153" spans="1:20" x14ac:dyDescent="0.15">
      <c r="A153" s="42" t="s">
        <v>81</v>
      </c>
      <c r="B153" s="44" t="s">
        <v>10</v>
      </c>
      <c r="C153" s="44" t="s">
        <v>19</v>
      </c>
      <c r="D153" s="44" t="s">
        <v>77</v>
      </c>
      <c r="E153" s="44" t="s">
        <v>6</v>
      </c>
      <c r="F153" s="44" t="s">
        <v>17</v>
      </c>
      <c r="G153" s="44" t="s">
        <v>18</v>
      </c>
      <c r="H153" s="44" t="s">
        <v>19</v>
      </c>
      <c r="I153" s="44" t="s">
        <v>78</v>
      </c>
      <c r="J153" s="44" t="s">
        <v>6</v>
      </c>
      <c r="K153" s="44" t="s">
        <v>14</v>
      </c>
      <c r="L153" s="39" t="s">
        <v>91</v>
      </c>
      <c r="O153" s="25" t="s">
        <v>85</v>
      </c>
      <c r="P153" s="25" t="s">
        <v>87</v>
      </c>
      <c r="Q153" s="25" t="s">
        <v>88</v>
      </c>
    </row>
    <row r="154" spans="1:20" x14ac:dyDescent="0.15">
      <c r="A154" s="28" t="s">
        <v>44</v>
      </c>
      <c r="B154" s="39">
        <f>AVERAGE(B164,B174)</f>
        <v>16</v>
      </c>
      <c r="C154" s="39">
        <f>AVERAGE(C164,C174)</f>
        <v>95.5</v>
      </c>
      <c r="D154" s="39">
        <f>C154/B154</f>
        <v>5.96875</v>
      </c>
      <c r="E154" s="39">
        <f>AVERAGE(E164,E174)</f>
        <v>0</v>
      </c>
      <c r="F154" s="39">
        <f t="shared" ref="F154:H154" si="98">AVERAGE(F164,F174)</f>
        <v>338.5</v>
      </c>
      <c r="G154" s="39">
        <f t="shared" si="98"/>
        <v>212.5</v>
      </c>
      <c r="H154" s="39">
        <f t="shared" si="98"/>
        <v>2653.5</v>
      </c>
      <c r="I154" s="46">
        <f>H154/G154</f>
        <v>12.487058823529411</v>
      </c>
      <c r="J154" s="39">
        <f>AVERAGE(J164,J174)</f>
        <v>22.5</v>
      </c>
      <c r="K154" s="29">
        <f>(C154*0.1)+(E154*6)+(H154*0.1)+(J154*6)</f>
        <v>409.90000000000003</v>
      </c>
      <c r="L154" s="29">
        <f>(C154*0.1)+(E154*6)+(G154*1)+(H154*0.1)+(J154*6)</f>
        <v>622.40000000000009</v>
      </c>
      <c r="O154" s="45">
        <f>(B154+F154)/(B152+F152+B154+F154+B156+F156+B150+H150)</f>
        <v>0.22260596546310832</v>
      </c>
      <c r="P154" s="26">
        <f>B154/(B152+H150+B154+B156)</f>
        <v>3.3542976939203356E-2</v>
      </c>
      <c r="Q154" s="26">
        <f>F154/(F154+F152+F156)</f>
        <v>0.61433756805807627</v>
      </c>
    </row>
    <row r="155" spans="1:20" x14ac:dyDescent="0.15">
      <c r="A155" s="42" t="s">
        <v>82</v>
      </c>
      <c r="B155" s="44" t="s">
        <v>10</v>
      </c>
      <c r="C155" s="44" t="s">
        <v>19</v>
      </c>
      <c r="D155" s="44" t="s">
        <v>77</v>
      </c>
      <c r="E155" s="44" t="s">
        <v>6</v>
      </c>
      <c r="F155" s="44" t="s">
        <v>17</v>
      </c>
      <c r="G155" s="44" t="s">
        <v>18</v>
      </c>
      <c r="H155" s="44" t="s">
        <v>19</v>
      </c>
      <c r="I155" s="44" t="s">
        <v>78</v>
      </c>
      <c r="J155" s="44" t="s">
        <v>6</v>
      </c>
      <c r="K155" s="44" t="s">
        <v>14</v>
      </c>
      <c r="L155" s="39" t="s">
        <v>91</v>
      </c>
      <c r="O155" s="25" t="s">
        <v>85</v>
      </c>
      <c r="P155" s="25" t="s">
        <v>87</v>
      </c>
      <c r="Q155" s="25" t="s">
        <v>88</v>
      </c>
    </row>
    <row r="156" spans="1:20" x14ac:dyDescent="0.15">
      <c r="A156" s="28" t="s">
        <v>44</v>
      </c>
      <c r="B156" s="39">
        <f>AVERAGE(B166,B176)</f>
        <v>0</v>
      </c>
      <c r="C156" s="39">
        <f>AVERAGE(C166,C176)</f>
        <v>0</v>
      </c>
      <c r="D156" s="39" t="e">
        <f>C156/B156</f>
        <v>#DIV/0!</v>
      </c>
      <c r="E156" s="39">
        <f>AVERAGE(E166,E176)</f>
        <v>0</v>
      </c>
      <c r="F156" s="39">
        <f>AVERAGE(F166,F176)</f>
        <v>106.5</v>
      </c>
      <c r="G156" s="39">
        <f t="shared" ref="G156:H156" si="99">AVERAGE(G166,G176)</f>
        <v>74</v>
      </c>
      <c r="H156" s="39">
        <f t="shared" si="99"/>
        <v>760</v>
      </c>
      <c r="I156" s="46">
        <f>H156/G156</f>
        <v>10.27027027027027</v>
      </c>
      <c r="J156" s="39">
        <f>AVERAGE(J166,J176)</f>
        <v>5</v>
      </c>
      <c r="K156" s="29">
        <f>(C156*0.1)+(E156*6)+(H156*0.1)+(J156*6)</f>
        <v>106</v>
      </c>
      <c r="L156" s="29">
        <f>(C156*0.1)+(E156*6)+(G156*1)+(H156*0.1)+(J156*6)</f>
        <v>180</v>
      </c>
      <c r="O156" s="45">
        <f>(B156+F156)/(B152+F152+B154+F154+B156+F156+B150+H150)</f>
        <v>6.687598116169545E-2</v>
      </c>
      <c r="P156" s="41">
        <f>B156/(B156+B154+B152+H150)</f>
        <v>0</v>
      </c>
      <c r="Q156" s="26">
        <f>F156/(F156+F154+F152)</f>
        <v>0.19328493647912887</v>
      </c>
    </row>
    <row r="157" spans="1:20" x14ac:dyDescent="0.15">
      <c r="B157" s="47"/>
      <c r="C157" s="47"/>
      <c r="D157" s="47"/>
      <c r="E157" s="47"/>
      <c r="F157" s="47"/>
      <c r="G157" s="47"/>
      <c r="H157" s="47"/>
      <c r="I157" s="47"/>
      <c r="J157" s="47"/>
      <c r="K157" s="47"/>
      <c r="L157" s="48"/>
      <c r="P157" s="23"/>
    </row>
    <row r="158" spans="1:20" x14ac:dyDescent="0.15">
      <c r="A158" s="27">
        <v>2024</v>
      </c>
      <c r="P158" s="23">
        <v>2025</v>
      </c>
      <c r="S158" s="27" t="s">
        <v>92</v>
      </c>
    </row>
    <row r="159" spans="1:20" x14ac:dyDescent="0.15">
      <c r="A159" s="42" t="s">
        <v>79</v>
      </c>
      <c r="B159" s="44" t="s">
        <v>89</v>
      </c>
      <c r="C159" s="44" t="s">
        <v>2</v>
      </c>
      <c r="D159" s="44" t="s">
        <v>3</v>
      </c>
      <c r="E159" s="44" t="s">
        <v>19</v>
      </c>
      <c r="F159" s="44" t="s">
        <v>6</v>
      </c>
      <c r="G159" s="44" t="s">
        <v>76</v>
      </c>
      <c r="H159" s="44" t="s">
        <v>10</v>
      </c>
      <c r="I159" s="44" t="s">
        <v>19</v>
      </c>
      <c r="J159" s="44" t="s">
        <v>77</v>
      </c>
      <c r="K159" s="44" t="s">
        <v>6</v>
      </c>
      <c r="L159" s="44" t="s">
        <v>14</v>
      </c>
      <c r="O159" s="44" t="s">
        <v>85</v>
      </c>
      <c r="P159" s="44" t="s">
        <v>86</v>
      </c>
      <c r="Q159" s="44" t="s">
        <v>87</v>
      </c>
      <c r="S159" s="25" t="s">
        <v>40</v>
      </c>
      <c r="T159" s="25" t="s">
        <v>41</v>
      </c>
    </row>
    <row r="160" spans="1:20" x14ac:dyDescent="0.15">
      <c r="A160" s="28" t="s">
        <v>44</v>
      </c>
      <c r="B160" s="39">
        <v>571</v>
      </c>
      <c r="C160" s="39">
        <v>408</v>
      </c>
      <c r="D160" s="45">
        <f>C160/B160</f>
        <v>0.71453590192644478</v>
      </c>
      <c r="E160" s="39">
        <v>4505</v>
      </c>
      <c r="F160" s="39">
        <v>41</v>
      </c>
      <c r="G160" s="39">
        <v>16</v>
      </c>
      <c r="H160" s="39">
        <v>65</v>
      </c>
      <c r="I160" s="39">
        <v>374</v>
      </c>
      <c r="J160" s="46">
        <f>I160/H160</f>
        <v>5.7538461538461538</v>
      </c>
      <c r="K160" s="39">
        <v>3</v>
      </c>
      <c r="L160" s="29">
        <f>((E160*0.05)+(F160*4)+(G160*-1)+(I160*0.1)+(K160*6))</f>
        <v>428.65</v>
      </c>
      <c r="O160" s="45">
        <f>(B160+H160)/(B162+F162+B164+F164+B166+F166+B160+H160)</f>
        <v>0.39380804953560372</v>
      </c>
      <c r="P160" s="26">
        <f>B160/(B160+F162+F164+F166)</f>
        <v>0.50352733686067019</v>
      </c>
      <c r="Q160" s="26">
        <f>H160/(H160+B162+B164+B166)</f>
        <v>0.13513513513513514</v>
      </c>
      <c r="S160" s="26">
        <f>(H160+B162+B164+B166)/(H160+B162+B164+B166+B160)</f>
        <v>0.45722433460076045</v>
      </c>
      <c r="T160" s="26">
        <f>B160/(B160+H160+B162+B164+B166)</f>
        <v>0.54277566539923949</v>
      </c>
    </row>
    <row r="161" spans="1:20" x14ac:dyDescent="0.15">
      <c r="A161" s="42" t="s">
        <v>80</v>
      </c>
      <c r="B161" s="44" t="s">
        <v>10</v>
      </c>
      <c r="C161" s="44" t="s">
        <v>19</v>
      </c>
      <c r="D161" s="44" t="s">
        <v>77</v>
      </c>
      <c r="E161" s="44" t="s">
        <v>6</v>
      </c>
      <c r="F161" s="44" t="s">
        <v>17</v>
      </c>
      <c r="G161" s="44" t="s">
        <v>18</v>
      </c>
      <c r="H161" s="44" t="s">
        <v>19</v>
      </c>
      <c r="I161" s="44" t="s">
        <v>78</v>
      </c>
      <c r="J161" s="44" t="s">
        <v>6</v>
      </c>
      <c r="K161" s="44" t="s">
        <v>14</v>
      </c>
      <c r="L161" s="44" t="s">
        <v>91</v>
      </c>
      <c r="O161" s="25" t="s">
        <v>85</v>
      </c>
      <c r="P161" s="25" t="s">
        <v>87</v>
      </c>
      <c r="Q161" s="25" t="s">
        <v>88</v>
      </c>
    </row>
    <row r="162" spans="1:20" x14ac:dyDescent="0.15">
      <c r="A162" s="28" t="s">
        <v>44</v>
      </c>
      <c r="B162" s="39">
        <v>401</v>
      </c>
      <c r="C162" s="39">
        <v>2042</v>
      </c>
      <c r="D162" s="46">
        <f>C162/B162</f>
        <v>5.0922693266832919</v>
      </c>
      <c r="E162" s="39">
        <v>13</v>
      </c>
      <c r="F162" s="39">
        <v>121</v>
      </c>
      <c r="G162" s="39">
        <v>107</v>
      </c>
      <c r="H162" s="39">
        <v>831</v>
      </c>
      <c r="I162" s="46">
        <f>H162/G162</f>
        <v>7.7663551401869162</v>
      </c>
      <c r="J162" s="39">
        <v>8</v>
      </c>
      <c r="K162" s="29">
        <f>(C162*0.1)+(E162*6)+(H162*0.1)+(J162*6)</f>
        <v>413.30000000000007</v>
      </c>
      <c r="L162" s="29">
        <f>(C162*0.1)+(E162*6)+(G162*1)+(H162*0.1)+(J162*6)</f>
        <v>520.30000000000007</v>
      </c>
      <c r="O162" s="45">
        <f>(B162+F162)/(B162+F162+B164+F164+B166+F166+B160+H160)</f>
        <v>0.32321981424148605</v>
      </c>
      <c r="P162" s="26">
        <f>B162/(H160+B162+B164+B166)</f>
        <v>0.83367983367983367</v>
      </c>
      <c r="Q162" s="26">
        <f>F162/(F162+F164+F166)</f>
        <v>0.21492007104795738</v>
      </c>
    </row>
    <row r="163" spans="1:20" x14ac:dyDescent="0.15">
      <c r="A163" s="42" t="s">
        <v>81</v>
      </c>
      <c r="B163" s="44" t="s">
        <v>10</v>
      </c>
      <c r="C163" s="44" t="s">
        <v>19</v>
      </c>
      <c r="D163" s="44" t="s">
        <v>77</v>
      </c>
      <c r="E163" s="44" t="s">
        <v>6</v>
      </c>
      <c r="F163" s="44" t="s">
        <v>17</v>
      </c>
      <c r="G163" s="44" t="s">
        <v>18</v>
      </c>
      <c r="H163" s="44" t="s">
        <v>19</v>
      </c>
      <c r="I163" s="44" t="s">
        <v>78</v>
      </c>
      <c r="J163" s="44" t="s">
        <v>6</v>
      </c>
      <c r="K163" s="44" t="s">
        <v>14</v>
      </c>
      <c r="L163" s="44" t="s">
        <v>91</v>
      </c>
      <c r="O163" s="25" t="s">
        <v>85</v>
      </c>
      <c r="P163" s="25" t="s">
        <v>87</v>
      </c>
      <c r="Q163" s="25" t="s">
        <v>88</v>
      </c>
    </row>
    <row r="164" spans="1:20" x14ac:dyDescent="0.15">
      <c r="A164" s="28" t="s">
        <v>44</v>
      </c>
      <c r="B164" s="39">
        <v>15</v>
      </c>
      <c r="C164" s="39">
        <v>125</v>
      </c>
      <c r="D164" s="39">
        <f>C164/B164</f>
        <v>8.3333333333333339</v>
      </c>
      <c r="E164" s="39">
        <v>0</v>
      </c>
      <c r="F164" s="39">
        <v>315</v>
      </c>
      <c r="G164" s="39">
        <v>214</v>
      </c>
      <c r="H164" s="39">
        <v>2671</v>
      </c>
      <c r="I164" s="46">
        <f>H164/G164</f>
        <v>12.481308411214954</v>
      </c>
      <c r="J164" s="39">
        <v>26</v>
      </c>
      <c r="K164" s="29">
        <f>(C164*0.1)+(E164*6)+(H164*0.1)+(J164*6)</f>
        <v>435.6</v>
      </c>
      <c r="L164" s="29">
        <f>(C164*0.1)+(E164*6)+(G164*1)+(H164*0.1)+(J164*6)</f>
        <v>649.6</v>
      </c>
      <c r="O164" s="45">
        <f>(B164+F164)/(B162+F162+B164+F164+B166+F166+B160+H160)</f>
        <v>0.2043343653250774</v>
      </c>
      <c r="P164" s="26">
        <f>B164/(B162+H160+B164+B166)</f>
        <v>3.1185031185031187E-2</v>
      </c>
      <c r="Q164" s="26">
        <f>F164/(F164+F162+F166)</f>
        <v>0.55950266429840145</v>
      </c>
    </row>
    <row r="165" spans="1:20" x14ac:dyDescent="0.15">
      <c r="A165" s="42" t="s">
        <v>82</v>
      </c>
      <c r="B165" s="44" t="s">
        <v>10</v>
      </c>
      <c r="C165" s="44" t="s">
        <v>19</v>
      </c>
      <c r="D165" s="44" t="s">
        <v>77</v>
      </c>
      <c r="E165" s="44" t="s">
        <v>6</v>
      </c>
      <c r="F165" s="44" t="s">
        <v>17</v>
      </c>
      <c r="G165" s="44" t="s">
        <v>18</v>
      </c>
      <c r="H165" s="44" t="s">
        <v>19</v>
      </c>
      <c r="I165" s="44" t="s">
        <v>78</v>
      </c>
      <c r="J165" s="44" t="s">
        <v>6</v>
      </c>
      <c r="K165" s="44" t="s">
        <v>14</v>
      </c>
      <c r="L165" s="44" t="s">
        <v>91</v>
      </c>
      <c r="O165" s="25" t="s">
        <v>85</v>
      </c>
      <c r="P165" s="25" t="s">
        <v>87</v>
      </c>
      <c r="Q165" s="25" t="s">
        <v>88</v>
      </c>
    </row>
    <row r="166" spans="1:20" x14ac:dyDescent="0.15">
      <c r="A166" s="28" t="s">
        <v>44</v>
      </c>
      <c r="B166" s="39">
        <v>0</v>
      </c>
      <c r="C166" s="39">
        <v>0</v>
      </c>
      <c r="D166" s="39" t="e">
        <f>C166/B166</f>
        <v>#DIV/0!</v>
      </c>
      <c r="E166" s="39">
        <v>0</v>
      </c>
      <c r="F166" s="39">
        <v>127</v>
      </c>
      <c r="G166" s="39">
        <v>87</v>
      </c>
      <c r="H166" s="39">
        <v>931</v>
      </c>
      <c r="I166" s="46">
        <f>H166/G166</f>
        <v>10.701149425287356</v>
      </c>
      <c r="J166" s="39">
        <v>8</v>
      </c>
      <c r="K166" s="29">
        <f>(C166*0.1)+(E166*6)+(H166*0.1)+(J166*6)</f>
        <v>141.10000000000002</v>
      </c>
      <c r="L166" s="29">
        <f>(C166*0.1)+(E166*6)+(G166*1)+(H166*0.1)+(J166*6)</f>
        <v>228.10000000000002</v>
      </c>
      <c r="O166" s="45">
        <f>(B166+F166)/(B162+F162+B164+F164+B166+F166+B160+H160)</f>
        <v>7.8637770897832818E-2</v>
      </c>
      <c r="P166" s="41">
        <f>B166/(B166+B164+B162+H160)</f>
        <v>0</v>
      </c>
      <c r="Q166" s="26">
        <f>F166/(F166+F164+F162)</f>
        <v>0.2255772646536412</v>
      </c>
    </row>
    <row r="168" spans="1:20" x14ac:dyDescent="0.15">
      <c r="A168" s="27">
        <v>2025</v>
      </c>
      <c r="P168" s="23">
        <v>2025</v>
      </c>
      <c r="S168" s="27" t="s">
        <v>92</v>
      </c>
    </row>
    <row r="169" spans="1:20" x14ac:dyDescent="0.15">
      <c r="A169" s="42" t="s">
        <v>79</v>
      </c>
      <c r="B169" s="44" t="s">
        <v>89</v>
      </c>
      <c r="C169" s="44" t="s">
        <v>2</v>
      </c>
      <c r="D169" s="44" t="s">
        <v>3</v>
      </c>
      <c r="E169" s="44" t="s">
        <v>19</v>
      </c>
      <c r="F169" s="44" t="s">
        <v>6</v>
      </c>
      <c r="G169" s="44" t="s">
        <v>76</v>
      </c>
      <c r="H169" s="44" t="s">
        <v>10</v>
      </c>
      <c r="I169" s="44" t="s">
        <v>19</v>
      </c>
      <c r="J169" s="44" t="s">
        <v>77</v>
      </c>
      <c r="K169" s="44" t="s">
        <v>6</v>
      </c>
      <c r="L169" s="44" t="s">
        <v>14</v>
      </c>
      <c r="O169" s="44" t="s">
        <v>85</v>
      </c>
      <c r="P169" s="44" t="s">
        <v>86</v>
      </c>
      <c r="Q169" s="44" t="s">
        <v>87</v>
      </c>
      <c r="S169" s="25" t="s">
        <v>40</v>
      </c>
      <c r="T169" s="25" t="s">
        <v>41</v>
      </c>
    </row>
    <row r="170" spans="1:20" x14ac:dyDescent="0.15">
      <c r="A170" s="28" t="s">
        <v>44</v>
      </c>
      <c r="B170" s="39">
        <v>558</v>
      </c>
      <c r="C170" s="39">
        <v>351</v>
      </c>
      <c r="D170" s="45">
        <f>C170/B170</f>
        <v>0.62903225806451613</v>
      </c>
      <c r="E170" s="39">
        <v>3755</v>
      </c>
      <c r="F170" s="39">
        <v>26</v>
      </c>
      <c r="G170" s="39">
        <v>11</v>
      </c>
      <c r="H170" s="39">
        <v>58</v>
      </c>
      <c r="I170" s="39">
        <v>386</v>
      </c>
      <c r="J170" s="39">
        <f>I170/H170</f>
        <v>6.6551724137931032</v>
      </c>
      <c r="K170" s="39">
        <v>1</v>
      </c>
      <c r="L170" s="29">
        <f>((E170*0.05)+(F170*4)+(G170*-1)+(I170*0.1)+(K170*6))</f>
        <v>325.35000000000002</v>
      </c>
      <c r="O170" s="45">
        <f>(B170+H170)/(B172+F172+B174+F174+B176+F176+B170+H170)</f>
        <v>0.3923566878980892</v>
      </c>
      <c r="P170" s="26">
        <f>B170/(B170+F172+F174+F176)</f>
        <v>0.50865998176845939</v>
      </c>
      <c r="Q170" s="26">
        <f>H170/(H170+B172+B174+B176)</f>
        <v>0.1226215644820296</v>
      </c>
      <c r="S170" s="26">
        <f>(H170+B172+B174+B176)/(H170+B172+B174+B176+B170)</f>
        <v>0.45877788554801163</v>
      </c>
      <c r="T170" s="26">
        <f>B170/(B170+H170+B172+B174+B176)</f>
        <v>0.54122211445198831</v>
      </c>
    </row>
    <row r="171" spans="1:20" x14ac:dyDescent="0.15">
      <c r="A171" s="42" t="s">
        <v>80</v>
      </c>
      <c r="B171" s="44" t="s">
        <v>10</v>
      </c>
      <c r="C171" s="44" t="s">
        <v>19</v>
      </c>
      <c r="D171" s="44" t="s">
        <v>77</v>
      </c>
      <c r="E171" s="44" t="s">
        <v>6</v>
      </c>
      <c r="F171" s="44" t="s">
        <v>17</v>
      </c>
      <c r="G171" s="44" t="s">
        <v>18</v>
      </c>
      <c r="H171" s="44" t="s">
        <v>19</v>
      </c>
      <c r="I171" s="44" t="s">
        <v>78</v>
      </c>
      <c r="J171" s="44" t="s">
        <v>6</v>
      </c>
      <c r="K171" s="44" t="s">
        <v>14</v>
      </c>
      <c r="L171" s="44" t="s">
        <v>91</v>
      </c>
      <c r="O171" s="25" t="s">
        <v>85</v>
      </c>
      <c r="P171" s="25" t="s">
        <v>87</v>
      </c>
      <c r="Q171" s="25" t="s">
        <v>88</v>
      </c>
    </row>
    <row r="172" spans="1:20" x14ac:dyDescent="0.15">
      <c r="A172" s="28" t="s">
        <v>44</v>
      </c>
      <c r="B172" s="39">
        <v>398</v>
      </c>
      <c r="C172" s="39">
        <v>1497</v>
      </c>
      <c r="D172" s="46">
        <f>C172/B172</f>
        <v>3.7613065326633164</v>
      </c>
      <c r="E172" s="39">
        <v>12</v>
      </c>
      <c r="F172" s="39">
        <v>91</v>
      </c>
      <c r="G172" s="39">
        <v>78</v>
      </c>
      <c r="H172" s="39">
        <v>529</v>
      </c>
      <c r="I172" s="46">
        <f>H172/G172</f>
        <v>6.7820512820512819</v>
      </c>
      <c r="J172" s="39">
        <v>4</v>
      </c>
      <c r="K172" s="29">
        <f>(C172*0.1)+(E172*6)+(H172*0.1)+(J172*6)</f>
        <v>298.60000000000002</v>
      </c>
      <c r="L172" s="29">
        <f>(C172*0.1)+(E172*6)+(G172*1)+(H172*0.1)+(J172*6)</f>
        <v>376.6</v>
      </c>
      <c r="O172" s="45">
        <f>(B172+F172)/(B172+F172+B174+F174+B176+F176+B170+H170)</f>
        <v>0.31146496815286623</v>
      </c>
      <c r="P172" s="26">
        <f>B172/(H170+B172+B174+B176)</f>
        <v>0.84143763213530653</v>
      </c>
      <c r="Q172" s="26">
        <f>F172/(F172+F174+F176)</f>
        <v>0.16883116883116883</v>
      </c>
    </row>
    <row r="173" spans="1:20" x14ac:dyDescent="0.15">
      <c r="A173" s="42" t="s">
        <v>81</v>
      </c>
      <c r="B173" s="44" t="s">
        <v>10</v>
      </c>
      <c r="C173" s="44" t="s">
        <v>19</v>
      </c>
      <c r="D173" s="44" t="s">
        <v>77</v>
      </c>
      <c r="E173" s="44" t="s">
        <v>6</v>
      </c>
      <c r="F173" s="44" t="s">
        <v>17</v>
      </c>
      <c r="G173" s="44" t="s">
        <v>18</v>
      </c>
      <c r="H173" s="44" t="s">
        <v>19</v>
      </c>
      <c r="I173" s="44" t="s">
        <v>78</v>
      </c>
      <c r="J173" s="44" t="s">
        <v>6</v>
      </c>
      <c r="K173" s="44" t="s">
        <v>14</v>
      </c>
      <c r="L173" s="44" t="s">
        <v>91</v>
      </c>
      <c r="O173" s="25" t="s">
        <v>85</v>
      </c>
      <c r="P173" s="25" t="s">
        <v>87</v>
      </c>
      <c r="Q173" s="25" t="s">
        <v>88</v>
      </c>
    </row>
    <row r="174" spans="1:20" x14ac:dyDescent="0.15">
      <c r="A174" s="28" t="s">
        <v>44</v>
      </c>
      <c r="B174" s="39">
        <v>17</v>
      </c>
      <c r="C174" s="39">
        <v>66</v>
      </c>
      <c r="D174" s="46">
        <f>C174/B174</f>
        <v>3.8823529411764706</v>
      </c>
      <c r="E174" s="39">
        <v>0</v>
      </c>
      <c r="F174" s="39">
        <v>362</v>
      </c>
      <c r="G174" s="39">
        <v>211</v>
      </c>
      <c r="H174" s="39">
        <v>2636</v>
      </c>
      <c r="I174" s="46">
        <f>H174/G174</f>
        <v>12.492890995260664</v>
      </c>
      <c r="J174" s="39">
        <v>19</v>
      </c>
      <c r="K174" s="29">
        <f>(C174*0.1)+(E174*6)+(H174*0.1)+(J174*6)</f>
        <v>384.20000000000005</v>
      </c>
      <c r="L174" s="29">
        <f>(C174*0.1)+(E174*6)+(G174*1)+(H174*0.1)+(J174*6)</f>
        <v>595.20000000000005</v>
      </c>
      <c r="O174" s="45">
        <f>(B174+F174)/(B172+F172+B174+F174+B176+F176+B170+H170)</f>
        <v>0.24140127388535032</v>
      </c>
      <c r="P174" s="26">
        <f>B174/(B172+H170+B174+B176)</f>
        <v>3.5940803382663845E-2</v>
      </c>
      <c r="Q174" s="26">
        <f>F174/(F174+F172+F176)</f>
        <v>0.67161410018552881</v>
      </c>
    </row>
    <row r="175" spans="1:20" x14ac:dyDescent="0.15">
      <c r="A175" s="42" t="s">
        <v>82</v>
      </c>
      <c r="B175" s="44" t="s">
        <v>10</v>
      </c>
      <c r="C175" s="44" t="s">
        <v>19</v>
      </c>
      <c r="D175" s="44" t="s">
        <v>77</v>
      </c>
      <c r="E175" s="44" t="s">
        <v>6</v>
      </c>
      <c r="F175" s="44" t="s">
        <v>17</v>
      </c>
      <c r="G175" s="44" t="s">
        <v>18</v>
      </c>
      <c r="H175" s="44" t="s">
        <v>19</v>
      </c>
      <c r="I175" s="44" t="s">
        <v>78</v>
      </c>
      <c r="J175" s="44" t="s">
        <v>6</v>
      </c>
      <c r="K175" s="44" t="s">
        <v>14</v>
      </c>
      <c r="L175" s="44" t="s">
        <v>91</v>
      </c>
      <c r="O175" s="25" t="s">
        <v>85</v>
      </c>
      <c r="P175" s="25" t="s">
        <v>87</v>
      </c>
      <c r="Q175" s="25" t="s">
        <v>88</v>
      </c>
    </row>
    <row r="176" spans="1:20" x14ac:dyDescent="0.15">
      <c r="A176" s="28" t="s">
        <v>44</v>
      </c>
      <c r="B176" s="39">
        <v>0</v>
      </c>
      <c r="C176" s="39">
        <v>0</v>
      </c>
      <c r="D176" s="39" t="e">
        <f>C176/B176</f>
        <v>#DIV/0!</v>
      </c>
      <c r="E176" s="39">
        <v>0</v>
      </c>
      <c r="F176" s="39">
        <v>86</v>
      </c>
      <c r="G176" s="39">
        <v>61</v>
      </c>
      <c r="H176" s="39">
        <v>589</v>
      </c>
      <c r="I176" s="46">
        <f>H176/G176</f>
        <v>9.6557377049180335</v>
      </c>
      <c r="J176" s="39">
        <v>2</v>
      </c>
      <c r="K176" s="29">
        <f>(C176*0.1)+(E176*6)+(H176*0.1)+(J176*6)</f>
        <v>70.900000000000006</v>
      </c>
      <c r="L176" s="29">
        <f>(C176*0.1)+(E176*6)+(G176*1)+(H176*0.1)+(J176*6)</f>
        <v>131.9</v>
      </c>
      <c r="O176" s="45">
        <f>(B176+F176)/(B172+F172+B174+F174+B176+F176+B170+H170)</f>
        <v>5.4777070063694269E-2</v>
      </c>
      <c r="P176" s="41">
        <f>B176/(B176+B174+B172+H170)</f>
        <v>0</v>
      </c>
      <c r="Q176" s="26">
        <f>F176/(F176+F174+F172)</f>
        <v>0.15955473098330242</v>
      </c>
    </row>
  </sheetData>
  <mergeCells count="136">
    <mergeCell ref="J124:M124"/>
    <mergeCell ref="R124:U124"/>
    <mergeCell ref="J125:M125"/>
    <mergeCell ref="R125:U125"/>
    <mergeCell ref="J126:M126"/>
    <mergeCell ref="R126:U126"/>
    <mergeCell ref="J122:M122"/>
    <mergeCell ref="A141:W141"/>
    <mergeCell ref="R122:U122"/>
    <mergeCell ref="J123:M123"/>
    <mergeCell ref="R123:U123"/>
    <mergeCell ref="H143:J143"/>
    <mergeCell ref="M143:O143"/>
    <mergeCell ref="H144:J144"/>
    <mergeCell ref="H145:J145"/>
    <mergeCell ref="H146:J146"/>
    <mergeCell ref="J127:M127"/>
    <mergeCell ref="R127:U127"/>
    <mergeCell ref="J128:M128"/>
    <mergeCell ref="R128:U128"/>
    <mergeCell ref="J129:M129"/>
    <mergeCell ref="R129:U129"/>
    <mergeCell ref="J130:M130"/>
    <mergeCell ref="R130:U130"/>
    <mergeCell ref="H76:J76"/>
    <mergeCell ref="H77:J77"/>
    <mergeCell ref="A80:W80"/>
    <mergeCell ref="A121:G121"/>
    <mergeCell ref="J121:N121"/>
    <mergeCell ref="R121:V121"/>
    <mergeCell ref="C83:I83"/>
    <mergeCell ref="L83:P83"/>
    <mergeCell ref="R83:T83"/>
    <mergeCell ref="V83:W83"/>
    <mergeCell ref="A91:G91"/>
    <mergeCell ref="H91:M91"/>
    <mergeCell ref="R91:T91"/>
    <mergeCell ref="V91:W91"/>
    <mergeCell ref="A101:G101"/>
    <mergeCell ref="J101:N101"/>
    <mergeCell ref="R101:T101"/>
    <mergeCell ref="V101:W101"/>
    <mergeCell ref="A112:G112"/>
    <mergeCell ref="J112:N112"/>
    <mergeCell ref="R112:T112"/>
    <mergeCell ref="V112:W112"/>
    <mergeCell ref="J59:M59"/>
    <mergeCell ref="R59:U59"/>
    <mergeCell ref="AL59:AO59"/>
    <mergeCell ref="AT59:AW59"/>
    <mergeCell ref="A73:W73"/>
    <mergeCell ref="H75:J75"/>
    <mergeCell ref="M75:O75"/>
    <mergeCell ref="J57:M57"/>
    <mergeCell ref="R57:U57"/>
    <mergeCell ref="AL57:AO57"/>
    <mergeCell ref="AT57:AW57"/>
    <mergeCell ref="J58:M58"/>
    <mergeCell ref="R58:U58"/>
    <mergeCell ref="AL58:AO58"/>
    <mergeCell ref="AT58:AW58"/>
    <mergeCell ref="J55:M55"/>
    <mergeCell ref="R55:U55"/>
    <mergeCell ref="AL55:AO55"/>
    <mergeCell ref="AT55:AW55"/>
    <mergeCell ref="J56:M56"/>
    <mergeCell ref="R56:U56"/>
    <mergeCell ref="AL56:AO56"/>
    <mergeCell ref="AT56:AW56"/>
    <mergeCell ref="J53:M53"/>
    <mergeCell ref="R53:U53"/>
    <mergeCell ref="AL53:AO53"/>
    <mergeCell ref="AT53:AW53"/>
    <mergeCell ref="J54:M54"/>
    <mergeCell ref="R54:U54"/>
    <mergeCell ref="AL54:AO54"/>
    <mergeCell ref="AT54:AW54"/>
    <mergeCell ref="J51:M51"/>
    <mergeCell ref="R51:U51"/>
    <mergeCell ref="AL51:AO51"/>
    <mergeCell ref="AT51:AW51"/>
    <mergeCell ref="J52:M52"/>
    <mergeCell ref="R52:U52"/>
    <mergeCell ref="AL52:AO52"/>
    <mergeCell ref="AT52:AW52"/>
    <mergeCell ref="A50:G50"/>
    <mergeCell ref="J50:N50"/>
    <mergeCell ref="R50:V50"/>
    <mergeCell ref="AC50:AI50"/>
    <mergeCell ref="AL50:AP50"/>
    <mergeCell ref="AT50:AX50"/>
    <mergeCell ref="AT30:AV30"/>
    <mergeCell ref="AX30:AY30"/>
    <mergeCell ref="A41:G41"/>
    <mergeCell ref="J41:N41"/>
    <mergeCell ref="R41:T41"/>
    <mergeCell ref="V41:W41"/>
    <mergeCell ref="AC41:AI41"/>
    <mergeCell ref="AL41:AP41"/>
    <mergeCell ref="AT41:AV41"/>
    <mergeCell ref="AX41:AY41"/>
    <mergeCell ref="A30:G30"/>
    <mergeCell ref="J30:N30"/>
    <mergeCell ref="R30:T30"/>
    <mergeCell ref="V30:W30"/>
    <mergeCell ref="AC30:AI30"/>
    <mergeCell ref="AL30:AP30"/>
    <mergeCell ref="AT12:AV12"/>
    <mergeCell ref="AX12:AY12"/>
    <mergeCell ref="A20:G20"/>
    <mergeCell ref="H20:M20"/>
    <mergeCell ref="R20:T20"/>
    <mergeCell ref="V20:W20"/>
    <mergeCell ref="AC20:AI20"/>
    <mergeCell ref="AJ20:AO20"/>
    <mergeCell ref="AT20:AV20"/>
    <mergeCell ref="AX20:AY20"/>
    <mergeCell ref="C12:I12"/>
    <mergeCell ref="L12:P12"/>
    <mergeCell ref="R12:T12"/>
    <mergeCell ref="V12:W12"/>
    <mergeCell ref="AE12:AK12"/>
    <mergeCell ref="AN12:AR12"/>
    <mergeCell ref="H6:J6"/>
    <mergeCell ref="AJ6:AL6"/>
    <mergeCell ref="H7:J7"/>
    <mergeCell ref="AJ7:AL7"/>
    <mergeCell ref="A10:W10"/>
    <mergeCell ref="AC10:AY10"/>
    <mergeCell ref="A1:W1"/>
    <mergeCell ref="A3:W3"/>
    <mergeCell ref="AC3:AY3"/>
    <mergeCell ref="H5:J5"/>
    <mergeCell ref="M5:O5"/>
    <mergeCell ref="AJ5:AL5"/>
    <mergeCell ref="AO5:AQ5"/>
  </mergeCells>
  <hyperlinks>
    <hyperlink ref="H6" location="ARI!A90" display="RSP Projections: Year 2" xr:uid="{947DDEB2-04ED-4684-907C-4A605CD8D6CF}"/>
    <hyperlink ref="H6:J6" location="ARI!A110" display="RSP Projections: Year 2" xr:uid="{85081AD5-A2F9-45B1-9552-D9512B8F1743}"/>
    <hyperlink ref="M5:O5" location="ARI!AX11" display="Adjustable Projections: Year 1" xr:uid="{70697BAA-7ACC-4369-9158-145AE11EB824}"/>
    <hyperlink ref="AJ5" location="ARI!C9" display="RSP Projections: Year 1" xr:uid="{82EB2A44-DC20-462F-A465-D38129590E10}"/>
    <hyperlink ref="AJ6" location="ARI!A90" display="RSP Projections: Year 2" xr:uid="{6BE2E9CE-32DE-4629-8A06-0CB97E8935DC}"/>
    <hyperlink ref="AJ6:AL6" location="ARI!A110" display="RSP Projections: Year 2" xr:uid="{52863C19-AD8F-4998-9368-832750804AF6}"/>
    <hyperlink ref="AO5:AQ5" location="ARI!AX11" display="Adjustable Projections: Year 1" xr:uid="{B7F1B487-B629-4553-A1C0-BD42AFD497B4}"/>
    <hyperlink ref="H5" location="ARI!C9" display="RSP Projections: Year 1" xr:uid="{8A27C05D-E2A2-4045-AC66-C7D7B889C06C}"/>
    <hyperlink ref="H76" location="ARI!A90" display="RSP Projections: Year 2" xr:uid="{3184E90D-4E80-47F4-BCF1-88A87C3E1C51}"/>
    <hyperlink ref="H76:J76" location="ARI!A110" display="RSP Projections: Year 2" xr:uid="{ECE55903-02FF-466F-8C96-145582B40E85}"/>
    <hyperlink ref="M75:O75" location="ARI!AX11" display="Adjustable Projections: Year 1" xr:uid="{F3E83902-C2FD-4C82-B535-A7605BAAB140}"/>
    <hyperlink ref="H75" location="ARI!C9" display="RSP Projections: Year 1" xr:uid="{ACA51686-68CF-4584-9104-24B2A586DAE1}"/>
    <hyperlink ref="M143:O143" location="ARI!AX11" display="Adjustable Projections: Year 1" xr:uid="{A20F6E24-E57B-4076-AD9A-3AD4AD22B274}"/>
    <hyperlink ref="H144:J144" location="ARI!A110" display="RSP Projections: Year 2" xr:uid="{B9AFA2B9-28F0-4941-86F8-FD9140477B28}"/>
    <hyperlink ref="H144" location="ARI!A90" display="RSP Projections: Year 2" xr:uid="{B7C585A9-927D-4DD0-B04C-00741DBF0173}"/>
    <hyperlink ref="H143" location="ARI!C9" display="RSP Projections: Year 1" xr:uid="{634CD3BB-C95A-49C9-BE28-9BE05A67FC0F}"/>
    <hyperlink ref="M6" location="ARI!A170" display="Past Run/Pass Performances" xr:uid="{791387FD-BE35-4667-996E-C8D897CF8014}"/>
    <hyperlink ref="M76" location="ARI!A170" display="Past Run/Pass Performances" xr:uid="{BC7B655A-691C-40DE-8E80-D0083B2947BD}"/>
  </hyperlinks>
  <pageMargins left="0" right="0" top="0" bottom="0" header="0" footer="0"/>
  <pageSetup scale="54" orientation="landscape" horizontalDpi="1200" verticalDpi="120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A103A-C1F6-4615-8B8D-B2EDFF0EA8D9}">
  <dimension ref="A1:BB176"/>
  <sheetViews>
    <sheetView topLeftCell="A10" zoomScale="200" zoomScaleNormal="200" workbookViewId="0">
      <selection activeCell="A26" sqref="A26"/>
    </sheetView>
  </sheetViews>
  <sheetFormatPr defaultColWidth="3.7109375" defaultRowHeight="8.25" x14ac:dyDescent="0.15"/>
  <cols>
    <col min="1" max="1" width="15" style="49" customWidth="1"/>
    <col min="2" max="2" width="3.7109375" style="55"/>
    <col min="3" max="15" width="3.7109375" style="49"/>
    <col min="16" max="16" width="4.140625" style="49" bestFit="1" customWidth="1"/>
    <col min="17" max="17" width="3.7109375" style="49"/>
    <col min="18" max="18" width="16.85546875" style="49" customWidth="1"/>
    <col min="19" max="16384" width="3.7109375" style="49"/>
  </cols>
  <sheetData>
    <row r="1" spans="1:53" x14ac:dyDescent="0.15">
      <c r="A1" s="524" t="s">
        <v>124</v>
      </c>
      <c r="B1" s="524"/>
      <c r="C1" s="524"/>
      <c r="D1" s="524"/>
      <c r="E1" s="524"/>
      <c r="F1" s="524"/>
      <c r="G1" s="524"/>
      <c r="H1" s="524"/>
      <c r="I1" s="524"/>
      <c r="J1" s="524"/>
      <c r="K1" s="524"/>
      <c r="L1" s="524"/>
      <c r="M1" s="524"/>
      <c r="N1" s="524"/>
      <c r="O1" s="524"/>
      <c r="P1" s="524"/>
      <c r="Q1" s="524"/>
      <c r="R1" s="524"/>
      <c r="S1" s="524"/>
      <c r="T1" s="524"/>
      <c r="U1" s="524"/>
      <c r="V1" s="524"/>
      <c r="W1" s="524"/>
    </row>
    <row r="2" spans="1:53" x14ac:dyDescent="0.15">
      <c r="C2" s="97"/>
      <c r="D2" s="97"/>
      <c r="E2" s="97"/>
      <c r="F2" s="97"/>
      <c r="G2" s="97"/>
      <c r="H2" s="97"/>
      <c r="I2" s="97"/>
      <c r="J2" s="97"/>
      <c r="K2" s="97"/>
      <c r="L2" s="97"/>
      <c r="M2" s="97"/>
      <c r="N2" s="97"/>
    </row>
    <row r="3" spans="1:53" x14ac:dyDescent="0.15">
      <c r="A3" s="524" t="s">
        <v>55</v>
      </c>
      <c r="B3" s="524"/>
      <c r="C3" s="524"/>
      <c r="D3" s="524"/>
      <c r="E3" s="524"/>
      <c r="F3" s="524"/>
      <c r="G3" s="524"/>
      <c r="H3" s="524"/>
      <c r="I3" s="524"/>
      <c r="J3" s="524"/>
      <c r="K3" s="524"/>
      <c r="L3" s="524"/>
      <c r="M3" s="524"/>
      <c r="N3" s="524"/>
      <c r="O3" s="524"/>
      <c r="P3" s="524"/>
      <c r="Q3" s="524"/>
      <c r="R3" s="524"/>
      <c r="S3" s="524"/>
      <c r="T3" s="524"/>
      <c r="U3" s="524"/>
      <c r="V3" s="524"/>
      <c r="W3" s="524"/>
      <c r="AC3" s="524" t="s">
        <v>55</v>
      </c>
      <c r="AD3" s="524"/>
      <c r="AE3" s="524"/>
      <c r="AF3" s="524"/>
      <c r="AG3" s="524"/>
      <c r="AH3" s="524"/>
      <c r="AI3" s="524"/>
      <c r="AJ3" s="524"/>
      <c r="AK3" s="524"/>
      <c r="AL3" s="524"/>
      <c r="AM3" s="524"/>
      <c r="AN3" s="524"/>
      <c r="AO3" s="524"/>
      <c r="AP3" s="524"/>
      <c r="AQ3" s="524"/>
      <c r="AR3" s="524"/>
      <c r="AS3" s="524"/>
      <c r="AT3" s="524"/>
      <c r="AU3" s="524"/>
      <c r="AV3" s="524"/>
      <c r="AW3" s="524"/>
      <c r="AX3" s="524"/>
      <c r="AY3" s="524"/>
    </row>
    <row r="4" spans="1:53" x14ac:dyDescent="0.15">
      <c r="A4" s="97"/>
      <c r="B4" s="97"/>
      <c r="C4" s="97"/>
      <c r="D4" s="97"/>
      <c r="E4" s="97"/>
      <c r="F4" s="97"/>
      <c r="G4" s="97"/>
      <c r="H4" s="97"/>
      <c r="I4" s="97"/>
      <c r="J4" s="97"/>
      <c r="K4" s="97"/>
      <c r="L4" s="97"/>
      <c r="M4" s="97"/>
      <c r="N4" s="97"/>
      <c r="O4" s="97"/>
      <c r="P4" s="97"/>
      <c r="Q4" s="97"/>
      <c r="R4" s="97"/>
      <c r="S4" s="97"/>
      <c r="T4" s="97"/>
      <c r="U4" s="97"/>
      <c r="V4" s="97"/>
      <c r="W4" s="97"/>
      <c r="X4" s="97"/>
      <c r="Y4" s="97"/>
      <c r="Z4" s="97"/>
      <c r="AA4" s="97"/>
      <c r="AC4" s="97"/>
      <c r="AD4" s="97"/>
      <c r="AE4" s="97"/>
      <c r="AF4" s="97"/>
      <c r="AG4" s="97"/>
      <c r="AH4" s="97"/>
      <c r="AI4" s="97"/>
      <c r="AJ4" s="97"/>
      <c r="AK4" s="97"/>
      <c r="AL4" s="97"/>
      <c r="AM4" s="97"/>
      <c r="AN4" s="97"/>
      <c r="AO4" s="97"/>
      <c r="AP4" s="97"/>
      <c r="AQ4" s="97"/>
      <c r="AR4" s="97"/>
      <c r="AS4" s="97"/>
      <c r="AT4" s="97"/>
      <c r="AU4" s="97"/>
      <c r="AV4" s="97"/>
      <c r="AW4" s="97"/>
      <c r="AX4" s="97"/>
      <c r="AY4" s="97"/>
    </row>
    <row r="5" spans="1:53" x14ac:dyDescent="0.15">
      <c r="H5" s="522" t="s">
        <v>36</v>
      </c>
      <c r="I5" s="523"/>
      <c r="J5" s="523"/>
      <c r="M5" s="522" t="s">
        <v>37</v>
      </c>
      <c r="N5" s="522"/>
      <c r="O5" s="522"/>
      <c r="S5" s="58" t="s">
        <v>94</v>
      </c>
      <c r="AJ5" s="522" t="s">
        <v>36</v>
      </c>
      <c r="AK5" s="523"/>
      <c r="AL5" s="523"/>
      <c r="AO5" s="522" t="s">
        <v>37</v>
      </c>
      <c r="AP5" s="522"/>
      <c r="AQ5" s="522"/>
    </row>
    <row r="6" spans="1:53" x14ac:dyDescent="0.15">
      <c r="H6" s="522" t="s">
        <v>38</v>
      </c>
      <c r="I6" s="522"/>
      <c r="J6" s="522"/>
      <c r="M6" s="248" t="s">
        <v>75</v>
      </c>
      <c r="S6" s="249" t="s">
        <v>40</v>
      </c>
      <c r="T6" s="249" t="s">
        <v>41</v>
      </c>
      <c r="AJ6" s="522" t="s">
        <v>38</v>
      </c>
      <c r="AK6" s="522"/>
      <c r="AL6" s="522"/>
    </row>
    <row r="7" spans="1:53" x14ac:dyDescent="0.15">
      <c r="H7" s="522"/>
      <c r="I7" s="523"/>
      <c r="J7" s="523"/>
      <c r="S7" s="50">
        <f>(N17+D27+L38+L47)/(N17+D27+L38+D17)</f>
        <v>0.44468085106382976</v>
      </c>
      <c r="T7" s="50">
        <f>D17/(D17+N17+D27+L38+L47)</f>
        <v>0.55531914893617018</v>
      </c>
      <c r="AJ7" s="522"/>
      <c r="AK7" s="523"/>
      <c r="AL7" s="523"/>
    </row>
    <row r="8" spans="1:53" x14ac:dyDescent="0.15">
      <c r="S8" s="49" t="s">
        <v>426</v>
      </c>
    </row>
    <row r="10" spans="1:53" x14ac:dyDescent="0.15">
      <c r="A10" s="524" t="s">
        <v>36</v>
      </c>
      <c r="B10" s="524"/>
      <c r="C10" s="524"/>
      <c r="D10" s="524"/>
      <c r="E10" s="524"/>
      <c r="F10" s="524"/>
      <c r="G10" s="524"/>
      <c r="H10" s="524"/>
      <c r="I10" s="524"/>
      <c r="J10" s="524"/>
      <c r="K10" s="524"/>
      <c r="L10" s="524"/>
      <c r="M10" s="524"/>
      <c r="N10" s="524"/>
      <c r="O10" s="524"/>
      <c r="P10" s="524"/>
      <c r="Q10" s="524"/>
      <c r="R10" s="524"/>
      <c r="S10" s="524"/>
      <c r="T10" s="524"/>
      <c r="U10" s="524"/>
      <c r="V10" s="524"/>
      <c r="W10" s="524"/>
      <c r="AC10" s="524" t="s">
        <v>37</v>
      </c>
      <c r="AD10" s="524"/>
      <c r="AE10" s="524"/>
      <c r="AF10" s="524"/>
      <c r="AG10" s="524"/>
      <c r="AH10" s="524"/>
      <c r="AI10" s="524"/>
      <c r="AJ10" s="524"/>
      <c r="AK10" s="524"/>
      <c r="AL10" s="524"/>
      <c r="AM10" s="524"/>
      <c r="AN10" s="524"/>
      <c r="AO10" s="524"/>
      <c r="AP10" s="524"/>
      <c r="AQ10" s="524"/>
      <c r="AR10" s="524"/>
      <c r="AS10" s="524"/>
      <c r="AT10" s="524"/>
      <c r="AU10" s="524"/>
      <c r="AV10" s="524"/>
      <c r="AW10" s="524"/>
      <c r="AX10" s="524"/>
      <c r="AY10" s="524"/>
    </row>
    <row r="12" spans="1:53" x14ac:dyDescent="0.15">
      <c r="C12" s="524" t="s">
        <v>48</v>
      </c>
      <c r="D12" s="524"/>
      <c r="E12" s="524"/>
      <c r="F12" s="524"/>
      <c r="G12" s="524"/>
      <c r="H12" s="524"/>
      <c r="I12" s="524"/>
      <c r="J12" s="97"/>
      <c r="K12" s="97"/>
      <c r="N12" s="524" t="s">
        <v>49</v>
      </c>
      <c r="O12" s="525"/>
      <c r="P12" s="525"/>
      <c r="Q12" s="525"/>
      <c r="R12" s="525"/>
      <c r="T12" s="524" t="s">
        <v>50</v>
      </c>
      <c r="U12" s="524"/>
      <c r="V12" s="524"/>
      <c r="X12" s="524"/>
      <c r="Y12" s="524"/>
      <c r="AG12" s="524" t="s">
        <v>48</v>
      </c>
      <c r="AH12" s="524"/>
      <c r="AI12" s="524"/>
      <c r="AJ12" s="524"/>
      <c r="AK12" s="524"/>
      <c r="AL12" s="524"/>
      <c r="AM12" s="524"/>
      <c r="AP12" s="524" t="s">
        <v>49</v>
      </c>
      <c r="AQ12" s="525"/>
      <c r="AR12" s="525"/>
      <c r="AS12" s="525"/>
      <c r="AT12" s="525"/>
      <c r="AV12" s="524" t="s">
        <v>50</v>
      </c>
      <c r="AW12" s="524"/>
      <c r="AX12" s="524"/>
      <c r="AZ12" s="524" t="s">
        <v>51</v>
      </c>
      <c r="BA12" s="524"/>
    </row>
    <row r="13" spans="1:53" x14ac:dyDescent="0.15">
      <c r="A13" s="51" t="s">
        <v>0</v>
      </c>
      <c r="B13" s="51" t="s">
        <v>1517</v>
      </c>
      <c r="C13" s="51" t="s">
        <v>66</v>
      </c>
      <c r="D13" s="51" t="s">
        <v>1</v>
      </c>
      <c r="E13" s="51" t="s">
        <v>2</v>
      </c>
      <c r="F13" s="51" t="s">
        <v>3</v>
      </c>
      <c r="G13" s="51" t="s">
        <v>4</v>
      </c>
      <c r="H13" s="51" t="s">
        <v>5</v>
      </c>
      <c r="I13" s="51" t="s">
        <v>6</v>
      </c>
      <c r="J13" s="51" t="s">
        <v>7</v>
      </c>
      <c r="K13" s="51" t="s">
        <v>8</v>
      </c>
      <c r="L13" s="51" t="s">
        <v>9</v>
      </c>
      <c r="N13" s="51" t="s">
        <v>10</v>
      </c>
      <c r="O13" s="51" t="s">
        <v>11</v>
      </c>
      <c r="P13" s="51" t="s">
        <v>12</v>
      </c>
      <c r="Q13" s="51" t="s">
        <v>6</v>
      </c>
      <c r="R13" s="51" t="s">
        <v>13</v>
      </c>
      <c r="S13" s="51"/>
      <c r="T13" s="51" t="s">
        <v>47</v>
      </c>
      <c r="U13" s="51" t="s">
        <v>45</v>
      </c>
      <c r="V13" s="51" t="s">
        <v>46</v>
      </c>
      <c r="W13" s="51"/>
      <c r="X13" s="51" t="s">
        <v>14</v>
      </c>
      <c r="Y13" s="51" t="s">
        <v>63</v>
      </c>
      <c r="Z13" s="51"/>
      <c r="AA13" s="51"/>
      <c r="AD13" s="51" t="s">
        <v>0</v>
      </c>
      <c r="AE13" s="51" t="s">
        <v>66</v>
      </c>
      <c r="AF13" s="51" t="s">
        <v>1</v>
      </c>
      <c r="AG13" s="51" t="s">
        <v>2</v>
      </c>
      <c r="AH13" s="51" t="s">
        <v>3</v>
      </c>
      <c r="AI13" s="51" t="s">
        <v>4</v>
      </c>
      <c r="AJ13" s="51" t="s">
        <v>5</v>
      </c>
      <c r="AK13" s="51" t="s">
        <v>6</v>
      </c>
      <c r="AL13" s="51" t="s">
        <v>7</v>
      </c>
      <c r="AM13" s="51" t="s">
        <v>8</v>
      </c>
      <c r="AN13" s="51" t="s">
        <v>9</v>
      </c>
      <c r="AP13" s="51" t="s">
        <v>10</v>
      </c>
      <c r="AQ13" s="51" t="s">
        <v>11</v>
      </c>
      <c r="AR13" s="51" t="s">
        <v>12</v>
      </c>
      <c r="AS13" s="51" t="s">
        <v>6</v>
      </c>
      <c r="AT13" s="51" t="s">
        <v>13</v>
      </c>
      <c r="AU13" s="51"/>
      <c r="AV13" s="51" t="s">
        <v>47</v>
      </c>
      <c r="AW13" s="51" t="s">
        <v>45</v>
      </c>
      <c r="AX13" s="51" t="s">
        <v>46</v>
      </c>
      <c r="AY13" s="51"/>
      <c r="AZ13" s="51" t="s">
        <v>14</v>
      </c>
      <c r="BA13" s="51" t="s">
        <v>63</v>
      </c>
    </row>
    <row r="14" spans="1:53" x14ac:dyDescent="0.15">
      <c r="A14" s="52" t="s">
        <v>1968</v>
      </c>
      <c r="B14" s="53">
        <v>24</v>
      </c>
      <c r="C14" s="53">
        <v>17</v>
      </c>
      <c r="D14" s="53">
        <v>522</v>
      </c>
      <c r="E14" s="53">
        <v>350</v>
      </c>
      <c r="F14" s="50">
        <f>E14/D14</f>
        <v>0.67049808429118773</v>
      </c>
      <c r="G14" s="53">
        <v>3780</v>
      </c>
      <c r="H14" s="54">
        <f>G14/D14</f>
        <v>7.2413793103448274</v>
      </c>
      <c r="I14" s="53">
        <v>24</v>
      </c>
      <c r="J14" s="50">
        <f>I14/D14</f>
        <v>4.5977011494252873E-2</v>
      </c>
      <c r="K14" s="53">
        <v>8</v>
      </c>
      <c r="L14" s="50">
        <f>K14/D14</f>
        <v>1.532567049808429E-2</v>
      </c>
      <c r="N14" s="53">
        <v>45</v>
      </c>
      <c r="O14" s="53">
        <v>180</v>
      </c>
      <c r="P14" s="53">
        <f>O14/N14</f>
        <v>4</v>
      </c>
      <c r="Q14" s="53">
        <v>2</v>
      </c>
      <c r="R14" s="50">
        <f>Q14/N14</f>
        <v>4.4444444444444446E-2</v>
      </c>
      <c r="S14" s="55"/>
      <c r="T14" s="50">
        <f>(D14+N14)/($D$17+$N$17)</f>
        <v>1</v>
      </c>
      <c r="U14" s="50">
        <f>D14/($D$17)</f>
        <v>1</v>
      </c>
      <c r="V14" s="50">
        <f>N14/($N$17)</f>
        <v>1</v>
      </c>
      <c r="W14" s="56"/>
      <c r="X14" s="53">
        <f>($G14*('Scoring Format'!$B$2))+($I14*('Scoring Format'!$B$5))+($K14*('Scoring Format'!$B$8))+($O14*('Scoring Format'!$B$3))+($Q14*('Scoring Format'!$B$6))</f>
        <v>307</v>
      </c>
      <c r="Y14" s="57">
        <f>(($G14*('Scoring Format'!$B$2))+($I14*('Scoring Format'!$B$5))+($K14*('Scoring Format'!$B$8))+($O14*('Scoring Format'!$B$3))+($Q14*('Scoring Format'!$B$6)))*0.4</f>
        <v>122.80000000000001</v>
      </c>
      <c r="Z14" s="55"/>
      <c r="AA14" s="55"/>
      <c r="AD14" s="52" t="s">
        <v>264</v>
      </c>
      <c r="AE14" s="52"/>
      <c r="AF14" s="53">
        <v>583</v>
      </c>
      <c r="AG14" s="53">
        <v>378</v>
      </c>
      <c r="AH14" s="50">
        <f>AG14/AF14</f>
        <v>0.64837049742710118</v>
      </c>
      <c r="AI14" s="53">
        <v>4072</v>
      </c>
      <c r="AJ14" s="54">
        <f>AI14/AF14</f>
        <v>6.9845626072041167</v>
      </c>
      <c r="AK14" s="53">
        <v>27</v>
      </c>
      <c r="AL14" s="50">
        <f>AK14/AF14</f>
        <v>4.6312178387650088E-2</v>
      </c>
      <c r="AM14" s="53">
        <v>11</v>
      </c>
      <c r="AN14" s="50">
        <f>AM14/AF14</f>
        <v>1.8867924528301886E-2</v>
      </c>
      <c r="AP14" s="53">
        <v>100</v>
      </c>
      <c r="AQ14" s="53">
        <v>590</v>
      </c>
      <c r="AR14" s="53">
        <f>AQ14/AP14</f>
        <v>5.9</v>
      </c>
      <c r="AS14" s="53">
        <v>5</v>
      </c>
      <c r="AT14" s="50">
        <f>AS14/AP14</f>
        <v>0.05</v>
      </c>
      <c r="AU14" s="55"/>
      <c r="AV14" s="50">
        <f>(AF14+AP14)/(AF17+AP17)</f>
        <v>1</v>
      </c>
      <c r="AW14" s="50">
        <f>AF14/(AP14+AF14)</f>
        <v>0.85358711566617862</v>
      </c>
      <c r="AX14" s="50">
        <f>AP14/(AF14+AP14)</f>
        <v>0.14641288433382138</v>
      </c>
      <c r="AY14" s="56"/>
      <c r="AZ14" s="53">
        <f>((AI14*0.05)+(AK14*4)+(AM14*-1)+(AQ14*0.1)+(AS14*6))*0.55</f>
        <v>214.28000000000003</v>
      </c>
      <c r="BA14" s="57">
        <f>((AI14*0.05)+(AK14*4)+(AM14*-1)+(AQ14*0.1)+(AS14*6))*0.4</f>
        <v>155.84000000000003</v>
      </c>
    </row>
    <row r="15" spans="1:53" x14ac:dyDescent="0.15">
      <c r="A15" s="52" t="s">
        <v>2811</v>
      </c>
      <c r="B15" s="53">
        <v>31</v>
      </c>
      <c r="C15" s="53"/>
      <c r="D15" s="53"/>
      <c r="E15" s="53"/>
      <c r="F15" s="50" t="e">
        <f>E15/D15</f>
        <v>#DIV/0!</v>
      </c>
      <c r="G15" s="53"/>
      <c r="H15" s="54" t="e">
        <f>G15/D15</f>
        <v>#DIV/0!</v>
      </c>
      <c r="I15" s="53"/>
      <c r="J15" s="50" t="e">
        <f>I15/D15</f>
        <v>#DIV/0!</v>
      </c>
      <c r="K15" s="53"/>
      <c r="L15" s="50" t="e">
        <f t="shared" ref="L15:L16" si="0">K15/D15</f>
        <v>#DIV/0!</v>
      </c>
      <c r="N15" s="53"/>
      <c r="O15" s="53"/>
      <c r="P15" s="53" t="e">
        <f>O15/N15</f>
        <v>#DIV/0!</v>
      </c>
      <c r="Q15" s="53"/>
      <c r="R15" s="50" t="e">
        <f t="shared" ref="R15:R16" si="1">Q15/N15</f>
        <v>#DIV/0!</v>
      </c>
      <c r="S15" s="55"/>
      <c r="T15" s="50">
        <f>(D15+N15)/($D$17+$N$17)</f>
        <v>0</v>
      </c>
      <c r="U15" s="50">
        <f>D15/($D$17)</f>
        <v>0</v>
      </c>
      <c r="V15" s="50">
        <f>N15/($N$17)</f>
        <v>0</v>
      </c>
      <c r="W15" s="56"/>
      <c r="X15" s="53">
        <f>($G15*('Scoring Format'!$B$2))+($I15*('Scoring Format'!$B$5))+($K15*('Scoring Format'!$B$8))+($O15*('Scoring Format'!$B$3))+($Q15*('Scoring Format'!$B$6))</f>
        <v>0</v>
      </c>
      <c r="Y15" s="57">
        <f>(($G15*('Scoring Format'!$B$2))+($I15*('Scoring Format'!$B$5))+($K15*('Scoring Format'!$B$8))+($O15*('Scoring Format'!$B$3))+($Q15*('Scoring Format'!$B$6)))*0.4</f>
        <v>0</v>
      </c>
      <c r="Z15" s="55"/>
      <c r="AA15" s="55"/>
      <c r="AD15" s="52" t="s">
        <v>330</v>
      </c>
      <c r="AE15" s="52"/>
      <c r="AF15" s="53">
        <v>0</v>
      </c>
      <c r="AG15" s="53">
        <v>0</v>
      </c>
      <c r="AH15" s="50">
        <v>0</v>
      </c>
      <c r="AI15" s="53">
        <v>0</v>
      </c>
      <c r="AJ15" s="54"/>
      <c r="AK15" s="53">
        <v>0</v>
      </c>
      <c r="AL15" s="50" t="e">
        <f>AK15/AF15</f>
        <v>#DIV/0!</v>
      </c>
      <c r="AM15" s="53">
        <v>0</v>
      </c>
      <c r="AN15" s="50" t="e">
        <f t="shared" ref="AN15:AN16" si="2">AM15/AF15</f>
        <v>#DIV/0!</v>
      </c>
      <c r="AP15" s="53">
        <v>0</v>
      </c>
      <c r="AQ15" s="53">
        <v>0</v>
      </c>
      <c r="AR15" s="53"/>
      <c r="AS15" s="53">
        <v>0</v>
      </c>
      <c r="AT15" s="50" t="e">
        <f t="shared" ref="AT15:AT16" si="3">AS15/AP15</f>
        <v>#DIV/0!</v>
      </c>
      <c r="AU15" s="55"/>
      <c r="AV15" s="50" t="e">
        <f>(AF15+AP15)/(AD18+AN18)</f>
        <v>#DIV/0!</v>
      </c>
      <c r="AW15" s="50" t="e">
        <f>AF15/(AP15+AF15)</f>
        <v>#DIV/0!</v>
      </c>
      <c r="AX15" s="50" t="e">
        <f>AP15/(AF15+AP15)</f>
        <v>#DIV/0!</v>
      </c>
      <c r="AY15" s="56"/>
      <c r="AZ15" s="53"/>
      <c r="BA15" s="57"/>
    </row>
    <row r="16" spans="1:53" x14ac:dyDescent="0.15">
      <c r="A16" s="52" t="s">
        <v>977</v>
      </c>
      <c r="B16" s="53">
        <v>27</v>
      </c>
      <c r="C16" s="53"/>
      <c r="D16" s="53"/>
      <c r="E16" s="53"/>
      <c r="F16" s="50" t="e">
        <f>E16/D16</f>
        <v>#DIV/0!</v>
      </c>
      <c r="G16" s="53"/>
      <c r="H16" s="54" t="e">
        <f>G16/D16</f>
        <v>#DIV/0!</v>
      </c>
      <c r="I16" s="53"/>
      <c r="J16" s="50" t="e">
        <f>I16/D16</f>
        <v>#DIV/0!</v>
      </c>
      <c r="K16" s="53"/>
      <c r="L16" s="50" t="e">
        <f t="shared" si="0"/>
        <v>#DIV/0!</v>
      </c>
      <c r="N16" s="53"/>
      <c r="O16" s="53"/>
      <c r="P16" s="53" t="e">
        <f>O16/N16</f>
        <v>#DIV/0!</v>
      </c>
      <c r="Q16" s="53"/>
      <c r="R16" s="50" t="e">
        <f t="shared" si="1"/>
        <v>#DIV/0!</v>
      </c>
      <c r="S16" s="55"/>
      <c r="T16" s="50">
        <f>(D16+N16)/($D$17+$N$17)</f>
        <v>0</v>
      </c>
      <c r="U16" s="50">
        <f>D16/($D$17)</f>
        <v>0</v>
      </c>
      <c r="V16" s="50">
        <f>N16/($N$17)</f>
        <v>0</v>
      </c>
      <c r="W16" s="56"/>
      <c r="X16" s="53">
        <f>($G16*('Scoring Format'!$B$2))+($I16*('Scoring Format'!$B$5))+($K16*('Scoring Format'!$B$8))+($O16*('Scoring Format'!$B$3))+($Q16*('Scoring Format'!$B$6))</f>
        <v>0</v>
      </c>
      <c r="Y16" s="57">
        <f>(($G16*('Scoring Format'!$B$2))+($I16*('Scoring Format'!$B$5))+($K16*('Scoring Format'!$B$8))+($O16*('Scoring Format'!$B$3))+($Q16*('Scoring Format'!$B$6)))*0.4</f>
        <v>0</v>
      </c>
      <c r="Z16" s="55"/>
      <c r="AA16" s="55"/>
      <c r="AD16" s="52" t="s">
        <v>265</v>
      </c>
      <c r="AE16" s="52"/>
      <c r="AF16" s="53"/>
      <c r="AG16" s="53"/>
      <c r="AH16" s="50" t="e">
        <f>AG16/AF16</f>
        <v>#DIV/0!</v>
      </c>
      <c r="AI16" s="53"/>
      <c r="AJ16" s="54" t="e">
        <f>AI16/AF16</f>
        <v>#DIV/0!</v>
      </c>
      <c r="AK16" s="53"/>
      <c r="AL16" s="50" t="e">
        <f>AK16/AF16</f>
        <v>#DIV/0!</v>
      </c>
      <c r="AM16" s="53"/>
      <c r="AN16" s="50" t="e">
        <f t="shared" si="2"/>
        <v>#DIV/0!</v>
      </c>
      <c r="AP16" s="53"/>
      <c r="AQ16" s="53"/>
      <c r="AR16" s="53" t="e">
        <f>AQ16/AP16</f>
        <v>#DIV/0!</v>
      </c>
      <c r="AS16" s="53"/>
      <c r="AT16" s="50" t="e">
        <f t="shared" si="3"/>
        <v>#DIV/0!</v>
      </c>
      <c r="AU16" s="55"/>
      <c r="AV16" s="50" t="e">
        <f>(AF16+AP16)/(AF20+AP20)</f>
        <v>#DIV/0!</v>
      </c>
      <c r="AW16" s="50" t="e">
        <f>AF16/(AP16+AF16)</f>
        <v>#DIV/0!</v>
      </c>
      <c r="AX16" s="50" t="e">
        <f>AP16/(AF16+AP16)</f>
        <v>#DIV/0!</v>
      </c>
      <c r="AY16" s="56"/>
      <c r="AZ16" s="53">
        <f>((AI16*0.05)+(AK16*4)+(AM16*-1)+(AQ16*0.1)+(AS16*6))*0.55</f>
        <v>0</v>
      </c>
      <c r="BA16" s="57">
        <f>((AI16*0.05)+(AK16*4)+(AM16*-1)+(AQ16*0.1)+(AS16*6))*0.4</f>
        <v>0</v>
      </c>
    </row>
    <row r="17" spans="1:54" x14ac:dyDescent="0.15">
      <c r="A17" s="51" t="s">
        <v>44</v>
      </c>
      <c r="B17" s="51"/>
      <c r="C17" s="51"/>
      <c r="D17" s="51">
        <f>SUM(D14:D16)</f>
        <v>522</v>
      </c>
      <c r="E17" s="51">
        <f>SUM(E14:E16)</f>
        <v>350</v>
      </c>
      <c r="F17" s="51"/>
      <c r="G17" s="51">
        <f t="shared" ref="G17:K17" si="4">SUM(G14:G16)</f>
        <v>3780</v>
      </c>
      <c r="H17" s="51"/>
      <c r="I17" s="51">
        <f t="shared" si="4"/>
        <v>24</v>
      </c>
      <c r="J17" s="51"/>
      <c r="K17" s="51">
        <f t="shared" si="4"/>
        <v>8</v>
      </c>
      <c r="L17" s="51"/>
      <c r="M17" s="58"/>
      <c r="N17" s="51">
        <f>SUM(N14:N16)</f>
        <v>45</v>
      </c>
      <c r="O17" s="51">
        <f>SUM(O14:O16)</f>
        <v>180</v>
      </c>
      <c r="P17" s="51"/>
      <c r="Q17" s="51">
        <f>SUM(Q14:Q16)</f>
        <v>2</v>
      </c>
      <c r="R17" s="51"/>
      <c r="S17" s="51"/>
      <c r="T17" s="59">
        <f>T14+T15+T16</f>
        <v>1</v>
      </c>
      <c r="U17" s="60">
        <f>D17/(D17+N17)</f>
        <v>0.92063492063492058</v>
      </c>
      <c r="V17" s="60">
        <f>N17/(N17+D17)</f>
        <v>7.9365079365079361E-2</v>
      </c>
      <c r="W17" s="56"/>
      <c r="X17" s="55"/>
      <c r="Y17" s="55"/>
      <c r="Z17" s="55"/>
      <c r="AA17" s="55"/>
      <c r="AD17" s="51" t="s">
        <v>44</v>
      </c>
      <c r="AE17" s="51"/>
      <c r="AF17" s="51">
        <f>SUM(AF14:AF16)</f>
        <v>583</v>
      </c>
      <c r="AG17" s="51">
        <f>SUM(AG14:AG16)</f>
        <v>378</v>
      </c>
      <c r="AH17" s="51"/>
      <c r="AI17" s="51">
        <f t="shared" ref="AI17" si="5">SUM(AI14:AI16)</f>
        <v>4072</v>
      </c>
      <c r="AJ17" s="51"/>
      <c r="AK17" s="51">
        <f t="shared" ref="AK17" si="6">SUM(AK14:AK16)</f>
        <v>27</v>
      </c>
      <c r="AL17" s="51"/>
      <c r="AM17" s="51">
        <f t="shared" ref="AM17" si="7">SUM(AM14:AM16)</f>
        <v>11</v>
      </c>
      <c r="AN17" s="51"/>
      <c r="AO17" s="58"/>
      <c r="AP17" s="51">
        <f>SUM(AP14:AP16)</f>
        <v>100</v>
      </c>
      <c r="AQ17" s="51">
        <f>SUM(AQ14:AQ16)</f>
        <v>590</v>
      </c>
      <c r="AR17" s="51"/>
      <c r="AS17" s="51">
        <f>SUM(AS14:AS16)</f>
        <v>5</v>
      </c>
      <c r="AT17" s="51"/>
      <c r="AU17" s="51"/>
      <c r="AV17" s="59" t="e">
        <f>AV14+AV15+AV16</f>
        <v>#DIV/0!</v>
      </c>
      <c r="AW17" s="60">
        <f>AF17/(AF17+AP17)</f>
        <v>0.85358711566617862</v>
      </c>
      <c r="AX17" s="60">
        <f>AP17/(AP17+AF17)</f>
        <v>0.14641288433382138</v>
      </c>
      <c r="AY17" s="56"/>
      <c r="AZ17" s="55"/>
      <c r="BA17" s="55"/>
    </row>
    <row r="18" spans="1:54" x14ac:dyDescent="0.15">
      <c r="C18" s="55"/>
      <c r="D18" s="61"/>
      <c r="E18" s="55"/>
      <c r="F18" s="62"/>
      <c r="G18" s="55"/>
      <c r="H18" s="63"/>
      <c r="I18" s="55"/>
      <c r="J18" s="63"/>
      <c r="K18" s="55"/>
      <c r="L18" s="55"/>
      <c r="M18" s="55"/>
      <c r="N18" s="55"/>
      <c r="O18" s="55"/>
      <c r="P18" s="55"/>
      <c r="Q18" s="55"/>
      <c r="R18" s="55"/>
      <c r="AD18" s="55"/>
      <c r="AE18" s="55"/>
      <c r="AF18" s="61"/>
      <c r="AG18" s="55"/>
      <c r="AH18" s="62"/>
      <c r="AI18" s="55"/>
      <c r="AJ18" s="63"/>
      <c r="AK18" s="55"/>
      <c r="AL18" s="63"/>
      <c r="AM18" s="55"/>
      <c r="AN18" s="55"/>
      <c r="AO18" s="55"/>
      <c r="AP18" s="55"/>
      <c r="AQ18" s="55"/>
      <c r="AR18" s="55"/>
      <c r="AS18" s="55"/>
      <c r="AT18" s="55"/>
    </row>
    <row r="19" spans="1:54" x14ac:dyDescent="0.15">
      <c r="C19" s="55"/>
      <c r="D19" s="61"/>
      <c r="E19" s="55"/>
      <c r="F19" s="62"/>
      <c r="G19" s="55"/>
      <c r="H19" s="63"/>
      <c r="I19" s="55"/>
      <c r="J19" s="63"/>
      <c r="K19" s="55"/>
      <c r="L19" s="55"/>
      <c r="M19" s="55"/>
      <c r="N19" s="55"/>
      <c r="O19" s="55"/>
      <c r="P19" s="55"/>
      <c r="Q19" s="55"/>
      <c r="R19" s="55"/>
      <c r="AD19" s="55"/>
      <c r="AE19" s="55"/>
      <c r="AF19" s="61"/>
      <c r="AG19" s="55"/>
      <c r="AH19" s="62"/>
      <c r="AI19" s="55"/>
      <c r="AJ19" s="63"/>
      <c r="AK19" s="55"/>
      <c r="AL19" s="63"/>
      <c r="AM19" s="55"/>
      <c r="AN19" s="55"/>
      <c r="AO19" s="55"/>
      <c r="AP19" s="55"/>
      <c r="AQ19" s="55"/>
      <c r="AR19" s="55"/>
      <c r="AS19" s="55"/>
      <c r="AT19" s="55"/>
    </row>
    <row r="20" spans="1:54" x14ac:dyDescent="0.15">
      <c r="A20" s="524" t="s">
        <v>49</v>
      </c>
      <c r="B20" s="524"/>
      <c r="C20" s="524"/>
      <c r="D20" s="524"/>
      <c r="E20" s="524"/>
      <c r="F20" s="524"/>
      <c r="G20" s="524"/>
      <c r="H20" s="524" t="s">
        <v>52</v>
      </c>
      <c r="I20" s="525"/>
      <c r="J20" s="525"/>
      <c r="K20" s="525"/>
      <c r="L20" s="525"/>
      <c r="M20" s="525"/>
      <c r="N20" s="55"/>
      <c r="O20" s="55"/>
      <c r="P20" s="55"/>
      <c r="Q20" s="55"/>
      <c r="T20" s="524" t="s">
        <v>50</v>
      </c>
      <c r="U20" s="524"/>
      <c r="V20" s="524"/>
      <c r="X20" s="524"/>
      <c r="Y20" s="524"/>
      <c r="Z20" s="97"/>
      <c r="AA20" s="97"/>
      <c r="AB20" s="97"/>
      <c r="AC20" s="97"/>
      <c r="AE20" s="524" t="s">
        <v>49</v>
      </c>
      <c r="AF20" s="524"/>
      <c r="AG20" s="524"/>
      <c r="AH20" s="524"/>
      <c r="AI20" s="524"/>
      <c r="AJ20" s="524"/>
      <c r="AK20" s="524"/>
      <c r="AL20" s="524" t="s">
        <v>52</v>
      </c>
      <c r="AM20" s="525"/>
      <c r="AN20" s="525"/>
      <c r="AO20" s="525"/>
      <c r="AP20" s="525"/>
      <c r="AQ20" s="525"/>
      <c r="AR20" s="55"/>
      <c r="AS20" s="55"/>
      <c r="AV20" s="524" t="s">
        <v>50</v>
      </c>
      <c r="AW20" s="524"/>
      <c r="AX20" s="524"/>
      <c r="AZ20" s="524" t="s">
        <v>51</v>
      </c>
      <c r="BA20" s="524"/>
      <c r="BB20" s="97"/>
    </row>
    <row r="21" spans="1:54" x14ac:dyDescent="0.15">
      <c r="A21" s="51" t="s">
        <v>16</v>
      </c>
      <c r="B21" s="51" t="s">
        <v>1517</v>
      </c>
      <c r="C21" s="51" t="s">
        <v>66</v>
      </c>
      <c r="D21" s="51" t="s">
        <v>1</v>
      </c>
      <c r="E21" s="51" t="s">
        <v>4</v>
      </c>
      <c r="F21" s="51" t="s">
        <v>5</v>
      </c>
      <c r="G21" s="51" t="s">
        <v>6</v>
      </c>
      <c r="H21" s="51" t="s">
        <v>7</v>
      </c>
      <c r="J21" s="51" t="s">
        <v>34</v>
      </c>
      <c r="K21" s="51" t="s">
        <v>17</v>
      </c>
      <c r="L21" s="51" t="s">
        <v>18</v>
      </c>
      <c r="M21" s="51" t="s">
        <v>19</v>
      </c>
      <c r="N21" s="51" t="s">
        <v>20</v>
      </c>
      <c r="O21" s="51" t="s">
        <v>6</v>
      </c>
      <c r="P21" s="51" t="s">
        <v>53</v>
      </c>
      <c r="S21" s="51" t="s">
        <v>16</v>
      </c>
      <c r="T21" s="51" t="s">
        <v>47</v>
      </c>
      <c r="U21" s="51" t="s">
        <v>45</v>
      </c>
      <c r="V21" s="51" t="s">
        <v>46</v>
      </c>
      <c r="X21" s="51" t="s">
        <v>14</v>
      </c>
      <c r="Y21" s="51" t="s">
        <v>21</v>
      </c>
      <c r="Z21" s="51" t="s">
        <v>1002</v>
      </c>
      <c r="AA21" s="51"/>
      <c r="AB21" s="51"/>
      <c r="AC21" s="51"/>
      <c r="AD21" s="51" t="s">
        <v>16</v>
      </c>
      <c r="AE21" s="51" t="s">
        <v>66</v>
      </c>
      <c r="AF21" s="51" t="s">
        <v>1</v>
      </c>
      <c r="AG21" s="51" t="s">
        <v>4</v>
      </c>
      <c r="AH21" s="51" t="s">
        <v>5</v>
      </c>
      <c r="AI21" s="51" t="s">
        <v>6</v>
      </c>
      <c r="AJ21" s="51" t="s">
        <v>7</v>
      </c>
      <c r="AL21" s="51" t="s">
        <v>34</v>
      </c>
      <c r="AM21" s="51" t="s">
        <v>17</v>
      </c>
      <c r="AN21" s="51" t="s">
        <v>18</v>
      </c>
      <c r="AO21" s="51" t="s">
        <v>19</v>
      </c>
      <c r="AP21" s="51" t="s">
        <v>20</v>
      </c>
      <c r="AQ21" s="51" t="s">
        <v>6</v>
      </c>
      <c r="AR21" s="51" t="s">
        <v>53</v>
      </c>
      <c r="AV21" s="51" t="s">
        <v>47</v>
      </c>
      <c r="AW21" s="51" t="s">
        <v>45</v>
      </c>
      <c r="AX21" s="51" t="s">
        <v>46</v>
      </c>
      <c r="AZ21" s="51" t="s">
        <v>14</v>
      </c>
      <c r="BA21" s="51" t="s">
        <v>21</v>
      </c>
    </row>
    <row r="22" spans="1:54" x14ac:dyDescent="0.15">
      <c r="A22" s="52" t="s">
        <v>1625</v>
      </c>
      <c r="B22" s="53">
        <v>29</v>
      </c>
      <c r="C22" s="250">
        <v>17</v>
      </c>
      <c r="D22" s="53">
        <v>260</v>
      </c>
      <c r="E22" s="53">
        <v>1144</v>
      </c>
      <c r="F22" s="53">
        <f>E22/D22</f>
        <v>4.4000000000000004</v>
      </c>
      <c r="G22" s="53">
        <v>5</v>
      </c>
      <c r="H22" s="50">
        <f>G22/D22</f>
        <v>1.9230769230769232E-2</v>
      </c>
      <c r="J22" s="50">
        <f>L22/K22</f>
        <v>0.78125</v>
      </c>
      <c r="K22" s="53">
        <v>32</v>
      </c>
      <c r="L22" s="53">
        <v>25</v>
      </c>
      <c r="M22" s="53">
        <v>175</v>
      </c>
      <c r="N22" s="53">
        <f>M22/L22</f>
        <v>7</v>
      </c>
      <c r="O22" s="53">
        <v>1</v>
      </c>
      <c r="P22" s="50">
        <f>O22/L22</f>
        <v>0.04</v>
      </c>
      <c r="S22" s="52" t="s">
        <v>1626</v>
      </c>
      <c r="T22" s="50">
        <f>(D22+K22)/($D$27+$K$27+$N$17+$E$17+$L$38+$L$47)</f>
        <v>0.33601841196777904</v>
      </c>
      <c r="U22" s="50">
        <f>K22/($K$27+$F$38+$F$47)</f>
        <v>8.6253369272237201E-2</v>
      </c>
      <c r="V22" s="50">
        <f>D22/($D$27+$N$17+$L$38+$L$47)</f>
        <v>0.62200956937799046</v>
      </c>
      <c r="X22" s="53">
        <f>($E22*('Scoring Format'!$B$3))+($G22*('Scoring Format'!$B$6))+($M22*('Scoring Format'!$B$4))+($O22*('Scoring Format'!$B$7))</f>
        <v>167.9</v>
      </c>
      <c r="Y22" s="53">
        <f>($E22*('Scoring Format'!$B$3))+($G22*('Scoring Format'!$B$6))+(L22*1)+($M22*('Scoring Format'!$B$4))+($O22*('Scoring Format'!$B$7))</f>
        <v>192.9</v>
      </c>
      <c r="Z22" s="53">
        <f>($E22*('Scoring Format'!$B$3))+($G22*('Scoring Format'!$B$6))+(L22*0.5)+($M22*('Scoring Format'!$B$4))+($O22*('Scoring Format'!$B$7))</f>
        <v>180.4</v>
      </c>
      <c r="AA22" s="55"/>
      <c r="AB22" s="55"/>
      <c r="AC22" s="55"/>
      <c r="AD22" s="52" t="s">
        <v>266</v>
      </c>
      <c r="AE22" s="52"/>
      <c r="AF22" s="53">
        <v>200</v>
      </c>
      <c r="AG22" s="53">
        <v>1040</v>
      </c>
      <c r="AH22" s="53">
        <f>AG22/AF22</f>
        <v>5.2</v>
      </c>
      <c r="AI22" s="53">
        <v>7</v>
      </c>
      <c r="AJ22" s="50">
        <f>AI22/AF22</f>
        <v>3.5000000000000003E-2</v>
      </c>
      <c r="AL22" s="50">
        <f>AN22/AM22</f>
        <v>0.8</v>
      </c>
      <c r="AM22" s="53">
        <v>70</v>
      </c>
      <c r="AN22" s="53">
        <v>56</v>
      </c>
      <c r="AO22" s="53">
        <v>364</v>
      </c>
      <c r="AP22" s="53">
        <f>AO22/AN22</f>
        <v>6.5</v>
      </c>
      <c r="AQ22" s="53">
        <v>2</v>
      </c>
      <c r="AR22" s="50">
        <f>AQ22/AN22</f>
        <v>3.5714285714285712E-2</v>
      </c>
      <c r="AV22" s="50" t="e">
        <f>(#REF!+AM22)/(#REF!+AM25)</f>
        <v>#REF!</v>
      </c>
      <c r="AW22" s="50" t="e">
        <f>#REF!/(AM22+#REF!)</f>
        <v>#REF!</v>
      </c>
      <c r="AX22" s="50" t="e">
        <f>AM22/(#REF!+AM22)</f>
        <v>#REF!</v>
      </c>
      <c r="AZ22" s="53" t="e">
        <f>(#REF!*0.1)+(AF22*6)+(AL22*0.1)+(AN22*6)</f>
        <v>#REF!</v>
      </c>
      <c r="BA22" s="53" t="e">
        <f>(#REF!*0.1)+(AF22*6)+(AK22*1)+(AL22*0.1)+(AN22*6)</f>
        <v>#REF!</v>
      </c>
    </row>
    <row r="23" spans="1:54" x14ac:dyDescent="0.15">
      <c r="A23" s="52" t="s">
        <v>978</v>
      </c>
      <c r="B23" s="53">
        <v>26</v>
      </c>
      <c r="C23" s="250">
        <v>10</v>
      </c>
      <c r="D23" s="53">
        <v>55</v>
      </c>
      <c r="E23" s="53">
        <v>220</v>
      </c>
      <c r="F23" s="53">
        <f>E23/D23</f>
        <v>4</v>
      </c>
      <c r="G23" s="53">
        <v>2</v>
      </c>
      <c r="H23" s="50">
        <f>G23/D23</f>
        <v>3.6363636363636362E-2</v>
      </c>
      <c r="J23" s="50">
        <f t="shared" ref="J23:J26" si="8">L23/K23</f>
        <v>0.8125</v>
      </c>
      <c r="K23" s="53">
        <v>48</v>
      </c>
      <c r="L23" s="53">
        <v>39</v>
      </c>
      <c r="M23" s="53">
        <v>268</v>
      </c>
      <c r="N23" s="53">
        <f>M23/L23</f>
        <v>6.8717948717948714</v>
      </c>
      <c r="O23" s="53">
        <v>1</v>
      </c>
      <c r="P23" s="50">
        <f t="shared" ref="P23:P26" si="9">O23/L23</f>
        <v>2.564102564102564E-2</v>
      </c>
      <c r="S23" s="52" t="s">
        <v>979</v>
      </c>
      <c r="T23" s="50">
        <f>(D23+K23)/($D$27+$K$27+$N$17+$E$17+$L$38+$L$47)</f>
        <v>0.11852704257767549</v>
      </c>
      <c r="U23" s="50">
        <f>K23/($K$27+$F$38+$F$47)</f>
        <v>0.1293800539083558</v>
      </c>
      <c r="V23" s="50">
        <f>D23/($D$27+$N$17+$L$38+$L$47)</f>
        <v>0.13157894736842105</v>
      </c>
      <c r="X23" s="53">
        <f>($E23*('Scoring Format'!$B$3))+($G23*('Scoring Format'!$B$6))+($M23*('Scoring Format'!$B$4))+($O23*('Scoring Format'!$B$7))</f>
        <v>66.8</v>
      </c>
      <c r="Y23" s="53">
        <f>($E23*('Scoring Format'!$B$3))+($G23*('Scoring Format'!$B$6))+(L23*1)+($M23*('Scoring Format'!$B$4))+($O23*('Scoring Format'!$B$7))</f>
        <v>105.8</v>
      </c>
      <c r="Z23" s="53">
        <f>($E23*('Scoring Format'!$B$3))+($G23*('Scoring Format'!$B$6))+(L23*0.5)+($M23*('Scoring Format'!$B$4))+($O23*('Scoring Format'!$B$7))</f>
        <v>86.3</v>
      </c>
      <c r="AA23" s="55"/>
      <c r="AB23" s="55"/>
      <c r="AC23" s="55"/>
      <c r="AD23" s="52" t="s">
        <v>267</v>
      </c>
      <c r="AE23" s="52"/>
      <c r="AF23" s="53">
        <v>96</v>
      </c>
      <c r="AG23" s="53">
        <v>445</v>
      </c>
      <c r="AH23" s="53">
        <f>AG23/AF23</f>
        <v>4.635416666666667</v>
      </c>
      <c r="AI23" s="53">
        <v>6</v>
      </c>
      <c r="AJ23" s="50">
        <f>AI23/AF23</f>
        <v>6.25E-2</v>
      </c>
      <c r="AL23" s="50">
        <f t="shared" ref="AL23:AL26" si="10">AN23/AM23</f>
        <v>0.58333333333333337</v>
      </c>
      <c r="AM23" s="53">
        <v>24</v>
      </c>
      <c r="AN23" s="53">
        <v>14</v>
      </c>
      <c r="AO23" s="53">
        <v>110</v>
      </c>
      <c r="AP23" s="53">
        <f>AO23/AN23</f>
        <v>7.8571428571428568</v>
      </c>
      <c r="AQ23" s="53">
        <v>2</v>
      </c>
      <c r="AR23" s="50">
        <f t="shared" ref="AR23:AR26" si="11">AQ23/AN23</f>
        <v>0.14285714285714285</v>
      </c>
      <c r="AV23" s="50" t="e">
        <f>(#REF!+AM23)/(#REF!+AM26)</f>
        <v>#REF!</v>
      </c>
      <c r="AW23" s="50" t="e">
        <f>#REF!/(AM23+#REF!)</f>
        <v>#REF!</v>
      </c>
      <c r="AX23" s="50" t="e">
        <f>AM23/(#REF!+AM23)</f>
        <v>#REF!</v>
      </c>
      <c r="AZ23" s="53" t="e">
        <f>(#REF!*0.1)+(AF23*6)+(AL23*0.1)+(AN23*6)</f>
        <v>#REF!</v>
      </c>
      <c r="BA23" s="53" t="e">
        <f>(#REF!*0.1)+(AF23*6)+(AK23*1)+(AL23*0.1)+(AN23*6)</f>
        <v>#REF!</v>
      </c>
    </row>
    <row r="24" spans="1:54" x14ac:dyDescent="0.15">
      <c r="A24" s="52" t="s">
        <v>1627</v>
      </c>
      <c r="B24" s="53">
        <v>25</v>
      </c>
      <c r="C24" s="250">
        <v>10</v>
      </c>
      <c r="D24" s="53">
        <v>3</v>
      </c>
      <c r="E24" s="53">
        <v>10</v>
      </c>
      <c r="F24" s="53">
        <f>E24/D24</f>
        <v>3.3333333333333335</v>
      </c>
      <c r="G24" s="53">
        <v>0</v>
      </c>
      <c r="H24" s="50">
        <f>G24/D24</f>
        <v>0</v>
      </c>
      <c r="J24" s="50" t="e">
        <f t="shared" si="8"/>
        <v>#DIV/0!</v>
      </c>
      <c r="K24" s="53"/>
      <c r="L24" s="53"/>
      <c r="M24" s="53"/>
      <c r="N24" s="53" t="e">
        <f t="shared" ref="N24:N26" si="12">M24/L24</f>
        <v>#DIV/0!</v>
      </c>
      <c r="O24" s="53">
        <v>0</v>
      </c>
      <c r="P24" s="50" t="e">
        <f t="shared" si="9"/>
        <v>#DIV/0!</v>
      </c>
      <c r="S24" s="52" t="s">
        <v>427</v>
      </c>
      <c r="T24" s="50">
        <f>(D24+K24)/($D$27+$K$27+$N$17+$E$17+$L$38+$L$47)</f>
        <v>3.4522439585730723E-3</v>
      </c>
      <c r="U24" s="50">
        <f>K24/($K$27+$F$38+$F$47)</f>
        <v>0</v>
      </c>
      <c r="V24" s="50">
        <f>D24/($D$27+$N$17+$L$38+$L$47)</f>
        <v>7.1770334928229667E-3</v>
      </c>
      <c r="X24" s="53">
        <f>($E24*('Scoring Format'!$B$3))+($G24*('Scoring Format'!$B$6))+($M24*('Scoring Format'!$B$4))+($O24*('Scoring Format'!$B$7))</f>
        <v>1</v>
      </c>
      <c r="Y24" s="53">
        <f>($E24*('Scoring Format'!$B$3))+($G24*('Scoring Format'!$B$6))+(L24*1)+($M24*('Scoring Format'!$B$4))+($O24*('Scoring Format'!$B$7))</f>
        <v>1</v>
      </c>
      <c r="Z24" s="53">
        <f>($E24*('Scoring Format'!$B$3))+($G24*('Scoring Format'!$B$6))+(L24*0.5)+($M24*('Scoring Format'!$B$4))+($O24*('Scoring Format'!$B$7))</f>
        <v>1</v>
      </c>
      <c r="AA24" s="55"/>
      <c r="AB24" s="55"/>
      <c r="AC24" s="55"/>
      <c r="AD24" s="52" t="s">
        <v>268</v>
      </c>
      <c r="AE24" s="52"/>
      <c r="AF24" s="53">
        <v>8</v>
      </c>
      <c r="AG24" s="53">
        <v>28</v>
      </c>
      <c r="AH24" s="53">
        <f>AG24/AF24</f>
        <v>3.5</v>
      </c>
      <c r="AI24" s="53">
        <v>0</v>
      </c>
      <c r="AJ24" s="50">
        <f>AI24/AF24</f>
        <v>0</v>
      </c>
      <c r="AL24" s="50">
        <f t="shared" si="10"/>
        <v>0.5</v>
      </c>
      <c r="AM24" s="53">
        <v>4</v>
      </c>
      <c r="AN24" s="53">
        <v>2</v>
      </c>
      <c r="AO24" s="53">
        <v>17</v>
      </c>
      <c r="AP24" s="53">
        <f>AO24/AN24</f>
        <v>8.5</v>
      </c>
      <c r="AQ24" s="53">
        <v>0</v>
      </c>
      <c r="AR24" s="50">
        <f t="shared" si="11"/>
        <v>0</v>
      </c>
      <c r="AV24" s="50" t="e">
        <f>(#REF!+AM24)/(#REF!+AM30)</f>
        <v>#REF!</v>
      </c>
      <c r="AW24" s="50" t="e">
        <f>#REF!/(AM24+#REF!)</f>
        <v>#REF!</v>
      </c>
      <c r="AX24" s="50" t="e">
        <f>AM24/(#REF!+AM24)</f>
        <v>#REF!</v>
      </c>
      <c r="AZ24" s="53" t="e">
        <f>(#REF!*0.1)+(AF24*6)+(AL24*0.1)+(AN24*6)</f>
        <v>#REF!</v>
      </c>
      <c r="BA24" s="53" t="e">
        <f>(#REF!*0.1)+(AF24*6)+(AK24*1)+(AL24*0.1)+(AN24*6)</f>
        <v>#REF!</v>
      </c>
    </row>
    <row r="25" spans="1:54" x14ac:dyDescent="0.15">
      <c r="A25" s="52" t="s">
        <v>2759</v>
      </c>
      <c r="B25" s="53">
        <v>27</v>
      </c>
      <c r="C25" s="250">
        <v>17</v>
      </c>
      <c r="D25" s="53">
        <v>8</v>
      </c>
      <c r="E25" s="53">
        <v>29</v>
      </c>
      <c r="F25" s="53">
        <f>E25/D25</f>
        <v>3.625</v>
      </c>
      <c r="G25" s="53">
        <v>0</v>
      </c>
      <c r="H25" s="50">
        <f>G25/D25</f>
        <v>0</v>
      </c>
      <c r="J25" s="50">
        <f t="shared" si="8"/>
        <v>0.83333333333333337</v>
      </c>
      <c r="K25" s="53">
        <v>6</v>
      </c>
      <c r="L25" s="53">
        <v>5</v>
      </c>
      <c r="M25" s="53">
        <v>25</v>
      </c>
      <c r="N25" s="53">
        <f t="shared" si="12"/>
        <v>5</v>
      </c>
      <c r="O25" s="53">
        <v>0</v>
      </c>
      <c r="P25" s="50">
        <f t="shared" si="9"/>
        <v>0</v>
      </c>
      <c r="S25" s="52" t="s">
        <v>2760</v>
      </c>
      <c r="T25" s="50">
        <f>(D25+K25)/($D$27+$K$27+$N$17+$E$17+$L$38+$L$47)</f>
        <v>1.611047180667434E-2</v>
      </c>
      <c r="U25" s="50">
        <f>K25/($K$27+$F$38+$F$47)</f>
        <v>1.6172506738544475E-2</v>
      </c>
      <c r="V25" s="50">
        <f>D25/($D$27+$N$17+$L$38+$L$47)</f>
        <v>1.9138755980861243E-2</v>
      </c>
      <c r="X25" s="53">
        <f>($E25*('Scoring Format'!$B$3))+($G25*('Scoring Format'!$B$6))+($M25*('Scoring Format'!$B$4))+($O25*('Scoring Format'!$B$7))</f>
        <v>5.4</v>
      </c>
      <c r="Y25" s="53">
        <f>($E25*('Scoring Format'!$B$3))+($G25*('Scoring Format'!$B$6))+(L25*1)+($M25*('Scoring Format'!$B$4))+($O25*('Scoring Format'!$B$7))</f>
        <v>10.4</v>
      </c>
      <c r="Z25" s="53">
        <f>($E25*('Scoring Format'!$B$3))+($G25*('Scoring Format'!$B$6))+(L25*0.5)+($M25*('Scoring Format'!$B$4))+($O25*('Scoring Format'!$B$7))</f>
        <v>7.9</v>
      </c>
      <c r="AA25" s="55"/>
      <c r="AB25" s="55"/>
      <c r="AC25" s="55"/>
      <c r="AD25" s="52" t="s">
        <v>269</v>
      </c>
      <c r="AE25" s="52"/>
      <c r="AF25" s="53"/>
      <c r="AG25" s="53"/>
      <c r="AH25" s="53" t="e">
        <f>AG25/AF25</f>
        <v>#DIV/0!</v>
      </c>
      <c r="AI25" s="53">
        <v>0</v>
      </c>
      <c r="AJ25" s="50" t="e">
        <f>AI25/AF25</f>
        <v>#DIV/0!</v>
      </c>
      <c r="AL25" s="50" t="e">
        <f t="shared" si="10"/>
        <v>#DIV/0!</v>
      </c>
      <c r="AM25" s="53"/>
      <c r="AN25" s="53"/>
      <c r="AO25" s="53"/>
      <c r="AP25" s="53" t="e">
        <f>AO25/AN25</f>
        <v>#DIV/0!</v>
      </c>
      <c r="AQ25" s="53">
        <v>0</v>
      </c>
      <c r="AR25" s="50" t="e">
        <f t="shared" si="11"/>
        <v>#DIV/0!</v>
      </c>
      <c r="AV25" s="50" t="e">
        <f>(#REF!+AM25)/(#REF!+AM31)</f>
        <v>#REF!</v>
      </c>
      <c r="AW25" s="50" t="e">
        <f>#REF!/(AM25+#REF!)</f>
        <v>#REF!</v>
      </c>
      <c r="AX25" s="50" t="e">
        <f>AM25/(#REF!+AM25)</f>
        <v>#REF!</v>
      </c>
      <c r="AZ25" s="53" t="e">
        <f>(#REF!*0.1)+(AF25*6)+(AL25*0.1)+(AN25*6)</f>
        <v>#REF!</v>
      </c>
      <c r="BA25" s="53" t="e">
        <f>(#REF!*0.1)+(AF25*6)+(AK25*1)+(AL25*0.1)+(AN25*6)</f>
        <v>#REF!</v>
      </c>
    </row>
    <row r="26" spans="1:54" x14ac:dyDescent="0.15">
      <c r="A26" s="52" t="s">
        <v>2748</v>
      </c>
      <c r="B26" s="53">
        <v>22</v>
      </c>
      <c r="C26" s="250">
        <v>17</v>
      </c>
      <c r="D26" s="53">
        <v>41</v>
      </c>
      <c r="E26" s="53">
        <v>184</v>
      </c>
      <c r="F26" s="53">
        <f>E26/D26</f>
        <v>4.4878048780487809</v>
      </c>
      <c r="G26" s="53">
        <v>2</v>
      </c>
      <c r="H26" s="50">
        <f>G26/D26</f>
        <v>4.878048780487805E-2</v>
      </c>
      <c r="J26" s="50">
        <f t="shared" si="8"/>
        <v>0.73333333333333328</v>
      </c>
      <c r="K26" s="53">
        <v>15</v>
      </c>
      <c r="L26" s="53">
        <v>11</v>
      </c>
      <c r="M26" s="53">
        <v>73</v>
      </c>
      <c r="N26" s="53">
        <f t="shared" si="12"/>
        <v>6.6363636363636367</v>
      </c>
      <c r="O26" s="53">
        <v>1</v>
      </c>
      <c r="P26" s="50">
        <f t="shared" si="9"/>
        <v>9.0909090909090912E-2</v>
      </c>
      <c r="S26" s="52" t="s">
        <v>2749</v>
      </c>
      <c r="T26" s="50">
        <f>(D26+K26)/($D$27+$K$27+$N$17+$E$17+$L$38+$L$47)</f>
        <v>6.4441887226697359E-2</v>
      </c>
      <c r="U26" s="50">
        <f>K26/($K$27+$F$38+$F$47)</f>
        <v>4.0431266846361183E-2</v>
      </c>
      <c r="V26" s="50">
        <f>D26/($D$27+$N$17+$L$38+$L$47)</f>
        <v>9.8086124401913874E-2</v>
      </c>
      <c r="X26" s="53">
        <f>($E26*('Scoring Format'!$B$3))+($G26*('Scoring Format'!$B$6))+($M26*('Scoring Format'!$B$4))+($O26*('Scoring Format'!$B$7))</f>
        <v>43.7</v>
      </c>
      <c r="Y26" s="53">
        <f>($E26*('Scoring Format'!$B$3))+($G26*('Scoring Format'!$B$6))+(L26*1)+($M26*('Scoring Format'!$B$4))+($O26*('Scoring Format'!$B$7))</f>
        <v>54.7</v>
      </c>
      <c r="Z26" s="53">
        <f>($E26*('Scoring Format'!$B$3))+($G26*('Scoring Format'!$B$6))+(L26*0.5)+($M26*('Scoring Format'!$B$4))+($O26*('Scoring Format'!$B$7))</f>
        <v>49.2</v>
      </c>
      <c r="AA26" s="55"/>
      <c r="AB26" s="55"/>
      <c r="AC26" s="55"/>
      <c r="AD26" s="52" t="s">
        <v>270</v>
      </c>
      <c r="AE26" s="52"/>
      <c r="AF26" s="53"/>
      <c r="AG26" s="53"/>
      <c r="AH26" s="53" t="e">
        <f>AG26/AF26</f>
        <v>#DIV/0!</v>
      </c>
      <c r="AI26" s="53"/>
      <c r="AJ26" s="50" t="e">
        <f>AI26/AF26</f>
        <v>#DIV/0!</v>
      </c>
      <c r="AL26" s="50" t="e">
        <f t="shared" si="10"/>
        <v>#DIV/0!</v>
      </c>
      <c r="AM26" s="53"/>
      <c r="AN26" s="53"/>
      <c r="AO26" s="53"/>
      <c r="AP26" s="53"/>
      <c r="AQ26" s="53">
        <f>(AG26*0.1)+(AI26*6)+(AN26*0.1)+(AP26*6)</f>
        <v>0</v>
      </c>
      <c r="AR26" s="50" t="e">
        <f t="shared" si="11"/>
        <v>#DIV/0!</v>
      </c>
      <c r="AV26" s="50" t="e">
        <f>(#REF!+AM26)/(#REF!+AM32)</f>
        <v>#REF!</v>
      </c>
      <c r="AW26" s="50" t="e">
        <f>#REF!/(AM26+#REF!)</f>
        <v>#REF!</v>
      </c>
      <c r="AX26" s="50" t="e">
        <f>AM26/(#REF!+AM26)</f>
        <v>#REF!</v>
      </c>
      <c r="AZ26" s="53" t="e">
        <f>(#REF!*0.1)+(AF26*6)+(AJ26*1)+(AK26*0.1)+(AM26*6)</f>
        <v>#REF!</v>
      </c>
      <c r="BA26" s="53" t="e">
        <f>(#REF!*0.1)+(AF26*6)+(AK26*1)+(AL26*0.1)+(AN26*6)</f>
        <v>#REF!</v>
      </c>
    </row>
    <row r="27" spans="1:54" x14ac:dyDescent="0.15">
      <c r="A27" s="51" t="s">
        <v>44</v>
      </c>
      <c r="B27" s="51"/>
      <c r="C27" s="51"/>
      <c r="D27" s="51">
        <f>SUM(D22:D26)</f>
        <v>367</v>
      </c>
      <c r="E27" s="51">
        <f t="shared" ref="E27:G27" si="13">SUM(E22:E26)</f>
        <v>1587</v>
      </c>
      <c r="F27" s="51"/>
      <c r="G27" s="51">
        <f t="shared" si="13"/>
        <v>9</v>
      </c>
      <c r="H27" s="51"/>
      <c r="I27" s="51"/>
      <c r="J27" s="51"/>
      <c r="K27" s="51">
        <f>SUM(K22:K26)</f>
        <v>101</v>
      </c>
      <c r="L27" s="51">
        <f t="shared" ref="L27:O27" si="14">SUM(L22:L26)</f>
        <v>80</v>
      </c>
      <c r="M27" s="51">
        <f t="shared" si="14"/>
        <v>541</v>
      </c>
      <c r="N27" s="51"/>
      <c r="O27" s="51">
        <f t="shared" si="14"/>
        <v>3</v>
      </c>
      <c r="P27" s="51"/>
      <c r="AD27" s="51" t="s">
        <v>44</v>
      </c>
      <c r="AE27" s="51"/>
      <c r="AF27" s="51">
        <f>SUM(AF22:AF26)</f>
        <v>304</v>
      </c>
      <c r="AG27" s="51">
        <f t="shared" ref="AG27" si="15">SUM(AG22:AG26)</f>
        <v>1513</v>
      </c>
      <c r="AH27" s="51"/>
      <c r="AI27" s="51">
        <f t="shared" ref="AI27" si="16">SUM(AI22:AI26)</f>
        <v>13</v>
      </c>
      <c r="AJ27" s="51"/>
      <c r="AK27" s="51"/>
      <c r="AL27" s="51"/>
      <c r="AM27" s="51">
        <f>SUM(AM22:AM26)</f>
        <v>98</v>
      </c>
      <c r="AN27" s="51">
        <f t="shared" ref="AN27:AO27" si="17">SUM(AN22:AN26)</f>
        <v>72</v>
      </c>
      <c r="AO27" s="51">
        <f t="shared" si="17"/>
        <v>491</v>
      </c>
      <c r="AP27" s="51"/>
      <c r="AQ27" s="51">
        <f t="shared" ref="AQ27" si="18">SUM(AQ22:AQ26)</f>
        <v>4</v>
      </c>
      <c r="AR27" s="51"/>
    </row>
    <row r="28" spans="1:54" x14ac:dyDescent="0.15">
      <c r="A28" s="51"/>
      <c r="C28" s="55"/>
      <c r="D28" s="55"/>
      <c r="E28" s="55"/>
      <c r="F28" s="55"/>
      <c r="G28" s="55"/>
      <c r="H28" s="51"/>
      <c r="I28" s="55"/>
      <c r="J28" s="55"/>
      <c r="K28" s="55"/>
      <c r="L28" s="55"/>
      <c r="M28" s="55"/>
      <c r="N28" s="55"/>
      <c r="AC28" s="51"/>
      <c r="AD28" s="55"/>
      <c r="AE28" s="55"/>
      <c r="AF28" s="55"/>
      <c r="AG28" s="55"/>
      <c r="AH28" s="55"/>
      <c r="AI28" s="55"/>
      <c r="AJ28" s="51"/>
      <c r="AK28" s="55"/>
      <c r="AL28" s="55"/>
      <c r="AM28" s="55"/>
      <c r="AN28" s="55"/>
      <c r="AO28" s="55"/>
      <c r="AP28" s="55"/>
    </row>
    <row r="29" spans="1:54" x14ac:dyDescent="0.15">
      <c r="A29" s="58"/>
      <c r="C29" s="55"/>
      <c r="D29" s="55"/>
      <c r="E29" s="55"/>
      <c r="F29" s="55"/>
      <c r="G29" s="55"/>
      <c r="H29" s="55"/>
      <c r="I29" s="55"/>
      <c r="J29" s="55"/>
      <c r="K29" s="55"/>
      <c r="L29" s="55"/>
      <c r="M29" s="55"/>
      <c r="AD29" s="55"/>
      <c r="AE29" s="55"/>
      <c r="AF29" s="55"/>
      <c r="AG29" s="55"/>
      <c r="AH29" s="55"/>
      <c r="AI29" s="55"/>
      <c r="AJ29" s="55"/>
      <c r="AK29" s="55"/>
      <c r="AL29" s="55"/>
      <c r="AM29" s="55"/>
      <c r="AN29" s="55"/>
      <c r="AO29" s="55"/>
    </row>
    <row r="30" spans="1:54" x14ac:dyDescent="0.15">
      <c r="A30" s="524" t="s">
        <v>52</v>
      </c>
      <c r="B30" s="524"/>
      <c r="C30" s="524"/>
      <c r="D30" s="524"/>
      <c r="E30" s="524"/>
      <c r="F30" s="524"/>
      <c r="G30" s="524"/>
      <c r="H30" s="97"/>
      <c r="I30" s="97"/>
      <c r="J30" s="55"/>
      <c r="K30" s="55"/>
      <c r="L30" s="524" t="s">
        <v>49</v>
      </c>
      <c r="M30" s="524"/>
      <c r="N30" s="524"/>
      <c r="O30" s="524"/>
      <c r="P30" s="524"/>
      <c r="T30" s="524" t="s">
        <v>50</v>
      </c>
      <c r="U30" s="524"/>
      <c r="V30" s="524"/>
      <c r="X30" s="524"/>
      <c r="Y30" s="523"/>
      <c r="AE30" s="524" t="s">
        <v>52</v>
      </c>
      <c r="AF30" s="524"/>
      <c r="AG30" s="524"/>
      <c r="AH30" s="524"/>
      <c r="AI30" s="524"/>
      <c r="AJ30" s="524"/>
      <c r="AK30" s="524"/>
      <c r="AL30" s="55"/>
      <c r="AM30" s="55"/>
      <c r="AN30" s="524" t="s">
        <v>49</v>
      </c>
      <c r="AO30" s="524"/>
      <c r="AP30" s="524"/>
      <c r="AQ30" s="524"/>
      <c r="AR30" s="524"/>
      <c r="AV30" s="524" t="s">
        <v>50</v>
      </c>
      <c r="AW30" s="524"/>
      <c r="AX30" s="524"/>
      <c r="AZ30" s="524" t="s">
        <v>51</v>
      </c>
      <c r="BA30" s="523"/>
    </row>
    <row r="31" spans="1:54" x14ac:dyDescent="0.15">
      <c r="A31" s="51" t="s">
        <v>25</v>
      </c>
      <c r="B31" s="51" t="s">
        <v>1517</v>
      </c>
      <c r="C31" s="51" t="s">
        <v>66</v>
      </c>
      <c r="D31" s="51" t="s">
        <v>34</v>
      </c>
      <c r="E31" s="51" t="s">
        <v>17</v>
      </c>
      <c r="F31" s="51" t="s">
        <v>18</v>
      </c>
      <c r="G31" s="51" t="s">
        <v>19</v>
      </c>
      <c r="H31" s="51" t="s">
        <v>20</v>
      </c>
      <c r="I31" s="51" t="s">
        <v>6</v>
      </c>
      <c r="J31" s="51" t="s">
        <v>53</v>
      </c>
      <c r="L31" s="51" t="s">
        <v>10</v>
      </c>
      <c r="M31" s="51" t="s">
        <v>11</v>
      </c>
      <c r="N31" s="51" t="s">
        <v>12</v>
      </c>
      <c r="O31" s="51" t="s">
        <v>26</v>
      </c>
      <c r="P31" s="51" t="s">
        <v>7</v>
      </c>
      <c r="S31" s="51" t="s">
        <v>25</v>
      </c>
      <c r="T31" s="51" t="s">
        <v>47</v>
      </c>
      <c r="U31" s="51" t="s">
        <v>45</v>
      </c>
      <c r="V31" s="51" t="s">
        <v>46</v>
      </c>
      <c r="X31" s="51" t="s">
        <v>14</v>
      </c>
      <c r="Y31" s="51" t="s">
        <v>21</v>
      </c>
      <c r="Z31" s="51" t="s">
        <v>1003</v>
      </c>
      <c r="AA31" s="51"/>
      <c r="AD31" s="51" t="s">
        <v>25</v>
      </c>
      <c r="AE31" s="51" t="s">
        <v>66</v>
      </c>
      <c r="AF31" s="51" t="s">
        <v>34</v>
      </c>
      <c r="AG31" s="51" t="s">
        <v>17</v>
      </c>
      <c r="AH31" s="51" t="s">
        <v>18</v>
      </c>
      <c r="AI31" s="51" t="s">
        <v>19</v>
      </c>
      <c r="AJ31" s="51" t="s">
        <v>20</v>
      </c>
      <c r="AK31" s="51" t="s">
        <v>6</v>
      </c>
      <c r="AL31" s="51" t="s">
        <v>53</v>
      </c>
      <c r="AN31" s="51" t="s">
        <v>10</v>
      </c>
      <c r="AO31" s="51" t="s">
        <v>11</v>
      </c>
      <c r="AP31" s="51" t="s">
        <v>12</v>
      </c>
      <c r="AQ31" s="51" t="s">
        <v>26</v>
      </c>
      <c r="AR31" s="51" t="s">
        <v>7</v>
      </c>
      <c r="AV31" s="51" t="s">
        <v>47</v>
      </c>
      <c r="AW31" s="51" t="s">
        <v>45</v>
      </c>
      <c r="AX31" s="51" t="s">
        <v>46</v>
      </c>
      <c r="AZ31" s="51" t="s">
        <v>14</v>
      </c>
      <c r="BA31" s="51" t="s">
        <v>21</v>
      </c>
    </row>
    <row r="32" spans="1:54" x14ac:dyDescent="0.15">
      <c r="A32" s="52" t="s">
        <v>1628</v>
      </c>
      <c r="B32" s="53">
        <v>31</v>
      </c>
      <c r="C32" s="53">
        <v>17</v>
      </c>
      <c r="D32" s="50">
        <f>F32/E32</f>
        <v>0.62222222222222223</v>
      </c>
      <c r="E32" s="53">
        <v>45</v>
      </c>
      <c r="F32" s="53">
        <v>28</v>
      </c>
      <c r="G32" s="53">
        <v>370</v>
      </c>
      <c r="H32" s="53">
        <f t="shared" ref="H32:H37" si="19">G32/F32</f>
        <v>13.214285714285714</v>
      </c>
      <c r="I32" s="53">
        <v>2</v>
      </c>
      <c r="J32" s="50">
        <f>I32/F32</f>
        <v>7.1428571428571425E-2</v>
      </c>
      <c r="L32" s="53">
        <v>2</v>
      </c>
      <c r="M32" s="53">
        <v>10</v>
      </c>
      <c r="N32" s="64">
        <f t="shared" ref="N32:N37" si="20">M32/L32</f>
        <v>5</v>
      </c>
      <c r="O32" s="53">
        <v>0</v>
      </c>
      <c r="P32" s="50">
        <f>O32/L32</f>
        <v>0</v>
      </c>
      <c r="S32" s="52" t="s">
        <v>1629</v>
      </c>
      <c r="T32" s="65">
        <f t="shared" ref="T32:T37" si="21">(E32+L32)/($D$27+$L$27+$N$17+$E$47+$L$47)</f>
        <v>8.2311733800350256E-2</v>
      </c>
      <c r="U32" s="65">
        <f t="shared" ref="U32:U37" si="22">E32/($E$17)</f>
        <v>0.12857142857142856</v>
      </c>
      <c r="V32" s="65">
        <f t="shared" ref="V32:V37" si="23">L32/($N$17+$D$27+$L$38+$L$47)</f>
        <v>4.7846889952153108E-3</v>
      </c>
      <c r="X32" s="53">
        <f>($G32*('Scoring Format'!$B$4))+($I32*'Scoring Format'!$B$7)+($M32*('Scoring Format'!$B$3))+($O32*('Scoring Format'!$B$6))</f>
        <v>50</v>
      </c>
      <c r="Y32" s="53">
        <f>(F32*1)+(($G32*('Scoring Format'!$B$4))+($I32*'Scoring Format'!$B$7)+($M32*('Scoring Format'!$B$3))+($O32*('Scoring Format'!$B$6)))</f>
        <v>78</v>
      </c>
      <c r="Z32" s="53">
        <f>(F32*0.5)+(($G32*('Scoring Format'!$B$4))+($I32*'Scoring Format'!$B$7)+($M32*('Scoring Format'!$B$3))+($O32*('Scoring Format'!$B$6)))</f>
        <v>64</v>
      </c>
      <c r="AA32" s="55"/>
      <c r="AD32" s="52" t="s">
        <v>271</v>
      </c>
      <c r="AE32" s="52"/>
      <c r="AF32" s="50">
        <f>AH32/AG32</f>
        <v>0.60747663551401865</v>
      </c>
      <c r="AG32" s="53">
        <v>107</v>
      </c>
      <c r="AH32" s="53">
        <v>65</v>
      </c>
      <c r="AI32" s="53">
        <v>710</v>
      </c>
      <c r="AJ32" s="53">
        <f t="shared" ref="AJ32:AJ36" si="24">AI32/AH32</f>
        <v>10.923076923076923</v>
      </c>
      <c r="AK32" s="53">
        <v>6</v>
      </c>
      <c r="AL32" s="50">
        <f>AK32/AH32</f>
        <v>9.2307692307692313E-2</v>
      </c>
      <c r="AN32" s="53">
        <v>0</v>
      </c>
      <c r="AO32" s="53">
        <v>0</v>
      </c>
      <c r="AP32" s="64" t="e">
        <f t="shared" ref="AP32:AP37" si="25">AO32/AN32</f>
        <v>#DIV/0!</v>
      </c>
      <c r="AQ32" s="53">
        <v>0</v>
      </c>
      <c r="AR32" s="50" t="e">
        <f>AQ32/AN32</f>
        <v>#DIV/0!</v>
      </c>
      <c r="AV32" s="65" t="e">
        <f>(#REF!+AK32)/(#REF!+AK35)</f>
        <v>#REF!</v>
      </c>
      <c r="AW32" s="65" t="e">
        <f>#REF!/(AK32+#REF!)</f>
        <v>#REF!</v>
      </c>
      <c r="AX32" s="65" t="e">
        <f>AK32/(#REF!+AK32)</f>
        <v>#REF!</v>
      </c>
      <c r="AZ32" s="53">
        <f>(AI32*0.1)+(AK32*6)+(AO32*0.1)+(AQ32*6)</f>
        <v>107</v>
      </c>
      <c r="BA32" s="53">
        <f>(AH32*1)+(AI32*0.1)+(AK32*6)+(AO32*0.1)+(AQ32*6)</f>
        <v>172</v>
      </c>
    </row>
    <row r="33" spans="1:53" x14ac:dyDescent="0.15">
      <c r="A33" s="52" t="s">
        <v>2750</v>
      </c>
      <c r="B33" s="53">
        <v>21</v>
      </c>
      <c r="C33" s="53">
        <v>17</v>
      </c>
      <c r="D33" s="50">
        <f t="shared" ref="D33:D37" si="26">F33/E33</f>
        <v>0.65</v>
      </c>
      <c r="E33" s="53">
        <v>120</v>
      </c>
      <c r="F33" s="53">
        <v>78</v>
      </c>
      <c r="G33" s="53">
        <v>1243</v>
      </c>
      <c r="H33" s="53">
        <f t="shared" si="19"/>
        <v>15.935897435897436</v>
      </c>
      <c r="I33" s="53">
        <v>7</v>
      </c>
      <c r="J33" s="50">
        <f t="shared" ref="J33:J37" si="27">I33/F33</f>
        <v>8.9743589743589744E-2</v>
      </c>
      <c r="L33" s="53">
        <v>0</v>
      </c>
      <c r="M33" s="53">
        <v>0</v>
      </c>
      <c r="N33" s="64" t="e">
        <f t="shared" si="20"/>
        <v>#DIV/0!</v>
      </c>
      <c r="O33" s="53">
        <v>0</v>
      </c>
      <c r="P33" s="50" t="e">
        <f t="shared" ref="P33:P37" si="28">O33/L33</f>
        <v>#DIV/0!</v>
      </c>
      <c r="S33" s="52" t="s">
        <v>2751</v>
      </c>
      <c r="T33" s="65">
        <f t="shared" si="21"/>
        <v>0.21015761821366025</v>
      </c>
      <c r="U33" s="65">
        <f t="shared" si="22"/>
        <v>0.34285714285714286</v>
      </c>
      <c r="V33" s="65">
        <f t="shared" si="23"/>
        <v>0</v>
      </c>
      <c r="X33" s="53">
        <f>($G33*('Scoring Format'!$B$4))+($I33*'Scoring Format'!$B$7)+($M33*('Scoring Format'!$B$3))+($O33*('Scoring Format'!$B$6))</f>
        <v>166.3</v>
      </c>
      <c r="Y33" s="53">
        <f>(F33*1)+(($G33*('Scoring Format'!$B$4))+($I33*'Scoring Format'!$B$7)+($M33*('Scoring Format'!$B$3))+($O33*('Scoring Format'!$B$6)))</f>
        <v>244.3</v>
      </c>
      <c r="Z33" s="53">
        <f>(F33*0.5)+(($G33*('Scoring Format'!$B$4))+($I33*'Scoring Format'!$B$7)+($M33*('Scoring Format'!$B$3))+($O33*('Scoring Format'!$B$6)))</f>
        <v>205.3</v>
      </c>
      <c r="AA33" s="55"/>
      <c r="AD33" s="52" t="s">
        <v>272</v>
      </c>
      <c r="AE33" s="52"/>
      <c r="AF33" s="50">
        <f t="shared" ref="AF33:AF37" si="29">AH33/AG33</f>
        <v>0.6333333333333333</v>
      </c>
      <c r="AG33" s="53">
        <v>120</v>
      </c>
      <c r="AH33" s="53">
        <v>76</v>
      </c>
      <c r="AI33" s="53">
        <v>892</v>
      </c>
      <c r="AJ33" s="53">
        <f t="shared" si="24"/>
        <v>11.736842105263158</v>
      </c>
      <c r="AK33" s="53">
        <v>5</v>
      </c>
      <c r="AL33" s="50">
        <f t="shared" ref="AL33:AL37" si="30">AK33/AH33</f>
        <v>6.5789473684210523E-2</v>
      </c>
      <c r="AN33" s="53">
        <v>12</v>
      </c>
      <c r="AO33" s="53">
        <v>108</v>
      </c>
      <c r="AP33" s="64">
        <f t="shared" si="25"/>
        <v>9</v>
      </c>
      <c r="AQ33" s="53">
        <v>0</v>
      </c>
      <c r="AR33" s="50">
        <f t="shared" ref="AR33:AR37" si="31">AQ33/AN33</f>
        <v>0</v>
      </c>
      <c r="AV33" s="65" t="e">
        <f>(#REF!+AK33)/(#REF!+AK36)</f>
        <v>#REF!</v>
      </c>
      <c r="AW33" s="65" t="e">
        <f>#REF!/(AK33+#REF!)</f>
        <v>#REF!</v>
      </c>
      <c r="AX33" s="65" t="e">
        <f>AK33/(#REF!+AK33)</f>
        <v>#REF!</v>
      </c>
      <c r="AZ33" s="53">
        <f>(AI33*0.1)+(AK33*6)+(AO33*0.1)+(AQ33*6)</f>
        <v>130</v>
      </c>
      <c r="BA33" s="53">
        <f>(AH33*1)+(AI33*0.1)+(AK33*6)+(AO33*0.1)+(AQ33*6)</f>
        <v>206</v>
      </c>
    </row>
    <row r="34" spans="1:53" x14ac:dyDescent="0.15">
      <c r="A34" s="52" t="s">
        <v>2765</v>
      </c>
      <c r="B34" s="53">
        <v>25</v>
      </c>
      <c r="C34" s="53">
        <v>17</v>
      </c>
      <c r="D34" s="50">
        <f t="shared" si="26"/>
        <v>0.64</v>
      </c>
      <c r="E34" s="53">
        <v>125</v>
      </c>
      <c r="F34" s="53">
        <v>80</v>
      </c>
      <c r="G34" s="53">
        <v>800</v>
      </c>
      <c r="H34" s="53">
        <f t="shared" si="19"/>
        <v>10</v>
      </c>
      <c r="I34" s="53">
        <v>5</v>
      </c>
      <c r="J34" s="50">
        <f t="shared" si="27"/>
        <v>6.25E-2</v>
      </c>
      <c r="L34" s="53">
        <v>4</v>
      </c>
      <c r="M34" s="53">
        <v>20</v>
      </c>
      <c r="N34" s="64">
        <f t="shared" si="20"/>
        <v>5</v>
      </c>
      <c r="O34" s="53">
        <v>0</v>
      </c>
      <c r="P34" s="50">
        <f t="shared" si="28"/>
        <v>0</v>
      </c>
      <c r="S34" s="52" t="s">
        <v>2752</v>
      </c>
      <c r="T34" s="65">
        <f t="shared" si="21"/>
        <v>0.22591943957968477</v>
      </c>
      <c r="U34" s="65">
        <f t="shared" si="22"/>
        <v>0.35714285714285715</v>
      </c>
      <c r="V34" s="65">
        <f t="shared" si="23"/>
        <v>9.5693779904306216E-3</v>
      </c>
      <c r="X34" s="53">
        <f>($G34*('Scoring Format'!$B$4))+($I34*'Scoring Format'!$B$7)+($M34*('Scoring Format'!$B$3))+($O34*('Scoring Format'!$B$6))</f>
        <v>112</v>
      </c>
      <c r="Y34" s="53">
        <f>(F34*1)+(($G34*('Scoring Format'!$B$4))+($I34*'Scoring Format'!$B$7)+($M34*('Scoring Format'!$B$3))+($O34*('Scoring Format'!$B$6)))</f>
        <v>192</v>
      </c>
      <c r="Z34" s="53">
        <f>(F34*0.5)+(($G34*('Scoring Format'!$B$4))+($I34*'Scoring Format'!$B$7)+($M34*('Scoring Format'!$B$3))+($O34*('Scoring Format'!$B$6)))</f>
        <v>152</v>
      </c>
      <c r="AA34" s="55"/>
      <c r="AD34" s="52" t="s">
        <v>273</v>
      </c>
      <c r="AE34" s="52"/>
      <c r="AF34" s="50">
        <f t="shared" si="29"/>
        <v>0.55000000000000004</v>
      </c>
      <c r="AG34" s="53">
        <v>40</v>
      </c>
      <c r="AH34" s="53">
        <v>22</v>
      </c>
      <c r="AI34" s="53">
        <v>325</v>
      </c>
      <c r="AJ34" s="53">
        <f t="shared" si="24"/>
        <v>14.772727272727273</v>
      </c>
      <c r="AK34" s="53">
        <v>2</v>
      </c>
      <c r="AL34" s="50">
        <f t="shared" si="30"/>
        <v>9.0909090909090912E-2</v>
      </c>
      <c r="AN34" s="53">
        <v>5</v>
      </c>
      <c r="AO34" s="53">
        <v>20</v>
      </c>
      <c r="AP34" s="64">
        <f t="shared" si="25"/>
        <v>4</v>
      </c>
      <c r="AQ34" s="53">
        <v>0</v>
      </c>
      <c r="AR34" s="50">
        <f t="shared" si="31"/>
        <v>0</v>
      </c>
      <c r="AV34" s="65" t="e">
        <f>(#REF!+AK34)/(#REF!+AK37)</f>
        <v>#REF!</v>
      </c>
      <c r="AW34" s="65" t="e">
        <f>#REF!/(AK34+#REF!)</f>
        <v>#REF!</v>
      </c>
      <c r="AX34" s="65" t="e">
        <f>AK34/(#REF!+AK34)</f>
        <v>#REF!</v>
      </c>
      <c r="AZ34" s="53">
        <f>(AI34*0.1)+(AK34*6)+(AO34*0.1)+(AQ34*6)</f>
        <v>46.5</v>
      </c>
      <c r="BA34" s="53">
        <f>(AH34*1)+(AI34*0.1)+(AK34*6)+(AO34*0.1)+(AQ34*6)</f>
        <v>68.5</v>
      </c>
    </row>
    <row r="35" spans="1:53" x14ac:dyDescent="0.15">
      <c r="A35" s="52" t="s">
        <v>2764</v>
      </c>
      <c r="B35" s="53">
        <v>28</v>
      </c>
      <c r="C35" s="53"/>
      <c r="D35" s="50">
        <f t="shared" si="26"/>
        <v>0.54545454545454541</v>
      </c>
      <c r="E35" s="53">
        <v>11</v>
      </c>
      <c r="F35" s="53">
        <v>6</v>
      </c>
      <c r="G35" s="53">
        <v>48</v>
      </c>
      <c r="H35" s="53">
        <f t="shared" si="19"/>
        <v>8</v>
      </c>
      <c r="I35" s="53">
        <v>1</v>
      </c>
      <c r="J35" s="50">
        <f t="shared" si="27"/>
        <v>0.16666666666666666</v>
      </c>
      <c r="L35" s="53"/>
      <c r="M35" s="53"/>
      <c r="N35" s="64" t="e">
        <f t="shared" si="20"/>
        <v>#DIV/0!</v>
      </c>
      <c r="O35" s="53"/>
      <c r="P35" s="50" t="e">
        <f t="shared" si="28"/>
        <v>#DIV/0!</v>
      </c>
      <c r="S35" s="52" t="s">
        <v>2766</v>
      </c>
      <c r="T35" s="65">
        <f t="shared" si="21"/>
        <v>1.9264448336252189E-2</v>
      </c>
      <c r="U35" s="65">
        <f t="shared" si="22"/>
        <v>3.1428571428571431E-2</v>
      </c>
      <c r="V35" s="65">
        <f t="shared" si="23"/>
        <v>0</v>
      </c>
      <c r="X35" s="53">
        <f>($G35*('Scoring Format'!$B$4))+($I35*'Scoring Format'!$B$7)+($M35*('Scoring Format'!$B$3))+($O35*('Scoring Format'!$B$6))</f>
        <v>10.8</v>
      </c>
      <c r="Y35" s="53">
        <f>(F35*1)+(($G35*('Scoring Format'!$B$4))+($I35*'Scoring Format'!$B$7)+($M35*('Scoring Format'!$B$3))+($O35*('Scoring Format'!$B$6)))</f>
        <v>16.8</v>
      </c>
      <c r="Z35" s="53">
        <f>(F35*0.5)+(($G35*('Scoring Format'!$B$4))+($I35*'Scoring Format'!$B$7)+($M35*('Scoring Format'!$B$3))+($O35*('Scoring Format'!$B$6)))</f>
        <v>13.8</v>
      </c>
      <c r="AA35" s="55"/>
      <c r="AD35" s="52" t="s">
        <v>274</v>
      </c>
      <c r="AE35" s="52"/>
      <c r="AF35" s="50">
        <f t="shared" si="29"/>
        <v>0.66206896551724137</v>
      </c>
      <c r="AG35" s="53">
        <v>145</v>
      </c>
      <c r="AH35" s="53">
        <v>96</v>
      </c>
      <c r="AI35" s="53">
        <v>1098</v>
      </c>
      <c r="AJ35" s="53">
        <f t="shared" si="24"/>
        <v>11.4375</v>
      </c>
      <c r="AK35" s="53">
        <v>7</v>
      </c>
      <c r="AL35" s="50">
        <f t="shared" si="30"/>
        <v>7.2916666666666671E-2</v>
      </c>
      <c r="AN35" s="53">
        <v>0</v>
      </c>
      <c r="AO35" s="53">
        <v>0</v>
      </c>
      <c r="AP35" s="64" t="e">
        <f t="shared" si="25"/>
        <v>#DIV/0!</v>
      </c>
      <c r="AQ35" s="53">
        <v>0</v>
      </c>
      <c r="AR35" s="50" t="e">
        <f t="shared" si="31"/>
        <v>#DIV/0!</v>
      </c>
      <c r="AV35" s="65" t="e">
        <f>(#REF!+AK35)/(#REF!+AK38)</f>
        <v>#REF!</v>
      </c>
      <c r="AW35" s="65" t="e">
        <f>#REF!/(AK35+#REF!)</f>
        <v>#REF!</v>
      </c>
      <c r="AX35" s="65" t="e">
        <f>AK35/(#REF!+AK35)</f>
        <v>#REF!</v>
      </c>
      <c r="AZ35" s="53">
        <f>(AI35*0.1)+(AK35*6)+(AO35*0.1)+(AQ35*6)</f>
        <v>151.80000000000001</v>
      </c>
      <c r="BA35" s="53">
        <f>(AH35*1)+(AI35*0.1)+(AK35*6)+(AO35*0.1)+(AQ35*6)</f>
        <v>247.8</v>
      </c>
    </row>
    <row r="36" spans="1:53" x14ac:dyDescent="0.15">
      <c r="A36" s="52" t="s">
        <v>1969</v>
      </c>
      <c r="B36" s="53">
        <v>23</v>
      </c>
      <c r="C36" s="53"/>
      <c r="D36" s="50">
        <f t="shared" si="26"/>
        <v>0.6</v>
      </c>
      <c r="E36" s="53">
        <v>20</v>
      </c>
      <c r="F36" s="53">
        <v>12</v>
      </c>
      <c r="G36" s="53">
        <v>96</v>
      </c>
      <c r="H36" s="53">
        <f t="shared" si="19"/>
        <v>8</v>
      </c>
      <c r="I36" s="53">
        <v>1</v>
      </c>
      <c r="J36" s="50">
        <f t="shared" si="27"/>
        <v>8.3333333333333329E-2</v>
      </c>
      <c r="L36" s="53"/>
      <c r="M36" s="53"/>
      <c r="N36" s="64" t="e">
        <f t="shared" si="20"/>
        <v>#DIV/0!</v>
      </c>
      <c r="O36" s="53"/>
      <c r="P36" s="50" t="e">
        <f t="shared" si="28"/>
        <v>#DIV/0!</v>
      </c>
      <c r="S36" s="52" t="s">
        <v>1970</v>
      </c>
      <c r="T36" s="65">
        <f t="shared" si="21"/>
        <v>3.5026269702276708E-2</v>
      </c>
      <c r="U36" s="65">
        <f t="shared" si="22"/>
        <v>5.7142857142857141E-2</v>
      </c>
      <c r="V36" s="65">
        <f t="shared" si="23"/>
        <v>0</v>
      </c>
      <c r="X36" s="53">
        <f>($G36*('Scoring Format'!$B$4))+($I36*'Scoring Format'!$B$7)+($M36*('Scoring Format'!$B$3))+($O36*('Scoring Format'!$B$6))</f>
        <v>15.600000000000001</v>
      </c>
      <c r="Y36" s="53">
        <f>(F36*1)+(($G36*('Scoring Format'!$B$4))+($I36*'Scoring Format'!$B$7)+($M36*('Scoring Format'!$B$3))+($O36*('Scoring Format'!$B$6)))</f>
        <v>27.6</v>
      </c>
      <c r="Z36" s="53">
        <f>(F36*0.5)+(($G36*('Scoring Format'!$B$4))+($I36*'Scoring Format'!$B$7)+($M36*('Scoring Format'!$B$3))+($O36*('Scoring Format'!$B$6)))</f>
        <v>21.6</v>
      </c>
      <c r="AA36" s="55"/>
      <c r="AD36" s="52" t="s">
        <v>275</v>
      </c>
      <c r="AE36" s="52"/>
      <c r="AF36" s="50">
        <f t="shared" si="29"/>
        <v>0.6</v>
      </c>
      <c r="AG36" s="53">
        <v>10</v>
      </c>
      <c r="AH36" s="53">
        <v>6</v>
      </c>
      <c r="AI36" s="53">
        <v>100</v>
      </c>
      <c r="AJ36" s="53">
        <f t="shared" si="24"/>
        <v>16.666666666666668</v>
      </c>
      <c r="AK36" s="53">
        <v>0</v>
      </c>
      <c r="AL36" s="50">
        <f t="shared" si="30"/>
        <v>0</v>
      </c>
      <c r="AN36" s="53">
        <v>0</v>
      </c>
      <c r="AO36" s="53">
        <v>0</v>
      </c>
      <c r="AP36" s="64" t="e">
        <f t="shared" si="25"/>
        <v>#DIV/0!</v>
      </c>
      <c r="AQ36" s="53">
        <v>0</v>
      </c>
      <c r="AR36" s="50" t="e">
        <f t="shared" si="31"/>
        <v>#DIV/0!</v>
      </c>
      <c r="AV36" s="65" t="e">
        <f>(#REF!+AK36)/(#REF!+AK41)</f>
        <v>#REF!</v>
      </c>
      <c r="AW36" s="65" t="e">
        <f>#REF!/(AK36+#REF!)</f>
        <v>#REF!</v>
      </c>
      <c r="AX36" s="65" t="e">
        <f>AK36/(#REF!+AK36)</f>
        <v>#REF!</v>
      </c>
      <c r="AZ36" s="53">
        <f>(AI36*0.1)+(AK36*6)+(AO36*0.1)+(AQ36*6)</f>
        <v>10</v>
      </c>
      <c r="BA36" s="53">
        <f>(AH36*1)+(AI36*0.1)+(AK36*6)+(AO36*0.1)+(AQ36*6)</f>
        <v>16</v>
      </c>
    </row>
    <row r="37" spans="1:53" x14ac:dyDescent="0.15">
      <c r="A37" s="52" t="s">
        <v>1971</v>
      </c>
      <c r="B37" s="53">
        <v>23</v>
      </c>
      <c r="C37" s="53"/>
      <c r="D37" s="50">
        <f t="shared" si="26"/>
        <v>0.47619047619047616</v>
      </c>
      <c r="E37" s="53">
        <v>21</v>
      </c>
      <c r="F37" s="53">
        <v>10</v>
      </c>
      <c r="G37" s="53">
        <v>110</v>
      </c>
      <c r="H37" s="53">
        <f t="shared" si="19"/>
        <v>11</v>
      </c>
      <c r="I37" s="53">
        <v>1</v>
      </c>
      <c r="J37" s="50">
        <f t="shared" si="27"/>
        <v>0.1</v>
      </c>
      <c r="L37" s="53"/>
      <c r="M37" s="53"/>
      <c r="N37" s="64" t="e">
        <f t="shared" si="20"/>
        <v>#DIV/0!</v>
      </c>
      <c r="O37" s="53"/>
      <c r="P37" s="50" t="e">
        <f t="shared" si="28"/>
        <v>#DIV/0!</v>
      </c>
      <c r="S37" s="52" t="s">
        <v>1972</v>
      </c>
      <c r="T37" s="65">
        <f t="shared" si="21"/>
        <v>3.6777583187390543E-2</v>
      </c>
      <c r="U37" s="65">
        <f t="shared" si="22"/>
        <v>0.06</v>
      </c>
      <c r="V37" s="65">
        <f t="shared" si="23"/>
        <v>0</v>
      </c>
      <c r="X37" s="53">
        <f>($G37*('Scoring Format'!$B$4))+($I37*'Scoring Format'!$B$7)+($M37*('Scoring Format'!$B$3))+($O37*('Scoring Format'!$B$6))</f>
        <v>17</v>
      </c>
      <c r="Y37" s="53">
        <f>(F37*1)+(($G37*('Scoring Format'!$B$4))+($I37*'Scoring Format'!$B$7)+($M37*('Scoring Format'!$B$3))+($O37*('Scoring Format'!$B$6)))</f>
        <v>27</v>
      </c>
      <c r="Z37" s="53">
        <f>(F37*0.5)+(($G37*('Scoring Format'!$B$4))+($I37*'Scoring Format'!$B$7)+($M37*('Scoring Format'!$B$3))+($O37*('Scoring Format'!$B$6)))</f>
        <v>22</v>
      </c>
      <c r="AA37" s="55"/>
      <c r="AD37" s="52" t="s">
        <v>326</v>
      </c>
      <c r="AE37" s="52"/>
      <c r="AF37" s="50" t="e">
        <f t="shared" si="29"/>
        <v>#DIV/0!</v>
      </c>
      <c r="AG37" s="53"/>
      <c r="AH37" s="53"/>
      <c r="AI37" s="53"/>
      <c r="AJ37" s="53"/>
      <c r="AK37" s="53"/>
      <c r="AL37" s="50" t="e">
        <f t="shared" si="30"/>
        <v>#DIV/0!</v>
      </c>
      <c r="AN37" s="53"/>
      <c r="AO37" s="53"/>
      <c r="AP37" s="64" t="e">
        <f t="shared" si="25"/>
        <v>#DIV/0!</v>
      </c>
      <c r="AQ37" s="53"/>
      <c r="AR37" s="50" t="e">
        <f t="shared" si="31"/>
        <v>#DIV/0!</v>
      </c>
      <c r="AV37" s="65" t="e">
        <f>(#REF!+AK37)/(#REF!+AK42)</f>
        <v>#REF!</v>
      </c>
      <c r="AW37" s="65" t="e">
        <f>#REF!/(AK37+#REF!)</f>
        <v>#REF!</v>
      </c>
      <c r="AX37" s="65" t="e">
        <f>AK37/(#REF!+AK37)</f>
        <v>#REF!</v>
      </c>
      <c r="AZ37" s="53"/>
      <c r="BA37" s="53"/>
    </row>
    <row r="38" spans="1:53" x14ac:dyDescent="0.15">
      <c r="A38" s="51" t="s">
        <v>44</v>
      </c>
      <c r="B38" s="51"/>
      <c r="C38" s="51"/>
      <c r="D38" s="58"/>
      <c r="E38" s="51">
        <f>SUM(E32:E37)</f>
        <v>342</v>
      </c>
      <c r="F38" s="51">
        <f t="shared" ref="F38:I38" si="32">SUM(F32:F37)</f>
        <v>214</v>
      </c>
      <c r="G38" s="51">
        <f t="shared" si="32"/>
        <v>2667</v>
      </c>
      <c r="H38" s="51"/>
      <c r="I38" s="51">
        <f t="shared" si="32"/>
        <v>17</v>
      </c>
      <c r="J38" s="51"/>
      <c r="K38" s="51"/>
      <c r="L38" s="51">
        <f>SUM(L32:L37)</f>
        <v>6</v>
      </c>
      <c r="M38" s="51">
        <f t="shared" ref="M38:O38" si="33">SUM(M32:M37)</f>
        <v>30</v>
      </c>
      <c r="N38" s="51"/>
      <c r="O38" s="51">
        <f t="shared" si="33"/>
        <v>0</v>
      </c>
      <c r="P38" s="51"/>
      <c r="AD38" s="51" t="s">
        <v>44</v>
      </c>
      <c r="AE38" s="51"/>
      <c r="AF38" s="58"/>
      <c r="AG38" s="51">
        <f>SUM(AG32:AG37)</f>
        <v>422</v>
      </c>
      <c r="AH38" s="51">
        <f t="shared" ref="AH38:AI38" si="34">SUM(AH32:AH37)</f>
        <v>265</v>
      </c>
      <c r="AI38" s="51">
        <f t="shared" si="34"/>
        <v>3125</v>
      </c>
      <c r="AJ38" s="51"/>
      <c r="AK38" s="51">
        <f t="shared" ref="AK38" si="35">SUM(AK32:AK37)</f>
        <v>20</v>
      </c>
      <c r="AL38" s="51"/>
      <c r="AM38" s="51"/>
      <c r="AN38" s="51">
        <f>SUM(AN32:AN37)</f>
        <v>17</v>
      </c>
      <c r="AO38" s="51">
        <f t="shared" ref="AO38" si="36">SUM(AO32:AO37)</f>
        <v>128</v>
      </c>
      <c r="AP38" s="51"/>
      <c r="AQ38" s="51">
        <f t="shared" ref="AQ38" si="37">SUM(AQ32:AQ37)</f>
        <v>0</v>
      </c>
      <c r="AR38" s="51"/>
    </row>
    <row r="39" spans="1:53" x14ac:dyDescent="0.15">
      <c r="A39" s="51"/>
      <c r="C39" s="55"/>
      <c r="D39" s="55"/>
      <c r="E39" s="55"/>
      <c r="F39" s="55"/>
      <c r="G39" s="55"/>
      <c r="H39" s="55"/>
      <c r="I39" s="55"/>
      <c r="J39" s="55"/>
      <c r="K39" s="55"/>
      <c r="L39" s="55"/>
      <c r="AC39" s="51"/>
      <c r="AE39" s="55"/>
      <c r="AF39" s="55"/>
      <c r="AG39" s="55"/>
      <c r="AH39" s="55"/>
      <c r="AI39" s="55"/>
      <c r="AJ39" s="55"/>
      <c r="AK39" s="55"/>
      <c r="AL39" s="55"/>
      <c r="AM39" s="55"/>
      <c r="AN39" s="55"/>
    </row>
    <row r="40" spans="1:53" x14ac:dyDescent="0.15">
      <c r="A40" s="51"/>
      <c r="C40" s="55"/>
      <c r="D40" s="55"/>
      <c r="E40" s="55"/>
      <c r="F40" s="55"/>
      <c r="G40" s="55"/>
      <c r="H40" s="55"/>
      <c r="I40" s="55"/>
      <c r="J40" s="55"/>
      <c r="K40" s="55"/>
      <c r="L40" s="55"/>
      <c r="AC40" s="51"/>
      <c r="AE40" s="55"/>
      <c r="AF40" s="55"/>
      <c r="AG40" s="55"/>
      <c r="AH40" s="55"/>
      <c r="AI40" s="55"/>
      <c r="AJ40" s="55"/>
      <c r="AK40" s="55"/>
      <c r="AL40" s="55"/>
      <c r="AM40" s="55"/>
      <c r="AN40" s="55"/>
    </row>
    <row r="41" spans="1:53" x14ac:dyDescent="0.15">
      <c r="A41" s="524" t="s">
        <v>52</v>
      </c>
      <c r="B41" s="524"/>
      <c r="C41" s="524"/>
      <c r="D41" s="524"/>
      <c r="E41" s="524"/>
      <c r="F41" s="524"/>
      <c r="G41" s="524"/>
      <c r="H41" s="97"/>
      <c r="I41" s="97"/>
      <c r="J41" s="55"/>
      <c r="K41" s="55"/>
      <c r="L41" s="524" t="s">
        <v>49</v>
      </c>
      <c r="M41" s="524"/>
      <c r="N41" s="524"/>
      <c r="O41" s="524"/>
      <c r="P41" s="524"/>
      <c r="T41" s="524" t="s">
        <v>50</v>
      </c>
      <c r="U41" s="524"/>
      <c r="V41" s="524"/>
      <c r="X41" s="524"/>
      <c r="Y41" s="523"/>
      <c r="AE41" s="524" t="s">
        <v>52</v>
      </c>
      <c r="AF41" s="524"/>
      <c r="AG41" s="524"/>
      <c r="AH41" s="524"/>
      <c r="AI41" s="524"/>
      <c r="AJ41" s="524"/>
      <c r="AK41" s="524"/>
      <c r="AL41" s="55"/>
      <c r="AM41" s="55"/>
      <c r="AN41" s="524" t="s">
        <v>49</v>
      </c>
      <c r="AO41" s="524"/>
      <c r="AP41" s="524"/>
      <c r="AQ41" s="524"/>
      <c r="AR41" s="524"/>
      <c r="AV41" s="524" t="s">
        <v>50</v>
      </c>
      <c r="AW41" s="524"/>
      <c r="AX41" s="524"/>
      <c r="AZ41" s="524" t="s">
        <v>51</v>
      </c>
      <c r="BA41" s="523"/>
    </row>
    <row r="42" spans="1:53" x14ac:dyDescent="0.15">
      <c r="A42" s="51" t="s">
        <v>31</v>
      </c>
      <c r="B42" s="51" t="s">
        <v>1517</v>
      </c>
      <c r="C42" s="51" t="s">
        <v>66</v>
      </c>
      <c r="D42" s="51" t="s">
        <v>34</v>
      </c>
      <c r="E42" s="51" t="s">
        <v>17</v>
      </c>
      <c r="F42" s="51" t="s">
        <v>18</v>
      </c>
      <c r="G42" s="51" t="s">
        <v>19</v>
      </c>
      <c r="H42" s="51" t="s">
        <v>20</v>
      </c>
      <c r="I42" s="51" t="s">
        <v>6</v>
      </c>
      <c r="J42" s="51" t="s">
        <v>53</v>
      </c>
      <c r="L42" s="51" t="s">
        <v>10</v>
      </c>
      <c r="M42" s="51" t="s">
        <v>11</v>
      </c>
      <c r="N42" s="51" t="s">
        <v>12</v>
      </c>
      <c r="O42" s="51" t="s">
        <v>54</v>
      </c>
      <c r="P42" s="51" t="s">
        <v>7</v>
      </c>
      <c r="S42" s="51" t="s">
        <v>31</v>
      </c>
      <c r="T42" s="51" t="s">
        <v>47</v>
      </c>
      <c r="U42" s="51" t="s">
        <v>45</v>
      </c>
      <c r="V42" s="51" t="s">
        <v>46</v>
      </c>
      <c r="X42" s="51" t="s">
        <v>14</v>
      </c>
      <c r="Y42" s="51" t="s">
        <v>21</v>
      </c>
      <c r="Z42" s="51" t="s">
        <v>1004</v>
      </c>
      <c r="AA42" s="51"/>
      <c r="AD42" s="51" t="s">
        <v>31</v>
      </c>
      <c r="AE42" s="51" t="s">
        <v>66</v>
      </c>
      <c r="AF42" s="51" t="s">
        <v>34</v>
      </c>
      <c r="AG42" s="51" t="s">
        <v>17</v>
      </c>
      <c r="AH42" s="51" t="s">
        <v>18</v>
      </c>
      <c r="AI42" s="51" t="s">
        <v>19</v>
      </c>
      <c r="AJ42" s="51" t="s">
        <v>20</v>
      </c>
      <c r="AK42" s="51" t="s">
        <v>6</v>
      </c>
      <c r="AL42" s="51" t="s">
        <v>53</v>
      </c>
      <c r="AN42" s="51" t="s">
        <v>10</v>
      </c>
      <c r="AO42" s="51" t="s">
        <v>11</v>
      </c>
      <c r="AP42" s="51" t="s">
        <v>12</v>
      </c>
      <c r="AQ42" s="51" t="s">
        <v>54</v>
      </c>
      <c r="AR42" s="51" t="s">
        <v>7</v>
      </c>
      <c r="AV42" s="51" t="s">
        <v>47</v>
      </c>
      <c r="AW42" s="51" t="s">
        <v>45</v>
      </c>
      <c r="AX42" s="51" t="s">
        <v>46</v>
      </c>
      <c r="AZ42" s="51" t="s">
        <v>14</v>
      </c>
      <c r="BA42" s="51" t="s">
        <v>21</v>
      </c>
    </row>
    <row r="43" spans="1:53" x14ac:dyDescent="0.15">
      <c r="A43" s="52" t="s">
        <v>2753</v>
      </c>
      <c r="B43" s="53">
        <v>25</v>
      </c>
      <c r="C43" s="53">
        <v>17</v>
      </c>
      <c r="D43" s="50">
        <f>F43/E43</f>
        <v>0.76470588235294112</v>
      </c>
      <c r="E43" s="53">
        <v>17</v>
      </c>
      <c r="F43" s="53">
        <v>13</v>
      </c>
      <c r="G43" s="53">
        <v>115</v>
      </c>
      <c r="H43" s="53">
        <f>G43/F43</f>
        <v>8.8461538461538467</v>
      </c>
      <c r="I43" s="53">
        <v>0</v>
      </c>
      <c r="J43" s="50">
        <f>I43/F43</f>
        <v>0</v>
      </c>
      <c r="L43" s="53">
        <v>0</v>
      </c>
      <c r="M43" s="53">
        <v>0</v>
      </c>
      <c r="N43" s="53">
        <v>0</v>
      </c>
      <c r="O43" s="53">
        <v>0</v>
      </c>
      <c r="P43" s="50" t="e">
        <f>O43/L43</f>
        <v>#DIV/0!</v>
      </c>
      <c r="S43" s="52" t="s">
        <v>2754</v>
      </c>
      <c r="T43" s="65">
        <f>(E43+L43)/($E$47+$L$47+$E$38+$L$38+$K$27+$D$27+$N$17)</f>
        <v>1.8085106382978722E-2</v>
      </c>
      <c r="U43" s="65">
        <f>E43/($E$47+$E$38+$K$27)</f>
        <v>3.2567049808429116E-2</v>
      </c>
      <c r="V43" s="65">
        <f>L43/($L$47+$L$38+$D$27+$N$17)</f>
        <v>0</v>
      </c>
      <c r="X43" s="53">
        <f>($G43*('Scoring Format'!$B$4))+($I43*'Scoring Format'!$B$7)+($M43*('Scoring Format'!$B$3))+($O43*('Scoring Format'!$B$6))</f>
        <v>11.5</v>
      </c>
      <c r="Y43" s="53">
        <f>(F43*1)+(($G43*('Scoring Format'!$B$4))+($I43*'Scoring Format'!$B$7)+($M43*('Scoring Format'!$B$3))+($O43*('Scoring Format'!$B$6)))</f>
        <v>24.5</v>
      </c>
      <c r="Z43" s="53">
        <f>(F43*0.5)+(($G43*('Scoring Format'!$B$4))+($I43*'Scoring Format'!$B$7)+($M43*('Scoring Format'!$B$3))+($O43*('Scoring Format'!$B$6)))</f>
        <v>18</v>
      </c>
      <c r="AA43" s="55"/>
      <c r="AD43" s="52" t="s">
        <v>276</v>
      </c>
      <c r="AE43" s="52"/>
      <c r="AF43" s="50">
        <f>AH43/AG43</f>
        <v>0.5625</v>
      </c>
      <c r="AG43" s="53">
        <v>16</v>
      </c>
      <c r="AH43" s="53">
        <v>9</v>
      </c>
      <c r="AI43" s="53">
        <v>108</v>
      </c>
      <c r="AJ43" s="53">
        <f>AI43/AH43</f>
        <v>12</v>
      </c>
      <c r="AK43" s="53">
        <v>1</v>
      </c>
      <c r="AL43" s="50">
        <f>AK43/AH43</f>
        <v>0.1111111111111111</v>
      </c>
      <c r="AN43" s="53">
        <v>0</v>
      </c>
      <c r="AO43" s="53">
        <v>0</v>
      </c>
      <c r="AP43" s="53">
        <v>0</v>
      </c>
      <c r="AQ43" s="53">
        <v>0</v>
      </c>
      <c r="AR43" s="50" t="e">
        <f>AQ43/AN43</f>
        <v>#DIV/0!</v>
      </c>
      <c r="AV43" s="65" t="e">
        <f>(#REF!+AK43)/(#REF!+AK46)</f>
        <v>#REF!</v>
      </c>
      <c r="AW43" s="65" t="e">
        <f>#REF!/(AK43+#REF!)</f>
        <v>#REF!</v>
      </c>
      <c r="AX43" s="65" t="e">
        <f>AK43/(#REF!+AK43)</f>
        <v>#REF!</v>
      </c>
      <c r="AZ43" s="53">
        <f>(AI43*0.1)+(AK43*6)+(AO43*0.1)+(AQ43*6)</f>
        <v>16.8</v>
      </c>
      <c r="BA43" s="53">
        <f>(AH43*1)+(AI43*0.1)+(AK43*6)+(AO43*0.1)+(AQ43*6)</f>
        <v>25.8</v>
      </c>
    </row>
    <row r="44" spans="1:53" x14ac:dyDescent="0.15">
      <c r="A44" s="52" t="s">
        <v>1973</v>
      </c>
      <c r="B44" s="53">
        <v>23</v>
      </c>
      <c r="C44" s="53">
        <v>17</v>
      </c>
      <c r="D44" s="50">
        <f t="shared" ref="D44:D46" si="38">F44/E44</f>
        <v>0.6964285714285714</v>
      </c>
      <c r="E44" s="53">
        <v>56</v>
      </c>
      <c r="F44" s="53">
        <v>39</v>
      </c>
      <c r="G44" s="53">
        <v>417</v>
      </c>
      <c r="H44" s="53">
        <f>G44/F44</f>
        <v>10.692307692307692</v>
      </c>
      <c r="I44" s="53">
        <v>3</v>
      </c>
      <c r="J44" s="50">
        <f t="shared" ref="J44:J46" si="39">I44/F44</f>
        <v>7.6923076923076927E-2</v>
      </c>
      <c r="L44" s="53">
        <v>0</v>
      </c>
      <c r="M44" s="53">
        <v>0</v>
      </c>
      <c r="N44" s="53">
        <v>0</v>
      </c>
      <c r="O44" s="53">
        <v>0</v>
      </c>
      <c r="P44" s="50" t="e">
        <f t="shared" ref="P44:P46" si="40">O44/L44</f>
        <v>#DIV/0!</v>
      </c>
      <c r="S44" s="52" t="s">
        <v>1974</v>
      </c>
      <c r="T44" s="65">
        <f>(E44+L44)/($E$47+$L$47+$E$38+$L$38+$K$27+$D$27+$N$17)</f>
        <v>5.9574468085106386E-2</v>
      </c>
      <c r="U44" s="65">
        <f>E44/($E$47+$E$38+$K$27)</f>
        <v>0.10727969348659004</v>
      </c>
      <c r="V44" s="65">
        <f>L44/($L$47+$L$38+$D$27+$N$17)</f>
        <v>0</v>
      </c>
      <c r="X44" s="53">
        <f>($G44*('Scoring Format'!$B$4))+($I44*'Scoring Format'!$B$7)+($M44*('Scoring Format'!$B$3))+($O44*('Scoring Format'!$B$6))</f>
        <v>59.7</v>
      </c>
      <c r="Y44" s="53">
        <f>(F44*1)+(($G44*('Scoring Format'!$B$4))+($I44*'Scoring Format'!$B$7)+($M44*('Scoring Format'!$B$3))+($O44*('Scoring Format'!$B$6)))</f>
        <v>98.7</v>
      </c>
      <c r="Z44" s="53">
        <f>(F44*0.5)+(($G44*('Scoring Format'!$B$4))+($I44*'Scoring Format'!$B$7)+($M44*('Scoring Format'!$B$3))+($O44*('Scoring Format'!$B$6)))</f>
        <v>79.2</v>
      </c>
      <c r="AA44" s="55"/>
      <c r="AD44" s="52" t="s">
        <v>277</v>
      </c>
      <c r="AE44" s="52"/>
      <c r="AF44" s="50">
        <f t="shared" ref="AF44:AF46" si="41">AH44/AG44</f>
        <v>0.74285714285714288</v>
      </c>
      <c r="AG44" s="53">
        <v>35</v>
      </c>
      <c r="AH44" s="53">
        <v>26</v>
      </c>
      <c r="AI44" s="53">
        <v>283</v>
      </c>
      <c r="AJ44" s="53">
        <f>AI44/AH44</f>
        <v>10.884615384615385</v>
      </c>
      <c r="AK44" s="53">
        <v>2</v>
      </c>
      <c r="AL44" s="50">
        <f t="shared" ref="AL44:AL46" si="42">AK44/AH44</f>
        <v>7.6923076923076927E-2</v>
      </c>
      <c r="AN44" s="53">
        <v>0</v>
      </c>
      <c r="AO44" s="53">
        <v>0</v>
      </c>
      <c r="AP44" s="53">
        <v>0</v>
      </c>
      <c r="AQ44" s="53">
        <v>0</v>
      </c>
      <c r="AR44" s="50" t="e">
        <f t="shared" ref="AR44:AR46" si="43">AQ44/AN44</f>
        <v>#DIV/0!</v>
      </c>
      <c r="AV44" s="65" t="e">
        <f>(#REF!+AK44)/(#REF!+AK47)</f>
        <v>#REF!</v>
      </c>
      <c r="AW44" s="65" t="e">
        <f>#REF!/(AK44+#REF!)</f>
        <v>#REF!</v>
      </c>
      <c r="AX44" s="65" t="e">
        <f>AK44/(#REF!+AK44)</f>
        <v>#REF!</v>
      </c>
      <c r="AZ44" s="53">
        <f>(AI44*0.1)+(AK44*6)+(AO44*0.1)+(AQ44*6)</f>
        <v>40.299999999999997</v>
      </c>
      <c r="BA44" s="53">
        <f>(AH44*1)+(AI44*0.1)+(AK44*6)+(AO44*0.1)+(AQ44*6)</f>
        <v>66.3</v>
      </c>
    </row>
    <row r="45" spans="1:53" x14ac:dyDescent="0.15">
      <c r="A45" s="52" t="s">
        <v>2755</v>
      </c>
      <c r="B45" s="53">
        <v>28</v>
      </c>
      <c r="C45" s="53">
        <v>17</v>
      </c>
      <c r="D45" s="50">
        <f t="shared" si="38"/>
        <v>0.66666666666666663</v>
      </c>
      <c r="E45" s="53">
        <v>6</v>
      </c>
      <c r="F45" s="53">
        <v>4</v>
      </c>
      <c r="G45" s="53">
        <v>40</v>
      </c>
      <c r="H45" s="53">
        <f>G45/F45</f>
        <v>10</v>
      </c>
      <c r="I45" s="53">
        <v>1</v>
      </c>
      <c r="J45" s="50">
        <f t="shared" si="39"/>
        <v>0.25</v>
      </c>
      <c r="L45" s="53">
        <v>0</v>
      </c>
      <c r="M45" s="53">
        <v>0</v>
      </c>
      <c r="N45" s="53">
        <v>0</v>
      </c>
      <c r="O45" s="53">
        <v>0</v>
      </c>
      <c r="P45" s="50" t="e">
        <f t="shared" si="40"/>
        <v>#DIV/0!</v>
      </c>
      <c r="S45" s="52" t="s">
        <v>2756</v>
      </c>
      <c r="T45" s="65">
        <f>(E45+L45)/($E$47+$L$47+$E$38+$L$38+$K$27+$D$27+$N$17)</f>
        <v>6.382978723404255E-3</v>
      </c>
      <c r="U45" s="65">
        <f>E45/($E$47+$E$38+$K$27)</f>
        <v>1.1494252873563218E-2</v>
      </c>
      <c r="V45" s="65">
        <f>L45/($L$47+$L$38+$D$27+$N$17)</f>
        <v>0</v>
      </c>
      <c r="X45" s="53">
        <f>($G45*('Scoring Format'!$B$4))+($I45*'Scoring Format'!$B$7)+($M45*('Scoring Format'!$B$3))+($O45*('Scoring Format'!$B$6))</f>
        <v>10</v>
      </c>
      <c r="Y45" s="53">
        <f>(F45*1)+(($G45*('Scoring Format'!$B$4))+($I45*'Scoring Format'!$B$7)+($M45*('Scoring Format'!$B$3))+($O45*('Scoring Format'!$B$6)))</f>
        <v>14</v>
      </c>
      <c r="Z45" s="53">
        <f>(F45*0.5)+(($G45*('Scoring Format'!$B$4))+($I45*'Scoring Format'!$B$7)+($M45*('Scoring Format'!$B$3))+($O45*('Scoring Format'!$B$6)))</f>
        <v>12</v>
      </c>
      <c r="AA45" s="55"/>
      <c r="AD45" s="52" t="s">
        <v>329</v>
      </c>
      <c r="AE45" s="52"/>
      <c r="AF45" s="50">
        <f t="shared" si="41"/>
        <v>0.5</v>
      </c>
      <c r="AG45" s="53">
        <v>12</v>
      </c>
      <c r="AH45" s="53">
        <v>6</v>
      </c>
      <c r="AI45" s="53">
        <v>65</v>
      </c>
      <c r="AJ45" s="53">
        <f>AI45/AH45</f>
        <v>10.833333333333334</v>
      </c>
      <c r="AK45" s="53">
        <v>0</v>
      </c>
      <c r="AL45" s="50">
        <f t="shared" si="42"/>
        <v>0</v>
      </c>
      <c r="AN45" s="53">
        <v>0</v>
      </c>
      <c r="AO45" s="53">
        <v>0</v>
      </c>
      <c r="AP45" s="53">
        <v>0</v>
      </c>
      <c r="AQ45" s="53">
        <v>0</v>
      </c>
      <c r="AR45" s="50" t="e">
        <f t="shared" si="43"/>
        <v>#DIV/0!</v>
      </c>
      <c r="AV45" s="65" t="e">
        <f>(#REF!+AK45)/(#REF!+AI49)</f>
        <v>#REF!</v>
      </c>
      <c r="AW45" s="65" t="e">
        <f>#REF!/(AK45+#REF!)</f>
        <v>#REF!</v>
      </c>
      <c r="AX45" s="65" t="e">
        <f>AK45/(#REF!+AK45)</f>
        <v>#REF!</v>
      </c>
      <c r="AZ45" s="53">
        <f>(AI45*0.1)+(AK45*6)+(AO45*0.1)+(AQ45*6)</f>
        <v>6.5</v>
      </c>
      <c r="BA45" s="53">
        <f>(AH45*1)+(AI45*0.1)+(AK45*6)+(AO45*0.1)+(AQ45*6)</f>
        <v>12.5</v>
      </c>
    </row>
    <row r="46" spans="1:53" x14ac:dyDescent="0.15">
      <c r="A46" s="52" t="s">
        <v>1703</v>
      </c>
      <c r="B46" s="53">
        <v>26</v>
      </c>
      <c r="C46" s="53">
        <v>17</v>
      </c>
      <c r="D46" s="50" t="e">
        <f t="shared" si="38"/>
        <v>#DIV/0!</v>
      </c>
      <c r="E46" s="53"/>
      <c r="F46" s="53"/>
      <c r="G46" s="53"/>
      <c r="H46" s="53" t="e">
        <f>G46/F46</f>
        <v>#DIV/0!</v>
      </c>
      <c r="I46" s="53"/>
      <c r="J46" s="50" t="e">
        <f t="shared" si="39"/>
        <v>#DIV/0!</v>
      </c>
      <c r="L46" s="53">
        <v>0</v>
      </c>
      <c r="M46" s="53">
        <v>0</v>
      </c>
      <c r="N46" s="53">
        <v>0</v>
      </c>
      <c r="O46" s="53">
        <v>0</v>
      </c>
      <c r="P46" s="50" t="e">
        <f t="shared" si="40"/>
        <v>#DIV/0!</v>
      </c>
      <c r="S46" s="52" t="s">
        <v>1705</v>
      </c>
      <c r="T46" s="65">
        <f>(E46+L46)/($E$47+$L$47+$E$38+$L$38+$K$27+$D$27+$N$17)</f>
        <v>0</v>
      </c>
      <c r="U46" s="65">
        <f>E46/($E$47+$E$38+$K$27)</f>
        <v>0</v>
      </c>
      <c r="V46" s="65">
        <f>L46/($L$47+$L$38+$D$27+$N$17)</f>
        <v>0</v>
      </c>
      <c r="X46" s="53">
        <f>($G46*('Scoring Format'!$B$4))+($I46*'Scoring Format'!$B$7)+($M46*('Scoring Format'!$B$3))+($O46*('Scoring Format'!$B$6))</f>
        <v>0</v>
      </c>
      <c r="Y46" s="53">
        <f>(F46*1)+(($G46*('Scoring Format'!$B$4))+($I46*'Scoring Format'!$B$7)+($M46*('Scoring Format'!$B$3))+($O46*('Scoring Format'!$B$6)))</f>
        <v>0</v>
      </c>
      <c r="Z46" s="53">
        <f>(F46*0.5)+(($G46*('Scoring Format'!$B$4))+($I46*'Scoring Format'!$B$7)+($M46*('Scoring Format'!$B$3))+($O46*('Scoring Format'!$B$6)))</f>
        <v>0</v>
      </c>
      <c r="AA46" s="55"/>
      <c r="AD46" s="52" t="s">
        <v>278</v>
      </c>
      <c r="AE46" s="52"/>
      <c r="AF46" s="50" t="e">
        <f t="shared" si="41"/>
        <v>#DIV/0!</v>
      </c>
      <c r="AG46" s="53"/>
      <c r="AH46" s="53"/>
      <c r="AI46" s="53"/>
      <c r="AJ46" s="53" t="e">
        <f>AI46/AH46</f>
        <v>#DIV/0!</v>
      </c>
      <c r="AK46" s="53"/>
      <c r="AL46" s="50" t="e">
        <f t="shared" si="42"/>
        <v>#DIV/0!</v>
      </c>
      <c r="AN46" s="53"/>
      <c r="AO46" s="53"/>
      <c r="AP46" s="53"/>
      <c r="AQ46" s="53">
        <v>0</v>
      </c>
      <c r="AR46" s="50" t="e">
        <f t="shared" si="43"/>
        <v>#DIV/0!</v>
      </c>
      <c r="AV46" s="65" t="e">
        <f>(#REF!+AK46)/(#REF!+AI50)</f>
        <v>#REF!</v>
      </c>
      <c r="AW46" s="65" t="e">
        <f>#REF!/(AK46+#REF!)</f>
        <v>#REF!</v>
      </c>
      <c r="AX46" s="65" t="e">
        <f>AK46/(#REF!+AK46)</f>
        <v>#REF!</v>
      </c>
      <c r="AZ46" s="53">
        <f>(AI46*0.1)+(AK46*6)+(AO46*0.1)+(AQ46*6)</f>
        <v>0</v>
      </c>
      <c r="BA46" s="53">
        <f>(AH46*1)+(AI46*0.1)+(AK46*6)+(AO46*0.1)+(AQ46*6)</f>
        <v>0</v>
      </c>
    </row>
    <row r="47" spans="1:53" x14ac:dyDescent="0.15">
      <c r="A47" s="51" t="s">
        <v>44</v>
      </c>
      <c r="B47" s="51"/>
      <c r="C47" s="51"/>
      <c r="D47" s="58"/>
      <c r="E47" s="51">
        <f>SUM(E43:E46)</f>
        <v>79</v>
      </c>
      <c r="F47" s="51">
        <f t="shared" ref="F47:I47" si="44">SUM(F43:F46)</f>
        <v>56</v>
      </c>
      <c r="G47" s="51">
        <f t="shared" si="44"/>
        <v>572</v>
      </c>
      <c r="H47" s="51"/>
      <c r="I47" s="51">
        <f t="shared" si="44"/>
        <v>4</v>
      </c>
      <c r="J47" s="51"/>
      <c r="K47" s="51"/>
      <c r="L47" s="51">
        <f>SUM(L43:L46)</f>
        <v>0</v>
      </c>
      <c r="M47" s="51">
        <f t="shared" ref="M47:O47" si="45">SUM(M43:M46)</f>
        <v>0</v>
      </c>
      <c r="N47" s="51"/>
      <c r="O47" s="51">
        <f t="shared" si="45"/>
        <v>0</v>
      </c>
      <c r="P47" s="58"/>
      <c r="R47" s="56"/>
      <c r="T47" s="56"/>
      <c r="V47" s="55"/>
      <c r="W47" s="55"/>
      <c r="AD47" s="51" t="s">
        <v>44</v>
      </c>
      <c r="AE47" s="51"/>
      <c r="AF47" s="58"/>
      <c r="AG47" s="51">
        <f>SUM(AG43:AG46)</f>
        <v>63</v>
      </c>
      <c r="AH47" s="51">
        <f t="shared" ref="AH47:AI47" si="46">SUM(AH43:AH46)</f>
        <v>41</v>
      </c>
      <c r="AI47" s="51">
        <f t="shared" si="46"/>
        <v>456</v>
      </c>
      <c r="AJ47" s="51"/>
      <c r="AK47" s="51">
        <f t="shared" ref="AK47" si="47">SUM(AK43:AK46)</f>
        <v>3</v>
      </c>
      <c r="AL47" s="51"/>
      <c r="AM47" s="51"/>
      <c r="AN47" s="51">
        <f>SUM(AN43:AN46)</f>
        <v>0</v>
      </c>
      <c r="AO47" s="51">
        <f t="shared" ref="AO47" si="48">SUM(AO43:AO46)</f>
        <v>0</v>
      </c>
      <c r="AP47" s="51"/>
      <c r="AQ47" s="51">
        <f t="shared" ref="AQ47" si="49">SUM(AQ43:AQ46)</f>
        <v>0</v>
      </c>
      <c r="AR47" s="58"/>
      <c r="AT47" s="56"/>
      <c r="AU47" s="56"/>
      <c r="AV47" s="56"/>
      <c r="AX47" s="55"/>
      <c r="AY47" s="55"/>
    </row>
    <row r="48" spans="1:53" x14ac:dyDescent="0.15">
      <c r="H48" s="61"/>
      <c r="I48" s="55"/>
      <c r="J48" s="55"/>
      <c r="P48" s="56"/>
      <c r="Q48" s="56"/>
      <c r="R48" s="56"/>
      <c r="S48" s="49" t="s">
        <v>1704</v>
      </c>
      <c r="T48" s="55"/>
      <c r="U48" s="55"/>
      <c r="AJ48" s="61"/>
      <c r="AK48" s="55"/>
      <c r="AL48" s="55"/>
      <c r="AR48" s="56"/>
      <c r="AS48" s="56"/>
      <c r="AT48" s="56"/>
      <c r="AV48" s="55"/>
      <c r="AW48" s="55"/>
    </row>
    <row r="49" spans="1:50" x14ac:dyDescent="0.15">
      <c r="H49" s="61"/>
      <c r="I49" s="55"/>
      <c r="J49" s="55"/>
      <c r="P49" s="56"/>
      <c r="Q49" s="56"/>
      <c r="R49" s="56"/>
      <c r="T49" s="55"/>
      <c r="U49" s="55"/>
      <c r="AJ49" s="61"/>
      <c r="AK49" s="55"/>
      <c r="AL49" s="55"/>
      <c r="AR49" s="56"/>
      <c r="AS49" s="56"/>
      <c r="AT49" s="56"/>
      <c r="AV49" s="55"/>
      <c r="AW49" s="55"/>
    </row>
    <row r="50" spans="1:50" x14ac:dyDescent="0.15">
      <c r="A50" s="524" t="s">
        <v>57</v>
      </c>
      <c r="B50" s="524"/>
      <c r="C50" s="524"/>
      <c r="D50" s="524"/>
      <c r="E50" s="524"/>
      <c r="F50" s="524"/>
      <c r="G50" s="524"/>
      <c r="H50" s="61"/>
      <c r="I50" s="55"/>
      <c r="J50" s="524" t="s">
        <v>58</v>
      </c>
      <c r="K50" s="525"/>
      <c r="L50" s="525"/>
      <c r="M50" s="525"/>
      <c r="N50" s="525"/>
      <c r="P50" s="67"/>
      <c r="Q50" s="56"/>
      <c r="R50" s="524" t="s">
        <v>62</v>
      </c>
      <c r="S50" s="525"/>
      <c r="T50" s="525"/>
      <c r="U50" s="525"/>
      <c r="V50" s="525"/>
      <c r="AC50" s="524" t="s">
        <v>57</v>
      </c>
      <c r="AD50" s="524"/>
      <c r="AE50" s="524"/>
      <c r="AF50" s="524"/>
      <c r="AG50" s="524"/>
      <c r="AH50" s="524"/>
      <c r="AI50" s="524"/>
      <c r="AJ50" s="61"/>
      <c r="AK50" s="55"/>
      <c r="AL50" s="524" t="s">
        <v>58</v>
      </c>
      <c r="AM50" s="525"/>
      <c r="AN50" s="525"/>
      <c r="AO50" s="525"/>
      <c r="AP50" s="525"/>
      <c r="AR50" s="67"/>
      <c r="AS50" s="56"/>
      <c r="AT50" s="524" t="s">
        <v>62</v>
      </c>
      <c r="AU50" s="525"/>
      <c r="AV50" s="525"/>
      <c r="AW50" s="525"/>
      <c r="AX50" s="525"/>
    </row>
    <row r="51" spans="1:50" x14ac:dyDescent="0.15">
      <c r="A51" s="58"/>
      <c r="B51" s="51" t="s">
        <v>17</v>
      </c>
      <c r="C51" s="51" t="s">
        <v>42</v>
      </c>
      <c r="D51" s="51" t="s">
        <v>19</v>
      </c>
      <c r="E51" s="51" t="s">
        <v>6</v>
      </c>
      <c r="H51" s="55"/>
      <c r="I51" s="55"/>
      <c r="J51" s="526" t="s">
        <v>59</v>
      </c>
      <c r="K51" s="523"/>
      <c r="L51" s="523"/>
      <c r="M51" s="523"/>
      <c r="N51" s="58" t="s">
        <v>60</v>
      </c>
      <c r="R51" s="526" t="s">
        <v>59</v>
      </c>
      <c r="S51" s="523"/>
      <c r="T51" s="523"/>
      <c r="U51" s="523"/>
      <c r="V51" s="58" t="s">
        <v>60</v>
      </c>
      <c r="AC51" s="58"/>
      <c r="AD51" s="51" t="s">
        <v>17</v>
      </c>
      <c r="AE51" s="51" t="s">
        <v>42</v>
      </c>
      <c r="AF51" s="51" t="s">
        <v>19</v>
      </c>
      <c r="AG51" s="51" t="s">
        <v>6</v>
      </c>
      <c r="AJ51" s="55"/>
      <c r="AK51" s="55"/>
      <c r="AL51" s="526" t="s">
        <v>59</v>
      </c>
      <c r="AM51" s="523"/>
      <c r="AN51" s="523"/>
      <c r="AO51" s="523"/>
      <c r="AP51" s="58" t="s">
        <v>60</v>
      </c>
      <c r="AT51" s="526" t="s">
        <v>59</v>
      </c>
      <c r="AU51" s="523"/>
      <c r="AV51" s="523"/>
      <c r="AW51" s="523"/>
      <c r="AX51" s="58" t="s">
        <v>60</v>
      </c>
    </row>
    <row r="52" spans="1:50" x14ac:dyDescent="0.15">
      <c r="A52" s="66" t="s">
        <v>33</v>
      </c>
      <c r="B52" s="53">
        <f>SUM(K22:K26,E32:E37,E43:E46)</f>
        <v>522</v>
      </c>
      <c r="C52" s="53">
        <f>SUM(F43:F46,F32:F37,L22:L26)</f>
        <v>350</v>
      </c>
      <c r="D52" s="53">
        <f>SUM(G43:G46,G32:G37,M22:M26)</f>
        <v>3780</v>
      </c>
      <c r="E52" s="53">
        <f>SUM(O22:O26,I32:I37,I43:I46)</f>
        <v>24</v>
      </c>
      <c r="H52" s="55"/>
      <c r="I52" s="55"/>
      <c r="J52" s="527" t="s">
        <v>2757</v>
      </c>
      <c r="K52" s="527"/>
      <c r="L52" s="527"/>
      <c r="M52" s="527"/>
      <c r="N52" s="52" t="s">
        <v>0</v>
      </c>
      <c r="R52" s="527"/>
      <c r="S52" s="527"/>
      <c r="T52" s="527"/>
      <c r="U52" s="527"/>
      <c r="V52" s="52"/>
      <c r="AC52" s="66" t="s">
        <v>33</v>
      </c>
      <c r="AD52" s="53">
        <f>SUM(AM22:AM26,AG32:AG37,AG43:AG46)</f>
        <v>583</v>
      </c>
      <c r="AE52" s="53">
        <f>SUM(AH43:AH46,AH32:AH37,AM22:AM26)</f>
        <v>404</v>
      </c>
      <c r="AF52" s="53">
        <f>SUM(AI43:AI46,AI32:AI37,AN22:AN26)</f>
        <v>3653</v>
      </c>
      <c r="AG52" s="53">
        <f>SUM(AQ22:AQ26,AK32:AK37,AK43:AK46)</f>
        <v>27</v>
      </c>
      <c r="AJ52" s="55"/>
      <c r="AK52" s="55"/>
      <c r="AL52" s="528"/>
      <c r="AM52" s="527"/>
      <c r="AN52" s="527"/>
      <c r="AO52" s="527"/>
      <c r="AP52" s="52"/>
      <c r="AT52" s="528"/>
      <c r="AU52" s="527"/>
      <c r="AV52" s="527"/>
      <c r="AW52" s="527"/>
      <c r="AX52" s="52"/>
    </row>
    <row r="53" spans="1:50" x14ac:dyDescent="0.15">
      <c r="A53" s="66" t="s">
        <v>43</v>
      </c>
      <c r="B53" s="53">
        <f>SUM(D17)</f>
        <v>522</v>
      </c>
      <c r="C53" s="53">
        <f>SUM(E17)</f>
        <v>350</v>
      </c>
      <c r="D53" s="53">
        <f>SUM(G17)</f>
        <v>3780</v>
      </c>
      <c r="E53" s="53">
        <f>SUM(I17)</f>
        <v>24</v>
      </c>
      <c r="F53" s="51"/>
      <c r="J53" s="527" t="s">
        <v>2758</v>
      </c>
      <c r="K53" s="527"/>
      <c r="L53" s="527"/>
      <c r="M53" s="527"/>
      <c r="N53" s="52" t="s">
        <v>0</v>
      </c>
      <c r="R53" s="527"/>
      <c r="S53" s="527"/>
      <c r="T53" s="527"/>
      <c r="U53" s="527"/>
      <c r="V53" s="52"/>
      <c r="AC53" s="66" t="s">
        <v>43</v>
      </c>
      <c r="AD53" s="53">
        <f>SUM(AF17)</f>
        <v>583</v>
      </c>
      <c r="AE53" s="53">
        <f>SUM(AG17)</f>
        <v>378</v>
      </c>
      <c r="AF53" s="53">
        <f>SUM(AI17)</f>
        <v>4072</v>
      </c>
      <c r="AG53" s="53">
        <f>SUM(AK17)</f>
        <v>27</v>
      </c>
      <c r="AH53" s="51"/>
      <c r="AL53" s="528"/>
      <c r="AM53" s="527"/>
      <c r="AN53" s="527"/>
      <c r="AO53" s="527"/>
      <c r="AP53" s="52"/>
      <c r="AT53" s="528"/>
      <c r="AU53" s="527"/>
      <c r="AV53" s="527"/>
      <c r="AW53" s="527"/>
      <c r="AX53" s="52"/>
    </row>
    <row r="54" spans="1:50" x14ac:dyDescent="0.15">
      <c r="A54" s="66" t="s">
        <v>65</v>
      </c>
      <c r="B54" s="53"/>
      <c r="F54" s="51"/>
      <c r="J54" s="527" t="s">
        <v>2761</v>
      </c>
      <c r="K54" s="527"/>
      <c r="L54" s="527"/>
      <c r="M54" s="527"/>
      <c r="N54" s="52" t="s">
        <v>16</v>
      </c>
      <c r="R54" s="527"/>
      <c r="S54" s="527"/>
      <c r="T54" s="527"/>
      <c r="U54" s="527"/>
      <c r="V54" s="52"/>
      <c r="AC54" s="66" t="s">
        <v>65</v>
      </c>
      <c r="AD54" s="52"/>
      <c r="AH54" s="51"/>
      <c r="AL54" s="528"/>
      <c r="AM54" s="527"/>
      <c r="AN54" s="527"/>
      <c r="AO54" s="527"/>
      <c r="AP54" s="52"/>
      <c r="AT54" s="528"/>
      <c r="AU54" s="527"/>
      <c r="AV54" s="527"/>
      <c r="AW54" s="527"/>
      <c r="AX54" s="52"/>
    </row>
    <row r="55" spans="1:50" x14ac:dyDescent="0.15">
      <c r="J55" s="527" t="s">
        <v>2762</v>
      </c>
      <c r="K55" s="527"/>
      <c r="L55" s="527"/>
      <c r="M55" s="527"/>
      <c r="N55" s="52" t="s">
        <v>285</v>
      </c>
      <c r="R55" s="527"/>
      <c r="S55" s="527"/>
      <c r="T55" s="527"/>
      <c r="U55" s="527"/>
      <c r="V55" s="52"/>
      <c r="AL55" s="528"/>
      <c r="AM55" s="527"/>
      <c r="AN55" s="527"/>
      <c r="AO55" s="527"/>
      <c r="AP55" s="52"/>
      <c r="AT55" s="528"/>
      <c r="AU55" s="527"/>
      <c r="AV55" s="527"/>
      <c r="AW55" s="527"/>
      <c r="AX55" s="52"/>
    </row>
    <row r="56" spans="1:50" x14ac:dyDescent="0.15">
      <c r="A56" s="58"/>
      <c r="B56" s="51" t="s">
        <v>1</v>
      </c>
      <c r="C56" s="51" t="s">
        <v>4</v>
      </c>
      <c r="D56" s="51" t="s">
        <v>6</v>
      </c>
      <c r="J56" s="527" t="s">
        <v>660</v>
      </c>
      <c r="K56" s="527"/>
      <c r="L56" s="527"/>
      <c r="M56" s="527"/>
      <c r="N56" s="52" t="s">
        <v>285</v>
      </c>
      <c r="R56" s="527"/>
      <c r="S56" s="527"/>
      <c r="T56" s="527"/>
      <c r="U56" s="527"/>
      <c r="V56" s="52"/>
      <c r="AC56" s="58"/>
      <c r="AD56" s="51" t="s">
        <v>1</v>
      </c>
      <c r="AE56" s="51" t="s">
        <v>4</v>
      </c>
      <c r="AF56" s="51" t="s">
        <v>6</v>
      </c>
      <c r="AL56" s="528"/>
      <c r="AM56" s="527"/>
      <c r="AN56" s="527"/>
      <c r="AO56" s="527"/>
      <c r="AP56" s="52"/>
      <c r="AT56" s="528"/>
      <c r="AU56" s="527"/>
      <c r="AV56" s="527"/>
      <c r="AW56" s="527"/>
      <c r="AX56" s="52"/>
    </row>
    <row r="57" spans="1:50" x14ac:dyDescent="0.15">
      <c r="A57" s="66" t="s">
        <v>56</v>
      </c>
      <c r="B57" s="53">
        <f>SUM(N14:N16,D22:D26,L32:L37,L43:L46)</f>
        <v>418</v>
      </c>
      <c r="C57" s="53">
        <f>SUM(O14:O16,E22:E26,M32:M37,M43:M46)</f>
        <v>1797</v>
      </c>
      <c r="D57" s="53">
        <f>SUM(Q14:Q16,G22:G26,O32:O37,O43:O46)</f>
        <v>11</v>
      </c>
      <c r="J57" s="527" t="s">
        <v>2763</v>
      </c>
      <c r="K57" s="527"/>
      <c r="L57" s="527"/>
      <c r="M57" s="527"/>
      <c r="N57" s="52" t="s">
        <v>285</v>
      </c>
      <c r="R57" s="528"/>
      <c r="S57" s="527"/>
      <c r="T57" s="527"/>
      <c r="U57" s="527"/>
      <c r="V57" s="52"/>
      <c r="AC57" s="66" t="s">
        <v>56</v>
      </c>
      <c r="AD57" s="53">
        <f>SUM(AP14:AP16,AF22:AF26,AN32:AN37,AN43:AN46)</f>
        <v>421</v>
      </c>
      <c r="AE57" s="53">
        <f>SUM(AQ14:AQ16,AG22:AG26,AO32:AO37,AO43:AO46)</f>
        <v>2231</v>
      </c>
      <c r="AF57" s="53">
        <f>SUM(AS14:AS16,AI22:AI26,AQ32:AQ37,AQ43:AQ46)</f>
        <v>18</v>
      </c>
      <c r="AL57" s="528"/>
      <c r="AM57" s="527"/>
      <c r="AN57" s="527"/>
      <c r="AO57" s="527"/>
      <c r="AP57" s="52"/>
      <c r="AT57" s="528"/>
      <c r="AU57" s="527"/>
      <c r="AV57" s="527"/>
      <c r="AW57" s="527"/>
      <c r="AX57" s="52"/>
    </row>
    <row r="58" spans="1:50" x14ac:dyDescent="0.15">
      <c r="A58" s="66" t="s">
        <v>65</v>
      </c>
      <c r="B58" s="53"/>
      <c r="J58" s="527" t="s">
        <v>2767</v>
      </c>
      <c r="K58" s="527"/>
      <c r="L58" s="527"/>
      <c r="M58" s="527"/>
      <c r="N58" s="52" t="s">
        <v>285</v>
      </c>
      <c r="R58" s="528"/>
      <c r="S58" s="527"/>
      <c r="T58" s="527"/>
      <c r="U58" s="527"/>
      <c r="V58" s="52"/>
      <c r="AC58" s="66" t="s">
        <v>65</v>
      </c>
      <c r="AD58" s="52"/>
      <c r="AL58" s="528"/>
      <c r="AM58" s="527"/>
      <c r="AN58" s="527"/>
      <c r="AO58" s="527"/>
      <c r="AP58" s="52"/>
      <c r="AT58" s="528"/>
      <c r="AU58" s="527"/>
      <c r="AV58" s="527"/>
      <c r="AW58" s="527"/>
      <c r="AX58" s="52"/>
    </row>
    <row r="59" spans="1:50" x14ac:dyDescent="0.15">
      <c r="J59" s="527" t="s">
        <v>2768</v>
      </c>
      <c r="K59" s="527"/>
      <c r="L59" s="527"/>
      <c r="M59" s="527"/>
      <c r="N59" s="52" t="s">
        <v>285</v>
      </c>
      <c r="R59" s="528"/>
      <c r="S59" s="527"/>
      <c r="T59" s="527"/>
      <c r="U59" s="527"/>
      <c r="V59" s="52"/>
      <c r="AL59" s="528"/>
      <c r="AM59" s="527"/>
      <c r="AN59" s="527"/>
      <c r="AO59" s="527"/>
      <c r="AP59" s="52"/>
      <c r="AT59" s="528"/>
      <c r="AU59" s="527"/>
      <c r="AV59" s="527"/>
      <c r="AW59" s="527"/>
      <c r="AX59" s="52"/>
    </row>
    <row r="60" spans="1:50" x14ac:dyDescent="0.15">
      <c r="B60" s="51" t="s">
        <v>40</v>
      </c>
      <c r="C60" s="51" t="s">
        <v>41</v>
      </c>
      <c r="J60" s="49" t="s">
        <v>2769</v>
      </c>
      <c r="N60" s="49" t="s">
        <v>286</v>
      </c>
      <c r="AD60" s="51" t="s">
        <v>40</v>
      </c>
      <c r="AE60" s="51" t="s">
        <v>41</v>
      </c>
    </row>
    <row r="61" spans="1:50" x14ac:dyDescent="0.15">
      <c r="A61" s="66" t="s">
        <v>39</v>
      </c>
      <c r="B61" s="50">
        <f>B57/(B53+B57)</f>
        <v>0.44468085106382976</v>
      </c>
      <c r="C61" s="50">
        <f>B53/(B53+B57)</f>
        <v>0.55531914893617018</v>
      </c>
      <c r="J61" s="49" t="s">
        <v>61</v>
      </c>
      <c r="AC61" s="66" t="s">
        <v>39</v>
      </c>
      <c r="AD61" s="50">
        <f>AD57/(AD53+AD57)</f>
        <v>0.41932270916334663</v>
      </c>
      <c r="AE61" s="50">
        <f>AD53/(AD53+AD57)</f>
        <v>0.58067729083665343</v>
      </c>
      <c r="AL61" s="49" t="s">
        <v>61</v>
      </c>
    </row>
    <row r="62" spans="1:50" x14ac:dyDescent="0.15">
      <c r="A62" s="66" t="s">
        <v>64</v>
      </c>
      <c r="B62" s="53"/>
      <c r="C62" s="52"/>
      <c r="AC62" s="66" t="s">
        <v>64</v>
      </c>
      <c r="AD62" s="52"/>
      <c r="AE62" s="52"/>
    </row>
    <row r="73" spans="1:23" x14ac:dyDescent="0.15">
      <c r="A73" s="524" t="s">
        <v>55</v>
      </c>
      <c r="B73" s="524"/>
      <c r="C73" s="524"/>
      <c r="D73" s="524"/>
      <c r="E73" s="524"/>
      <c r="F73" s="524"/>
      <c r="G73" s="524"/>
      <c r="H73" s="524"/>
      <c r="I73" s="524"/>
      <c r="J73" s="524"/>
      <c r="K73" s="524"/>
      <c r="L73" s="524"/>
      <c r="M73" s="524"/>
      <c r="N73" s="524"/>
      <c r="O73" s="524"/>
      <c r="P73" s="524"/>
      <c r="Q73" s="524"/>
      <c r="R73" s="524"/>
      <c r="S73" s="524"/>
      <c r="T73" s="524"/>
      <c r="U73" s="524"/>
      <c r="V73" s="524"/>
      <c r="W73" s="524"/>
    </row>
    <row r="74" spans="1:23" x14ac:dyDescent="0.15">
      <c r="A74" s="97"/>
      <c r="B74" s="97"/>
      <c r="C74" s="97"/>
      <c r="D74" s="97"/>
      <c r="E74" s="97"/>
      <c r="F74" s="97"/>
      <c r="G74" s="97"/>
      <c r="H74" s="97"/>
      <c r="I74" s="97"/>
      <c r="J74" s="97"/>
      <c r="K74" s="97"/>
      <c r="L74" s="97"/>
      <c r="M74" s="97"/>
      <c r="N74" s="97"/>
      <c r="O74" s="97"/>
      <c r="P74" s="97"/>
      <c r="Q74" s="97"/>
      <c r="R74" s="97"/>
      <c r="S74" s="97"/>
      <c r="T74" s="97"/>
      <c r="U74" s="97"/>
      <c r="V74" s="97"/>
      <c r="W74" s="97"/>
    </row>
    <row r="75" spans="1:23" x14ac:dyDescent="0.15">
      <c r="H75" s="522" t="s">
        <v>36</v>
      </c>
      <c r="I75" s="522"/>
      <c r="J75" s="522"/>
      <c r="M75" s="522" t="s">
        <v>37</v>
      </c>
      <c r="N75" s="522"/>
      <c r="O75" s="522"/>
      <c r="S75" s="58" t="s">
        <v>94</v>
      </c>
    </row>
    <row r="76" spans="1:23" x14ac:dyDescent="0.15">
      <c r="H76" s="522" t="s">
        <v>38</v>
      </c>
      <c r="I76" s="522"/>
      <c r="J76" s="522"/>
      <c r="M76" s="248" t="s">
        <v>75</v>
      </c>
      <c r="S76" s="249" t="s">
        <v>40</v>
      </c>
      <c r="T76" s="249" t="s">
        <v>41</v>
      </c>
    </row>
    <row r="77" spans="1:23" x14ac:dyDescent="0.15">
      <c r="H77" s="522"/>
      <c r="I77" s="522"/>
      <c r="J77" s="522"/>
      <c r="S77" s="50">
        <f>(M87+C97+K108+K117)/(M87+C97+K108+C87)</f>
        <v>0.470960929250264</v>
      </c>
      <c r="T77" s="50">
        <f>C87/(C87+M87+C97+K108+K117)</f>
        <v>0.529039070749736</v>
      </c>
    </row>
    <row r="80" spans="1:23" x14ac:dyDescent="0.15">
      <c r="A80" s="524" t="s">
        <v>38</v>
      </c>
      <c r="B80" s="524"/>
      <c r="C80" s="524"/>
      <c r="D80" s="524"/>
      <c r="E80" s="524"/>
      <c r="F80" s="524"/>
      <c r="G80" s="524"/>
      <c r="H80" s="524"/>
      <c r="I80" s="524"/>
      <c r="J80" s="524"/>
      <c r="K80" s="524"/>
      <c r="L80" s="524"/>
      <c r="M80" s="524"/>
      <c r="N80" s="524"/>
      <c r="O80" s="524"/>
      <c r="P80" s="524"/>
      <c r="Q80" s="524"/>
      <c r="R80" s="524"/>
      <c r="S80" s="524"/>
      <c r="T80" s="524"/>
      <c r="U80" s="524"/>
      <c r="V80" s="524"/>
      <c r="W80" s="524"/>
    </row>
    <row r="82" spans="1:27" x14ac:dyDescent="0.15">
      <c r="C82" s="524" t="s">
        <v>48</v>
      </c>
      <c r="D82" s="524"/>
      <c r="E82" s="524"/>
      <c r="F82" s="524"/>
      <c r="G82" s="524"/>
      <c r="H82" s="524"/>
      <c r="I82" s="524"/>
      <c r="L82" s="524" t="s">
        <v>49</v>
      </c>
      <c r="M82" s="525"/>
      <c r="N82" s="525"/>
      <c r="O82" s="525"/>
      <c r="P82" s="525"/>
      <c r="R82" s="524" t="s">
        <v>50</v>
      </c>
      <c r="S82" s="524"/>
      <c r="T82" s="524"/>
      <c r="V82" s="524" t="s">
        <v>51</v>
      </c>
      <c r="W82" s="524"/>
    </row>
    <row r="83" spans="1:27" x14ac:dyDescent="0.15">
      <c r="A83" s="51" t="s">
        <v>0</v>
      </c>
      <c r="B83" s="51" t="s">
        <v>66</v>
      </c>
      <c r="C83" s="51" t="s">
        <v>1</v>
      </c>
      <c r="D83" s="51" t="s">
        <v>2</v>
      </c>
      <c r="E83" s="51" t="s">
        <v>3</v>
      </c>
      <c r="F83" s="51" t="s">
        <v>4</v>
      </c>
      <c r="G83" s="51" t="s">
        <v>5</v>
      </c>
      <c r="H83" s="51" t="s">
        <v>6</v>
      </c>
      <c r="I83" s="51" t="s">
        <v>7</v>
      </c>
      <c r="J83" s="51" t="s">
        <v>8</v>
      </c>
      <c r="K83" s="51" t="s">
        <v>9</v>
      </c>
      <c r="M83" s="51" t="s">
        <v>10</v>
      </c>
      <c r="N83" s="51" t="s">
        <v>11</v>
      </c>
      <c r="O83" s="51" t="s">
        <v>12</v>
      </c>
      <c r="P83" s="51" t="s">
        <v>6</v>
      </c>
      <c r="Q83" s="51" t="s">
        <v>13</v>
      </c>
      <c r="R83" s="51"/>
      <c r="S83" s="51" t="s">
        <v>47</v>
      </c>
      <c r="T83" s="51" t="s">
        <v>45</v>
      </c>
      <c r="U83" s="51" t="s">
        <v>46</v>
      </c>
      <c r="V83" s="51"/>
      <c r="W83" s="51" t="s">
        <v>14</v>
      </c>
      <c r="X83" s="51" t="s">
        <v>63</v>
      </c>
      <c r="Y83" s="51"/>
      <c r="Z83" s="51"/>
    </row>
    <row r="84" spans="1:27" x14ac:dyDescent="0.15">
      <c r="A84" s="52" t="s">
        <v>1483</v>
      </c>
      <c r="B84" s="53">
        <v>8</v>
      </c>
      <c r="C84" s="53">
        <v>301</v>
      </c>
      <c r="D84" s="53">
        <v>202</v>
      </c>
      <c r="E84" s="50">
        <f>D84/C84</f>
        <v>0.67109634551495012</v>
      </c>
      <c r="F84" s="53">
        <v>2305</v>
      </c>
      <c r="G84" s="54">
        <f>F84/C84</f>
        <v>7.6578073089700993</v>
      </c>
      <c r="H84" s="53">
        <v>14</v>
      </c>
      <c r="I84" s="50">
        <f>H84/C84</f>
        <v>4.6511627906976744E-2</v>
      </c>
      <c r="J84" s="53">
        <v>4</v>
      </c>
      <c r="K84" s="50">
        <f>J84/C84</f>
        <v>1.3289036544850499E-2</v>
      </c>
      <c r="M84" s="53"/>
      <c r="N84" s="53"/>
      <c r="O84" s="53" t="e">
        <f>N84/M84</f>
        <v>#DIV/0!</v>
      </c>
      <c r="P84" s="53"/>
      <c r="Q84" s="50" t="e">
        <f>P84/M84</f>
        <v>#DIV/0!</v>
      </c>
      <c r="R84" s="55"/>
      <c r="S84" s="50">
        <f>(C84+M84)/($D$17+$N$17)</f>
        <v>0.53086419753086422</v>
      </c>
      <c r="T84" s="50">
        <f>C84/($D$17)</f>
        <v>0.57662835249042144</v>
      </c>
      <c r="U84" s="50">
        <f>M84/($N$17)</f>
        <v>0</v>
      </c>
      <c r="V84" s="56"/>
      <c r="W84" s="53">
        <f>(F84*0.05)+(H84*4)+(J84*-1)+(N84*0.1)+(P84*6)</f>
        <v>167.25</v>
      </c>
      <c r="X84" s="57">
        <f>((F84*0.05)+(H84*4)+(J84*-1)+(N84*0.1)+(P84*6))*0.4</f>
        <v>66.900000000000006</v>
      </c>
      <c r="Y84" s="55"/>
      <c r="Z84" s="55"/>
    </row>
    <row r="85" spans="1:27" x14ac:dyDescent="0.15">
      <c r="A85" s="52" t="s">
        <v>440</v>
      </c>
      <c r="B85" s="53">
        <v>4</v>
      </c>
      <c r="C85" s="53">
        <v>100</v>
      </c>
      <c r="D85" s="53">
        <v>60</v>
      </c>
      <c r="E85" s="50">
        <f>D85/C85</f>
        <v>0.6</v>
      </c>
      <c r="F85" s="53">
        <v>700</v>
      </c>
      <c r="G85" s="54">
        <f>F85/C85</f>
        <v>7</v>
      </c>
      <c r="H85" s="53">
        <v>6</v>
      </c>
      <c r="I85" s="50">
        <f>H85/C85</f>
        <v>0.06</v>
      </c>
      <c r="J85" s="53">
        <v>4</v>
      </c>
      <c r="K85" s="50">
        <f t="shared" ref="K85:K86" si="50">J85/C85</f>
        <v>0.04</v>
      </c>
      <c r="M85" s="53">
        <v>48</v>
      </c>
      <c r="N85" s="53">
        <v>270</v>
      </c>
      <c r="O85" s="53">
        <f>N85/M85</f>
        <v>5.625</v>
      </c>
      <c r="P85" s="53">
        <v>3</v>
      </c>
      <c r="Q85" s="50">
        <f t="shared" ref="Q85:Q86" si="51">P85/M85</f>
        <v>6.25E-2</v>
      </c>
      <c r="R85" s="55"/>
      <c r="S85" s="50">
        <f>(C85+M85)/($D$17+$N$17)</f>
        <v>0.26102292768959434</v>
      </c>
      <c r="T85" s="50">
        <f>C85/($D$17)</f>
        <v>0.19157088122605365</v>
      </c>
      <c r="U85" s="50">
        <f>M85/($N$17)</f>
        <v>1.0666666666666667</v>
      </c>
      <c r="V85" s="56"/>
      <c r="W85" s="53">
        <f t="shared" ref="W85:W86" si="52">(F85*0.05)+(H85*4)+(J85*-1)+(N85*0.1)+(P85*6)</f>
        <v>100</v>
      </c>
      <c r="X85" s="57">
        <f t="shared" ref="X85:X86" si="53">((F85*0.05)+(H85*4)+(J85*-1)+(N85*0.1)+(P85*6))*0.4</f>
        <v>40</v>
      </c>
      <c r="Y85" s="55"/>
      <c r="Z85" s="55"/>
    </row>
    <row r="86" spans="1:27" x14ac:dyDescent="0.15">
      <c r="A86" s="52" t="s">
        <v>977</v>
      </c>
      <c r="B86" s="53">
        <v>4</v>
      </c>
      <c r="C86" s="53">
        <v>100</v>
      </c>
      <c r="D86" s="53">
        <v>58</v>
      </c>
      <c r="E86" s="50">
        <f>D86/C86</f>
        <v>0.57999999999999996</v>
      </c>
      <c r="F86" s="53">
        <v>605</v>
      </c>
      <c r="G86" s="54">
        <f>F86/C86</f>
        <v>6.05</v>
      </c>
      <c r="H86" s="53">
        <v>2</v>
      </c>
      <c r="I86" s="50">
        <f>H86/C86</f>
        <v>0.02</v>
      </c>
      <c r="J86" s="53">
        <v>4</v>
      </c>
      <c r="K86" s="50">
        <f t="shared" si="50"/>
        <v>0.04</v>
      </c>
      <c r="M86" s="53">
        <v>21</v>
      </c>
      <c r="N86" s="53">
        <v>55</v>
      </c>
      <c r="O86" s="53">
        <f>N86/M86</f>
        <v>2.6190476190476191</v>
      </c>
      <c r="P86" s="53">
        <v>1</v>
      </c>
      <c r="Q86" s="50">
        <f t="shared" si="51"/>
        <v>4.7619047619047616E-2</v>
      </c>
      <c r="R86" s="55"/>
      <c r="S86" s="50">
        <f>(C86+M86)/($D$17+$N$17)</f>
        <v>0.21340388007054673</v>
      </c>
      <c r="T86" s="50">
        <f>C86/($D$17)</f>
        <v>0.19157088122605365</v>
      </c>
      <c r="U86" s="50">
        <f>M86/($N$17)</f>
        <v>0.46666666666666667</v>
      </c>
      <c r="V86" s="56"/>
      <c r="W86" s="53">
        <f t="shared" si="52"/>
        <v>45.75</v>
      </c>
      <c r="X86" s="57">
        <f t="shared" si="53"/>
        <v>18.3</v>
      </c>
      <c r="Y86" s="55"/>
      <c r="Z86" s="55"/>
    </row>
    <row r="87" spans="1:27" x14ac:dyDescent="0.15">
      <c r="A87" s="51" t="s">
        <v>44</v>
      </c>
      <c r="B87" s="51"/>
      <c r="C87" s="51">
        <f>SUM(C84:C86)</f>
        <v>501</v>
      </c>
      <c r="D87" s="51">
        <f>SUM(D84:D86)</f>
        <v>320</v>
      </c>
      <c r="E87" s="51"/>
      <c r="F87" s="51">
        <f t="shared" ref="F87" si="54">SUM(F84:F86)</f>
        <v>3610</v>
      </c>
      <c r="G87" s="51"/>
      <c r="H87" s="51">
        <f t="shared" ref="H87" si="55">SUM(H84:H86)</f>
        <v>22</v>
      </c>
      <c r="I87" s="51"/>
      <c r="J87" s="51">
        <f t="shared" ref="J87" si="56">SUM(J84:J86)</f>
        <v>12</v>
      </c>
      <c r="K87" s="51"/>
      <c r="L87" s="58"/>
      <c r="M87" s="51">
        <f>SUM(M84:M86)</f>
        <v>69</v>
      </c>
      <c r="N87" s="51">
        <f>SUM(N84:N86)</f>
        <v>325</v>
      </c>
      <c r="O87" s="51"/>
      <c r="P87" s="51">
        <f>SUM(P84:P86)</f>
        <v>4</v>
      </c>
      <c r="Q87" s="51"/>
      <c r="R87" s="51"/>
      <c r="S87" s="59">
        <f>S84+S85+S86</f>
        <v>1.0052910052910053</v>
      </c>
      <c r="T87" s="60">
        <f>C87/(C87+M87)</f>
        <v>0.87894736842105259</v>
      </c>
      <c r="U87" s="60">
        <f>M87/(M87+C87)</f>
        <v>0.12105263157894737</v>
      </c>
      <c r="V87" s="56"/>
      <c r="W87" s="55"/>
      <c r="X87" s="55"/>
      <c r="Y87" s="55"/>
      <c r="Z87" s="55"/>
    </row>
    <row r="88" spans="1:27" x14ac:dyDescent="0.15">
      <c r="C88" s="55"/>
      <c r="D88" s="61"/>
      <c r="E88" s="55"/>
      <c r="F88" s="62"/>
      <c r="G88" s="55"/>
      <c r="H88" s="63"/>
      <c r="I88" s="55"/>
      <c r="J88" s="63"/>
      <c r="K88" s="55"/>
      <c r="L88" s="55"/>
      <c r="M88" s="55"/>
      <c r="N88" s="55"/>
      <c r="O88" s="55"/>
      <c r="P88" s="55"/>
      <c r="Q88" s="55"/>
      <c r="R88" s="55"/>
    </row>
    <row r="89" spans="1:27" x14ac:dyDescent="0.15">
      <c r="C89" s="55"/>
      <c r="D89" s="61"/>
      <c r="E89" s="55"/>
      <c r="F89" s="62"/>
      <c r="G89" s="55"/>
      <c r="H89" s="63"/>
      <c r="I89" s="55"/>
      <c r="J89" s="63"/>
      <c r="K89" s="55"/>
      <c r="L89" s="55"/>
      <c r="M89" s="55"/>
      <c r="N89" s="55"/>
      <c r="O89" s="55"/>
      <c r="P89" s="55"/>
      <c r="Q89" s="55"/>
      <c r="R89" s="55"/>
    </row>
    <row r="90" spans="1:27" x14ac:dyDescent="0.15">
      <c r="A90" s="524" t="s">
        <v>49</v>
      </c>
      <c r="B90" s="524"/>
      <c r="C90" s="524"/>
      <c r="D90" s="524"/>
      <c r="E90" s="524"/>
      <c r="F90" s="524"/>
      <c r="G90" s="524"/>
      <c r="H90" s="524" t="s">
        <v>52</v>
      </c>
      <c r="I90" s="525"/>
      <c r="J90" s="525"/>
      <c r="K90" s="525"/>
      <c r="L90" s="525"/>
      <c r="M90" s="525"/>
      <c r="N90" s="55"/>
      <c r="O90" s="55"/>
      <c r="R90" s="524" t="s">
        <v>50</v>
      </c>
      <c r="S90" s="524"/>
      <c r="T90" s="524"/>
      <c r="V90" s="524" t="s">
        <v>51</v>
      </c>
      <c r="W90" s="524"/>
      <c r="X90" s="97"/>
      <c r="Y90" s="97"/>
      <c r="Z90" s="97"/>
      <c r="AA90" s="97"/>
    </row>
    <row r="91" spans="1:27" x14ac:dyDescent="0.15">
      <c r="A91" s="51" t="s">
        <v>16</v>
      </c>
      <c r="B91" s="51" t="s">
        <v>66</v>
      </c>
      <c r="C91" s="51" t="s">
        <v>1</v>
      </c>
      <c r="D91" s="51" t="s">
        <v>4</v>
      </c>
      <c r="E91" s="51" t="s">
        <v>5</v>
      </c>
      <c r="F91" s="51" t="s">
        <v>6</v>
      </c>
      <c r="G91" s="51" t="s">
        <v>7</v>
      </c>
      <c r="I91" s="51" t="s">
        <v>34</v>
      </c>
      <c r="J91" s="51" t="s">
        <v>17</v>
      </c>
      <c r="K91" s="51" t="s">
        <v>18</v>
      </c>
      <c r="L91" s="51" t="s">
        <v>19</v>
      </c>
      <c r="M91" s="51" t="s">
        <v>20</v>
      </c>
      <c r="N91" s="51" t="s">
        <v>6</v>
      </c>
      <c r="O91" s="51" t="s">
        <v>53</v>
      </c>
      <c r="R91" s="51" t="s">
        <v>16</v>
      </c>
      <c r="S91" s="51" t="s">
        <v>47</v>
      </c>
      <c r="T91" s="51" t="s">
        <v>45</v>
      </c>
      <c r="U91" s="51" t="s">
        <v>46</v>
      </c>
      <c r="W91" s="51" t="s">
        <v>14</v>
      </c>
      <c r="X91" s="51" t="s">
        <v>21</v>
      </c>
      <c r="Y91" s="51" t="s">
        <v>1002</v>
      </c>
      <c r="Z91" s="51"/>
      <c r="AA91" s="51"/>
    </row>
    <row r="92" spans="1:27" x14ac:dyDescent="0.15">
      <c r="A92" s="52" t="s">
        <v>1483</v>
      </c>
      <c r="B92" s="250">
        <v>16</v>
      </c>
      <c r="C92" s="53">
        <v>150</v>
      </c>
      <c r="D92" s="53">
        <v>500</v>
      </c>
      <c r="E92" s="53">
        <f>D92/C92</f>
        <v>3.3333333333333335</v>
      </c>
      <c r="F92" s="53">
        <v>3</v>
      </c>
      <c r="G92" s="50">
        <f>F92/C92</f>
        <v>0.02</v>
      </c>
      <c r="I92" s="50">
        <f>K92/J92</f>
        <v>0.6875</v>
      </c>
      <c r="J92" s="53">
        <v>16</v>
      </c>
      <c r="K92" s="53">
        <v>11</v>
      </c>
      <c r="L92" s="53">
        <v>90</v>
      </c>
      <c r="M92" s="53">
        <f>L92/K92</f>
        <v>8.1818181818181817</v>
      </c>
      <c r="N92" s="53">
        <v>0</v>
      </c>
      <c r="O92" s="50">
        <f>N92/K92</f>
        <v>0</v>
      </c>
      <c r="R92" s="52"/>
      <c r="S92" s="50">
        <f>(C92+J92)/($D$27+$K$27+$N$17+$E$17+$L$38+$L$47)</f>
        <v>0.19102416570771003</v>
      </c>
      <c r="T92" s="50">
        <f>J92/($K$27+$F$38+$F$47)</f>
        <v>4.3126684636118601E-2</v>
      </c>
      <c r="U92" s="50">
        <f>C92/($D$27+$N$17+$L$38+$L$47)</f>
        <v>0.35885167464114831</v>
      </c>
      <c r="W92" s="53">
        <f>(D92*0.1)+(F92*6)+(L92*0.1)+(N92*6)</f>
        <v>77</v>
      </c>
      <c r="X92" s="53">
        <f>(D92*0.1)+(F92*6)+(K92*1)+(L92*0.1)+(N92*6)</f>
        <v>88</v>
      </c>
      <c r="Y92" s="53">
        <f>(D92*0.1)+(F92*6)+(K92*0.5)+(L92*0.1)+(N92*6)</f>
        <v>82.5</v>
      </c>
      <c r="Z92" s="55"/>
      <c r="AA92" s="55"/>
    </row>
    <row r="93" spans="1:27" x14ac:dyDescent="0.15">
      <c r="A93" s="52" t="s">
        <v>978</v>
      </c>
      <c r="B93" s="250">
        <v>16</v>
      </c>
      <c r="C93" s="53">
        <v>210</v>
      </c>
      <c r="D93" s="53">
        <v>1168</v>
      </c>
      <c r="E93" s="53">
        <f>D93/C93</f>
        <v>5.5619047619047617</v>
      </c>
      <c r="F93" s="53">
        <v>10</v>
      </c>
      <c r="G93" s="50">
        <f>F93/C93</f>
        <v>4.7619047619047616E-2</v>
      </c>
      <c r="I93" s="50">
        <f t="shared" ref="I93:I96" si="57">K93/J93</f>
        <v>0.7142857142857143</v>
      </c>
      <c r="J93" s="53">
        <v>63</v>
      </c>
      <c r="K93" s="53">
        <v>45</v>
      </c>
      <c r="L93" s="53">
        <v>318</v>
      </c>
      <c r="M93" s="53">
        <f>L93/K93</f>
        <v>7.0666666666666664</v>
      </c>
      <c r="N93" s="53">
        <v>2</v>
      </c>
      <c r="O93" s="50">
        <f t="shared" ref="O93:O96" si="58">N93/K93</f>
        <v>4.4444444444444446E-2</v>
      </c>
      <c r="R93" s="52" t="s">
        <v>979</v>
      </c>
      <c r="S93" s="50">
        <f>(C93+J93)/($D$27+$K$27+$N$17+$E$17+$L$38+$L$47)</f>
        <v>0.31415420023014962</v>
      </c>
      <c r="T93" s="50">
        <f>J93/($K$27+$F$38+$F$47)</f>
        <v>0.16981132075471697</v>
      </c>
      <c r="U93" s="50">
        <f>C93/($D$27+$N$17+$L$38+$L$47)</f>
        <v>0.50239234449760761</v>
      </c>
      <c r="W93" s="53">
        <f t="shared" ref="W93:W96" si="59">(D93*0.1)+(F93*6)+(L93*0.1)+(N93*6)</f>
        <v>220.60000000000002</v>
      </c>
      <c r="X93" s="53">
        <f t="shared" ref="X93:X96" si="60">(D93*0.1)+(F93*6)+(K93*1)+(L93*0.1)+(N93*6)</f>
        <v>265.60000000000002</v>
      </c>
      <c r="Y93" s="53">
        <f t="shared" ref="Y93:Y96" si="61">(D93*0.1)+(F93*6)+(K93*0.5)+(L93*0.1)+(N93*6)</f>
        <v>243.10000000000002</v>
      </c>
      <c r="Z93" s="55"/>
      <c r="AA93" s="55"/>
    </row>
    <row r="94" spans="1:27" x14ac:dyDescent="0.15">
      <c r="A94" s="52" t="s">
        <v>439</v>
      </c>
      <c r="B94" s="250">
        <v>8</v>
      </c>
      <c r="C94" s="53">
        <v>12</v>
      </c>
      <c r="D94" s="53">
        <v>32</v>
      </c>
      <c r="E94" s="53">
        <f>D94/C94</f>
        <v>2.6666666666666665</v>
      </c>
      <c r="F94" s="53">
        <v>0</v>
      </c>
      <c r="G94" s="50">
        <f>F94/C94</f>
        <v>0</v>
      </c>
      <c r="I94" s="50" t="e">
        <f t="shared" si="57"/>
        <v>#DIV/0!</v>
      </c>
      <c r="J94" s="53"/>
      <c r="K94" s="53"/>
      <c r="L94" s="53"/>
      <c r="M94" s="53" t="e">
        <f>L94/K94</f>
        <v>#DIV/0!</v>
      </c>
      <c r="N94" s="53">
        <v>0</v>
      </c>
      <c r="O94" s="50" t="e">
        <f t="shared" si="58"/>
        <v>#DIV/0!</v>
      </c>
      <c r="R94" s="52" t="s">
        <v>413</v>
      </c>
      <c r="S94" s="50">
        <f>(C94+J94)/($D$27+$K$27+$N$17+$E$17+$L$38+$L$47)</f>
        <v>1.3808975834292289E-2</v>
      </c>
      <c r="T94" s="50">
        <f>J94/($K$27+$F$38+$F$47)</f>
        <v>0</v>
      </c>
      <c r="U94" s="50">
        <f>C94/($D$27+$N$17+$L$38+$L$47)</f>
        <v>2.8708133971291867E-2</v>
      </c>
      <c r="W94" s="53">
        <f t="shared" si="59"/>
        <v>3.2</v>
      </c>
      <c r="X94" s="53">
        <f t="shared" si="60"/>
        <v>3.2</v>
      </c>
      <c r="Y94" s="53">
        <f t="shared" si="61"/>
        <v>3.2</v>
      </c>
      <c r="Z94" s="55"/>
      <c r="AA94" s="55"/>
    </row>
    <row r="95" spans="1:27" x14ac:dyDescent="0.15">
      <c r="A95" s="52"/>
      <c r="B95" s="250"/>
      <c r="C95" s="53"/>
      <c r="D95" s="53"/>
      <c r="E95" s="53" t="e">
        <f>D95/C95</f>
        <v>#DIV/0!</v>
      </c>
      <c r="F95" s="53">
        <v>0</v>
      </c>
      <c r="G95" s="50" t="e">
        <f>F95/C95</f>
        <v>#DIV/0!</v>
      </c>
      <c r="I95" s="50" t="e">
        <f t="shared" si="57"/>
        <v>#DIV/0!</v>
      </c>
      <c r="J95" s="53"/>
      <c r="K95" s="53"/>
      <c r="L95" s="53"/>
      <c r="M95" s="53" t="e">
        <f>L95/K95</f>
        <v>#DIV/0!</v>
      </c>
      <c r="N95" s="53">
        <v>0</v>
      </c>
      <c r="O95" s="50" t="e">
        <f t="shared" si="58"/>
        <v>#DIV/0!</v>
      </c>
      <c r="R95" s="52"/>
      <c r="S95" s="50">
        <f>(C95+J95)/($D$27+$K$27+$N$17+$E$17+$L$38+$L$47)</f>
        <v>0</v>
      </c>
      <c r="T95" s="50">
        <f>J95/($K$27+$F$38+$F$47)</f>
        <v>0</v>
      </c>
      <c r="U95" s="50">
        <f>C95/($D$27+$N$17+$L$38+$L$47)</f>
        <v>0</v>
      </c>
      <c r="W95" s="53">
        <f t="shared" si="59"/>
        <v>0</v>
      </c>
      <c r="X95" s="53">
        <f t="shared" si="60"/>
        <v>0</v>
      </c>
      <c r="Y95" s="53">
        <f t="shared" si="61"/>
        <v>0</v>
      </c>
      <c r="Z95" s="55"/>
      <c r="AA95" s="55"/>
    </row>
    <row r="96" spans="1:27" x14ac:dyDescent="0.15">
      <c r="A96" s="52" t="s">
        <v>1389</v>
      </c>
      <c r="B96" s="250">
        <v>2</v>
      </c>
      <c r="C96" s="53">
        <v>2</v>
      </c>
      <c r="D96" s="53">
        <v>10</v>
      </c>
      <c r="E96" s="53">
        <f>D96/C96</f>
        <v>5</v>
      </c>
      <c r="F96" s="53">
        <v>0</v>
      </c>
      <c r="G96" s="50">
        <f>F96/C96</f>
        <v>0</v>
      </c>
      <c r="I96" s="50">
        <f t="shared" si="57"/>
        <v>0.66666666666666663</v>
      </c>
      <c r="J96" s="53">
        <v>3</v>
      </c>
      <c r="K96" s="53">
        <v>2</v>
      </c>
      <c r="L96" s="53">
        <v>9</v>
      </c>
      <c r="M96" s="53">
        <f>L96/K96</f>
        <v>4.5</v>
      </c>
      <c r="N96" s="53">
        <v>0</v>
      </c>
      <c r="O96" s="50">
        <f t="shared" si="58"/>
        <v>0</v>
      </c>
      <c r="R96" s="52" t="s">
        <v>1390</v>
      </c>
      <c r="S96" s="50">
        <f>(C96+J96)/($D$27+$K$27+$N$17+$E$17+$L$38+$L$47)</f>
        <v>5.7537399309551211E-3</v>
      </c>
      <c r="T96" s="50">
        <f>J96/($K$27+$F$38+$F$47)</f>
        <v>8.0862533692722376E-3</v>
      </c>
      <c r="U96" s="50">
        <f>C96/($D$27+$N$17+$L$38+$L$47)</f>
        <v>4.7846889952153108E-3</v>
      </c>
      <c r="W96" s="53">
        <f t="shared" si="59"/>
        <v>1.9</v>
      </c>
      <c r="X96" s="53">
        <f t="shared" si="60"/>
        <v>3.9</v>
      </c>
      <c r="Y96" s="53">
        <f t="shared" si="61"/>
        <v>2.9</v>
      </c>
      <c r="Z96" s="55"/>
      <c r="AA96" s="55"/>
    </row>
    <row r="97" spans="1:26" x14ac:dyDescent="0.15">
      <c r="A97" s="51" t="s">
        <v>44</v>
      </c>
      <c r="B97" s="51"/>
      <c r="C97" s="51">
        <f>SUM(C92:C96)</f>
        <v>374</v>
      </c>
      <c r="D97" s="51">
        <f t="shared" ref="D97" si="62">SUM(D92:D96)</f>
        <v>1710</v>
      </c>
      <c r="E97" s="51"/>
      <c r="F97" s="51">
        <f t="shared" ref="F97" si="63">SUM(F92:F96)</f>
        <v>13</v>
      </c>
      <c r="G97" s="51"/>
      <c r="H97" s="51"/>
      <c r="I97" s="51"/>
      <c r="J97" s="51">
        <f>SUM(J92:J96)</f>
        <v>82</v>
      </c>
      <c r="K97" s="51">
        <f t="shared" ref="K97:L97" si="64">SUM(K92:K96)</f>
        <v>58</v>
      </c>
      <c r="L97" s="51">
        <f t="shared" si="64"/>
        <v>417</v>
      </c>
      <c r="M97" s="51"/>
      <c r="N97" s="51">
        <f t="shared" ref="N97" si="65">SUM(N92:N96)</f>
        <v>2</v>
      </c>
      <c r="O97" s="51"/>
    </row>
    <row r="98" spans="1:26" x14ac:dyDescent="0.15">
      <c r="A98" s="51"/>
      <c r="C98" s="55"/>
      <c r="D98" s="55"/>
      <c r="E98" s="55"/>
      <c r="F98" s="55"/>
      <c r="G98" s="55"/>
      <c r="H98" s="51"/>
      <c r="I98" s="55"/>
      <c r="J98" s="55"/>
      <c r="K98" s="55"/>
      <c r="L98" s="55"/>
      <c r="M98" s="55"/>
      <c r="N98" s="55"/>
    </row>
    <row r="99" spans="1:26" x14ac:dyDescent="0.15">
      <c r="A99" s="58"/>
      <c r="C99" s="55"/>
      <c r="D99" s="55"/>
      <c r="E99" s="55"/>
      <c r="F99" s="55"/>
      <c r="G99" s="55"/>
      <c r="H99" s="55"/>
      <c r="I99" s="55"/>
      <c r="J99" s="55"/>
      <c r="K99" s="55"/>
      <c r="L99" s="55"/>
      <c r="M99" s="55"/>
    </row>
    <row r="100" spans="1:26" x14ac:dyDescent="0.15">
      <c r="A100" s="524" t="s">
        <v>52</v>
      </c>
      <c r="B100" s="524"/>
      <c r="C100" s="524"/>
      <c r="D100" s="524"/>
      <c r="E100" s="524"/>
      <c r="F100" s="524"/>
      <c r="G100" s="524"/>
      <c r="H100" s="55"/>
      <c r="I100" s="55"/>
      <c r="J100" s="524" t="s">
        <v>49</v>
      </c>
      <c r="K100" s="524"/>
      <c r="L100" s="524"/>
      <c r="M100" s="524"/>
      <c r="N100" s="524"/>
      <c r="R100" s="524" t="s">
        <v>50</v>
      </c>
      <c r="S100" s="524"/>
      <c r="T100" s="524"/>
      <c r="V100" s="524" t="s">
        <v>51</v>
      </c>
      <c r="W100" s="523"/>
    </row>
    <row r="101" spans="1:26" x14ac:dyDescent="0.15">
      <c r="A101" s="51" t="s">
        <v>25</v>
      </c>
      <c r="B101" s="51" t="s">
        <v>66</v>
      </c>
      <c r="C101" s="51" t="s">
        <v>34</v>
      </c>
      <c r="D101" s="51" t="s">
        <v>17</v>
      </c>
      <c r="E101" s="51" t="s">
        <v>18</v>
      </c>
      <c r="F101" s="51" t="s">
        <v>19</v>
      </c>
      <c r="G101" s="51" t="s">
        <v>20</v>
      </c>
      <c r="H101" s="51" t="s">
        <v>6</v>
      </c>
      <c r="I101" s="51" t="s">
        <v>53</v>
      </c>
      <c r="K101" s="51" t="s">
        <v>10</v>
      </c>
      <c r="L101" s="51" t="s">
        <v>11</v>
      </c>
      <c r="M101" s="51" t="s">
        <v>12</v>
      </c>
      <c r="N101" s="51" t="s">
        <v>26</v>
      </c>
      <c r="O101" s="51" t="s">
        <v>7</v>
      </c>
      <c r="R101" s="51" t="s">
        <v>25</v>
      </c>
      <c r="S101" s="51" t="s">
        <v>47</v>
      </c>
      <c r="T101" s="51" t="s">
        <v>45</v>
      </c>
      <c r="U101" s="51" t="s">
        <v>46</v>
      </c>
      <c r="W101" s="51" t="s">
        <v>14</v>
      </c>
      <c r="X101" s="51" t="s">
        <v>21</v>
      </c>
      <c r="Y101" s="51" t="s">
        <v>1003</v>
      </c>
      <c r="Z101" s="51"/>
    </row>
    <row r="102" spans="1:26" x14ac:dyDescent="0.15">
      <c r="A102" s="52" t="s">
        <v>1485</v>
      </c>
      <c r="B102" s="53">
        <v>16</v>
      </c>
      <c r="C102" s="50">
        <f>E102/D102</f>
        <v>0.625</v>
      </c>
      <c r="D102" s="53">
        <v>32</v>
      </c>
      <c r="E102" s="53">
        <v>20</v>
      </c>
      <c r="F102" s="53">
        <v>215</v>
      </c>
      <c r="G102" s="53">
        <f t="shared" ref="G102:G107" si="66">F102/E102</f>
        <v>10.75</v>
      </c>
      <c r="H102" s="53">
        <v>1</v>
      </c>
      <c r="I102" s="50">
        <f>H102/E102</f>
        <v>0.05</v>
      </c>
      <c r="K102" s="53">
        <v>0</v>
      </c>
      <c r="L102" s="53">
        <v>0</v>
      </c>
      <c r="M102" s="64" t="e">
        <f t="shared" ref="M102:M107" si="67">L102/K102</f>
        <v>#DIV/0!</v>
      </c>
      <c r="N102" s="53">
        <v>0</v>
      </c>
      <c r="O102" s="50" t="e">
        <f>N102/K102</f>
        <v>#DIV/0!</v>
      </c>
      <c r="R102" s="52"/>
      <c r="S102" s="65">
        <f t="shared" ref="S102:S107" si="68">(D102+K102)/($D$27+$L$27+$N$17+$E$47+$L$47)</f>
        <v>5.6042031523642732E-2</v>
      </c>
      <c r="T102" s="65">
        <f t="shared" ref="T102:T107" si="69">D102/($E$17)</f>
        <v>9.1428571428571428E-2</v>
      </c>
      <c r="U102" s="65">
        <f t="shared" ref="U102:U107" si="70">K102/($N$17+$D$27+$L$38+$L$47)</f>
        <v>0</v>
      </c>
      <c r="W102" s="53">
        <f>(F102*0.1)+(H102*6)+(L102*0.1)+(N102*6)</f>
        <v>27.5</v>
      </c>
      <c r="X102" s="53">
        <f>(E102*1)+(F102*0.1)+(H102*6)+(L102*0.1)+(N102*6)</f>
        <v>47.5</v>
      </c>
      <c r="Y102" s="53">
        <f>(E102*0.5)+(F102*0.1)+(H102*6)+(L102*0.1)+(N102*6)</f>
        <v>37.5</v>
      </c>
      <c r="Z102" s="55"/>
    </row>
    <row r="103" spans="1:26" x14ac:dyDescent="0.15">
      <c r="A103" s="52" t="s">
        <v>438</v>
      </c>
      <c r="B103" s="53">
        <v>15</v>
      </c>
      <c r="C103" s="50">
        <f t="shared" ref="C103:C107" si="71">E103/D103</f>
        <v>0.6071428571428571</v>
      </c>
      <c r="D103" s="53">
        <v>84</v>
      </c>
      <c r="E103" s="53">
        <v>51</v>
      </c>
      <c r="F103" s="53">
        <v>830</v>
      </c>
      <c r="G103" s="53">
        <f t="shared" si="66"/>
        <v>16.274509803921568</v>
      </c>
      <c r="H103" s="53">
        <v>9</v>
      </c>
      <c r="I103" s="50">
        <f t="shared" ref="I103:I107" si="72">H103/E103</f>
        <v>0.17647058823529413</v>
      </c>
      <c r="K103" s="53">
        <v>3</v>
      </c>
      <c r="L103" s="53">
        <v>50</v>
      </c>
      <c r="M103" s="64">
        <f t="shared" si="67"/>
        <v>16.666666666666668</v>
      </c>
      <c r="N103" s="53">
        <v>1</v>
      </c>
      <c r="O103" s="50">
        <f t="shared" ref="O103:O107" si="73">N103/K103</f>
        <v>0.33333333333333331</v>
      </c>
      <c r="R103" s="52" t="s">
        <v>414</v>
      </c>
      <c r="S103" s="65">
        <f t="shared" si="68"/>
        <v>0.15236427320490367</v>
      </c>
      <c r="T103" s="65">
        <f t="shared" si="69"/>
        <v>0.24</v>
      </c>
      <c r="U103" s="65">
        <f t="shared" si="70"/>
        <v>7.1770334928229667E-3</v>
      </c>
      <c r="W103" s="53">
        <f t="shared" ref="W103:W107" si="74">(F103*0.1)+(H103*6)+(L103*0.1)+(N103*6)</f>
        <v>148</v>
      </c>
      <c r="X103" s="53">
        <f t="shared" ref="X103:X107" si="75">(E103*1)+(F103*0.1)+(H103*6)+(L103*0.1)+(N103*6)</f>
        <v>199</v>
      </c>
      <c r="Y103" s="53">
        <f t="shared" ref="Y103:Y107" si="76">(E103*0.5)+(F103*0.1)+(H103*6)+(L103*0.1)+(N103*6)</f>
        <v>173.5</v>
      </c>
      <c r="Z103" s="55"/>
    </row>
    <row r="104" spans="1:26" x14ac:dyDescent="0.15">
      <c r="A104" s="52" t="s">
        <v>1484</v>
      </c>
      <c r="B104" s="53">
        <v>16</v>
      </c>
      <c r="C104" s="50">
        <f t="shared" si="71"/>
        <v>0.5</v>
      </c>
      <c r="D104" s="53">
        <v>30</v>
      </c>
      <c r="E104" s="53">
        <v>15</v>
      </c>
      <c r="F104" s="53">
        <v>187</v>
      </c>
      <c r="G104" s="53">
        <f t="shared" si="66"/>
        <v>12.466666666666667</v>
      </c>
      <c r="H104" s="53">
        <v>1</v>
      </c>
      <c r="I104" s="50">
        <f t="shared" si="72"/>
        <v>6.6666666666666666E-2</v>
      </c>
      <c r="K104" s="53">
        <v>0</v>
      </c>
      <c r="L104" s="53">
        <v>0</v>
      </c>
      <c r="M104" s="64" t="e">
        <f t="shared" si="67"/>
        <v>#DIV/0!</v>
      </c>
      <c r="N104" s="53">
        <v>0</v>
      </c>
      <c r="O104" s="50" t="e">
        <f t="shared" si="73"/>
        <v>#DIV/0!</v>
      </c>
      <c r="R104" s="52"/>
      <c r="S104" s="65">
        <f t="shared" si="68"/>
        <v>5.2539404553415062E-2</v>
      </c>
      <c r="T104" s="65">
        <f t="shared" si="69"/>
        <v>8.5714285714285715E-2</v>
      </c>
      <c r="U104" s="65">
        <f t="shared" si="70"/>
        <v>0</v>
      </c>
      <c r="W104" s="53">
        <f t="shared" si="74"/>
        <v>24.7</v>
      </c>
      <c r="X104" s="53">
        <f t="shared" si="75"/>
        <v>39.700000000000003</v>
      </c>
      <c r="Y104" s="53">
        <f t="shared" si="76"/>
        <v>32.200000000000003</v>
      </c>
      <c r="Z104" s="55"/>
    </row>
    <row r="105" spans="1:26" x14ac:dyDescent="0.15">
      <c r="A105" s="52" t="s">
        <v>1315</v>
      </c>
      <c r="B105" s="53">
        <v>16</v>
      </c>
      <c r="C105" s="50">
        <f t="shared" si="71"/>
        <v>0.64761904761904765</v>
      </c>
      <c r="D105" s="53">
        <v>105</v>
      </c>
      <c r="E105" s="53">
        <v>68</v>
      </c>
      <c r="F105" s="53">
        <v>995</v>
      </c>
      <c r="G105" s="53">
        <f t="shared" si="66"/>
        <v>14.632352941176471</v>
      </c>
      <c r="H105" s="53">
        <v>8</v>
      </c>
      <c r="I105" s="50">
        <f t="shared" si="72"/>
        <v>0.11764705882352941</v>
      </c>
      <c r="K105" s="53"/>
      <c r="L105" s="53"/>
      <c r="M105" s="64" t="e">
        <f t="shared" si="67"/>
        <v>#DIV/0!</v>
      </c>
      <c r="N105" s="53"/>
      <c r="O105" s="50" t="e">
        <f t="shared" si="73"/>
        <v>#DIV/0!</v>
      </c>
      <c r="R105" s="52" t="s">
        <v>1316</v>
      </c>
      <c r="S105" s="65">
        <f t="shared" si="68"/>
        <v>0.18388791593695272</v>
      </c>
      <c r="T105" s="65">
        <f t="shared" si="69"/>
        <v>0.3</v>
      </c>
      <c r="U105" s="65">
        <f t="shared" si="70"/>
        <v>0</v>
      </c>
      <c r="W105" s="53">
        <f t="shared" si="74"/>
        <v>147.5</v>
      </c>
      <c r="X105" s="53">
        <f t="shared" si="75"/>
        <v>215.5</v>
      </c>
      <c r="Y105" s="53">
        <f t="shared" si="76"/>
        <v>181.5</v>
      </c>
      <c r="Z105" s="55"/>
    </row>
    <row r="106" spans="1:26" x14ac:dyDescent="0.15">
      <c r="A106" s="52" t="s">
        <v>584</v>
      </c>
      <c r="B106" s="53">
        <v>8</v>
      </c>
      <c r="C106" s="50">
        <f t="shared" si="71"/>
        <v>0.56666666666666665</v>
      </c>
      <c r="D106" s="53">
        <v>30</v>
      </c>
      <c r="E106" s="53">
        <v>17</v>
      </c>
      <c r="F106" s="53">
        <v>166</v>
      </c>
      <c r="G106" s="53">
        <f t="shared" si="66"/>
        <v>9.764705882352942</v>
      </c>
      <c r="H106" s="53">
        <v>1</v>
      </c>
      <c r="I106" s="50">
        <f t="shared" si="72"/>
        <v>5.8823529411764705E-2</v>
      </c>
      <c r="K106" s="53">
        <v>0</v>
      </c>
      <c r="L106" s="53">
        <v>0</v>
      </c>
      <c r="M106" s="64" t="e">
        <f t="shared" si="67"/>
        <v>#DIV/0!</v>
      </c>
      <c r="N106" s="53">
        <v>0</v>
      </c>
      <c r="O106" s="50" t="e">
        <f t="shared" si="73"/>
        <v>#DIV/0!</v>
      </c>
      <c r="R106" s="52" t="s">
        <v>585</v>
      </c>
      <c r="S106" s="65">
        <f t="shared" si="68"/>
        <v>5.2539404553415062E-2</v>
      </c>
      <c r="T106" s="65">
        <f t="shared" si="69"/>
        <v>8.5714285714285715E-2</v>
      </c>
      <c r="U106" s="65">
        <f t="shared" si="70"/>
        <v>0</v>
      </c>
      <c r="W106" s="53">
        <f t="shared" si="74"/>
        <v>22.6</v>
      </c>
      <c r="X106" s="53">
        <f t="shared" si="75"/>
        <v>39.6</v>
      </c>
      <c r="Y106" s="53">
        <f t="shared" si="76"/>
        <v>31.1</v>
      </c>
      <c r="Z106" s="55"/>
    </row>
    <row r="107" spans="1:26" x14ac:dyDescent="0.15">
      <c r="A107" s="52" t="s">
        <v>1472</v>
      </c>
      <c r="B107" s="53">
        <v>6</v>
      </c>
      <c r="C107" s="50">
        <f t="shared" si="71"/>
        <v>0.69230769230769229</v>
      </c>
      <c r="D107" s="53">
        <v>13</v>
      </c>
      <c r="E107" s="53">
        <v>9</v>
      </c>
      <c r="F107" s="53">
        <v>76</v>
      </c>
      <c r="G107" s="53">
        <f t="shared" si="66"/>
        <v>8.4444444444444446</v>
      </c>
      <c r="H107" s="53">
        <v>0</v>
      </c>
      <c r="I107" s="50">
        <f t="shared" si="72"/>
        <v>0</v>
      </c>
      <c r="K107" s="53"/>
      <c r="L107" s="53"/>
      <c r="M107" s="64" t="e">
        <f t="shared" si="67"/>
        <v>#DIV/0!</v>
      </c>
      <c r="N107" s="53"/>
      <c r="O107" s="50" t="e">
        <f t="shared" si="73"/>
        <v>#DIV/0!</v>
      </c>
      <c r="R107" s="52" t="s">
        <v>1473</v>
      </c>
      <c r="S107" s="65">
        <f t="shared" si="68"/>
        <v>2.276707530647986E-2</v>
      </c>
      <c r="T107" s="65">
        <f t="shared" si="69"/>
        <v>3.7142857142857144E-2</v>
      </c>
      <c r="U107" s="65">
        <f t="shared" si="70"/>
        <v>0</v>
      </c>
      <c r="W107" s="53">
        <f t="shared" si="74"/>
        <v>7.6000000000000005</v>
      </c>
      <c r="X107" s="53">
        <f t="shared" si="75"/>
        <v>16.600000000000001</v>
      </c>
      <c r="Y107" s="53">
        <f t="shared" si="76"/>
        <v>12.100000000000001</v>
      </c>
      <c r="Z107" s="55"/>
    </row>
    <row r="108" spans="1:26" x14ac:dyDescent="0.15">
      <c r="A108" s="51" t="s">
        <v>44</v>
      </c>
      <c r="B108" s="51"/>
      <c r="C108" s="58"/>
      <c r="D108" s="51">
        <f>SUM(D102:D107)</f>
        <v>294</v>
      </c>
      <c r="E108" s="51">
        <f t="shared" ref="E108:F108" si="77">SUM(E102:E107)</f>
        <v>180</v>
      </c>
      <c r="F108" s="51">
        <f t="shared" si="77"/>
        <v>2469</v>
      </c>
      <c r="G108" s="51"/>
      <c r="H108" s="51">
        <f t="shared" ref="H108" si="78">SUM(H102:H107)</f>
        <v>20</v>
      </c>
      <c r="I108" s="51"/>
      <c r="J108" s="51"/>
      <c r="K108" s="51">
        <f>SUM(K102:K107)</f>
        <v>3</v>
      </c>
      <c r="L108" s="51">
        <f t="shared" ref="L108" si="79">SUM(L102:L107)</f>
        <v>50</v>
      </c>
      <c r="M108" s="51"/>
      <c r="N108" s="51">
        <f t="shared" ref="N108" si="80">SUM(N102:N107)</f>
        <v>1</v>
      </c>
      <c r="O108" s="51"/>
    </row>
    <row r="109" spans="1:26" x14ac:dyDescent="0.15">
      <c r="A109" s="51"/>
      <c r="C109" s="55"/>
      <c r="D109" s="55"/>
      <c r="E109" s="55"/>
      <c r="F109" s="55"/>
      <c r="G109" s="55"/>
      <c r="H109" s="55"/>
      <c r="I109" s="55"/>
      <c r="J109" s="55"/>
      <c r="K109" s="55"/>
      <c r="L109" s="55"/>
    </row>
    <row r="110" spans="1:26" x14ac:dyDescent="0.15">
      <c r="A110" s="51"/>
      <c r="C110" s="55"/>
      <c r="D110" s="55"/>
      <c r="E110" s="55"/>
      <c r="F110" s="55"/>
      <c r="G110" s="55"/>
      <c r="H110" s="55"/>
      <c r="I110" s="55"/>
      <c r="J110" s="55"/>
      <c r="K110" s="55"/>
      <c r="L110" s="55"/>
    </row>
    <row r="111" spans="1:26" x14ac:dyDescent="0.15">
      <c r="A111" s="524" t="s">
        <v>52</v>
      </c>
      <c r="B111" s="524"/>
      <c r="C111" s="524"/>
      <c r="D111" s="524"/>
      <c r="E111" s="524"/>
      <c r="F111" s="524"/>
      <c r="G111" s="524"/>
      <c r="H111" s="55"/>
      <c r="I111" s="55"/>
      <c r="J111" s="524" t="s">
        <v>49</v>
      </c>
      <c r="K111" s="524"/>
      <c r="L111" s="524"/>
      <c r="M111" s="524"/>
      <c r="N111" s="524"/>
      <c r="R111" s="524" t="s">
        <v>50</v>
      </c>
      <c r="S111" s="524"/>
      <c r="T111" s="524"/>
      <c r="V111" s="524" t="s">
        <v>51</v>
      </c>
      <c r="W111" s="523"/>
    </row>
    <row r="112" spans="1:26" x14ac:dyDescent="0.15">
      <c r="A112" s="51" t="s">
        <v>31</v>
      </c>
      <c r="B112" s="51" t="s">
        <v>66</v>
      </c>
      <c r="C112" s="51" t="s">
        <v>34</v>
      </c>
      <c r="D112" s="51" t="s">
        <v>17</v>
      </c>
      <c r="E112" s="51" t="s">
        <v>18</v>
      </c>
      <c r="F112" s="51" t="s">
        <v>19</v>
      </c>
      <c r="G112" s="51" t="s">
        <v>20</v>
      </c>
      <c r="H112" s="51" t="s">
        <v>6</v>
      </c>
      <c r="I112" s="51" t="s">
        <v>53</v>
      </c>
      <c r="K112" s="51" t="s">
        <v>10</v>
      </c>
      <c r="L112" s="51" t="s">
        <v>11</v>
      </c>
      <c r="M112" s="51" t="s">
        <v>12</v>
      </c>
      <c r="N112" s="51" t="s">
        <v>54</v>
      </c>
      <c r="O112" s="51" t="s">
        <v>7</v>
      </c>
      <c r="R112" s="51" t="s">
        <v>31</v>
      </c>
      <c r="S112" s="51" t="s">
        <v>47</v>
      </c>
      <c r="T112" s="51" t="s">
        <v>45</v>
      </c>
      <c r="U112" s="51" t="s">
        <v>46</v>
      </c>
      <c r="W112" s="51" t="s">
        <v>14</v>
      </c>
      <c r="X112" s="51" t="s">
        <v>21</v>
      </c>
      <c r="Y112" s="51" t="s">
        <v>1004</v>
      </c>
      <c r="Z112" s="51"/>
    </row>
    <row r="113" spans="1:26" x14ac:dyDescent="0.15">
      <c r="A113" s="52" t="s">
        <v>827</v>
      </c>
      <c r="B113" s="53">
        <v>8</v>
      </c>
      <c r="C113" s="50">
        <f>E113/D113</f>
        <v>0.41176470588235292</v>
      </c>
      <c r="D113" s="53">
        <v>17</v>
      </c>
      <c r="E113" s="53">
        <v>7</v>
      </c>
      <c r="F113" s="53">
        <v>72</v>
      </c>
      <c r="G113" s="53">
        <f>F113/E113</f>
        <v>10.285714285714286</v>
      </c>
      <c r="H113" s="53">
        <v>0</v>
      </c>
      <c r="I113" s="50">
        <f>H113/E113</f>
        <v>0</v>
      </c>
      <c r="K113" s="53">
        <v>0</v>
      </c>
      <c r="L113" s="53">
        <v>0</v>
      </c>
      <c r="M113" s="53">
        <v>0</v>
      </c>
      <c r="N113" s="53">
        <v>0</v>
      </c>
      <c r="O113" s="50" t="e">
        <f>N113/K113</f>
        <v>#DIV/0!</v>
      </c>
      <c r="R113" s="52" t="s">
        <v>981</v>
      </c>
      <c r="S113" s="65">
        <f>(D113+K113)/($E$47+$L$47+$E$38+$L$38+$K$27+$D$27+$N$17)</f>
        <v>1.8085106382978722E-2</v>
      </c>
      <c r="T113" s="65">
        <f>D113/($E$47+$E$38+$K$27)</f>
        <v>3.2567049808429116E-2</v>
      </c>
      <c r="U113" s="65">
        <f>K113/($L$47+$L$38+$D$27+$N$17)</f>
        <v>0</v>
      </c>
      <c r="W113" s="53">
        <f>(F113*0.1)+(H113*6)+(L113*0.1)+(N113*6)</f>
        <v>7.2</v>
      </c>
      <c r="X113" s="53">
        <f>(E113*1)+(F113*0.1)+(H113*6)+(L113*0.1)+(N113*6)</f>
        <v>14.2</v>
      </c>
      <c r="Y113" s="53">
        <f>(E113*0.5)+(F113*0.1)+(H113*6)+(L113*0.1)+(N113*6)</f>
        <v>10.7</v>
      </c>
      <c r="Z113" s="55"/>
    </row>
    <row r="114" spans="1:26" x14ac:dyDescent="0.15">
      <c r="A114" s="52" t="s">
        <v>980</v>
      </c>
      <c r="B114" s="53">
        <v>17</v>
      </c>
      <c r="C114" s="50">
        <f t="shared" ref="C114:C116" si="81">E114/D114</f>
        <v>0.73684210526315785</v>
      </c>
      <c r="D114" s="53">
        <v>19</v>
      </c>
      <c r="E114" s="53">
        <v>14</v>
      </c>
      <c r="F114" s="53">
        <v>152</v>
      </c>
      <c r="G114" s="53">
        <f>F114/E114</f>
        <v>10.857142857142858</v>
      </c>
      <c r="H114" s="53">
        <v>1</v>
      </c>
      <c r="I114" s="50">
        <f t="shared" ref="I114:I116" si="82">H114/E114</f>
        <v>7.1428571428571425E-2</v>
      </c>
      <c r="K114" s="53">
        <v>0</v>
      </c>
      <c r="L114" s="53">
        <v>0</v>
      </c>
      <c r="M114" s="53">
        <v>0</v>
      </c>
      <c r="N114" s="53">
        <v>0</v>
      </c>
      <c r="O114" s="50" t="e">
        <f t="shared" ref="O114:O116" si="83">N114/K114</f>
        <v>#DIV/0!</v>
      </c>
      <c r="R114" s="52" t="s">
        <v>828</v>
      </c>
      <c r="S114" s="65">
        <f>(D114+K114)/($E$47+$L$47+$E$38+$L$38+$K$27+$D$27+$N$17)</f>
        <v>2.021276595744681E-2</v>
      </c>
      <c r="T114" s="65">
        <f>D114/($E$47+$E$38+$K$27)</f>
        <v>3.6398467432950193E-2</v>
      </c>
      <c r="U114" s="65">
        <f>K114/($L$47+$L$38+$D$27+$N$17)</f>
        <v>0</v>
      </c>
      <c r="W114" s="53">
        <f t="shared" ref="W114:W116" si="84">(F114*0.1)+(H114*6)+(L114*0.1)+(N114*6)</f>
        <v>21.200000000000003</v>
      </c>
      <c r="X114" s="53">
        <f t="shared" ref="X114:X116" si="85">(E114*1)+(F114*0.1)+(H114*6)+(L114*0.1)+(N114*6)</f>
        <v>35.200000000000003</v>
      </c>
      <c r="Y114" s="53">
        <f t="shared" ref="Y114:Y116" si="86">(E114*0.5)+(F114*0.1)+(H114*6)+(L114*0.1)+(N114*6)</f>
        <v>28.200000000000003</v>
      </c>
      <c r="Z114" s="55"/>
    </row>
    <row r="115" spans="1:26" x14ac:dyDescent="0.15">
      <c r="A115" s="52" t="s">
        <v>437</v>
      </c>
      <c r="B115" s="53">
        <v>17</v>
      </c>
      <c r="C115" s="50">
        <f t="shared" si="81"/>
        <v>0.6853932584269663</v>
      </c>
      <c r="D115" s="53">
        <v>89</v>
      </c>
      <c r="E115" s="53">
        <v>61</v>
      </c>
      <c r="F115" s="53">
        <v>684</v>
      </c>
      <c r="G115" s="53">
        <f>F115/E115</f>
        <v>11.21311475409836</v>
      </c>
      <c r="H115" s="53">
        <v>9</v>
      </c>
      <c r="I115" s="50">
        <f t="shared" si="82"/>
        <v>0.14754098360655737</v>
      </c>
      <c r="K115" s="53">
        <v>0</v>
      </c>
      <c r="L115" s="53">
        <v>0</v>
      </c>
      <c r="M115" s="53">
        <v>0</v>
      </c>
      <c r="N115" s="53">
        <v>0</v>
      </c>
      <c r="O115" s="50" t="e">
        <f t="shared" si="83"/>
        <v>#DIV/0!</v>
      </c>
      <c r="R115" s="52" t="s">
        <v>415</v>
      </c>
      <c r="S115" s="65">
        <f>(D115+K115)/($E$47+$L$47+$E$38+$L$38+$K$27+$D$27+$N$17)</f>
        <v>9.4680851063829785E-2</v>
      </c>
      <c r="T115" s="65">
        <f>D115/($E$47+$E$38+$K$27)</f>
        <v>0.17049808429118773</v>
      </c>
      <c r="U115" s="65">
        <f>K115/($L$47+$L$38+$D$27+$N$17)</f>
        <v>0</v>
      </c>
      <c r="W115" s="53">
        <f t="shared" si="84"/>
        <v>122.4</v>
      </c>
      <c r="X115" s="53">
        <f t="shared" si="85"/>
        <v>183.4</v>
      </c>
      <c r="Y115" s="53">
        <f t="shared" si="86"/>
        <v>152.9</v>
      </c>
      <c r="Z115" s="55"/>
    </row>
    <row r="116" spans="1:26" x14ac:dyDescent="0.15">
      <c r="A116" s="52"/>
      <c r="B116" s="53"/>
      <c r="C116" s="50" t="e">
        <f t="shared" si="81"/>
        <v>#DIV/0!</v>
      </c>
      <c r="D116" s="53"/>
      <c r="E116" s="53"/>
      <c r="F116" s="53"/>
      <c r="G116" s="53" t="e">
        <f>F116/E116</f>
        <v>#DIV/0!</v>
      </c>
      <c r="H116" s="53">
        <v>0</v>
      </c>
      <c r="I116" s="50" t="e">
        <f t="shared" si="82"/>
        <v>#DIV/0!</v>
      </c>
      <c r="K116" s="53">
        <v>0</v>
      </c>
      <c r="L116" s="53">
        <v>0</v>
      </c>
      <c r="M116" s="53">
        <v>0</v>
      </c>
      <c r="N116" s="53">
        <v>0</v>
      </c>
      <c r="O116" s="50" t="e">
        <f t="shared" si="83"/>
        <v>#DIV/0!</v>
      </c>
      <c r="R116" s="52" t="s">
        <v>695</v>
      </c>
      <c r="S116" s="65">
        <f>(D116+K116)/($E$47+$L$47+$E$38+$L$38+$K$27+$D$27+$N$17)</f>
        <v>0</v>
      </c>
      <c r="T116" s="65">
        <f>D116/($E$47+$E$38+$K$27)</f>
        <v>0</v>
      </c>
      <c r="U116" s="65">
        <f>K116/($L$47+$L$38+$D$27+$N$17)</f>
        <v>0</v>
      </c>
      <c r="W116" s="53">
        <f t="shared" si="84"/>
        <v>0</v>
      </c>
      <c r="X116" s="53">
        <f t="shared" si="85"/>
        <v>0</v>
      </c>
      <c r="Y116" s="53">
        <f t="shared" si="86"/>
        <v>0</v>
      </c>
      <c r="Z116" s="55"/>
    </row>
    <row r="117" spans="1:26" x14ac:dyDescent="0.15">
      <c r="A117" s="51" t="s">
        <v>44</v>
      </c>
      <c r="B117" s="51"/>
      <c r="C117" s="58"/>
      <c r="D117" s="51">
        <f>SUM(D113:D116)</f>
        <v>125</v>
      </c>
      <c r="E117" s="51">
        <f t="shared" ref="E117:F117" si="87">SUM(E113:E116)</f>
        <v>82</v>
      </c>
      <c r="F117" s="51">
        <f t="shared" si="87"/>
        <v>908</v>
      </c>
      <c r="G117" s="51"/>
      <c r="H117" s="51">
        <f t="shared" ref="H117" si="88">SUM(H113:H116)</f>
        <v>10</v>
      </c>
      <c r="I117" s="51"/>
      <c r="J117" s="51"/>
      <c r="K117" s="51">
        <f>SUM(K113:K116)</f>
        <v>0</v>
      </c>
      <c r="L117" s="51">
        <f t="shared" ref="L117" si="89">SUM(L113:L116)</f>
        <v>0</v>
      </c>
      <c r="M117" s="51"/>
      <c r="N117" s="51">
        <f t="shared" ref="N117" si="90">SUM(N113:N116)</f>
        <v>0</v>
      </c>
      <c r="O117" s="58"/>
      <c r="Q117" s="56"/>
      <c r="S117" s="56"/>
      <c r="U117" s="55"/>
      <c r="V117" s="55"/>
    </row>
    <row r="118" spans="1:26" x14ac:dyDescent="0.15">
      <c r="H118" s="61"/>
      <c r="I118" s="55"/>
      <c r="J118" s="55"/>
      <c r="P118" s="56"/>
      <c r="Q118" s="56"/>
      <c r="R118" s="56"/>
      <c r="T118" s="55"/>
      <c r="U118" s="55"/>
    </row>
    <row r="119" spans="1:26" x14ac:dyDescent="0.15">
      <c r="H119" s="61"/>
      <c r="I119" s="55"/>
      <c r="J119" s="55"/>
      <c r="P119" s="56"/>
      <c r="Q119" s="56"/>
      <c r="R119" s="56"/>
      <c r="T119" s="55"/>
      <c r="U119" s="55"/>
    </row>
    <row r="120" spans="1:26" x14ac:dyDescent="0.15">
      <c r="A120" s="524" t="s">
        <v>57</v>
      </c>
      <c r="B120" s="524"/>
      <c r="C120" s="524"/>
      <c r="D120" s="524"/>
      <c r="E120" s="524"/>
      <c r="F120" s="524"/>
      <c r="G120" s="524"/>
      <c r="H120" s="61"/>
      <c r="I120" s="55"/>
      <c r="J120" s="524" t="s">
        <v>58</v>
      </c>
      <c r="K120" s="525"/>
      <c r="L120" s="525"/>
      <c r="M120" s="525"/>
      <c r="N120" s="525"/>
      <c r="P120" s="67"/>
      <c r="Q120" s="56"/>
      <c r="R120" s="524" t="s">
        <v>62</v>
      </c>
      <c r="S120" s="525"/>
      <c r="T120" s="525"/>
      <c r="U120" s="525"/>
      <c r="V120" s="525"/>
    </row>
    <row r="121" spans="1:26" x14ac:dyDescent="0.15">
      <c r="A121" s="58"/>
      <c r="B121" s="51" t="s">
        <v>17</v>
      </c>
      <c r="C121" s="51" t="s">
        <v>42</v>
      </c>
      <c r="D121" s="51" t="s">
        <v>19</v>
      </c>
      <c r="E121" s="51" t="s">
        <v>6</v>
      </c>
      <c r="H121" s="55"/>
      <c r="I121" s="55"/>
      <c r="J121" s="526" t="s">
        <v>59</v>
      </c>
      <c r="K121" s="523"/>
      <c r="L121" s="523"/>
      <c r="M121" s="523"/>
      <c r="N121" s="58" t="s">
        <v>60</v>
      </c>
      <c r="R121" s="526" t="s">
        <v>59</v>
      </c>
      <c r="S121" s="523"/>
      <c r="T121" s="523"/>
      <c r="U121" s="523"/>
      <c r="V121" s="58" t="s">
        <v>60</v>
      </c>
    </row>
    <row r="122" spans="1:26" x14ac:dyDescent="0.15">
      <c r="A122" s="66" t="s">
        <v>33</v>
      </c>
      <c r="B122" s="53">
        <f>SUM(J92:J96,D102:D107,D113:D116)</f>
        <v>501</v>
      </c>
      <c r="C122" s="53">
        <f>SUM(E113:E116,E102:E107,K92:K96)</f>
        <v>320</v>
      </c>
      <c r="D122" s="53">
        <f>SUM(F113:F116,F102:F107,L92:L96)</f>
        <v>3794</v>
      </c>
      <c r="E122" s="53">
        <f>SUM(N92:N96,H102:H107,H113:H116)</f>
        <v>32</v>
      </c>
      <c r="F122" s="49" t="s">
        <v>679</v>
      </c>
      <c r="H122" s="55"/>
      <c r="I122" s="55"/>
      <c r="J122" s="527"/>
      <c r="K122" s="527"/>
      <c r="L122" s="527"/>
      <c r="M122" s="527"/>
      <c r="N122" s="52"/>
      <c r="R122" s="527" t="s">
        <v>1351</v>
      </c>
      <c r="S122" s="527"/>
      <c r="T122" s="527"/>
      <c r="U122" s="527"/>
      <c r="V122" s="52" t="s">
        <v>16</v>
      </c>
    </row>
    <row r="123" spans="1:26" x14ac:dyDescent="0.15">
      <c r="A123" s="66" t="s">
        <v>43</v>
      </c>
      <c r="B123" s="53">
        <f>SUM(C87)</f>
        <v>501</v>
      </c>
      <c r="C123" s="53">
        <f>SUM(D87)</f>
        <v>320</v>
      </c>
      <c r="D123" s="53">
        <f>SUM(F87)</f>
        <v>3610</v>
      </c>
      <c r="E123" s="53">
        <f>SUM(H87)</f>
        <v>22</v>
      </c>
      <c r="F123" s="51"/>
      <c r="J123" s="527" t="s">
        <v>1467</v>
      </c>
      <c r="K123" s="527"/>
      <c r="L123" s="527"/>
      <c r="M123" s="527"/>
      <c r="N123" s="52" t="s">
        <v>285</v>
      </c>
      <c r="R123" s="527" t="s">
        <v>1359</v>
      </c>
      <c r="S123" s="527"/>
      <c r="T123" s="527"/>
      <c r="U123" s="527"/>
      <c r="V123" s="52" t="s">
        <v>285</v>
      </c>
    </row>
    <row r="124" spans="1:26" x14ac:dyDescent="0.15">
      <c r="A124" s="66" t="s">
        <v>65</v>
      </c>
      <c r="B124" s="53"/>
      <c r="F124" s="51"/>
      <c r="J124" s="527" t="s">
        <v>660</v>
      </c>
      <c r="K124" s="527"/>
      <c r="L124" s="527"/>
      <c r="M124" s="527"/>
      <c r="N124" s="52" t="s">
        <v>285</v>
      </c>
      <c r="R124" s="527"/>
      <c r="S124" s="527"/>
      <c r="T124" s="527"/>
      <c r="U124" s="527"/>
      <c r="V124" s="52"/>
    </row>
    <row r="125" spans="1:26" x14ac:dyDescent="0.15">
      <c r="J125" s="527" t="s">
        <v>1370</v>
      </c>
      <c r="K125" s="527"/>
      <c r="L125" s="527"/>
      <c r="M125" s="527"/>
      <c r="N125" s="52" t="s">
        <v>286</v>
      </c>
      <c r="R125" s="527"/>
      <c r="S125" s="527"/>
      <c r="T125" s="527"/>
      <c r="U125" s="527"/>
      <c r="V125" s="52"/>
    </row>
    <row r="126" spans="1:26" x14ac:dyDescent="0.15">
      <c r="A126" s="58"/>
      <c r="B126" s="51" t="s">
        <v>1</v>
      </c>
      <c r="C126" s="51" t="s">
        <v>4</v>
      </c>
      <c r="D126" s="51" t="s">
        <v>6</v>
      </c>
      <c r="J126" s="527" t="s">
        <v>1468</v>
      </c>
      <c r="K126" s="527"/>
      <c r="L126" s="527"/>
      <c r="M126" s="527"/>
      <c r="N126" s="52" t="s">
        <v>286</v>
      </c>
      <c r="R126" s="527"/>
      <c r="S126" s="527"/>
      <c r="T126" s="527"/>
      <c r="U126" s="527"/>
      <c r="V126" s="52"/>
    </row>
    <row r="127" spans="1:26" x14ac:dyDescent="0.15">
      <c r="A127" s="66" t="s">
        <v>56</v>
      </c>
      <c r="B127" s="53">
        <f>SUM(M84:M86,C92:C96,K102:K107,K113:K116)</f>
        <v>446</v>
      </c>
      <c r="C127" s="53">
        <f>SUM(N84:N86,D92:D96,L102:L107,L113:L116)</f>
        <v>2085</v>
      </c>
      <c r="D127" s="53">
        <f>SUM(P84:P86,F92:F96,N102:N107,N113:N116)</f>
        <v>18</v>
      </c>
      <c r="J127" s="527"/>
      <c r="K127" s="527"/>
      <c r="L127" s="527"/>
      <c r="M127" s="527"/>
      <c r="N127" s="52"/>
      <c r="R127" s="528"/>
      <c r="S127" s="527"/>
      <c r="T127" s="527"/>
      <c r="U127" s="527"/>
      <c r="V127" s="52"/>
    </row>
    <row r="128" spans="1:26" x14ac:dyDescent="0.15">
      <c r="A128" s="66" t="s">
        <v>65</v>
      </c>
      <c r="B128" s="53"/>
      <c r="J128" s="527"/>
      <c r="K128" s="527"/>
      <c r="L128" s="527"/>
      <c r="M128" s="527"/>
      <c r="N128" s="52"/>
      <c r="R128" s="528"/>
      <c r="S128" s="527"/>
      <c r="T128" s="527"/>
      <c r="U128" s="527"/>
      <c r="V128" s="52"/>
    </row>
    <row r="129" spans="1:23" x14ac:dyDescent="0.15">
      <c r="J129" s="527"/>
      <c r="K129" s="527"/>
      <c r="L129" s="527"/>
      <c r="M129" s="527"/>
      <c r="N129" s="52"/>
      <c r="R129" s="528"/>
      <c r="S129" s="527"/>
      <c r="T129" s="527"/>
      <c r="U129" s="527"/>
      <c r="V129" s="52"/>
    </row>
    <row r="130" spans="1:23" x14ac:dyDescent="0.15">
      <c r="B130" s="51" t="s">
        <v>40</v>
      </c>
      <c r="C130" s="51" t="s">
        <v>41</v>
      </c>
    </row>
    <row r="131" spans="1:23" x14ac:dyDescent="0.15">
      <c r="A131" s="66" t="s">
        <v>39</v>
      </c>
      <c r="B131" s="50">
        <f>B127/(B123+B127)</f>
        <v>0.470960929250264</v>
      </c>
      <c r="C131" s="50">
        <f>B123/(B123+B127)</f>
        <v>0.529039070749736</v>
      </c>
      <c r="J131" s="49" t="s">
        <v>61</v>
      </c>
    </row>
    <row r="132" spans="1:23" x14ac:dyDescent="0.15">
      <c r="A132" s="66" t="s">
        <v>64</v>
      </c>
      <c r="B132" s="53"/>
      <c r="C132" s="52"/>
    </row>
    <row r="141" spans="1:23" x14ac:dyDescent="0.15">
      <c r="A141" s="524" t="s">
        <v>93</v>
      </c>
      <c r="B141" s="524"/>
      <c r="C141" s="524"/>
      <c r="D141" s="524"/>
      <c r="E141" s="524"/>
      <c r="F141" s="524"/>
      <c r="G141" s="524"/>
      <c r="H141" s="524"/>
      <c r="I141" s="524"/>
      <c r="J141" s="524"/>
      <c r="K141" s="524"/>
      <c r="L141" s="524"/>
      <c r="M141" s="524"/>
      <c r="N141" s="524"/>
      <c r="O141" s="524"/>
      <c r="P141" s="524"/>
      <c r="Q141" s="524"/>
      <c r="R141" s="524"/>
      <c r="S141" s="524"/>
      <c r="T141" s="524"/>
      <c r="U141" s="524"/>
      <c r="V141" s="524"/>
      <c r="W141" s="524"/>
    </row>
    <row r="142" spans="1:23" x14ac:dyDescent="0.15">
      <c r="A142" s="97"/>
      <c r="B142" s="97"/>
      <c r="C142" s="97"/>
      <c r="D142" s="97"/>
      <c r="E142" s="97"/>
      <c r="F142" s="97"/>
      <c r="G142" s="97"/>
      <c r="H142" s="97"/>
      <c r="I142" s="97"/>
      <c r="J142" s="97"/>
      <c r="K142" s="97"/>
      <c r="L142" s="97"/>
      <c r="M142" s="97"/>
      <c r="N142" s="97"/>
      <c r="O142" s="97"/>
      <c r="P142" s="97"/>
      <c r="Q142" s="97"/>
      <c r="R142" s="97"/>
      <c r="S142" s="97"/>
      <c r="T142" s="97"/>
      <c r="U142" s="97"/>
      <c r="V142" s="97"/>
      <c r="W142" s="97"/>
    </row>
    <row r="143" spans="1:23" x14ac:dyDescent="0.15">
      <c r="H143" s="522" t="s">
        <v>36</v>
      </c>
      <c r="I143" s="523"/>
      <c r="J143" s="523"/>
      <c r="M143" s="522" t="s">
        <v>37</v>
      </c>
      <c r="N143" s="522"/>
      <c r="O143" s="522"/>
    </row>
    <row r="144" spans="1:23" x14ac:dyDescent="0.15">
      <c r="H144" s="522" t="s">
        <v>38</v>
      </c>
      <c r="I144" s="522"/>
      <c r="J144" s="522"/>
    </row>
    <row r="145" spans="1:20" x14ac:dyDescent="0.15">
      <c r="H145" s="522"/>
      <c r="I145" s="523"/>
      <c r="J145" s="523"/>
    </row>
    <row r="146" spans="1:20" x14ac:dyDescent="0.15">
      <c r="H146" s="522"/>
      <c r="I146" s="523"/>
      <c r="J146" s="523"/>
    </row>
    <row r="147" spans="1:20" x14ac:dyDescent="0.15">
      <c r="D147" s="58" t="s">
        <v>83</v>
      </c>
      <c r="P147" s="58" t="s">
        <v>84</v>
      </c>
    </row>
    <row r="148" spans="1:20" x14ac:dyDescent="0.15">
      <c r="A148" s="51" t="s">
        <v>90</v>
      </c>
      <c r="P148" s="58" t="s">
        <v>90</v>
      </c>
      <c r="S148" s="51" t="s">
        <v>92</v>
      </c>
    </row>
    <row r="149" spans="1:20" x14ac:dyDescent="0.15">
      <c r="A149" s="66" t="s">
        <v>79</v>
      </c>
      <c r="B149" s="251" t="s">
        <v>89</v>
      </c>
      <c r="C149" s="251" t="s">
        <v>2</v>
      </c>
      <c r="D149" s="251" t="s">
        <v>3</v>
      </c>
      <c r="E149" s="251" t="s">
        <v>19</v>
      </c>
      <c r="F149" s="251" t="s">
        <v>6</v>
      </c>
      <c r="G149" s="251" t="s">
        <v>76</v>
      </c>
      <c r="H149" s="251" t="s">
        <v>10</v>
      </c>
      <c r="I149" s="251" t="s">
        <v>19</v>
      </c>
      <c r="J149" s="251" t="s">
        <v>77</v>
      </c>
      <c r="K149" s="251" t="s">
        <v>6</v>
      </c>
      <c r="L149" s="251" t="s">
        <v>14</v>
      </c>
      <c r="O149" s="251" t="s">
        <v>85</v>
      </c>
      <c r="P149" s="251" t="s">
        <v>86</v>
      </c>
      <c r="Q149" s="251" t="s">
        <v>87</v>
      </c>
      <c r="S149" s="249" t="s">
        <v>40</v>
      </c>
      <c r="T149" s="249" t="s">
        <v>41</v>
      </c>
    </row>
    <row r="150" spans="1:20" x14ac:dyDescent="0.15">
      <c r="A150" s="52" t="s">
        <v>44</v>
      </c>
      <c r="B150" s="250">
        <f>AVERAGE(B160,B170)</f>
        <v>549.5</v>
      </c>
      <c r="C150" s="250">
        <f>AVERAGE(C160,C170)</f>
        <v>338</v>
      </c>
      <c r="D150" s="252">
        <f>C150/B150</f>
        <v>0.61510464058234759</v>
      </c>
      <c r="E150" s="250">
        <f>AVERAGE(E160,E170)</f>
        <v>3431</v>
      </c>
      <c r="F150" s="250">
        <f t="shared" ref="F150:I150" si="91">AVERAGE(F160,F170)</f>
        <v>18.5</v>
      </c>
      <c r="G150" s="250">
        <f t="shared" si="91"/>
        <v>14.5</v>
      </c>
      <c r="H150" s="250">
        <f t="shared" si="91"/>
        <v>54.5</v>
      </c>
      <c r="I150" s="250">
        <f t="shared" si="91"/>
        <v>224</v>
      </c>
      <c r="J150" s="253">
        <f>I150/H150</f>
        <v>4.1100917431192663</v>
      </c>
      <c r="K150" s="250">
        <f>AVERAGE(K160,K170)</f>
        <v>1.5</v>
      </c>
      <c r="L150" s="53">
        <f>((E150*0.05)+(F150*4)+(G150*-1)+(I150*0.1)+(K150*6))</f>
        <v>262.45000000000005</v>
      </c>
      <c r="O150" s="252">
        <f>(B150+H150)/(B152+F152+B154+F154+B156+F156+B150+H150)</f>
        <v>0.42071047132574885</v>
      </c>
      <c r="P150" s="50">
        <f>B150/(B150+F152+F154+F156)</f>
        <v>0.53758356432414811</v>
      </c>
      <c r="Q150" s="50">
        <f>H150/(H150+B152+B154+B156)</f>
        <v>0.13180169286577992</v>
      </c>
      <c r="S150" s="50">
        <f>(H150+B152+B154+B156)/(H150+B152+B154+B156+B150)</f>
        <v>0.42938733125649015</v>
      </c>
      <c r="T150" s="50">
        <f>B150/(B150+H150+B152+B154+B156)</f>
        <v>0.57061266874350991</v>
      </c>
    </row>
    <row r="151" spans="1:20" x14ac:dyDescent="0.15">
      <c r="A151" s="66" t="s">
        <v>80</v>
      </c>
      <c r="B151" s="251" t="s">
        <v>10</v>
      </c>
      <c r="C151" s="251" t="s">
        <v>19</v>
      </c>
      <c r="D151" s="251" t="s">
        <v>77</v>
      </c>
      <c r="E151" s="251" t="s">
        <v>6</v>
      </c>
      <c r="F151" s="251" t="s">
        <v>17</v>
      </c>
      <c r="G151" s="251" t="s">
        <v>18</v>
      </c>
      <c r="H151" s="251" t="s">
        <v>19</v>
      </c>
      <c r="I151" s="251" t="s">
        <v>78</v>
      </c>
      <c r="J151" s="251" t="s">
        <v>6</v>
      </c>
      <c r="K151" s="251" t="s">
        <v>14</v>
      </c>
      <c r="L151" s="250" t="s">
        <v>91</v>
      </c>
      <c r="O151" s="249" t="s">
        <v>85</v>
      </c>
      <c r="P151" s="249" t="s">
        <v>87</v>
      </c>
      <c r="Q151" s="249" t="s">
        <v>88</v>
      </c>
    </row>
    <row r="152" spans="1:20" x14ac:dyDescent="0.15">
      <c r="A152" s="52" t="s">
        <v>44</v>
      </c>
      <c r="B152" s="250">
        <f>AVERAGE(B162,B172)</f>
        <v>347.5</v>
      </c>
      <c r="C152" s="250">
        <f>AVERAGE(C162,C172)</f>
        <v>1453.5</v>
      </c>
      <c r="D152" s="253">
        <f>C152/B152</f>
        <v>4.1827338129496399</v>
      </c>
      <c r="E152" s="250">
        <f>AVERAGE(E162,E172)</f>
        <v>8</v>
      </c>
      <c r="F152" s="250">
        <f t="shared" ref="F152:H152" si="92">AVERAGE(F162,F172)</f>
        <v>94</v>
      </c>
      <c r="G152" s="250">
        <f t="shared" si="92"/>
        <v>75.5</v>
      </c>
      <c r="H152" s="250">
        <f t="shared" si="92"/>
        <v>371.5</v>
      </c>
      <c r="I152" s="253">
        <f>H152/G152</f>
        <v>4.9205298013245029</v>
      </c>
      <c r="J152" s="250">
        <f>AVERAGE(J162,J172)</f>
        <v>0.5</v>
      </c>
      <c r="K152" s="53">
        <f>(C152*0.1)+(E152*6)+(H152*0.1)+(J152*6)</f>
        <v>233.5</v>
      </c>
      <c r="L152" s="53">
        <f>(C152*0.1)+(E152*6)+(G152*1)+(H152*0.1)+(J152*6)</f>
        <v>309</v>
      </c>
      <c r="O152" s="252">
        <f>(B152+F152)/(B152+F152+B154+F154+B156+F156+B150+H150)</f>
        <v>0.30752263756675186</v>
      </c>
      <c r="P152" s="50">
        <f>B152/(H150+B152+B154+B156)</f>
        <v>0.84038694074969766</v>
      </c>
      <c r="Q152" s="50">
        <f>F152/(F152+F154+F156)</f>
        <v>0.19887165021156558</v>
      </c>
    </row>
    <row r="153" spans="1:20" x14ac:dyDescent="0.15">
      <c r="A153" s="66" t="s">
        <v>81</v>
      </c>
      <c r="B153" s="251" t="s">
        <v>10</v>
      </c>
      <c r="C153" s="251" t="s">
        <v>19</v>
      </c>
      <c r="D153" s="251" t="s">
        <v>77</v>
      </c>
      <c r="E153" s="251" t="s">
        <v>6</v>
      </c>
      <c r="F153" s="251" t="s">
        <v>17</v>
      </c>
      <c r="G153" s="251" t="s">
        <v>18</v>
      </c>
      <c r="H153" s="251" t="s">
        <v>19</v>
      </c>
      <c r="I153" s="251" t="s">
        <v>78</v>
      </c>
      <c r="J153" s="251" t="s">
        <v>6</v>
      </c>
      <c r="K153" s="251" t="s">
        <v>14</v>
      </c>
      <c r="L153" s="250" t="s">
        <v>91</v>
      </c>
      <c r="O153" s="249" t="s">
        <v>85</v>
      </c>
      <c r="P153" s="249" t="s">
        <v>87</v>
      </c>
      <c r="Q153" s="249" t="s">
        <v>88</v>
      </c>
    </row>
    <row r="154" spans="1:20" x14ac:dyDescent="0.15">
      <c r="A154" s="52" t="s">
        <v>44</v>
      </c>
      <c r="B154" s="250">
        <f>AVERAGE(B164,B174)</f>
        <v>11.5</v>
      </c>
      <c r="C154" s="250">
        <f>AVERAGE(C164,C174)</f>
        <v>36</v>
      </c>
      <c r="D154" s="250">
        <f>C154/B154</f>
        <v>3.1304347826086958</v>
      </c>
      <c r="E154" s="250">
        <f>AVERAGE(E164,E174)</f>
        <v>0.5</v>
      </c>
      <c r="F154" s="250">
        <f t="shared" ref="F154:H154" si="93">AVERAGE(F164,F174)</f>
        <v>289</v>
      </c>
      <c r="G154" s="250">
        <f t="shared" si="93"/>
        <v>160.5</v>
      </c>
      <c r="H154" s="250">
        <f t="shared" si="93"/>
        <v>2051.5</v>
      </c>
      <c r="I154" s="253">
        <f>H154/G154</f>
        <v>12.781931464174455</v>
      </c>
      <c r="J154" s="250">
        <f>AVERAGE(J164,J174)</f>
        <v>12</v>
      </c>
      <c r="K154" s="53">
        <f>(C154*0.1)+(E154*6)+(H154*0.1)+(J154*6)</f>
        <v>283.75</v>
      </c>
      <c r="L154" s="53">
        <f>(C154*0.1)+(E154*6)+(G154*1)+(H154*0.1)+(J154*6)</f>
        <v>444.25</v>
      </c>
      <c r="O154" s="252">
        <f>(B154+F154)/(B152+F152+B154+F154+B156+F156+B150+H150)</f>
        <v>0.20931042488971444</v>
      </c>
      <c r="P154" s="50">
        <f>B154/(B152+H150+B154+B156)</f>
        <v>2.7811366384522369E-2</v>
      </c>
      <c r="Q154" s="50">
        <f>F154/(F154+F152+F156)</f>
        <v>0.61142454160789839</v>
      </c>
    </row>
    <row r="155" spans="1:20" x14ac:dyDescent="0.15">
      <c r="A155" s="66" t="s">
        <v>82</v>
      </c>
      <c r="B155" s="251" t="s">
        <v>10</v>
      </c>
      <c r="C155" s="251" t="s">
        <v>19</v>
      </c>
      <c r="D155" s="251" t="s">
        <v>77</v>
      </c>
      <c r="E155" s="251" t="s">
        <v>6</v>
      </c>
      <c r="F155" s="251" t="s">
        <v>17</v>
      </c>
      <c r="G155" s="251" t="s">
        <v>18</v>
      </c>
      <c r="H155" s="251" t="s">
        <v>19</v>
      </c>
      <c r="I155" s="251" t="s">
        <v>78</v>
      </c>
      <c r="J155" s="251" t="s">
        <v>6</v>
      </c>
      <c r="K155" s="251" t="s">
        <v>14</v>
      </c>
      <c r="L155" s="250" t="s">
        <v>91</v>
      </c>
      <c r="O155" s="249" t="s">
        <v>85</v>
      </c>
      <c r="P155" s="249" t="s">
        <v>87</v>
      </c>
      <c r="Q155" s="249" t="s">
        <v>88</v>
      </c>
    </row>
    <row r="156" spans="1:20" x14ac:dyDescent="0.15">
      <c r="A156" s="52" t="s">
        <v>44</v>
      </c>
      <c r="B156" s="250">
        <f>AVERAGE(B166,B176)</f>
        <v>0</v>
      </c>
      <c r="C156" s="250">
        <f>AVERAGE(C166,C176)</f>
        <v>0</v>
      </c>
      <c r="D156" s="250" t="e">
        <f>C156/B156</f>
        <v>#DIV/0!</v>
      </c>
      <c r="E156" s="250">
        <f>AVERAGE(E166,E176)</f>
        <v>0</v>
      </c>
      <c r="F156" s="250">
        <f>AVERAGE(E156,F166,F176)</f>
        <v>89.666666666666671</v>
      </c>
      <c r="G156" s="250">
        <f t="shared" ref="G156:H156" si="94">AVERAGE(F156,G166,G176)</f>
        <v>97.222222222222229</v>
      </c>
      <c r="H156" s="250">
        <f t="shared" si="94"/>
        <v>637.40740740740739</v>
      </c>
      <c r="I156" s="253">
        <f>H156/G156</f>
        <v>6.5561904761904755</v>
      </c>
      <c r="J156" s="250">
        <f>AVERAGE(J166,J176)</f>
        <v>5.5</v>
      </c>
      <c r="K156" s="64">
        <f>(C156*0.1)+(E156*6)+(H156*0.1)+(J156*6)</f>
        <v>96.740740740740733</v>
      </c>
      <c r="L156" s="53">
        <f>(C156*0.1)+(E156*6)+(G156*1)+(H156*0.1)+(J156*6)</f>
        <v>193.96296296296296</v>
      </c>
      <c r="O156" s="252">
        <f>(B156+F156)/(B152+F152+B154+F154+B156+F156+B150+H150)</f>
        <v>6.2456466217785014E-2</v>
      </c>
      <c r="P156" s="65">
        <f>B156/(B156+B154+B152+H150)</f>
        <v>0</v>
      </c>
      <c r="Q156" s="50">
        <f>F156/(F156+F154+F152)</f>
        <v>0.18970380818053598</v>
      </c>
    </row>
    <row r="157" spans="1:20" x14ac:dyDescent="0.15">
      <c r="B157" s="254"/>
      <c r="C157" s="254"/>
      <c r="D157" s="254"/>
      <c r="E157" s="254"/>
      <c r="F157" s="254"/>
      <c r="G157" s="254"/>
      <c r="H157" s="254"/>
      <c r="I157" s="254"/>
      <c r="J157" s="254"/>
      <c r="K157" s="254"/>
      <c r="L157" s="255"/>
      <c r="P157" s="58"/>
    </row>
    <row r="158" spans="1:20" x14ac:dyDescent="0.15">
      <c r="A158" s="51">
        <v>2024</v>
      </c>
      <c r="P158" s="58">
        <v>2022</v>
      </c>
      <c r="S158" s="51" t="s">
        <v>92</v>
      </c>
    </row>
    <row r="159" spans="1:20" x14ac:dyDescent="0.15">
      <c r="A159" s="66" t="s">
        <v>79</v>
      </c>
      <c r="B159" s="251" t="s">
        <v>89</v>
      </c>
      <c r="C159" s="251" t="s">
        <v>2</v>
      </c>
      <c r="D159" s="251" t="s">
        <v>3</v>
      </c>
      <c r="E159" s="251" t="s">
        <v>19</v>
      </c>
      <c r="F159" s="251" t="s">
        <v>6</v>
      </c>
      <c r="G159" s="251" t="s">
        <v>76</v>
      </c>
      <c r="H159" s="251" t="s">
        <v>10</v>
      </c>
      <c r="I159" s="251" t="s">
        <v>19</v>
      </c>
      <c r="J159" s="251" t="s">
        <v>77</v>
      </c>
      <c r="K159" s="251" t="s">
        <v>6</v>
      </c>
      <c r="L159" s="251" t="s">
        <v>14</v>
      </c>
      <c r="O159" s="251" t="s">
        <v>85</v>
      </c>
      <c r="P159" s="251" t="s">
        <v>86</v>
      </c>
      <c r="Q159" s="251" t="s">
        <v>87</v>
      </c>
      <c r="S159" s="249" t="s">
        <v>40</v>
      </c>
      <c r="T159" s="249" t="s">
        <v>41</v>
      </c>
    </row>
    <row r="160" spans="1:20" x14ac:dyDescent="0.15">
      <c r="A160" s="52" t="s">
        <v>44</v>
      </c>
      <c r="B160" s="250">
        <v>529</v>
      </c>
      <c r="C160" s="250">
        <v>336</v>
      </c>
      <c r="D160" s="252">
        <f>C160/B160</f>
        <v>0.63516068052930053</v>
      </c>
      <c r="E160" s="250">
        <v>3621</v>
      </c>
      <c r="F160" s="250">
        <v>22</v>
      </c>
      <c r="G160" s="250">
        <v>21</v>
      </c>
      <c r="H160" s="250">
        <v>70</v>
      </c>
      <c r="I160" s="250">
        <v>289</v>
      </c>
      <c r="J160" s="253">
        <f>I160/H160</f>
        <v>4.128571428571429</v>
      </c>
      <c r="K160" s="250">
        <v>1</v>
      </c>
      <c r="L160" s="53">
        <f>((E160*0.05)+(F160*4)+(G160*-1)+(I160*0.1)+(K160*6))</f>
        <v>282.95</v>
      </c>
      <c r="O160" s="252">
        <f>(B160+H160)/(B162+F162+B164+F164+B166+F166+B160+H160)</f>
        <v>0.40363881401617252</v>
      </c>
      <c r="P160" s="50">
        <f>B160/(B160+F162+F164+F166)</f>
        <v>0.51111111111111107</v>
      </c>
      <c r="Q160" s="50">
        <f>H160/(H160+B162+B164+B166)</f>
        <v>0.15590200445434299</v>
      </c>
      <c r="S160" s="50">
        <f>(H160+B162+B164+B166)/(H160+B162+B164+B166+B160)</f>
        <v>0.45910020449897748</v>
      </c>
      <c r="T160" s="50">
        <f>B160/(B160+H160+B162+B164+B166)</f>
        <v>0.54089979550102252</v>
      </c>
    </row>
    <row r="161" spans="1:20" x14ac:dyDescent="0.15">
      <c r="A161" s="66" t="s">
        <v>80</v>
      </c>
      <c r="B161" s="251" t="s">
        <v>10</v>
      </c>
      <c r="C161" s="251" t="s">
        <v>19</v>
      </c>
      <c r="D161" s="251" t="s">
        <v>77</v>
      </c>
      <c r="E161" s="251" t="s">
        <v>6</v>
      </c>
      <c r="F161" s="251" t="s">
        <v>17</v>
      </c>
      <c r="G161" s="251" t="s">
        <v>18</v>
      </c>
      <c r="H161" s="251" t="s">
        <v>19</v>
      </c>
      <c r="I161" s="251" t="s">
        <v>78</v>
      </c>
      <c r="J161" s="251" t="s">
        <v>6</v>
      </c>
      <c r="K161" s="251" t="s">
        <v>14</v>
      </c>
      <c r="L161" s="251" t="s">
        <v>91</v>
      </c>
      <c r="O161" s="249" t="s">
        <v>85</v>
      </c>
      <c r="P161" s="249" t="s">
        <v>87</v>
      </c>
      <c r="Q161" s="249" t="s">
        <v>88</v>
      </c>
    </row>
    <row r="162" spans="1:20" x14ac:dyDescent="0.15">
      <c r="A162" s="52" t="s">
        <v>44</v>
      </c>
      <c r="B162" s="250">
        <v>367</v>
      </c>
      <c r="C162" s="250">
        <v>1495</v>
      </c>
      <c r="D162" s="253">
        <f>C162/B162</f>
        <v>4.0735694822888284</v>
      </c>
      <c r="E162" s="250">
        <v>9</v>
      </c>
      <c r="F162" s="250">
        <v>95</v>
      </c>
      <c r="G162" s="250">
        <v>73</v>
      </c>
      <c r="H162" s="250">
        <v>473</v>
      </c>
      <c r="I162" s="253">
        <f>H162/G162</f>
        <v>6.4794520547945202</v>
      </c>
      <c r="J162" s="250">
        <v>1</v>
      </c>
      <c r="K162" s="53">
        <f>(C162*0.1)+(E162*6)+(H162*0.1)+(J162*6)</f>
        <v>256.8</v>
      </c>
      <c r="L162" s="53">
        <f>(C162*0.1)+(E162*6)+(G162*1)+(H162*0.1)+(J162*6)</f>
        <v>329.8</v>
      </c>
      <c r="O162" s="252">
        <f>(B162+F162)/(B162+F162+B164+F164+B166+F166+B160+H160)</f>
        <v>0.31132075471698112</v>
      </c>
      <c r="P162" s="50">
        <f>B162/(H160+B162+B164+B166)</f>
        <v>0.81737193763919824</v>
      </c>
      <c r="Q162" s="50">
        <f>F162/(F162+F164+F166)</f>
        <v>0.18774703557312253</v>
      </c>
    </row>
    <row r="163" spans="1:20" x14ac:dyDescent="0.15">
      <c r="A163" s="66" t="s">
        <v>81</v>
      </c>
      <c r="B163" s="251" t="s">
        <v>10</v>
      </c>
      <c r="C163" s="251" t="s">
        <v>19</v>
      </c>
      <c r="D163" s="251" t="s">
        <v>77</v>
      </c>
      <c r="E163" s="251" t="s">
        <v>6</v>
      </c>
      <c r="F163" s="251" t="s">
        <v>17</v>
      </c>
      <c r="G163" s="251" t="s">
        <v>18</v>
      </c>
      <c r="H163" s="251" t="s">
        <v>19</v>
      </c>
      <c r="I163" s="251" t="s">
        <v>78</v>
      </c>
      <c r="J163" s="251" t="s">
        <v>6</v>
      </c>
      <c r="K163" s="251" t="s">
        <v>14</v>
      </c>
      <c r="L163" s="251" t="s">
        <v>91</v>
      </c>
      <c r="O163" s="249" t="s">
        <v>85</v>
      </c>
      <c r="P163" s="249" t="s">
        <v>87</v>
      </c>
      <c r="Q163" s="249" t="s">
        <v>88</v>
      </c>
    </row>
    <row r="164" spans="1:20" x14ac:dyDescent="0.15">
      <c r="A164" s="52" t="s">
        <v>44</v>
      </c>
      <c r="B164" s="250">
        <v>12</v>
      </c>
      <c r="C164" s="250">
        <v>54</v>
      </c>
      <c r="D164" s="250">
        <f>C164/B164</f>
        <v>4.5</v>
      </c>
      <c r="E164" s="250">
        <v>1</v>
      </c>
      <c r="F164" s="250">
        <v>282</v>
      </c>
      <c r="G164" s="250">
        <v>164</v>
      </c>
      <c r="H164" s="250">
        <v>2280</v>
      </c>
      <c r="I164" s="253">
        <f>H164/G164</f>
        <v>13.902439024390244</v>
      </c>
      <c r="J164" s="250">
        <v>15</v>
      </c>
      <c r="K164" s="53">
        <f>(C164*0.1)+(E164*6)+(H164*0.1)+(J164*6)</f>
        <v>329.4</v>
      </c>
      <c r="L164" s="53">
        <f>(C164*0.1)+(E164*6)+(G164*1)+(H164*0.1)+(J164*6)</f>
        <v>493.4</v>
      </c>
      <c r="O164" s="252">
        <f>(B164+F164)/(B162+F162+B164+F164+B166+F166+B160+H160)</f>
        <v>0.19811320754716982</v>
      </c>
      <c r="P164" s="50">
        <f>B164/(B162+H160+B164+B166)</f>
        <v>2.6726057906458798E-2</v>
      </c>
      <c r="Q164" s="50">
        <f>F164/(F164+F162+F166)</f>
        <v>0.55731225296442688</v>
      </c>
    </row>
    <row r="165" spans="1:20" x14ac:dyDescent="0.15">
      <c r="A165" s="66" t="s">
        <v>82</v>
      </c>
      <c r="B165" s="251" t="s">
        <v>10</v>
      </c>
      <c r="C165" s="251" t="s">
        <v>19</v>
      </c>
      <c r="D165" s="251" t="s">
        <v>77</v>
      </c>
      <c r="E165" s="251" t="s">
        <v>6</v>
      </c>
      <c r="F165" s="251" t="s">
        <v>17</v>
      </c>
      <c r="G165" s="251" t="s">
        <v>18</v>
      </c>
      <c r="H165" s="251" t="s">
        <v>19</v>
      </c>
      <c r="I165" s="251" t="s">
        <v>78</v>
      </c>
      <c r="J165" s="251" t="s">
        <v>6</v>
      </c>
      <c r="K165" s="251" t="s">
        <v>14</v>
      </c>
      <c r="L165" s="251" t="s">
        <v>91</v>
      </c>
      <c r="O165" s="249" t="s">
        <v>85</v>
      </c>
      <c r="P165" s="249" t="s">
        <v>87</v>
      </c>
      <c r="Q165" s="249" t="s">
        <v>88</v>
      </c>
    </row>
    <row r="166" spans="1:20" x14ac:dyDescent="0.15">
      <c r="A166" s="52" t="s">
        <v>44</v>
      </c>
      <c r="B166" s="250">
        <v>0</v>
      </c>
      <c r="C166" s="250">
        <v>0</v>
      </c>
      <c r="D166" s="250" t="e">
        <f>C166/B166</f>
        <v>#DIV/0!</v>
      </c>
      <c r="E166" s="250">
        <v>0</v>
      </c>
      <c r="F166" s="250">
        <v>129</v>
      </c>
      <c r="G166" s="250">
        <v>98</v>
      </c>
      <c r="H166" s="250">
        <v>868</v>
      </c>
      <c r="I166" s="253">
        <f>H166/G166</f>
        <v>8.8571428571428577</v>
      </c>
      <c r="J166" s="250">
        <v>6</v>
      </c>
      <c r="K166" s="53">
        <f>(C166*0.1)+(E166*6)+(H166*0.1)+(J166*6)</f>
        <v>122.80000000000001</v>
      </c>
      <c r="L166" s="53">
        <f>(C166*0.1)+(E166*6)+(G166*1)+(H166*0.1)+(J166*6)</f>
        <v>220.8</v>
      </c>
      <c r="O166" s="252">
        <f>(B166+F166)/(B162+F162+B164+F164+B166+F166+B160+H160)</f>
        <v>8.6927223719676552E-2</v>
      </c>
      <c r="P166" s="65">
        <f>B166/(B166+B164+B162+H160)</f>
        <v>0</v>
      </c>
      <c r="Q166" s="50">
        <f>F166/(F166+F164+F162)</f>
        <v>0.25494071146245062</v>
      </c>
    </row>
    <row r="168" spans="1:20" x14ac:dyDescent="0.15">
      <c r="A168" s="51">
        <v>2025</v>
      </c>
      <c r="P168" s="58">
        <v>2025</v>
      </c>
      <c r="S168" s="51" t="s">
        <v>92</v>
      </c>
    </row>
    <row r="169" spans="1:20" x14ac:dyDescent="0.15">
      <c r="A169" s="66" t="s">
        <v>79</v>
      </c>
      <c r="B169" s="251" t="s">
        <v>89</v>
      </c>
      <c r="C169" s="251" t="s">
        <v>2</v>
      </c>
      <c r="D169" s="251" t="s">
        <v>3</v>
      </c>
      <c r="E169" s="251" t="s">
        <v>19</v>
      </c>
      <c r="F169" s="251" t="s">
        <v>6</v>
      </c>
      <c r="G169" s="251" t="s">
        <v>76</v>
      </c>
      <c r="H169" s="251" t="s">
        <v>10</v>
      </c>
      <c r="I169" s="251" t="s">
        <v>19</v>
      </c>
      <c r="J169" s="251" t="s">
        <v>77</v>
      </c>
      <c r="K169" s="251" t="s">
        <v>6</v>
      </c>
      <c r="L169" s="251" t="s">
        <v>14</v>
      </c>
      <c r="O169" s="251" t="s">
        <v>85</v>
      </c>
      <c r="P169" s="251" t="s">
        <v>86</v>
      </c>
      <c r="Q169" s="251" t="s">
        <v>87</v>
      </c>
      <c r="S169" s="249" t="s">
        <v>40</v>
      </c>
      <c r="T169" s="249" t="s">
        <v>41</v>
      </c>
    </row>
    <row r="170" spans="1:20" x14ac:dyDescent="0.15">
      <c r="A170" s="52" t="s">
        <v>44</v>
      </c>
      <c r="B170" s="250">
        <v>570</v>
      </c>
      <c r="C170" s="250">
        <v>340</v>
      </c>
      <c r="D170" s="252">
        <f>C170/B170</f>
        <v>0.59649122807017541</v>
      </c>
      <c r="E170" s="250">
        <v>3241</v>
      </c>
      <c r="F170" s="250">
        <v>15</v>
      </c>
      <c r="G170" s="250">
        <v>8</v>
      </c>
      <c r="H170" s="250">
        <v>39</v>
      </c>
      <c r="I170" s="250">
        <v>159</v>
      </c>
      <c r="J170" s="250">
        <f>I170/H170</f>
        <v>4.0769230769230766</v>
      </c>
      <c r="K170" s="250">
        <v>2</v>
      </c>
      <c r="L170" s="53">
        <f>((E170*0.05)+(F170*4)+(G170*-1)+(I170*0.1)+(K170*6))</f>
        <v>241.95000000000002</v>
      </c>
      <c r="O170" s="252">
        <f>(B170+H170)/(B172+F172+B174+F174+B176+F176+B170+H170)</f>
        <v>0.41232227488151657</v>
      </c>
      <c r="P170" s="50">
        <f>B170/(B170+F172+F174+F176)</f>
        <v>0.51865332120109187</v>
      </c>
      <c r="Q170" s="50">
        <f>H170/(H170+B172+B174+B176)</f>
        <v>0.10317460317460317</v>
      </c>
      <c r="S170" s="50">
        <f>(H170+B172+B174+B176)/(H170+B172+B174+B176+B170)</f>
        <v>0.39873417721518989</v>
      </c>
      <c r="T170" s="50">
        <f>B170/(B170+H170+B172+B174+B176)</f>
        <v>0.60126582278481011</v>
      </c>
    </row>
    <row r="171" spans="1:20" x14ac:dyDescent="0.15">
      <c r="A171" s="66" t="s">
        <v>80</v>
      </c>
      <c r="B171" s="251" t="s">
        <v>10</v>
      </c>
      <c r="C171" s="251" t="s">
        <v>19</v>
      </c>
      <c r="D171" s="251" t="s">
        <v>77</v>
      </c>
      <c r="E171" s="251" t="s">
        <v>6</v>
      </c>
      <c r="F171" s="251" t="s">
        <v>17</v>
      </c>
      <c r="G171" s="251" t="s">
        <v>18</v>
      </c>
      <c r="H171" s="251" t="s">
        <v>19</v>
      </c>
      <c r="I171" s="251" t="s">
        <v>78</v>
      </c>
      <c r="J171" s="251" t="s">
        <v>6</v>
      </c>
      <c r="K171" s="251" t="s">
        <v>14</v>
      </c>
      <c r="L171" s="251" t="s">
        <v>91</v>
      </c>
      <c r="O171" s="249" t="s">
        <v>85</v>
      </c>
      <c r="P171" s="249" t="s">
        <v>87</v>
      </c>
      <c r="Q171" s="249" t="s">
        <v>88</v>
      </c>
    </row>
    <row r="172" spans="1:20" x14ac:dyDescent="0.15">
      <c r="A172" s="52" t="s">
        <v>44</v>
      </c>
      <c r="B172" s="250">
        <v>328</v>
      </c>
      <c r="C172" s="250">
        <v>1412</v>
      </c>
      <c r="D172" s="253">
        <f>C172/B172</f>
        <v>4.3048780487804876</v>
      </c>
      <c r="E172" s="250">
        <v>7</v>
      </c>
      <c r="F172" s="250">
        <v>93</v>
      </c>
      <c r="G172" s="250">
        <v>78</v>
      </c>
      <c r="H172" s="250">
        <v>270</v>
      </c>
      <c r="I172" s="253">
        <v>599</v>
      </c>
      <c r="J172" s="250">
        <v>0</v>
      </c>
      <c r="K172" s="53">
        <f>(C172*0.1)+(E172*6)+(H172*0.1)+(J172*6)</f>
        <v>210.20000000000002</v>
      </c>
      <c r="L172" s="53">
        <f>(C172*0.1)+(E172*6)+(G172*1)+(H172*0.1)+(J172*6)</f>
        <v>288.20000000000005</v>
      </c>
      <c r="O172" s="252">
        <f>(B172+F172)/(B172+F172+B174+F174+B176+F176+B170+H170)</f>
        <v>0.28503723764387273</v>
      </c>
      <c r="P172" s="50">
        <f>B172/(H170+B172+B174+B176)</f>
        <v>0.86772486772486768</v>
      </c>
      <c r="Q172" s="50">
        <f>F172/(F172+F174+F176)</f>
        <v>0.17580340264650285</v>
      </c>
    </row>
    <row r="173" spans="1:20" x14ac:dyDescent="0.15">
      <c r="A173" s="66" t="s">
        <v>81</v>
      </c>
      <c r="B173" s="251" t="s">
        <v>10</v>
      </c>
      <c r="C173" s="251" t="s">
        <v>19</v>
      </c>
      <c r="D173" s="251" t="s">
        <v>77</v>
      </c>
      <c r="E173" s="251" t="s">
        <v>6</v>
      </c>
      <c r="F173" s="251" t="s">
        <v>17</v>
      </c>
      <c r="G173" s="251" t="s">
        <v>18</v>
      </c>
      <c r="H173" s="251" t="s">
        <v>19</v>
      </c>
      <c r="I173" s="251" t="s">
        <v>78</v>
      </c>
      <c r="J173" s="251" t="s">
        <v>6</v>
      </c>
      <c r="K173" s="251" t="s">
        <v>14</v>
      </c>
      <c r="L173" s="251" t="s">
        <v>91</v>
      </c>
      <c r="O173" s="249" t="s">
        <v>85</v>
      </c>
      <c r="P173" s="249" t="s">
        <v>87</v>
      </c>
      <c r="Q173" s="249" t="s">
        <v>88</v>
      </c>
    </row>
    <row r="174" spans="1:20" x14ac:dyDescent="0.15">
      <c r="A174" s="52" t="s">
        <v>44</v>
      </c>
      <c r="B174" s="250">
        <v>11</v>
      </c>
      <c r="C174" s="250">
        <v>18</v>
      </c>
      <c r="D174" s="253">
        <f>C174/B174</f>
        <v>1.6363636363636365</v>
      </c>
      <c r="E174" s="250">
        <v>0</v>
      </c>
      <c r="F174" s="250">
        <v>296</v>
      </c>
      <c r="G174" s="250">
        <v>157</v>
      </c>
      <c r="H174" s="250">
        <v>1823</v>
      </c>
      <c r="I174" s="253">
        <f>H174/G174</f>
        <v>11.611464968152866</v>
      </c>
      <c r="J174" s="250">
        <v>9</v>
      </c>
      <c r="K174" s="53">
        <f>(C174*0.1)+(E174*6)+(H174*0.1)+(J174*6)</f>
        <v>238.10000000000002</v>
      </c>
      <c r="L174" s="53">
        <f>(C174*0.1)+(E174*6)+(G174*1)+(H174*0.1)+(J174*6)</f>
        <v>395.1</v>
      </c>
      <c r="O174" s="252">
        <f>(B174+F174)/(B172+F172+B174+F174+B176+F176+B170+H170)</f>
        <v>0.20785375761679079</v>
      </c>
      <c r="P174" s="50">
        <f>B174/(B172+H170+B174+B176)</f>
        <v>2.9100529100529099E-2</v>
      </c>
      <c r="Q174" s="50">
        <f>F174/(F174+F172+F176)</f>
        <v>0.55954631379962194</v>
      </c>
    </row>
    <row r="175" spans="1:20" x14ac:dyDescent="0.15">
      <c r="A175" s="66" t="s">
        <v>82</v>
      </c>
      <c r="B175" s="251" t="s">
        <v>10</v>
      </c>
      <c r="C175" s="251" t="s">
        <v>19</v>
      </c>
      <c r="D175" s="251" t="s">
        <v>77</v>
      </c>
      <c r="E175" s="251" t="s">
        <v>6</v>
      </c>
      <c r="F175" s="251" t="s">
        <v>17</v>
      </c>
      <c r="G175" s="251" t="s">
        <v>18</v>
      </c>
      <c r="H175" s="251" t="s">
        <v>19</v>
      </c>
      <c r="I175" s="251" t="s">
        <v>78</v>
      </c>
      <c r="J175" s="251" t="s">
        <v>6</v>
      </c>
      <c r="K175" s="251" t="s">
        <v>14</v>
      </c>
      <c r="L175" s="251" t="s">
        <v>91</v>
      </c>
      <c r="O175" s="249" t="s">
        <v>85</v>
      </c>
      <c r="P175" s="249" t="s">
        <v>87</v>
      </c>
      <c r="Q175" s="249" t="s">
        <v>88</v>
      </c>
    </row>
    <row r="176" spans="1:20" x14ac:dyDescent="0.15">
      <c r="A176" s="52" t="s">
        <v>44</v>
      </c>
      <c r="B176" s="250">
        <v>0</v>
      </c>
      <c r="C176" s="250">
        <v>0</v>
      </c>
      <c r="D176" s="250" t="e">
        <f>C176/B176</f>
        <v>#DIV/0!</v>
      </c>
      <c r="E176" s="250">
        <v>0</v>
      </c>
      <c r="F176" s="250">
        <v>140</v>
      </c>
      <c r="G176" s="250">
        <v>104</v>
      </c>
      <c r="H176" s="250">
        <v>947</v>
      </c>
      <c r="I176" s="253">
        <f>H176/G176</f>
        <v>9.1057692307692299</v>
      </c>
      <c r="J176" s="250">
        <v>5</v>
      </c>
      <c r="K176" s="53">
        <f>(C176*0.1)+(E176*6)+(H176*0.1)+(J176*6)</f>
        <v>124.7</v>
      </c>
      <c r="L176" s="53">
        <f>(C176*0.1)+(E176*6)+(G176*1)+(H176*0.1)+(J176*6)</f>
        <v>228.7</v>
      </c>
      <c r="O176" s="252">
        <f>(B176+F176)/(B172+F172+B174+F174+B176+F176+B170+H170)</f>
        <v>9.4786729857819899E-2</v>
      </c>
      <c r="P176" s="65">
        <f>B176/(B176+B174+B172+H170)</f>
        <v>0</v>
      </c>
      <c r="Q176" s="50">
        <f>F176/(F176+F174+F172)</f>
        <v>0.26465028355387521</v>
      </c>
    </row>
  </sheetData>
  <mergeCells count="136">
    <mergeCell ref="A141:W141"/>
    <mergeCell ref="H143:J143"/>
    <mergeCell ref="M143:O143"/>
    <mergeCell ref="H144:J144"/>
    <mergeCell ref="H145:J145"/>
    <mergeCell ref="H146:J146"/>
    <mergeCell ref="J127:M127"/>
    <mergeCell ref="R127:U127"/>
    <mergeCell ref="J128:M128"/>
    <mergeCell ref="R128:U128"/>
    <mergeCell ref="J129:M129"/>
    <mergeCell ref="R129:U129"/>
    <mergeCell ref="J124:M124"/>
    <mergeCell ref="R124:U124"/>
    <mergeCell ref="J125:M125"/>
    <mergeCell ref="R125:U125"/>
    <mergeCell ref="J126:M126"/>
    <mergeCell ref="R126:U126"/>
    <mergeCell ref="J121:M121"/>
    <mergeCell ref="R121:U121"/>
    <mergeCell ref="J122:M122"/>
    <mergeCell ref="R122:U122"/>
    <mergeCell ref="J123:M123"/>
    <mergeCell ref="R123:U123"/>
    <mergeCell ref="A111:G111"/>
    <mergeCell ref="J111:N111"/>
    <mergeCell ref="R111:T111"/>
    <mergeCell ref="V111:W111"/>
    <mergeCell ref="A120:G120"/>
    <mergeCell ref="J120:N120"/>
    <mergeCell ref="R120:V120"/>
    <mergeCell ref="A90:G90"/>
    <mergeCell ref="H90:M90"/>
    <mergeCell ref="R90:T90"/>
    <mergeCell ref="V90:W90"/>
    <mergeCell ref="A100:G100"/>
    <mergeCell ref="J100:N100"/>
    <mergeCell ref="R100:T100"/>
    <mergeCell ref="V100:W100"/>
    <mergeCell ref="H76:J76"/>
    <mergeCell ref="H77:J77"/>
    <mergeCell ref="A80:W80"/>
    <mergeCell ref="C82:I82"/>
    <mergeCell ref="L82:P82"/>
    <mergeCell ref="R82:T82"/>
    <mergeCell ref="V82:W82"/>
    <mergeCell ref="J59:M59"/>
    <mergeCell ref="R59:U59"/>
    <mergeCell ref="AL59:AO59"/>
    <mergeCell ref="AT59:AW59"/>
    <mergeCell ref="A73:W73"/>
    <mergeCell ref="H75:J75"/>
    <mergeCell ref="M75:O75"/>
    <mergeCell ref="J57:M57"/>
    <mergeCell ref="R57:U57"/>
    <mergeCell ref="AL57:AO57"/>
    <mergeCell ref="AT57:AW57"/>
    <mergeCell ref="J58:M58"/>
    <mergeCell ref="R58:U58"/>
    <mergeCell ref="AL58:AO58"/>
    <mergeCell ref="AT58:AW58"/>
    <mergeCell ref="J55:M55"/>
    <mergeCell ref="R55:U55"/>
    <mergeCell ref="AL55:AO55"/>
    <mergeCell ref="AT55:AW55"/>
    <mergeCell ref="J56:M56"/>
    <mergeCell ref="R56:U56"/>
    <mergeCell ref="AL56:AO56"/>
    <mergeCell ref="AT56:AW56"/>
    <mergeCell ref="J53:M53"/>
    <mergeCell ref="R53:U53"/>
    <mergeCell ref="AL53:AO53"/>
    <mergeCell ref="AT53:AW53"/>
    <mergeCell ref="J54:M54"/>
    <mergeCell ref="R54:U54"/>
    <mergeCell ref="AL54:AO54"/>
    <mergeCell ref="AT54:AW54"/>
    <mergeCell ref="J51:M51"/>
    <mergeCell ref="R51:U51"/>
    <mergeCell ref="AL51:AO51"/>
    <mergeCell ref="AT51:AW51"/>
    <mergeCell ref="J52:M52"/>
    <mergeCell ref="R52:U52"/>
    <mergeCell ref="AL52:AO52"/>
    <mergeCell ref="AT52:AW52"/>
    <mergeCell ref="A50:G50"/>
    <mergeCell ref="J50:N50"/>
    <mergeCell ref="R50:V50"/>
    <mergeCell ref="AC50:AI50"/>
    <mergeCell ref="AL50:AP50"/>
    <mergeCell ref="AT50:AX50"/>
    <mergeCell ref="AV30:AX30"/>
    <mergeCell ref="AZ30:BA30"/>
    <mergeCell ref="A41:G41"/>
    <mergeCell ref="L41:P41"/>
    <mergeCell ref="T41:V41"/>
    <mergeCell ref="X41:Y41"/>
    <mergeCell ref="AE41:AK41"/>
    <mergeCell ref="AN41:AR41"/>
    <mergeCell ref="AV41:AX41"/>
    <mergeCell ref="AZ41:BA41"/>
    <mergeCell ref="A30:G30"/>
    <mergeCell ref="L30:P30"/>
    <mergeCell ref="T30:V30"/>
    <mergeCell ref="X30:Y30"/>
    <mergeCell ref="AE30:AK30"/>
    <mergeCell ref="AN30:AR30"/>
    <mergeCell ref="AV12:AX12"/>
    <mergeCell ref="AZ12:BA12"/>
    <mergeCell ref="A20:G20"/>
    <mergeCell ref="H20:M20"/>
    <mergeCell ref="T20:V20"/>
    <mergeCell ref="X20:Y20"/>
    <mergeCell ref="AE20:AK20"/>
    <mergeCell ref="AL20:AQ20"/>
    <mergeCell ref="AV20:AX20"/>
    <mergeCell ref="AZ20:BA20"/>
    <mergeCell ref="C12:I12"/>
    <mergeCell ref="N12:R12"/>
    <mergeCell ref="T12:V12"/>
    <mergeCell ref="X12:Y12"/>
    <mergeCell ref="AG12:AM12"/>
    <mergeCell ref="AP12:AT12"/>
    <mergeCell ref="H6:J6"/>
    <mergeCell ref="AJ6:AL6"/>
    <mergeCell ref="H7:J7"/>
    <mergeCell ref="AJ7:AL7"/>
    <mergeCell ref="A10:W10"/>
    <mergeCell ref="AC10:AY10"/>
    <mergeCell ref="A1:W1"/>
    <mergeCell ref="A3:W3"/>
    <mergeCell ref="AC3:AY3"/>
    <mergeCell ref="H5:J5"/>
    <mergeCell ref="M5:O5"/>
    <mergeCell ref="AJ5:AL5"/>
    <mergeCell ref="AO5:AQ5"/>
  </mergeCells>
  <hyperlinks>
    <hyperlink ref="H6" location="ARI!A90" display="RSP Projections: Year 2" xr:uid="{D416AF3C-9614-4EA1-A3C5-41A47090D76B}"/>
    <hyperlink ref="H6:J6" location="ARI!A110" display="RSP Projections: Year 2" xr:uid="{E4E0EF2C-3D85-4890-BCA3-617A0525874E}"/>
    <hyperlink ref="M5:O5" location="ARI!AX11" display="Adjustable Projections: Year 1" xr:uid="{34F89D18-6F50-4BE9-8D31-E2AE9B45BE5D}"/>
    <hyperlink ref="AJ5" location="ARI!C9" display="RSP Projections: Year 1" xr:uid="{D3F90F46-56FF-4ED9-BDD3-0176E31B0C09}"/>
    <hyperlink ref="AJ6" location="ARI!A90" display="RSP Projections: Year 2" xr:uid="{477B850D-87D4-4699-BC2D-50A9B61385ED}"/>
    <hyperlink ref="AJ6:AL6" location="ARI!A110" display="RSP Projections: Year 2" xr:uid="{FBD8FC95-49C8-4934-88E5-BC1E047BED7C}"/>
    <hyperlink ref="AO5:AQ5" location="ARI!AX11" display="Adjustable Projections: Year 1" xr:uid="{CE09389C-257B-4A8E-8062-4DC90458F4D7}"/>
    <hyperlink ref="H5" location="ARI!C9" display="RSP Projections: Year 1" xr:uid="{772B64EF-CB48-4978-B514-448331C10BBA}"/>
    <hyperlink ref="H76" location="ARI!A90" display="RSP Projections: Year 2" xr:uid="{EC1862BD-CE59-4CD0-BCA4-393C4EF1C41B}"/>
    <hyperlink ref="H76:J76" location="ARI!A110" display="RSP Projections: Year 2" xr:uid="{18BAA47A-1F26-4B53-A0FD-2BD7B85E39B1}"/>
    <hyperlink ref="M75:O75" location="ARI!AX11" display="Adjustable Projections: Year 1" xr:uid="{1A752872-14DD-4138-855D-806F52BED68A}"/>
    <hyperlink ref="H75" location="ARI!C9" display="RSP Projections: Year 1" xr:uid="{51198F0F-509C-4D09-9102-27F7184EDDA3}"/>
    <hyperlink ref="M143:O143" location="ARI!AX11" display="Adjustable Projections: Year 1" xr:uid="{4A754B74-5368-432B-92CA-A0C6771901DE}"/>
    <hyperlink ref="H144:J144" location="ARI!A110" display="RSP Projections: Year 2" xr:uid="{BAB57265-A5F7-4369-AC45-7154DB2D1181}"/>
    <hyperlink ref="H144" location="ARI!A90" display="RSP Projections: Year 2" xr:uid="{5B979206-36BB-4F41-A9CB-4245280E6C9A}"/>
    <hyperlink ref="H143" location="ARI!C9" display="RSP Projections: Year 1" xr:uid="{B654420B-33F2-472B-9733-3CB39C68F946}"/>
    <hyperlink ref="M6" location="ARI!A170" display="Past Run/Pass Performances" xr:uid="{FDD00E83-D1B7-4EC6-BD68-06ECF53B5198}"/>
    <hyperlink ref="M76" location="ARI!A170" display="Past Run/Pass Performances" xr:uid="{5A8DA7A2-DE5F-4420-9877-FFEAC8DB9C97}"/>
  </hyperlinks>
  <pageMargins left="0" right="0" top="0" bottom="0" header="0" footer="0"/>
  <pageSetup scale="54" orientation="landscape" horizontalDpi="1200" verticalDpi="1200"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235E5-6DC3-43A8-B335-BE3D2B8B7CE6}">
  <dimension ref="A1:BB176"/>
  <sheetViews>
    <sheetView topLeftCell="A16" zoomScale="200" zoomScaleNormal="200" workbookViewId="0">
      <selection activeCell="K26" sqref="K26"/>
    </sheetView>
  </sheetViews>
  <sheetFormatPr defaultColWidth="20.42578125" defaultRowHeight="8.25" x14ac:dyDescent="0.15"/>
  <cols>
    <col min="1" max="1" width="11.5703125" style="21" customWidth="1"/>
    <col min="2" max="2" width="3.85546875" style="21" customWidth="1"/>
    <col min="3" max="3" width="3.7109375" style="21" customWidth="1"/>
    <col min="4" max="4" width="4" style="21" customWidth="1"/>
    <col min="5" max="5" width="4.7109375" style="21" customWidth="1"/>
    <col min="6" max="6" width="5.7109375" style="21" customWidth="1"/>
    <col min="7" max="7" width="4.42578125" style="21" customWidth="1"/>
    <col min="8" max="8" width="3.5703125" style="21" customWidth="1"/>
    <col min="9" max="9" width="4.140625" style="21" customWidth="1"/>
    <col min="10" max="10" width="3" style="21" customWidth="1"/>
    <col min="11" max="11" width="4.140625" style="21" customWidth="1"/>
    <col min="12" max="12" width="3.5703125" style="21" customWidth="1"/>
    <col min="13" max="13" width="4.42578125" style="21" customWidth="1"/>
    <col min="14" max="14" width="4.5703125" style="21" customWidth="1"/>
    <col min="15" max="15" width="5" style="21" customWidth="1"/>
    <col min="16" max="17" width="4.85546875" style="21" customWidth="1"/>
    <col min="18" max="18" width="12" style="21" customWidth="1"/>
    <col min="19" max="19" width="4.28515625" style="21" customWidth="1"/>
    <col min="20" max="20" width="5.140625" style="21" customWidth="1"/>
    <col min="21" max="21" width="3.85546875" style="21" customWidth="1"/>
    <col min="22" max="22" width="4.5703125" style="21" customWidth="1"/>
    <col min="23" max="23" width="4.42578125" style="21" customWidth="1"/>
    <col min="24" max="24" width="4.28515625" style="21" customWidth="1"/>
    <col min="25" max="25" width="5.7109375" style="21" customWidth="1"/>
    <col min="26" max="26" width="4.7109375" style="21" customWidth="1"/>
    <col min="27" max="16384" width="20.42578125" style="21"/>
  </cols>
  <sheetData>
    <row r="1" spans="1:53" x14ac:dyDescent="0.15">
      <c r="A1" s="552" t="s">
        <v>125</v>
      </c>
      <c r="B1" s="552"/>
      <c r="C1" s="552"/>
      <c r="D1" s="552"/>
      <c r="E1" s="552"/>
      <c r="F1" s="552"/>
      <c r="G1" s="552"/>
      <c r="H1" s="552"/>
      <c r="I1" s="552"/>
      <c r="J1" s="552"/>
      <c r="K1" s="552"/>
      <c r="L1" s="552"/>
      <c r="M1" s="552"/>
      <c r="N1" s="552"/>
      <c r="O1" s="552"/>
      <c r="P1" s="552"/>
      <c r="Q1" s="552"/>
      <c r="R1" s="552"/>
      <c r="S1" s="552"/>
      <c r="T1" s="552"/>
      <c r="U1" s="552"/>
      <c r="V1" s="552"/>
      <c r="W1" s="552"/>
    </row>
    <row r="2" spans="1:53" x14ac:dyDescent="0.15">
      <c r="C2" s="22"/>
      <c r="D2" s="22"/>
      <c r="E2" s="22"/>
      <c r="F2" s="22"/>
      <c r="G2" s="22"/>
      <c r="H2" s="22"/>
      <c r="I2" s="22"/>
      <c r="J2" s="22"/>
      <c r="K2" s="22"/>
      <c r="L2" s="22"/>
      <c r="M2" s="22"/>
      <c r="N2" s="22"/>
    </row>
    <row r="3" spans="1:53" x14ac:dyDescent="0.15">
      <c r="A3" s="552" t="s">
        <v>55</v>
      </c>
      <c r="B3" s="552"/>
      <c r="C3" s="552"/>
      <c r="D3" s="552"/>
      <c r="E3" s="552"/>
      <c r="F3" s="552"/>
      <c r="G3" s="552"/>
      <c r="H3" s="552"/>
      <c r="I3" s="552"/>
      <c r="J3" s="552"/>
      <c r="K3" s="552"/>
      <c r="L3" s="552"/>
      <c r="M3" s="552"/>
      <c r="N3" s="552"/>
      <c r="O3" s="552"/>
      <c r="P3" s="552"/>
      <c r="Q3" s="552"/>
      <c r="R3" s="552"/>
      <c r="S3" s="552"/>
      <c r="T3" s="552"/>
      <c r="U3" s="552"/>
      <c r="V3" s="552"/>
      <c r="W3" s="552"/>
      <c r="AC3" s="552" t="s">
        <v>55</v>
      </c>
      <c r="AD3" s="552"/>
      <c r="AE3" s="552"/>
      <c r="AF3" s="552"/>
      <c r="AG3" s="552"/>
      <c r="AH3" s="552"/>
      <c r="AI3" s="552"/>
      <c r="AJ3" s="552"/>
      <c r="AK3" s="552"/>
      <c r="AL3" s="552"/>
      <c r="AM3" s="552"/>
      <c r="AN3" s="552"/>
      <c r="AO3" s="552"/>
      <c r="AP3" s="552"/>
      <c r="AQ3" s="552"/>
      <c r="AR3" s="552"/>
      <c r="AS3" s="552"/>
      <c r="AT3" s="552"/>
      <c r="AU3" s="552"/>
      <c r="AV3" s="552"/>
      <c r="AW3" s="552"/>
      <c r="AX3" s="552"/>
      <c r="AY3" s="552"/>
    </row>
    <row r="4" spans="1:53" x14ac:dyDescent="0.15">
      <c r="A4" s="22"/>
      <c r="B4" s="22"/>
      <c r="C4" s="22"/>
      <c r="D4" s="22"/>
      <c r="E4" s="22"/>
      <c r="F4" s="22"/>
      <c r="G4" s="22"/>
      <c r="H4" s="22"/>
      <c r="I4" s="22"/>
      <c r="J4" s="22"/>
      <c r="K4" s="22"/>
      <c r="L4" s="22"/>
      <c r="M4" s="22"/>
      <c r="N4" s="22"/>
      <c r="O4" s="22"/>
      <c r="P4" s="22"/>
      <c r="Q4" s="22"/>
      <c r="R4" s="22"/>
      <c r="S4" s="22"/>
      <c r="T4" s="22"/>
      <c r="U4" s="22"/>
      <c r="V4" s="22"/>
      <c r="W4" s="22"/>
      <c r="X4" s="22"/>
      <c r="Y4" s="22"/>
      <c r="Z4" s="22"/>
      <c r="AA4" s="22"/>
      <c r="AC4" s="22"/>
      <c r="AD4" s="22"/>
      <c r="AE4" s="22"/>
      <c r="AF4" s="22"/>
      <c r="AG4" s="22"/>
      <c r="AH4" s="22"/>
      <c r="AI4" s="22"/>
      <c r="AJ4" s="22"/>
      <c r="AK4" s="22"/>
      <c r="AL4" s="22"/>
      <c r="AM4" s="22"/>
      <c r="AN4" s="22"/>
      <c r="AO4" s="22"/>
      <c r="AP4" s="22"/>
      <c r="AQ4" s="22"/>
      <c r="AR4" s="22"/>
      <c r="AS4" s="22"/>
      <c r="AT4" s="22"/>
      <c r="AU4" s="22"/>
      <c r="AV4" s="22"/>
      <c r="AW4" s="22"/>
      <c r="AX4" s="22"/>
      <c r="AY4" s="22"/>
    </row>
    <row r="5" spans="1:53" x14ac:dyDescent="0.15">
      <c r="H5" s="550" t="s">
        <v>36</v>
      </c>
      <c r="I5" s="551"/>
      <c r="J5" s="551"/>
      <c r="M5" s="550" t="s">
        <v>37</v>
      </c>
      <c r="N5" s="550"/>
      <c r="O5" s="550"/>
      <c r="S5" s="23" t="s">
        <v>94</v>
      </c>
      <c r="AJ5" s="550" t="s">
        <v>36</v>
      </c>
      <c r="AK5" s="551"/>
      <c r="AL5" s="551"/>
      <c r="AO5" s="550" t="s">
        <v>37</v>
      </c>
      <c r="AP5" s="550"/>
      <c r="AQ5" s="550"/>
    </row>
    <row r="6" spans="1:53" x14ac:dyDescent="0.15">
      <c r="H6" s="550" t="s">
        <v>38</v>
      </c>
      <c r="I6" s="550"/>
      <c r="J6" s="550"/>
      <c r="M6" s="24" t="s">
        <v>75</v>
      </c>
      <c r="S6" s="25" t="s">
        <v>40</v>
      </c>
      <c r="T6" s="25" t="s">
        <v>41</v>
      </c>
      <c r="AJ6" s="550" t="s">
        <v>38</v>
      </c>
      <c r="AK6" s="550"/>
      <c r="AL6" s="550"/>
    </row>
    <row r="7" spans="1:53" x14ac:dyDescent="0.15">
      <c r="H7" s="550"/>
      <c r="I7" s="551"/>
      <c r="J7" s="551"/>
      <c r="S7" s="26">
        <f>(N17+D27+L38+L47)/(N17+D27+L38+D17)</f>
        <v>0.48979591836734693</v>
      </c>
      <c r="T7" s="26">
        <f>D17/(D17+N17+D27+L38+L47)</f>
        <v>0.51020408163265307</v>
      </c>
      <c r="AJ7" s="550"/>
      <c r="AK7" s="551"/>
      <c r="AL7" s="551"/>
    </row>
    <row r="10" spans="1:53" x14ac:dyDescent="0.15">
      <c r="A10" s="552" t="s">
        <v>36</v>
      </c>
      <c r="B10" s="552"/>
      <c r="C10" s="552"/>
      <c r="D10" s="552"/>
      <c r="E10" s="552"/>
      <c r="F10" s="552"/>
      <c r="G10" s="552"/>
      <c r="H10" s="552"/>
      <c r="I10" s="552"/>
      <c r="J10" s="552"/>
      <c r="K10" s="552"/>
      <c r="L10" s="552"/>
      <c r="M10" s="552"/>
      <c r="N10" s="552"/>
      <c r="O10" s="552"/>
      <c r="P10" s="552"/>
      <c r="Q10" s="552"/>
      <c r="R10" s="552"/>
      <c r="S10" s="552"/>
      <c r="T10" s="552"/>
      <c r="U10" s="552"/>
      <c r="V10" s="552"/>
      <c r="W10" s="552"/>
      <c r="AC10" s="552" t="s">
        <v>37</v>
      </c>
      <c r="AD10" s="552"/>
      <c r="AE10" s="552"/>
      <c r="AF10" s="552"/>
      <c r="AG10" s="552"/>
      <c r="AH10" s="552"/>
      <c r="AI10" s="552"/>
      <c r="AJ10" s="552"/>
      <c r="AK10" s="552"/>
      <c r="AL10" s="552"/>
      <c r="AM10" s="552"/>
      <c r="AN10" s="552"/>
      <c r="AO10" s="552"/>
      <c r="AP10" s="552"/>
      <c r="AQ10" s="552"/>
      <c r="AR10" s="552"/>
      <c r="AS10" s="552"/>
      <c r="AT10" s="552"/>
      <c r="AU10" s="552"/>
      <c r="AV10" s="552"/>
      <c r="AW10" s="552"/>
      <c r="AX10" s="552"/>
      <c r="AY10" s="552"/>
    </row>
    <row r="12" spans="1:53" x14ac:dyDescent="0.15">
      <c r="C12" s="552" t="s">
        <v>48</v>
      </c>
      <c r="D12" s="552"/>
      <c r="E12" s="552"/>
      <c r="F12" s="552"/>
      <c r="G12" s="552"/>
      <c r="H12" s="552"/>
      <c r="I12" s="552"/>
      <c r="J12" s="22"/>
      <c r="K12" s="22"/>
      <c r="N12" s="552" t="s">
        <v>49</v>
      </c>
      <c r="O12" s="553"/>
      <c r="P12" s="553"/>
      <c r="Q12" s="553"/>
      <c r="R12" s="553"/>
      <c r="T12" s="552" t="s">
        <v>50</v>
      </c>
      <c r="U12" s="552"/>
      <c r="V12" s="552"/>
      <c r="X12" s="552"/>
      <c r="Y12" s="552"/>
      <c r="AG12" s="552" t="s">
        <v>48</v>
      </c>
      <c r="AH12" s="552"/>
      <c r="AI12" s="552"/>
      <c r="AJ12" s="552"/>
      <c r="AK12" s="552"/>
      <c r="AL12" s="552"/>
      <c r="AM12" s="552"/>
      <c r="AP12" s="552" t="s">
        <v>49</v>
      </c>
      <c r="AQ12" s="553"/>
      <c r="AR12" s="553"/>
      <c r="AS12" s="553"/>
      <c r="AT12" s="553"/>
      <c r="AV12" s="552" t="s">
        <v>50</v>
      </c>
      <c r="AW12" s="552"/>
      <c r="AX12" s="552"/>
      <c r="AZ12" s="552" t="s">
        <v>51</v>
      </c>
      <c r="BA12" s="552"/>
    </row>
    <row r="13" spans="1:53" x14ac:dyDescent="0.15">
      <c r="A13" s="27" t="s">
        <v>0</v>
      </c>
      <c r="B13" s="27" t="s">
        <v>1517</v>
      </c>
      <c r="C13" s="27" t="s">
        <v>66</v>
      </c>
      <c r="D13" s="27" t="s">
        <v>1</v>
      </c>
      <c r="E13" s="27" t="s">
        <v>2</v>
      </c>
      <c r="F13" s="27" t="s">
        <v>3</v>
      </c>
      <c r="G13" s="27" t="s">
        <v>4</v>
      </c>
      <c r="H13" s="27" t="s">
        <v>5</v>
      </c>
      <c r="I13" s="27" t="s">
        <v>6</v>
      </c>
      <c r="J13" s="27" t="s">
        <v>7</v>
      </c>
      <c r="K13" s="27" t="s">
        <v>8</v>
      </c>
      <c r="L13" s="27" t="s">
        <v>9</v>
      </c>
      <c r="N13" s="27" t="s">
        <v>10</v>
      </c>
      <c r="O13" s="27" t="s">
        <v>11</v>
      </c>
      <c r="P13" s="27" t="s">
        <v>12</v>
      </c>
      <c r="Q13" s="27" t="s">
        <v>6</v>
      </c>
      <c r="R13" s="27" t="s">
        <v>13</v>
      </c>
      <c r="S13" s="27"/>
      <c r="T13" s="27" t="s">
        <v>47</v>
      </c>
      <c r="U13" s="27" t="s">
        <v>45</v>
      </c>
      <c r="V13" s="27" t="s">
        <v>46</v>
      </c>
      <c r="W13" s="27"/>
      <c r="X13" s="27" t="s">
        <v>14</v>
      </c>
      <c r="Y13" s="27" t="s">
        <v>63</v>
      </c>
      <c r="Z13" s="27"/>
      <c r="AA13" s="27"/>
      <c r="AD13" s="27" t="s">
        <v>0</v>
      </c>
      <c r="AE13" s="27" t="s">
        <v>66</v>
      </c>
      <c r="AF13" s="27" t="s">
        <v>1</v>
      </c>
      <c r="AG13" s="27" t="s">
        <v>2</v>
      </c>
      <c r="AH13" s="27" t="s">
        <v>3</v>
      </c>
      <c r="AI13" s="27" t="s">
        <v>4</v>
      </c>
      <c r="AJ13" s="27" t="s">
        <v>5</v>
      </c>
      <c r="AK13" s="27" t="s">
        <v>6</v>
      </c>
      <c r="AL13" s="27" t="s">
        <v>7</v>
      </c>
      <c r="AM13" s="27" t="s">
        <v>8</v>
      </c>
      <c r="AN13" s="27" t="s">
        <v>9</v>
      </c>
      <c r="AP13" s="27" t="s">
        <v>10</v>
      </c>
      <c r="AQ13" s="27" t="s">
        <v>11</v>
      </c>
      <c r="AR13" s="27" t="s">
        <v>12</v>
      </c>
      <c r="AS13" s="27" t="s">
        <v>6</v>
      </c>
      <c r="AT13" s="27" t="s">
        <v>13</v>
      </c>
      <c r="AU13" s="27"/>
      <c r="AV13" s="27" t="s">
        <v>47</v>
      </c>
      <c r="AW13" s="27" t="s">
        <v>45</v>
      </c>
      <c r="AX13" s="27" t="s">
        <v>46</v>
      </c>
      <c r="AY13" s="27"/>
      <c r="AZ13" s="27" t="s">
        <v>14</v>
      </c>
      <c r="BA13" s="27" t="s">
        <v>63</v>
      </c>
    </row>
    <row r="14" spans="1:53" x14ac:dyDescent="0.15">
      <c r="A14" s="28" t="s">
        <v>1631</v>
      </c>
      <c r="B14" s="29">
        <v>26</v>
      </c>
      <c r="C14" s="29">
        <v>17</v>
      </c>
      <c r="D14" s="29">
        <v>550</v>
      </c>
      <c r="E14" s="29">
        <v>360</v>
      </c>
      <c r="F14" s="26">
        <f>E14/D14</f>
        <v>0.65454545454545454</v>
      </c>
      <c r="G14" s="29">
        <v>4063</v>
      </c>
      <c r="H14" s="30">
        <f>G14/D14</f>
        <v>7.3872727272727277</v>
      </c>
      <c r="I14" s="29">
        <v>27</v>
      </c>
      <c r="J14" s="26">
        <f>I14/D14</f>
        <v>4.9090909090909088E-2</v>
      </c>
      <c r="K14" s="29">
        <v>10</v>
      </c>
      <c r="L14" s="26">
        <f>K14/D14</f>
        <v>1.8181818181818181E-2</v>
      </c>
      <c r="N14" s="29">
        <v>111</v>
      </c>
      <c r="O14" s="29">
        <v>500</v>
      </c>
      <c r="P14" s="29">
        <f>O14/N14</f>
        <v>4.5045045045045047</v>
      </c>
      <c r="Q14" s="29">
        <v>5</v>
      </c>
      <c r="R14" s="26">
        <f>Q14/N14</f>
        <v>4.5045045045045043E-2</v>
      </c>
      <c r="S14" s="31"/>
      <c r="T14" s="26">
        <f>(D14+N14)/($D$17+$N$17)</f>
        <v>1</v>
      </c>
      <c r="U14" s="26">
        <f>D14/($D$17)</f>
        <v>1</v>
      </c>
      <c r="V14" s="26">
        <f>N14/($N$17)</f>
        <v>1</v>
      </c>
      <c r="W14" s="32"/>
      <c r="X14" s="29">
        <f>($G14*('Scoring Format'!$B$2))+($I14*('Scoring Format'!$B$5))+($K14*('Scoring Format'!$B$8))+($O14*('Scoring Format'!$B$3))+($Q14*('Scoring Format'!$B$6))</f>
        <v>381.15</v>
      </c>
      <c r="Y14" s="29">
        <f>(($G14*('Scoring Format'!$B$2))+($I14*('Scoring Format'!$B$5))+($K14*('Scoring Format'!$B$8))+($O14*('Scoring Format'!$B$3))+($Q14*('Scoring Format'!$B$6)))*0.4</f>
        <v>152.46</v>
      </c>
      <c r="Z14" s="31"/>
      <c r="AA14" s="31"/>
      <c r="AD14" s="28" t="s">
        <v>15</v>
      </c>
      <c r="AE14" s="28"/>
      <c r="AF14" s="29">
        <v>583</v>
      </c>
      <c r="AG14" s="29">
        <v>378</v>
      </c>
      <c r="AH14" s="26">
        <f>AG14/AF14</f>
        <v>0.64837049742710118</v>
      </c>
      <c r="AI14" s="29">
        <v>4072</v>
      </c>
      <c r="AJ14" s="30">
        <f>AI14/AF14</f>
        <v>6.9845626072041167</v>
      </c>
      <c r="AK14" s="29">
        <v>27</v>
      </c>
      <c r="AL14" s="26">
        <f>AK14/AF14</f>
        <v>4.6312178387650088E-2</v>
      </c>
      <c r="AM14" s="29">
        <v>11</v>
      </c>
      <c r="AN14" s="26">
        <f>AM14/AF14</f>
        <v>1.8867924528301886E-2</v>
      </c>
      <c r="AP14" s="29">
        <v>100</v>
      </c>
      <c r="AQ14" s="29">
        <v>590</v>
      </c>
      <c r="AR14" s="29">
        <f>AQ14/AP14</f>
        <v>5.9</v>
      </c>
      <c r="AS14" s="29">
        <v>5</v>
      </c>
      <c r="AT14" s="26">
        <f>AS14/AP14</f>
        <v>0.05</v>
      </c>
      <c r="AU14" s="31"/>
      <c r="AV14" s="26">
        <f>(AF14+AP14)/(AF17+AP17)</f>
        <v>1</v>
      </c>
      <c r="AW14" s="26">
        <f>AF14/(AP14+AF14)</f>
        <v>0.85358711566617862</v>
      </c>
      <c r="AX14" s="26">
        <f>AP14/(AF14+AP14)</f>
        <v>0.14641288433382138</v>
      </c>
      <c r="AY14" s="32"/>
      <c r="AZ14" s="29">
        <f>((AI14*0.05)+(AK14*4)+(AM14*-1)+(AQ14*0.1)+(AS14*6))*0.55</f>
        <v>214.28000000000003</v>
      </c>
      <c r="BA14" s="33">
        <f>((AI14*0.05)+(AK14*4)+(AM14*-1)+(AQ14*0.1)+(AS14*6))*0.4</f>
        <v>155.84000000000003</v>
      </c>
    </row>
    <row r="15" spans="1:53" x14ac:dyDescent="0.15">
      <c r="A15" s="28" t="s">
        <v>1632</v>
      </c>
      <c r="B15" s="29">
        <v>33</v>
      </c>
      <c r="C15" s="29"/>
      <c r="D15" s="29"/>
      <c r="E15" s="29"/>
      <c r="F15" s="26" t="e">
        <f>E15/D15</f>
        <v>#DIV/0!</v>
      </c>
      <c r="G15" s="29"/>
      <c r="H15" s="30" t="e">
        <f>G15/D15</f>
        <v>#DIV/0!</v>
      </c>
      <c r="I15" s="29"/>
      <c r="J15" s="26" t="e">
        <f>I15/D15</f>
        <v>#DIV/0!</v>
      </c>
      <c r="K15" s="29"/>
      <c r="L15" s="26" t="e">
        <f t="shared" ref="L15:L16" si="0">K15/D15</f>
        <v>#DIV/0!</v>
      </c>
      <c r="N15" s="29"/>
      <c r="O15" s="29"/>
      <c r="P15" s="29" t="e">
        <f>O15/N15</f>
        <v>#DIV/0!</v>
      </c>
      <c r="Q15" s="29"/>
      <c r="R15" s="26" t="e">
        <f t="shared" ref="R15:R16" si="1">Q15/N15</f>
        <v>#DIV/0!</v>
      </c>
      <c r="S15" s="31"/>
      <c r="T15" s="26">
        <f>(D15+N15)/($D$17+$N$17)</f>
        <v>0</v>
      </c>
      <c r="U15" s="26">
        <f>D15/($D$17)</f>
        <v>0</v>
      </c>
      <c r="V15" s="26">
        <f>N15/($N$17)</f>
        <v>0</v>
      </c>
      <c r="W15" s="32"/>
      <c r="X15" s="29">
        <f>($G15*('Scoring Format'!$B$2))+($I15*('Scoring Format'!$B$5))+($K15*('Scoring Format'!$B$8))+($O15*('Scoring Format'!$B$3))+($Q15*('Scoring Format'!$B$6))</f>
        <v>0</v>
      </c>
      <c r="Y15" s="29">
        <f>(($G15*('Scoring Format'!$B$2))+($I15*('Scoring Format'!$B$5))+($K15*('Scoring Format'!$B$8))+($O15*('Scoring Format'!$B$3))+($Q15*('Scoring Format'!$B$6)))*0.4</f>
        <v>0</v>
      </c>
      <c r="Z15" s="31"/>
      <c r="AA15" s="31"/>
      <c r="AD15" s="28" t="s">
        <v>67</v>
      </c>
      <c r="AE15" s="28"/>
      <c r="AF15" s="29">
        <v>0</v>
      </c>
      <c r="AG15" s="29">
        <v>0</v>
      </c>
      <c r="AH15" s="26">
        <v>0</v>
      </c>
      <c r="AI15" s="29">
        <v>0</v>
      </c>
      <c r="AJ15" s="30"/>
      <c r="AK15" s="29">
        <v>0</v>
      </c>
      <c r="AL15" s="26" t="e">
        <f>AK15/AF15</f>
        <v>#DIV/0!</v>
      </c>
      <c r="AM15" s="29">
        <v>0</v>
      </c>
      <c r="AN15" s="26" t="e">
        <f t="shared" ref="AN15:AN16" si="2">AM15/AF15</f>
        <v>#DIV/0!</v>
      </c>
      <c r="AP15" s="29">
        <v>0</v>
      </c>
      <c r="AQ15" s="29">
        <v>0</v>
      </c>
      <c r="AR15" s="29"/>
      <c r="AS15" s="29">
        <v>0</v>
      </c>
      <c r="AT15" s="26" t="e">
        <f t="shared" ref="AT15:AT16" si="3">AS15/AP15</f>
        <v>#DIV/0!</v>
      </c>
      <c r="AU15" s="31"/>
      <c r="AV15" s="26" t="e">
        <f>(AF15+AP15)/(AD18+AN18)</f>
        <v>#DIV/0!</v>
      </c>
      <c r="AW15" s="26" t="e">
        <f>AF15/(AP15+AF15)</f>
        <v>#DIV/0!</v>
      </c>
      <c r="AX15" s="26" t="e">
        <f>AP15/(AF15+AP15)</f>
        <v>#DIV/0!</v>
      </c>
      <c r="AY15" s="32"/>
      <c r="AZ15" s="29"/>
      <c r="BA15" s="33"/>
    </row>
    <row r="16" spans="1:53" x14ac:dyDescent="0.15">
      <c r="A16" s="28"/>
      <c r="B16" s="29"/>
      <c r="C16" s="29"/>
      <c r="D16" s="29"/>
      <c r="E16" s="29"/>
      <c r="F16" s="26" t="e">
        <f>E16/D16</f>
        <v>#DIV/0!</v>
      </c>
      <c r="G16" s="29"/>
      <c r="H16" s="30" t="e">
        <f>G16/D16</f>
        <v>#DIV/0!</v>
      </c>
      <c r="I16" s="29"/>
      <c r="J16" s="26" t="e">
        <f>I16/D16</f>
        <v>#DIV/0!</v>
      </c>
      <c r="K16" s="29"/>
      <c r="L16" s="26" t="e">
        <f t="shared" si="0"/>
        <v>#DIV/0!</v>
      </c>
      <c r="N16" s="29"/>
      <c r="O16" s="29"/>
      <c r="P16" s="29" t="e">
        <f>O16/N16</f>
        <v>#DIV/0!</v>
      </c>
      <c r="Q16" s="29"/>
      <c r="R16" s="26" t="e">
        <f t="shared" si="1"/>
        <v>#DIV/0!</v>
      </c>
      <c r="S16" s="31"/>
      <c r="T16" s="26">
        <f>(D16+N16)/($D$17+$N$17)</f>
        <v>0</v>
      </c>
      <c r="U16" s="26">
        <f>D16/($D$17)</f>
        <v>0</v>
      </c>
      <c r="V16" s="26">
        <f>N16/($N$17)</f>
        <v>0</v>
      </c>
      <c r="W16" s="32"/>
      <c r="X16" s="29">
        <f>($G16*('Scoring Format'!$B$2))+($I16*('Scoring Format'!$B$5))+($K16*('Scoring Format'!$B$8))+($O16*('Scoring Format'!$B$3))+($Q16*('Scoring Format'!$B$6))</f>
        <v>0</v>
      </c>
      <c r="Y16" s="29">
        <f>(($G16*('Scoring Format'!$B$2))+($I16*('Scoring Format'!$B$5))+($K16*('Scoring Format'!$B$8))+($O16*('Scoring Format'!$B$3))+($Q16*('Scoring Format'!$B$6)))*0.4</f>
        <v>0</v>
      </c>
      <c r="Z16" s="31"/>
      <c r="AA16" s="31"/>
      <c r="AD16" s="28" t="s">
        <v>68</v>
      </c>
      <c r="AE16" s="28"/>
      <c r="AF16" s="29"/>
      <c r="AG16" s="29"/>
      <c r="AH16" s="26" t="e">
        <f>AG16/AF16</f>
        <v>#DIV/0!</v>
      </c>
      <c r="AI16" s="29"/>
      <c r="AJ16" s="30" t="e">
        <f>AI16/AF16</f>
        <v>#DIV/0!</v>
      </c>
      <c r="AK16" s="29"/>
      <c r="AL16" s="26" t="e">
        <f>AK16/AF16</f>
        <v>#DIV/0!</v>
      </c>
      <c r="AM16" s="29"/>
      <c r="AN16" s="26" t="e">
        <f t="shared" si="2"/>
        <v>#DIV/0!</v>
      </c>
      <c r="AP16" s="29"/>
      <c r="AQ16" s="29"/>
      <c r="AR16" s="29" t="e">
        <f>AQ16/AP16</f>
        <v>#DIV/0!</v>
      </c>
      <c r="AS16" s="29"/>
      <c r="AT16" s="26" t="e">
        <f t="shared" si="3"/>
        <v>#DIV/0!</v>
      </c>
      <c r="AU16" s="31"/>
      <c r="AV16" s="26" t="e">
        <f>(AF16+AP16)/(AF20+AP20)</f>
        <v>#DIV/0!</v>
      </c>
      <c r="AW16" s="26" t="e">
        <f>AF16/(AP16+AF16)</f>
        <v>#DIV/0!</v>
      </c>
      <c r="AX16" s="26" t="e">
        <f>AP16/(AF16+AP16)</f>
        <v>#DIV/0!</v>
      </c>
      <c r="AY16" s="32"/>
      <c r="AZ16" s="29">
        <f>((AI16*0.05)+(AK16*4)+(AM16*-1)+(AQ16*0.1)+(AS16*6))*0.55</f>
        <v>0</v>
      </c>
      <c r="BA16" s="33">
        <f>((AI16*0.05)+(AK16*4)+(AM16*-1)+(AQ16*0.1)+(AS16*6))*0.4</f>
        <v>0</v>
      </c>
    </row>
    <row r="17" spans="1:54" x14ac:dyDescent="0.15">
      <c r="A17" s="27" t="s">
        <v>44</v>
      </c>
      <c r="B17" s="27"/>
      <c r="C17" s="27"/>
      <c r="D17" s="27">
        <f>SUM(D14:D16)</f>
        <v>550</v>
      </c>
      <c r="E17" s="27">
        <f>SUM(E14:E16)</f>
        <v>360</v>
      </c>
      <c r="F17" s="27"/>
      <c r="G17" s="27">
        <f t="shared" ref="G17:K17" si="4">SUM(G14:G16)</f>
        <v>4063</v>
      </c>
      <c r="H17" s="27"/>
      <c r="I17" s="27">
        <f t="shared" si="4"/>
        <v>27</v>
      </c>
      <c r="J17" s="27"/>
      <c r="K17" s="27">
        <f t="shared" si="4"/>
        <v>10</v>
      </c>
      <c r="L17" s="27"/>
      <c r="M17" s="23"/>
      <c r="N17" s="27">
        <f>SUM(N14:N16)</f>
        <v>111</v>
      </c>
      <c r="O17" s="27">
        <f>SUM(O14:O16)</f>
        <v>500</v>
      </c>
      <c r="P17" s="27"/>
      <c r="Q17" s="27">
        <f>SUM(Q14:Q16)</f>
        <v>5</v>
      </c>
      <c r="R17" s="27"/>
      <c r="S17" s="27"/>
      <c r="T17" s="34">
        <f>T14+T15+T16</f>
        <v>1</v>
      </c>
      <c r="U17" s="35">
        <f>D17/(D17+N17)</f>
        <v>0.83207261724659609</v>
      </c>
      <c r="V17" s="35">
        <f>N17/(N17+D17)</f>
        <v>0.16792738275340394</v>
      </c>
      <c r="W17" s="32"/>
      <c r="X17" s="31"/>
      <c r="Y17" s="31"/>
      <c r="Z17" s="31"/>
      <c r="AA17" s="31"/>
      <c r="AD17" s="27" t="s">
        <v>44</v>
      </c>
      <c r="AE17" s="27"/>
      <c r="AF17" s="27">
        <f>SUM(AF14:AF16)</f>
        <v>583</v>
      </c>
      <c r="AG17" s="27">
        <f>SUM(AG14:AG16)</f>
        <v>378</v>
      </c>
      <c r="AH17" s="27"/>
      <c r="AI17" s="27">
        <f t="shared" ref="AI17" si="5">SUM(AI14:AI16)</f>
        <v>4072</v>
      </c>
      <c r="AJ17" s="27"/>
      <c r="AK17" s="27">
        <f t="shared" ref="AK17" si="6">SUM(AK14:AK16)</f>
        <v>27</v>
      </c>
      <c r="AL17" s="27"/>
      <c r="AM17" s="27">
        <f t="shared" ref="AM17" si="7">SUM(AM14:AM16)</f>
        <v>11</v>
      </c>
      <c r="AN17" s="27"/>
      <c r="AO17" s="23"/>
      <c r="AP17" s="27">
        <f>SUM(AP14:AP16)</f>
        <v>100</v>
      </c>
      <c r="AQ17" s="27">
        <f>SUM(AQ14:AQ16)</f>
        <v>590</v>
      </c>
      <c r="AR17" s="27"/>
      <c r="AS17" s="27">
        <f>SUM(AS14:AS16)</f>
        <v>5</v>
      </c>
      <c r="AT17" s="27"/>
      <c r="AU17" s="27"/>
      <c r="AV17" s="34" t="e">
        <f>AV14+AV15+AV16</f>
        <v>#DIV/0!</v>
      </c>
      <c r="AW17" s="35">
        <f>AF17/(AF17+AP17)</f>
        <v>0.85358711566617862</v>
      </c>
      <c r="AX17" s="35">
        <f>AP17/(AP17+AF17)</f>
        <v>0.14641288433382138</v>
      </c>
      <c r="AY17" s="32"/>
      <c r="AZ17" s="31"/>
      <c r="BA17" s="31"/>
    </row>
    <row r="18" spans="1:54" x14ac:dyDescent="0.15">
      <c r="B18" s="31"/>
      <c r="C18" s="31"/>
      <c r="D18" s="36"/>
      <c r="E18" s="31"/>
      <c r="F18" s="37"/>
      <c r="G18" s="31"/>
      <c r="H18" s="38"/>
      <c r="I18" s="31"/>
      <c r="J18" s="38"/>
      <c r="K18" s="31"/>
      <c r="L18" s="31"/>
      <c r="M18" s="31"/>
      <c r="N18" s="31"/>
      <c r="O18" s="31"/>
      <c r="P18" s="31"/>
      <c r="Q18" s="31"/>
      <c r="R18" s="31"/>
      <c r="AD18" s="31"/>
      <c r="AE18" s="31"/>
      <c r="AF18" s="36"/>
      <c r="AG18" s="31"/>
      <c r="AH18" s="37"/>
      <c r="AI18" s="31"/>
      <c r="AJ18" s="38"/>
      <c r="AK18" s="31"/>
      <c r="AL18" s="38"/>
      <c r="AM18" s="31"/>
      <c r="AN18" s="31"/>
      <c r="AO18" s="31"/>
      <c r="AP18" s="31"/>
      <c r="AQ18" s="31"/>
      <c r="AR18" s="31"/>
      <c r="AS18" s="31"/>
      <c r="AT18" s="31"/>
    </row>
    <row r="19" spans="1:54" x14ac:dyDescent="0.15">
      <c r="B19" s="31"/>
      <c r="C19" s="31"/>
      <c r="D19" s="36"/>
      <c r="E19" s="31"/>
      <c r="F19" s="37"/>
      <c r="G19" s="31"/>
      <c r="H19" s="38"/>
      <c r="I19" s="31"/>
      <c r="J19" s="38"/>
      <c r="K19" s="31"/>
      <c r="L19" s="31"/>
      <c r="M19" s="31"/>
      <c r="N19" s="31"/>
      <c r="O19" s="31"/>
      <c r="P19" s="31"/>
      <c r="Q19" s="31"/>
      <c r="R19" s="31"/>
      <c r="AD19" s="31"/>
      <c r="AE19" s="31"/>
      <c r="AF19" s="36"/>
      <c r="AG19" s="31"/>
      <c r="AH19" s="37"/>
      <c r="AI19" s="31"/>
      <c r="AJ19" s="38"/>
      <c r="AK19" s="31"/>
      <c r="AL19" s="38"/>
      <c r="AM19" s="31"/>
      <c r="AN19" s="31"/>
      <c r="AO19" s="31"/>
      <c r="AP19" s="31"/>
      <c r="AQ19" s="31"/>
      <c r="AR19" s="31"/>
      <c r="AS19" s="31"/>
      <c r="AT19" s="31"/>
    </row>
    <row r="20" spans="1:54" x14ac:dyDescent="0.15">
      <c r="A20" s="552" t="s">
        <v>49</v>
      </c>
      <c r="B20" s="552"/>
      <c r="C20" s="552"/>
      <c r="D20" s="552"/>
      <c r="E20" s="552"/>
      <c r="F20" s="552"/>
      <c r="G20" s="552"/>
      <c r="H20" s="552" t="s">
        <v>52</v>
      </c>
      <c r="I20" s="553"/>
      <c r="J20" s="553"/>
      <c r="K20" s="553"/>
      <c r="L20" s="553"/>
      <c r="M20" s="553"/>
      <c r="N20" s="31"/>
      <c r="O20" s="31"/>
      <c r="P20" s="31"/>
      <c r="Q20" s="31"/>
      <c r="T20" s="552" t="s">
        <v>50</v>
      </c>
      <c r="U20" s="552"/>
      <c r="V20" s="552"/>
      <c r="X20" s="552"/>
      <c r="Y20" s="552"/>
      <c r="Z20" s="22"/>
      <c r="AA20" s="22"/>
      <c r="AB20" s="22"/>
      <c r="AC20" s="22"/>
      <c r="AE20" s="552" t="s">
        <v>49</v>
      </c>
      <c r="AF20" s="552"/>
      <c r="AG20" s="552"/>
      <c r="AH20" s="552"/>
      <c r="AI20" s="552"/>
      <c r="AJ20" s="552"/>
      <c r="AK20" s="552"/>
      <c r="AL20" s="552" t="s">
        <v>52</v>
      </c>
      <c r="AM20" s="553"/>
      <c r="AN20" s="553"/>
      <c r="AO20" s="553"/>
      <c r="AP20" s="553"/>
      <c r="AQ20" s="553"/>
      <c r="AR20" s="31"/>
      <c r="AS20" s="31"/>
      <c r="AV20" s="552" t="s">
        <v>50</v>
      </c>
      <c r="AW20" s="552"/>
      <c r="AX20" s="552"/>
      <c r="AZ20" s="552" t="s">
        <v>51</v>
      </c>
      <c r="BA20" s="552"/>
      <c r="BB20" s="22"/>
    </row>
    <row r="21" spans="1:54" x14ac:dyDescent="0.15">
      <c r="A21" s="27" t="s">
        <v>16</v>
      </c>
      <c r="B21" s="27" t="s">
        <v>1517</v>
      </c>
      <c r="C21" s="27" t="s">
        <v>66</v>
      </c>
      <c r="D21" s="27" t="s">
        <v>1</v>
      </c>
      <c r="E21" s="27" t="s">
        <v>4</v>
      </c>
      <c r="F21" s="27" t="s">
        <v>5</v>
      </c>
      <c r="G21" s="27" t="s">
        <v>6</v>
      </c>
      <c r="H21" s="27" t="s">
        <v>7</v>
      </c>
      <c r="J21" s="27" t="s">
        <v>34</v>
      </c>
      <c r="K21" s="27" t="s">
        <v>17</v>
      </c>
      <c r="L21" s="27" t="s">
        <v>18</v>
      </c>
      <c r="M21" s="27" t="s">
        <v>19</v>
      </c>
      <c r="N21" s="27" t="s">
        <v>20</v>
      </c>
      <c r="O21" s="27" t="s">
        <v>6</v>
      </c>
      <c r="P21" s="27" t="s">
        <v>53</v>
      </c>
      <c r="S21" s="27" t="s">
        <v>16</v>
      </c>
      <c r="T21" s="27" t="s">
        <v>47</v>
      </c>
      <c r="U21" s="27" t="s">
        <v>45</v>
      </c>
      <c r="V21" s="27" t="s">
        <v>46</v>
      </c>
      <c r="X21" s="27" t="s">
        <v>14</v>
      </c>
      <c r="Y21" s="27" t="s">
        <v>21</v>
      </c>
      <c r="Z21" s="27" t="s">
        <v>1002</v>
      </c>
      <c r="AA21" s="27"/>
      <c r="AB21" s="27"/>
      <c r="AC21" s="27"/>
      <c r="AD21" s="27" t="s">
        <v>16</v>
      </c>
      <c r="AE21" s="27" t="s">
        <v>66</v>
      </c>
      <c r="AF21" s="27" t="s">
        <v>1</v>
      </c>
      <c r="AG21" s="27" t="s">
        <v>4</v>
      </c>
      <c r="AH21" s="27" t="s">
        <v>5</v>
      </c>
      <c r="AI21" s="27" t="s">
        <v>6</v>
      </c>
      <c r="AJ21" s="27" t="s">
        <v>7</v>
      </c>
      <c r="AL21" s="27" t="s">
        <v>34</v>
      </c>
      <c r="AM21" s="27" t="s">
        <v>17</v>
      </c>
      <c r="AN21" s="27" t="s">
        <v>18</v>
      </c>
      <c r="AO21" s="27" t="s">
        <v>19</v>
      </c>
      <c r="AP21" s="27" t="s">
        <v>20</v>
      </c>
      <c r="AQ21" s="27" t="s">
        <v>6</v>
      </c>
      <c r="AR21" s="27" t="s">
        <v>53</v>
      </c>
      <c r="AV21" s="27" t="s">
        <v>47</v>
      </c>
      <c r="AW21" s="27" t="s">
        <v>45</v>
      </c>
      <c r="AX21" s="27" t="s">
        <v>46</v>
      </c>
      <c r="AZ21" s="27" t="s">
        <v>14</v>
      </c>
      <c r="BA21" s="27" t="s">
        <v>21</v>
      </c>
    </row>
    <row r="22" spans="1:54" x14ac:dyDescent="0.15">
      <c r="A22" s="28" t="s">
        <v>2776</v>
      </c>
      <c r="B22" s="29">
        <v>23</v>
      </c>
      <c r="C22" s="39">
        <v>17</v>
      </c>
      <c r="D22" s="29">
        <v>10</v>
      </c>
      <c r="E22" s="29">
        <v>39</v>
      </c>
      <c r="F22" s="29">
        <f>E22/D22</f>
        <v>3.9</v>
      </c>
      <c r="G22" s="29">
        <v>0</v>
      </c>
      <c r="H22" s="26">
        <f>G22/D22</f>
        <v>0</v>
      </c>
      <c r="J22" s="26">
        <f>L22/K22</f>
        <v>0.5</v>
      </c>
      <c r="K22" s="29">
        <v>2</v>
      </c>
      <c r="L22" s="29">
        <v>1</v>
      </c>
      <c r="M22" s="29">
        <v>12</v>
      </c>
      <c r="N22" s="30">
        <f>M22/L22</f>
        <v>12</v>
      </c>
      <c r="O22" s="29">
        <v>0</v>
      </c>
      <c r="P22" s="26">
        <f>O22/L22</f>
        <v>0</v>
      </c>
      <c r="S22" s="28" t="s">
        <v>2774</v>
      </c>
      <c r="T22" s="26">
        <f>(D22+K22)/($D$27+$K$27+$N$17+$E$17+$L$38+$L$47)</f>
        <v>1.2108980827447022E-2</v>
      </c>
      <c r="U22" s="26">
        <f>K22/($K$27+$F$38+$F$47)</f>
        <v>5.2493438320209973E-3</v>
      </c>
      <c r="V22" s="26">
        <f>D22/($D$27+$N$17+$L$38+$L$47)</f>
        <v>1.893939393939394E-2</v>
      </c>
      <c r="X22" s="29">
        <f>($E22*('Scoring Format'!$B$3))+($G22*('Scoring Format'!$B$6))+($M22*('Scoring Format'!$B$4))+($O22*('Scoring Format'!$B$7))</f>
        <v>5.1000000000000005</v>
      </c>
      <c r="Y22" s="29">
        <f>($E22*('Scoring Format'!$B$3))+($G22*('Scoring Format'!$B$6))+(L22*1)+($M22*('Scoring Format'!$B$4))+($O22*('Scoring Format'!$B$7))</f>
        <v>6.1000000000000005</v>
      </c>
      <c r="Z22" s="29">
        <f>($E22*('Scoring Format'!$B$3))+($G22*('Scoring Format'!$B$6))+(L22*0.5)+($M22*('Scoring Format'!$B$4))+($O22*('Scoring Format'!$B$7))</f>
        <v>5.6000000000000005</v>
      </c>
      <c r="AA22" s="31"/>
      <c r="AB22" s="31"/>
      <c r="AC22" s="31"/>
      <c r="AD22" s="28" t="s">
        <v>69</v>
      </c>
      <c r="AE22" s="28"/>
      <c r="AF22" s="29">
        <v>200</v>
      </c>
      <c r="AG22" s="29">
        <v>1040</v>
      </c>
      <c r="AH22" s="29">
        <f>AG22/AF22</f>
        <v>5.2</v>
      </c>
      <c r="AI22" s="29">
        <v>7</v>
      </c>
      <c r="AJ22" s="26">
        <f>AI22/AF22</f>
        <v>3.5000000000000003E-2</v>
      </c>
      <c r="AL22" s="26">
        <f>AN22/AM22</f>
        <v>0.8</v>
      </c>
      <c r="AM22" s="29">
        <v>70</v>
      </c>
      <c r="AN22" s="29">
        <v>56</v>
      </c>
      <c r="AO22" s="29">
        <v>364</v>
      </c>
      <c r="AP22" s="29">
        <f>AO22/AN22</f>
        <v>6.5</v>
      </c>
      <c r="AQ22" s="29">
        <v>2</v>
      </c>
      <c r="AR22" s="26">
        <f>AQ22/AN22</f>
        <v>3.5714285714285712E-2</v>
      </c>
      <c r="AV22" s="26" t="e">
        <f>(#REF!+AM22)/(#REF!+AM25)</f>
        <v>#REF!</v>
      </c>
      <c r="AW22" s="26" t="e">
        <f>#REF!/(AM22+#REF!)</f>
        <v>#REF!</v>
      </c>
      <c r="AX22" s="26" t="e">
        <f>AM22/(#REF!+AM22)</f>
        <v>#REF!</v>
      </c>
      <c r="AZ22" s="29" t="e">
        <f>(#REF!*0.1)+(AF22*6)+(AL22*0.1)+(AN22*6)</f>
        <v>#REF!</v>
      </c>
      <c r="BA22" s="29" t="e">
        <f>(#REF!*0.1)+(AF22*6)+(AK22*1)+(AL22*0.1)+(AN22*6)</f>
        <v>#REF!</v>
      </c>
    </row>
    <row r="23" spans="1:54" x14ac:dyDescent="0.15">
      <c r="A23" s="28" t="s">
        <v>2775</v>
      </c>
      <c r="B23" s="29">
        <v>26</v>
      </c>
      <c r="C23" s="39">
        <v>4</v>
      </c>
      <c r="D23" s="29">
        <v>3</v>
      </c>
      <c r="E23" s="29">
        <v>16</v>
      </c>
      <c r="F23" s="29">
        <f>E23/D23</f>
        <v>5.333333333333333</v>
      </c>
      <c r="G23" s="29">
        <v>0</v>
      </c>
      <c r="H23" s="26">
        <f>G23/D23</f>
        <v>0</v>
      </c>
      <c r="J23" s="26">
        <f t="shared" ref="J23:J26" si="8">L23/K23</f>
        <v>0.75</v>
      </c>
      <c r="K23" s="29">
        <v>4</v>
      </c>
      <c r="L23" s="29">
        <v>3</v>
      </c>
      <c r="M23" s="29">
        <v>17</v>
      </c>
      <c r="N23" s="30">
        <f>M23/L23</f>
        <v>5.666666666666667</v>
      </c>
      <c r="O23" s="29">
        <v>0</v>
      </c>
      <c r="P23" s="26">
        <f t="shared" ref="P23:P26" si="9">O23/L23</f>
        <v>0</v>
      </c>
      <c r="S23" s="28" t="s">
        <v>2777</v>
      </c>
      <c r="T23" s="26">
        <f>(D23+K23)/($D$27+$K$27+$N$17+$E$17+$L$38+$L$47)</f>
        <v>7.0635721493440967E-3</v>
      </c>
      <c r="U23" s="26">
        <f>K23/($K$27+$F$38+$F$47)</f>
        <v>1.0498687664041995E-2</v>
      </c>
      <c r="V23" s="26">
        <f>D23/($D$27+$N$17+$L$38+$L$47)</f>
        <v>5.681818181818182E-3</v>
      </c>
      <c r="X23" s="29">
        <f>($E23*('Scoring Format'!$B$3))+($G23*('Scoring Format'!$B$6))+($M23*('Scoring Format'!$B$4))+($O23*('Scoring Format'!$B$7))</f>
        <v>3.3000000000000003</v>
      </c>
      <c r="Y23" s="29">
        <f>($E23*('Scoring Format'!$B$3))+($G23*('Scoring Format'!$B$6))+(L23*1)+($M23*('Scoring Format'!$B$4))+($O23*('Scoring Format'!$B$7))</f>
        <v>6.3</v>
      </c>
      <c r="Z23" s="29">
        <f>($E23*('Scoring Format'!$B$3))+($G23*('Scoring Format'!$B$6))+(L23*0.5)+($M23*('Scoring Format'!$B$4))+($O23*('Scoring Format'!$B$7))</f>
        <v>4.8000000000000007</v>
      </c>
      <c r="AA23" s="31"/>
      <c r="AB23" s="31"/>
      <c r="AC23" s="31"/>
      <c r="AD23" s="28" t="s">
        <v>22</v>
      </c>
      <c r="AE23" s="28"/>
      <c r="AF23" s="29">
        <v>96</v>
      </c>
      <c r="AG23" s="29">
        <v>445</v>
      </c>
      <c r="AH23" s="29">
        <f>AG23/AF23</f>
        <v>4.635416666666667</v>
      </c>
      <c r="AI23" s="29">
        <v>6</v>
      </c>
      <c r="AJ23" s="26">
        <f>AI23/AF23</f>
        <v>6.25E-2</v>
      </c>
      <c r="AL23" s="26">
        <f t="shared" ref="AL23:AL26" si="10">AN23/AM23</f>
        <v>0.58333333333333337</v>
      </c>
      <c r="AM23" s="29">
        <v>24</v>
      </c>
      <c r="AN23" s="29">
        <v>14</v>
      </c>
      <c r="AO23" s="29">
        <v>110</v>
      </c>
      <c r="AP23" s="29">
        <f>AO23/AN23</f>
        <v>7.8571428571428568</v>
      </c>
      <c r="AQ23" s="29">
        <v>2</v>
      </c>
      <c r="AR23" s="26">
        <f t="shared" ref="AR23:AR26" si="11">AQ23/AN23</f>
        <v>0.14285714285714285</v>
      </c>
      <c r="AV23" s="26" t="e">
        <f>(#REF!+AM23)/(#REF!+AM26)</f>
        <v>#REF!</v>
      </c>
      <c r="AW23" s="26" t="e">
        <f>#REF!/(AM23+#REF!)</f>
        <v>#REF!</v>
      </c>
      <c r="AX23" s="26" t="e">
        <f>AM23/(#REF!+AM23)</f>
        <v>#REF!</v>
      </c>
      <c r="AZ23" s="29" t="e">
        <f>(#REF!*0.1)+(AF23*6)+(AL23*0.1)+(AN23*6)</f>
        <v>#REF!</v>
      </c>
      <c r="BA23" s="29" t="e">
        <f>(#REF!*0.1)+(AF23*6)+(AK23*1)+(AL23*0.1)+(AN23*6)</f>
        <v>#REF!</v>
      </c>
    </row>
    <row r="24" spans="1:54" x14ac:dyDescent="0.15">
      <c r="A24" s="28" t="s">
        <v>1976</v>
      </c>
      <c r="B24" s="29">
        <v>25</v>
      </c>
      <c r="C24" s="39">
        <v>17</v>
      </c>
      <c r="D24" s="29">
        <v>173</v>
      </c>
      <c r="E24" s="29">
        <v>820</v>
      </c>
      <c r="F24" s="29">
        <f>E24/D24</f>
        <v>4.7398843930635834</v>
      </c>
      <c r="G24" s="29">
        <v>10</v>
      </c>
      <c r="H24" s="26">
        <f>G24/D24</f>
        <v>5.7803468208092484E-2</v>
      </c>
      <c r="J24" s="26">
        <f t="shared" si="8"/>
        <v>0.66666666666666663</v>
      </c>
      <c r="K24" s="29">
        <v>18</v>
      </c>
      <c r="L24" s="29">
        <v>12</v>
      </c>
      <c r="M24" s="29">
        <v>98</v>
      </c>
      <c r="N24" s="30">
        <f>M24/L24</f>
        <v>8.1666666666666661</v>
      </c>
      <c r="O24" s="29">
        <v>1</v>
      </c>
      <c r="P24" s="26">
        <f t="shared" si="9"/>
        <v>8.3333333333333329E-2</v>
      </c>
      <c r="S24" s="28" t="s">
        <v>1977</v>
      </c>
      <c r="T24" s="26">
        <f>(D24+K24)/($D$27+$K$27+$N$17+$E$17+$L$38+$L$47)</f>
        <v>0.1927346115035318</v>
      </c>
      <c r="U24" s="26">
        <f>K24/($K$27+$F$38+$F$47)</f>
        <v>4.7244094488188976E-2</v>
      </c>
      <c r="V24" s="26">
        <f>D24/($D$27+$N$17+$L$38+$L$47)</f>
        <v>0.32765151515151514</v>
      </c>
      <c r="X24" s="29">
        <f>($E24*('Scoring Format'!$B$3))+($G24*('Scoring Format'!$B$6))+($M24*('Scoring Format'!$B$4))+($O24*('Scoring Format'!$B$7))</f>
        <v>157.80000000000001</v>
      </c>
      <c r="Y24" s="29">
        <f>($E24*('Scoring Format'!$B$3))+($G24*('Scoring Format'!$B$6))+(L24*1)+($M24*('Scoring Format'!$B$4))+($O24*('Scoring Format'!$B$7))</f>
        <v>169.8</v>
      </c>
      <c r="Z24" s="29">
        <f>($E24*('Scoring Format'!$B$3))+($G24*('Scoring Format'!$B$6))+(L24*0.5)+($M24*('Scoring Format'!$B$4))+($O24*('Scoring Format'!$B$7))</f>
        <v>163.80000000000001</v>
      </c>
      <c r="AA24" s="31"/>
      <c r="AB24" s="31"/>
      <c r="AC24" s="31"/>
      <c r="AD24" s="28" t="s">
        <v>23</v>
      </c>
      <c r="AE24" s="28"/>
      <c r="AF24" s="29">
        <v>8</v>
      </c>
      <c r="AG24" s="29">
        <v>28</v>
      </c>
      <c r="AH24" s="29">
        <f>AG24/AF24</f>
        <v>3.5</v>
      </c>
      <c r="AI24" s="29">
        <v>0</v>
      </c>
      <c r="AJ24" s="26">
        <f>AI24/AF24</f>
        <v>0</v>
      </c>
      <c r="AL24" s="26">
        <f t="shared" si="10"/>
        <v>0.5</v>
      </c>
      <c r="AM24" s="29">
        <v>4</v>
      </c>
      <c r="AN24" s="29">
        <v>2</v>
      </c>
      <c r="AO24" s="29">
        <v>17</v>
      </c>
      <c r="AP24" s="29">
        <f>AO24/AN24</f>
        <v>8.5</v>
      </c>
      <c r="AQ24" s="29">
        <v>0</v>
      </c>
      <c r="AR24" s="26">
        <f t="shared" si="11"/>
        <v>0</v>
      </c>
      <c r="AV24" s="26" t="e">
        <f>(#REF!+AM24)/(#REF!+AM30)</f>
        <v>#REF!</v>
      </c>
      <c r="AW24" s="26" t="e">
        <f>#REF!/(AM24+#REF!)</f>
        <v>#REF!</v>
      </c>
      <c r="AX24" s="26" t="e">
        <f>AM24/(#REF!+AM24)</f>
        <v>#REF!</v>
      </c>
      <c r="AZ24" s="29" t="e">
        <f>(#REF!*0.1)+(AF24*6)+(AL24*0.1)+(AN24*6)</f>
        <v>#REF!</v>
      </c>
      <c r="BA24" s="29" t="e">
        <f>(#REF!*0.1)+(AF24*6)+(AK24*1)+(AL24*0.1)+(AN24*6)</f>
        <v>#REF!</v>
      </c>
    </row>
    <row r="25" spans="1:54" x14ac:dyDescent="0.15">
      <c r="A25" s="28" t="s">
        <v>1633</v>
      </c>
      <c r="B25" s="29">
        <v>30</v>
      </c>
      <c r="C25" s="39">
        <v>17</v>
      </c>
      <c r="D25" s="29">
        <v>21</v>
      </c>
      <c r="E25" s="29">
        <v>105</v>
      </c>
      <c r="F25" s="29">
        <f>E25/D25</f>
        <v>5</v>
      </c>
      <c r="G25" s="29">
        <v>1</v>
      </c>
      <c r="H25" s="26">
        <f>G25/D25</f>
        <v>4.7619047619047616E-2</v>
      </c>
      <c r="J25" s="26">
        <f t="shared" si="8"/>
        <v>0.72727272727272729</v>
      </c>
      <c r="K25" s="29">
        <v>11</v>
      </c>
      <c r="L25" s="29">
        <v>8</v>
      </c>
      <c r="M25" s="29">
        <v>68</v>
      </c>
      <c r="N25" s="30">
        <f>M25/L25</f>
        <v>8.5</v>
      </c>
      <c r="O25" s="29">
        <v>1</v>
      </c>
      <c r="P25" s="26">
        <f t="shared" si="9"/>
        <v>0.125</v>
      </c>
      <c r="S25" s="28" t="s">
        <v>1635</v>
      </c>
      <c r="T25" s="26">
        <f>(D25+K25)/($D$27+$K$27+$N$17+$E$17+$L$38+$L$47)</f>
        <v>3.2290615539858729E-2</v>
      </c>
      <c r="U25" s="26">
        <f>K25/($K$27+$F$38+$F$47)</f>
        <v>2.8871391076115485E-2</v>
      </c>
      <c r="V25" s="26">
        <f>D25/($D$27+$N$17+$L$38+$L$47)</f>
        <v>3.9772727272727272E-2</v>
      </c>
      <c r="X25" s="29">
        <f>($E25*('Scoring Format'!$B$3))+($G25*('Scoring Format'!$B$6))+($M25*('Scoring Format'!$B$4))+($O25*('Scoring Format'!$B$7))</f>
        <v>29.3</v>
      </c>
      <c r="Y25" s="29">
        <f>($E25*('Scoring Format'!$B$3))+($G25*('Scoring Format'!$B$6))+(L25*1)+($M25*('Scoring Format'!$B$4))+($O25*('Scoring Format'!$B$7))</f>
        <v>37.299999999999997</v>
      </c>
      <c r="Z25" s="29">
        <f>($E25*('Scoring Format'!$B$3))+($G25*('Scoring Format'!$B$6))+(L25*0.5)+($M25*('Scoring Format'!$B$4))+($O25*('Scoring Format'!$B$7))</f>
        <v>33.299999999999997</v>
      </c>
      <c r="AA25" s="31"/>
      <c r="AB25" s="31"/>
      <c r="AC25" s="31"/>
      <c r="AD25" s="28" t="s">
        <v>24</v>
      </c>
      <c r="AE25" s="28"/>
      <c r="AF25" s="29"/>
      <c r="AG25" s="29"/>
      <c r="AH25" s="29" t="e">
        <f>AG25/AF25</f>
        <v>#DIV/0!</v>
      </c>
      <c r="AI25" s="29">
        <v>0</v>
      </c>
      <c r="AJ25" s="26" t="e">
        <f>AI25/AF25</f>
        <v>#DIV/0!</v>
      </c>
      <c r="AL25" s="26" t="e">
        <f t="shared" si="10"/>
        <v>#DIV/0!</v>
      </c>
      <c r="AM25" s="29"/>
      <c r="AN25" s="29"/>
      <c r="AO25" s="29"/>
      <c r="AP25" s="29" t="e">
        <f>AO25/AN25</f>
        <v>#DIV/0!</v>
      </c>
      <c r="AQ25" s="29">
        <v>0</v>
      </c>
      <c r="AR25" s="26" t="e">
        <f t="shared" si="11"/>
        <v>#DIV/0!</v>
      </c>
      <c r="AV25" s="26" t="e">
        <f>(#REF!+AM25)/(#REF!+AM31)</f>
        <v>#REF!</v>
      </c>
      <c r="AW25" s="26" t="e">
        <f>#REF!/(AM25+#REF!)</f>
        <v>#REF!</v>
      </c>
      <c r="AX25" s="26" t="e">
        <f>AM25/(#REF!+AM25)</f>
        <v>#REF!</v>
      </c>
      <c r="AZ25" s="29" t="e">
        <f>(#REF!*0.1)+(AF25*6)+(AL25*0.1)+(AN25*6)</f>
        <v>#REF!</v>
      </c>
      <c r="BA25" s="29" t="e">
        <f>(#REF!*0.1)+(AF25*6)+(AK25*1)+(AL25*0.1)+(AN25*6)</f>
        <v>#REF!</v>
      </c>
    </row>
    <row r="26" spans="1:54" x14ac:dyDescent="0.15">
      <c r="A26" s="28" t="s">
        <v>2812</v>
      </c>
      <c r="B26" s="29">
        <v>27</v>
      </c>
      <c r="C26" s="39">
        <v>17</v>
      </c>
      <c r="D26" s="29">
        <v>210</v>
      </c>
      <c r="E26" s="29">
        <v>925</v>
      </c>
      <c r="F26" s="29">
        <f>E26/D26</f>
        <v>4.4047619047619051</v>
      </c>
      <c r="G26" s="29">
        <v>7</v>
      </c>
      <c r="H26" s="26">
        <f>G26/D26</f>
        <v>3.3333333333333333E-2</v>
      </c>
      <c r="J26" s="26">
        <f t="shared" si="8"/>
        <v>0.8529411764705882</v>
      </c>
      <c r="K26" s="29">
        <v>68</v>
      </c>
      <c r="L26" s="29">
        <v>58</v>
      </c>
      <c r="M26" s="29">
        <v>567</v>
      </c>
      <c r="N26" s="30">
        <f>M26/L26</f>
        <v>9.7758620689655178</v>
      </c>
      <c r="O26" s="29">
        <v>2</v>
      </c>
      <c r="P26" s="26">
        <f t="shared" si="9"/>
        <v>3.4482758620689655E-2</v>
      </c>
      <c r="S26" s="28" t="s">
        <v>2813</v>
      </c>
      <c r="T26" s="26">
        <f>(D26+K26)/($D$27+$K$27+$N$17+$E$17+$L$38+$L$47)</f>
        <v>0.28052472250252269</v>
      </c>
      <c r="U26" s="26">
        <f>K26/($K$27+$F$38+$F$47)</f>
        <v>0.17847769028871391</v>
      </c>
      <c r="V26" s="26">
        <f>D26/($D$27+$N$17+$L$38+$L$47)</f>
        <v>0.39772727272727271</v>
      </c>
      <c r="X26" s="29">
        <f>($E26*('Scoring Format'!$B$3))+($G26*('Scoring Format'!$B$6))+($M26*('Scoring Format'!$B$4))+($O26*('Scoring Format'!$B$7))</f>
        <v>203.2</v>
      </c>
      <c r="Y26" s="29">
        <f>($E26*('Scoring Format'!$B$3))+($G26*('Scoring Format'!$B$6))+(L26*1)+($M26*('Scoring Format'!$B$4))+($O26*('Scoring Format'!$B$7))</f>
        <v>261.2</v>
      </c>
      <c r="Z26" s="29">
        <f>($E26*('Scoring Format'!$B$3))+($G26*('Scoring Format'!$B$6))+(L26*0.5)+($M26*('Scoring Format'!$B$4))+($O26*('Scoring Format'!$B$7))</f>
        <v>232.2</v>
      </c>
      <c r="AA26" s="31"/>
      <c r="AB26" s="31"/>
      <c r="AC26" s="31"/>
      <c r="AD26" s="28" t="s">
        <v>70</v>
      </c>
      <c r="AE26" s="28"/>
      <c r="AF26" s="29"/>
      <c r="AG26" s="29"/>
      <c r="AH26" s="29" t="e">
        <f>AG26/AF26</f>
        <v>#DIV/0!</v>
      </c>
      <c r="AI26" s="29"/>
      <c r="AJ26" s="26" t="e">
        <f>AI26/AF26</f>
        <v>#DIV/0!</v>
      </c>
      <c r="AL26" s="26" t="e">
        <f t="shared" si="10"/>
        <v>#DIV/0!</v>
      </c>
      <c r="AM26" s="29"/>
      <c r="AN26" s="29"/>
      <c r="AO26" s="29"/>
      <c r="AP26" s="29"/>
      <c r="AQ26" s="29">
        <f>(AG26*0.1)+(AI26*6)+(AN26*0.1)+(AP26*6)</f>
        <v>0</v>
      </c>
      <c r="AR26" s="26" t="e">
        <f t="shared" si="11"/>
        <v>#DIV/0!</v>
      </c>
      <c r="AV26" s="26" t="e">
        <f>(#REF!+AM26)/(#REF!+AM32)</f>
        <v>#REF!</v>
      </c>
      <c r="AW26" s="26" t="e">
        <f>#REF!/(AM26+#REF!)</f>
        <v>#REF!</v>
      </c>
      <c r="AX26" s="26" t="e">
        <f>AM26/(#REF!+AM26)</f>
        <v>#REF!</v>
      </c>
      <c r="AZ26" s="29" t="e">
        <f>(#REF!*0.1)+(AF26*6)+(AJ26*1)+(AK26*0.1)+(AM26*6)</f>
        <v>#REF!</v>
      </c>
      <c r="BA26" s="29" t="e">
        <f>(#REF!*0.1)+(AF26*6)+(AK26*1)+(AL26*0.1)+(AN26*6)</f>
        <v>#REF!</v>
      </c>
    </row>
    <row r="27" spans="1:54" x14ac:dyDescent="0.15">
      <c r="A27" s="27" t="s">
        <v>44</v>
      </c>
      <c r="B27" s="27"/>
      <c r="C27" s="27"/>
      <c r="D27" s="27">
        <f>SUM(D22:D26)</f>
        <v>417</v>
      </c>
      <c r="E27" s="27">
        <f t="shared" ref="E27:G27" si="12">SUM(E22:E26)</f>
        <v>1905</v>
      </c>
      <c r="F27" s="27"/>
      <c r="G27" s="27">
        <f t="shared" si="12"/>
        <v>18</v>
      </c>
      <c r="H27" s="27"/>
      <c r="I27" s="27"/>
      <c r="J27" s="27"/>
      <c r="K27" s="27">
        <f>SUM(K22:K26)</f>
        <v>103</v>
      </c>
      <c r="L27" s="27">
        <f t="shared" ref="L27:O27" si="13">SUM(L22:L26)</f>
        <v>82</v>
      </c>
      <c r="M27" s="27">
        <f t="shared" si="13"/>
        <v>762</v>
      </c>
      <c r="N27" s="27"/>
      <c r="O27" s="27">
        <f t="shared" si="13"/>
        <v>4</v>
      </c>
      <c r="P27" s="27"/>
      <c r="R27" s="21">
        <v>126.7</v>
      </c>
      <c r="AD27" s="27" t="s">
        <v>44</v>
      </c>
      <c r="AE27" s="27"/>
      <c r="AF27" s="27">
        <f>SUM(AF22:AF26)</f>
        <v>304</v>
      </c>
      <c r="AG27" s="27">
        <f t="shared" ref="AG27" si="14">SUM(AG22:AG26)</f>
        <v>1513</v>
      </c>
      <c r="AH27" s="27"/>
      <c r="AI27" s="27">
        <f t="shared" ref="AI27" si="15">SUM(AI22:AI26)</f>
        <v>13</v>
      </c>
      <c r="AJ27" s="27"/>
      <c r="AK27" s="27"/>
      <c r="AL27" s="27"/>
      <c r="AM27" s="27">
        <f>SUM(AM22:AM26)</f>
        <v>98</v>
      </c>
      <c r="AN27" s="27">
        <f t="shared" ref="AN27:AO27" si="16">SUM(AN22:AN26)</f>
        <v>72</v>
      </c>
      <c r="AO27" s="27">
        <f t="shared" si="16"/>
        <v>491</v>
      </c>
      <c r="AP27" s="27"/>
      <c r="AQ27" s="27">
        <f t="shared" ref="AQ27" si="17">SUM(AQ22:AQ26)</f>
        <v>4</v>
      </c>
      <c r="AR27" s="27"/>
    </row>
    <row r="28" spans="1:54" x14ac:dyDescent="0.15">
      <c r="A28" s="27"/>
      <c r="B28" s="31"/>
      <c r="C28" s="31"/>
      <c r="D28" s="31"/>
      <c r="E28" s="31"/>
      <c r="F28" s="31"/>
      <c r="G28" s="31"/>
      <c r="H28" s="27"/>
      <c r="I28" s="31"/>
      <c r="J28" s="31"/>
      <c r="K28" s="31"/>
      <c r="L28" s="31"/>
      <c r="M28" s="31"/>
      <c r="N28" s="31"/>
      <c r="R28" s="21">
        <v>44.6</v>
      </c>
      <c r="AC28" s="27"/>
      <c r="AD28" s="31"/>
      <c r="AE28" s="31"/>
      <c r="AF28" s="31"/>
      <c r="AG28" s="31"/>
      <c r="AH28" s="31"/>
      <c r="AI28" s="31"/>
      <c r="AJ28" s="27"/>
      <c r="AK28" s="31"/>
      <c r="AL28" s="31"/>
      <c r="AM28" s="31"/>
      <c r="AN28" s="31"/>
      <c r="AO28" s="31"/>
      <c r="AP28" s="31"/>
    </row>
    <row r="29" spans="1:54" x14ac:dyDescent="0.15">
      <c r="B29" s="31"/>
      <c r="C29" s="31"/>
      <c r="D29" s="31"/>
      <c r="E29" s="31"/>
      <c r="F29" s="31"/>
      <c r="G29" s="31"/>
      <c r="H29" s="31"/>
      <c r="I29" s="31"/>
      <c r="J29" s="31"/>
      <c r="K29" s="31"/>
      <c r="L29" s="31"/>
      <c r="M29" s="31"/>
      <c r="R29" s="21">
        <f>R27-R28</f>
        <v>82.1</v>
      </c>
      <c r="AD29" s="31"/>
      <c r="AE29" s="31"/>
      <c r="AF29" s="31"/>
      <c r="AG29" s="31"/>
      <c r="AH29" s="31"/>
      <c r="AI29" s="31"/>
      <c r="AJ29" s="31"/>
      <c r="AK29" s="31"/>
      <c r="AL29" s="31"/>
      <c r="AM29" s="31"/>
      <c r="AN29" s="31"/>
      <c r="AO29" s="31"/>
    </row>
    <row r="30" spans="1:54" x14ac:dyDescent="0.15">
      <c r="A30" s="552" t="s">
        <v>52</v>
      </c>
      <c r="B30" s="552"/>
      <c r="C30" s="552"/>
      <c r="D30" s="552"/>
      <c r="E30" s="552"/>
      <c r="F30" s="552"/>
      <c r="G30" s="552"/>
      <c r="H30" s="22"/>
      <c r="I30" s="22"/>
      <c r="J30" s="31"/>
      <c r="K30" s="31"/>
      <c r="L30" s="552" t="s">
        <v>49</v>
      </c>
      <c r="M30" s="552"/>
      <c r="N30" s="552"/>
      <c r="O30" s="552"/>
      <c r="P30" s="552"/>
      <c r="T30" s="552" t="s">
        <v>50</v>
      </c>
      <c r="U30" s="552"/>
      <c r="V30" s="552"/>
      <c r="X30" s="552"/>
      <c r="Y30" s="551"/>
      <c r="AE30" s="552" t="s">
        <v>52</v>
      </c>
      <c r="AF30" s="552"/>
      <c r="AG30" s="552"/>
      <c r="AH30" s="552"/>
      <c r="AI30" s="552"/>
      <c r="AJ30" s="552"/>
      <c r="AK30" s="552"/>
      <c r="AL30" s="31"/>
      <c r="AM30" s="31"/>
      <c r="AN30" s="552" t="s">
        <v>49</v>
      </c>
      <c r="AO30" s="552"/>
      <c r="AP30" s="552"/>
      <c r="AQ30" s="552"/>
      <c r="AR30" s="552"/>
      <c r="AV30" s="552" t="s">
        <v>50</v>
      </c>
      <c r="AW30" s="552"/>
      <c r="AX30" s="552"/>
      <c r="AZ30" s="552" t="s">
        <v>51</v>
      </c>
      <c r="BA30" s="551"/>
    </row>
    <row r="31" spans="1:54" x14ac:dyDescent="0.15">
      <c r="A31" s="27" t="s">
        <v>25</v>
      </c>
      <c r="B31" s="27" t="s">
        <v>1517</v>
      </c>
      <c r="C31" s="27" t="s">
        <v>66</v>
      </c>
      <c r="D31" s="27" t="s">
        <v>34</v>
      </c>
      <c r="E31" s="27" t="s">
        <v>17</v>
      </c>
      <c r="F31" s="27" t="s">
        <v>18</v>
      </c>
      <c r="G31" s="27" t="s">
        <v>19</v>
      </c>
      <c r="H31" s="27" t="s">
        <v>20</v>
      </c>
      <c r="I31" s="27" t="s">
        <v>6</v>
      </c>
      <c r="J31" s="27" t="s">
        <v>53</v>
      </c>
      <c r="L31" s="27" t="s">
        <v>10</v>
      </c>
      <c r="M31" s="27" t="s">
        <v>11</v>
      </c>
      <c r="N31" s="27" t="s">
        <v>12</v>
      </c>
      <c r="O31" s="27" t="s">
        <v>26</v>
      </c>
      <c r="P31" s="27" t="s">
        <v>7</v>
      </c>
      <c r="S31" s="27" t="s">
        <v>25</v>
      </c>
      <c r="T31" s="27" t="s">
        <v>47</v>
      </c>
      <c r="U31" s="27" t="s">
        <v>45</v>
      </c>
      <c r="V31" s="27" t="s">
        <v>46</v>
      </c>
      <c r="X31" s="27" t="s">
        <v>14</v>
      </c>
      <c r="Y31" s="27" t="s">
        <v>21</v>
      </c>
      <c r="Z31" s="27" t="s">
        <v>1003</v>
      </c>
      <c r="AA31" s="27"/>
      <c r="AD31" s="27" t="s">
        <v>25</v>
      </c>
      <c r="AE31" s="27" t="s">
        <v>66</v>
      </c>
      <c r="AF31" s="27" t="s">
        <v>34</v>
      </c>
      <c r="AG31" s="27" t="s">
        <v>17</v>
      </c>
      <c r="AH31" s="27" t="s">
        <v>18</v>
      </c>
      <c r="AI31" s="27" t="s">
        <v>19</v>
      </c>
      <c r="AJ31" s="27" t="s">
        <v>20</v>
      </c>
      <c r="AK31" s="27" t="s">
        <v>6</v>
      </c>
      <c r="AL31" s="27" t="s">
        <v>53</v>
      </c>
      <c r="AN31" s="27" t="s">
        <v>10</v>
      </c>
      <c r="AO31" s="27" t="s">
        <v>11</v>
      </c>
      <c r="AP31" s="27" t="s">
        <v>12</v>
      </c>
      <c r="AQ31" s="27" t="s">
        <v>26</v>
      </c>
      <c r="AR31" s="27" t="s">
        <v>7</v>
      </c>
      <c r="AV31" s="27" t="s">
        <v>47</v>
      </c>
      <c r="AW31" s="27" t="s">
        <v>45</v>
      </c>
      <c r="AX31" s="27" t="s">
        <v>46</v>
      </c>
      <c r="AZ31" s="27" t="s">
        <v>14</v>
      </c>
      <c r="BA31" s="27" t="s">
        <v>21</v>
      </c>
    </row>
    <row r="32" spans="1:54" x14ac:dyDescent="0.15">
      <c r="A32" s="28" t="s">
        <v>432</v>
      </c>
      <c r="B32" s="29">
        <v>31</v>
      </c>
      <c r="C32" s="29">
        <v>17</v>
      </c>
      <c r="D32" s="26">
        <f>F32/E32</f>
        <v>0.64166666666666672</v>
      </c>
      <c r="E32" s="29">
        <v>120</v>
      </c>
      <c r="F32" s="29">
        <v>77</v>
      </c>
      <c r="G32" s="29">
        <v>1100</v>
      </c>
      <c r="H32" s="29">
        <f t="shared" ref="H32:H37" si="18">G32/F32</f>
        <v>14.285714285714286</v>
      </c>
      <c r="I32" s="29">
        <v>8</v>
      </c>
      <c r="J32" s="26">
        <f>I32/F32</f>
        <v>0.1038961038961039</v>
      </c>
      <c r="L32" s="29">
        <v>0</v>
      </c>
      <c r="M32" s="29">
        <v>0</v>
      </c>
      <c r="N32" s="40" t="e">
        <f t="shared" ref="N32:N37" si="19">M32/L32</f>
        <v>#DIV/0!</v>
      </c>
      <c r="O32" s="29">
        <v>0</v>
      </c>
      <c r="P32" s="26" t="e">
        <f>O32/L32</f>
        <v>#DIV/0!</v>
      </c>
      <c r="S32" s="28" t="s">
        <v>280</v>
      </c>
      <c r="T32" s="41">
        <f t="shared" ref="T32:T37" si="20">(E32+L32)/($D$27+$L$27+$N$17+$E$47+$L$47)</f>
        <v>0.16689847009735745</v>
      </c>
      <c r="U32" s="41">
        <f t="shared" ref="U32:U37" si="21">E32/($E$17)</f>
        <v>0.33333333333333331</v>
      </c>
      <c r="V32" s="41">
        <f t="shared" ref="V32:V37" si="22">L32/($N$17+$D$27+$L$38+$L$47)</f>
        <v>0</v>
      </c>
      <c r="X32" s="29">
        <f>($G32*('Scoring Format'!$B$4))+($I32*'Scoring Format'!$B$7)+($M32*('Scoring Format'!$B$3))+($O32*('Scoring Format'!$B$6))</f>
        <v>158</v>
      </c>
      <c r="Y32" s="29">
        <f>(F32*1)+(($G32*('Scoring Format'!$B$4))+($I32*'Scoring Format'!$B$7)+($M32*('Scoring Format'!$B$3))+($O32*('Scoring Format'!$B$6)))</f>
        <v>235</v>
      </c>
      <c r="Z32" s="29">
        <f>(F32*0.5)+(($G32*('Scoring Format'!$B$4))+($I32*'Scoring Format'!$B$7)+($M32*('Scoring Format'!$B$3))+($O32*('Scoring Format'!$B$6)))</f>
        <v>196.5</v>
      </c>
      <c r="AA32" s="31"/>
      <c r="AD32" s="28" t="s">
        <v>71</v>
      </c>
      <c r="AE32" s="28"/>
      <c r="AF32" s="26">
        <f>AH32/AG32</f>
        <v>0.60747663551401865</v>
      </c>
      <c r="AG32" s="29">
        <v>107</v>
      </c>
      <c r="AH32" s="29">
        <v>65</v>
      </c>
      <c r="AI32" s="29">
        <v>710</v>
      </c>
      <c r="AJ32" s="29">
        <f t="shared" ref="AJ32:AJ36" si="23">AI32/AH32</f>
        <v>10.923076923076923</v>
      </c>
      <c r="AK32" s="29">
        <v>6</v>
      </c>
      <c r="AL32" s="26">
        <f>AK32/AH32</f>
        <v>9.2307692307692313E-2</v>
      </c>
      <c r="AN32" s="29">
        <v>0</v>
      </c>
      <c r="AO32" s="29">
        <v>0</v>
      </c>
      <c r="AP32" s="40" t="e">
        <f t="shared" ref="AP32:AP37" si="24">AO32/AN32</f>
        <v>#DIV/0!</v>
      </c>
      <c r="AQ32" s="29">
        <v>0</v>
      </c>
      <c r="AR32" s="26" t="e">
        <f>AQ32/AN32</f>
        <v>#DIV/0!</v>
      </c>
      <c r="AV32" s="41" t="e">
        <f>(#REF!+AK32)/(#REF!+AK35)</f>
        <v>#REF!</v>
      </c>
      <c r="AW32" s="41" t="e">
        <f>#REF!/(AK32+#REF!)</f>
        <v>#REF!</v>
      </c>
      <c r="AX32" s="41" t="e">
        <f>AK32/(#REF!+AK32)</f>
        <v>#REF!</v>
      </c>
      <c r="AZ32" s="29">
        <f>(AI32*0.1)+(AK32*6)+(AO32*0.1)+(AQ32*6)</f>
        <v>107</v>
      </c>
      <c r="BA32" s="29">
        <f>(AH32*1)+(AI32*0.1)+(AK32*6)+(AO32*0.1)+(AQ32*6)</f>
        <v>172</v>
      </c>
    </row>
    <row r="33" spans="1:53" x14ac:dyDescent="0.15">
      <c r="A33" s="28" t="s">
        <v>2778</v>
      </c>
      <c r="B33" s="29">
        <v>21</v>
      </c>
      <c r="C33" s="29">
        <v>17</v>
      </c>
      <c r="D33" s="26">
        <f t="shared" ref="D33:D37" si="25">F33/E33</f>
        <v>0.52941176470588236</v>
      </c>
      <c r="E33" s="29">
        <v>17</v>
      </c>
      <c r="F33" s="29">
        <v>9</v>
      </c>
      <c r="G33" s="29">
        <v>80</v>
      </c>
      <c r="H33" s="29">
        <f t="shared" si="18"/>
        <v>8.8888888888888893</v>
      </c>
      <c r="I33" s="29">
        <v>0</v>
      </c>
      <c r="J33" s="26">
        <f t="shared" ref="J33:J37" si="26">I33/F33</f>
        <v>0</v>
      </c>
      <c r="L33" s="29"/>
      <c r="M33" s="29"/>
      <c r="N33" s="40" t="e">
        <f t="shared" si="19"/>
        <v>#DIV/0!</v>
      </c>
      <c r="O33" s="29"/>
      <c r="P33" s="26" t="e">
        <f t="shared" ref="P33:P37" si="27">O33/L33</f>
        <v>#DIV/0!</v>
      </c>
      <c r="S33" s="28" t="s">
        <v>2779</v>
      </c>
      <c r="T33" s="41">
        <f t="shared" si="20"/>
        <v>2.3643949930458971E-2</v>
      </c>
      <c r="U33" s="41">
        <f t="shared" si="21"/>
        <v>4.7222222222222221E-2</v>
      </c>
      <c r="V33" s="41">
        <f t="shared" si="22"/>
        <v>0</v>
      </c>
      <c r="X33" s="29">
        <f>($G33*('Scoring Format'!$B$4))+($I33*'Scoring Format'!$B$7)+($M33*('Scoring Format'!$B$3))+($O33*('Scoring Format'!$B$6))</f>
        <v>8</v>
      </c>
      <c r="Y33" s="29">
        <f>(F33*1)+(($G33*('Scoring Format'!$B$4))+($I33*'Scoring Format'!$B$7)+($M33*('Scoring Format'!$B$3))+($O33*('Scoring Format'!$B$6)))</f>
        <v>17</v>
      </c>
      <c r="Z33" s="29">
        <f>(F33*0.5)+(($G33*('Scoring Format'!$B$4))+($I33*'Scoring Format'!$B$7)+($M33*('Scoring Format'!$B$3))+($O33*('Scoring Format'!$B$6)))</f>
        <v>12.5</v>
      </c>
      <c r="AA33" s="31"/>
      <c r="AD33" s="28" t="s">
        <v>27</v>
      </c>
      <c r="AE33" s="28"/>
      <c r="AF33" s="26">
        <f t="shared" ref="AF33:AF37" si="28">AH33/AG33</f>
        <v>0.6333333333333333</v>
      </c>
      <c r="AG33" s="29">
        <v>120</v>
      </c>
      <c r="AH33" s="29">
        <v>76</v>
      </c>
      <c r="AI33" s="29">
        <v>892</v>
      </c>
      <c r="AJ33" s="29">
        <f t="shared" si="23"/>
        <v>11.736842105263158</v>
      </c>
      <c r="AK33" s="29">
        <v>5</v>
      </c>
      <c r="AL33" s="26">
        <f t="shared" ref="AL33:AL37" si="29">AK33/AH33</f>
        <v>6.5789473684210523E-2</v>
      </c>
      <c r="AN33" s="29">
        <v>12</v>
      </c>
      <c r="AO33" s="29">
        <v>108</v>
      </c>
      <c r="AP33" s="40">
        <f t="shared" si="24"/>
        <v>9</v>
      </c>
      <c r="AQ33" s="29">
        <v>0</v>
      </c>
      <c r="AR33" s="26">
        <f t="shared" ref="AR33:AR37" si="30">AQ33/AN33</f>
        <v>0</v>
      </c>
      <c r="AV33" s="41" t="e">
        <f>(#REF!+AK33)/(#REF!+AK36)</f>
        <v>#REF!</v>
      </c>
      <c r="AW33" s="41" t="e">
        <f>#REF!/(AK33+#REF!)</f>
        <v>#REF!</v>
      </c>
      <c r="AX33" s="41" t="e">
        <f>AK33/(#REF!+AK33)</f>
        <v>#REF!</v>
      </c>
      <c r="AZ33" s="29">
        <f>(AI33*0.1)+(AK33*6)+(AO33*0.1)+(AQ33*6)</f>
        <v>130</v>
      </c>
      <c r="BA33" s="29">
        <f>(AH33*1)+(AI33*0.1)+(AK33*6)+(AO33*0.1)+(AQ33*6)</f>
        <v>206</v>
      </c>
    </row>
    <row r="34" spans="1:53" x14ac:dyDescent="0.15">
      <c r="A34" s="28" t="s">
        <v>2780</v>
      </c>
      <c r="B34" s="29">
        <v>26</v>
      </c>
      <c r="C34" s="29">
        <v>10</v>
      </c>
      <c r="D34" s="26">
        <f t="shared" si="25"/>
        <v>0.40909090909090912</v>
      </c>
      <c r="E34" s="29">
        <v>22</v>
      </c>
      <c r="F34" s="29">
        <v>9</v>
      </c>
      <c r="G34" s="29">
        <v>123</v>
      </c>
      <c r="H34" s="29">
        <f t="shared" si="18"/>
        <v>13.666666666666666</v>
      </c>
      <c r="I34" s="29">
        <v>1</v>
      </c>
      <c r="J34" s="26">
        <f t="shared" si="26"/>
        <v>0.1111111111111111</v>
      </c>
      <c r="L34" s="29"/>
      <c r="M34" s="29"/>
      <c r="N34" s="40" t="e">
        <f t="shared" si="19"/>
        <v>#DIV/0!</v>
      </c>
      <c r="O34" s="29"/>
      <c r="P34" s="26" t="e">
        <f t="shared" si="27"/>
        <v>#DIV/0!</v>
      </c>
      <c r="S34" s="28" t="s">
        <v>2781</v>
      </c>
      <c r="T34" s="41">
        <f t="shared" si="20"/>
        <v>3.0598052851182198E-2</v>
      </c>
      <c r="U34" s="41">
        <f t="shared" si="21"/>
        <v>6.1111111111111109E-2</v>
      </c>
      <c r="V34" s="41">
        <f t="shared" si="22"/>
        <v>0</v>
      </c>
      <c r="X34" s="29">
        <f>($G34*('Scoring Format'!$B$4))+($I34*'Scoring Format'!$B$7)+($M34*('Scoring Format'!$B$3))+($O34*('Scoring Format'!$B$6))</f>
        <v>18.3</v>
      </c>
      <c r="Y34" s="29">
        <f>(F34*1)+(($G34*('Scoring Format'!$B$4))+($I34*'Scoring Format'!$B$7)+($M34*('Scoring Format'!$B$3))+($O34*('Scoring Format'!$B$6)))</f>
        <v>27.3</v>
      </c>
      <c r="Z34" s="29">
        <f>(F34*0.5)+(($G34*('Scoring Format'!$B$4))+($I34*'Scoring Format'!$B$7)+($M34*('Scoring Format'!$B$3))+($O34*('Scoring Format'!$B$6)))</f>
        <v>22.8</v>
      </c>
      <c r="AA34" s="31"/>
      <c r="AD34" s="28" t="s">
        <v>28</v>
      </c>
      <c r="AE34" s="28"/>
      <c r="AF34" s="26">
        <f t="shared" si="28"/>
        <v>0.55000000000000004</v>
      </c>
      <c r="AG34" s="29">
        <v>40</v>
      </c>
      <c r="AH34" s="29">
        <v>22</v>
      </c>
      <c r="AI34" s="29">
        <v>325</v>
      </c>
      <c r="AJ34" s="29">
        <f t="shared" si="23"/>
        <v>14.772727272727273</v>
      </c>
      <c r="AK34" s="29">
        <v>2</v>
      </c>
      <c r="AL34" s="26">
        <f t="shared" si="29"/>
        <v>9.0909090909090912E-2</v>
      </c>
      <c r="AN34" s="29">
        <v>5</v>
      </c>
      <c r="AO34" s="29">
        <v>20</v>
      </c>
      <c r="AP34" s="40">
        <f t="shared" si="24"/>
        <v>4</v>
      </c>
      <c r="AQ34" s="29">
        <v>0</v>
      </c>
      <c r="AR34" s="26">
        <f t="shared" si="30"/>
        <v>0</v>
      </c>
      <c r="AV34" s="41" t="e">
        <f>(#REF!+AK34)/(#REF!+AK37)</f>
        <v>#REF!</v>
      </c>
      <c r="AW34" s="41" t="e">
        <f>#REF!/(AK34+#REF!)</f>
        <v>#REF!</v>
      </c>
      <c r="AX34" s="41" t="e">
        <f>AK34/(#REF!+AK34)</f>
        <v>#REF!</v>
      </c>
      <c r="AZ34" s="29">
        <f>(AI34*0.1)+(AK34*6)+(AO34*0.1)+(AQ34*6)</f>
        <v>46.5</v>
      </c>
      <c r="BA34" s="29">
        <f>(AH34*1)+(AI34*0.1)+(AK34*6)+(AO34*0.1)+(AQ34*6)</f>
        <v>68.5</v>
      </c>
    </row>
    <row r="35" spans="1:53" x14ac:dyDescent="0.15">
      <c r="A35" s="28" t="s">
        <v>1636</v>
      </c>
      <c r="B35" s="29">
        <v>25</v>
      </c>
      <c r="C35" s="29">
        <v>17</v>
      </c>
      <c r="D35" s="26">
        <f t="shared" si="25"/>
        <v>0.6</v>
      </c>
      <c r="E35" s="29">
        <v>20</v>
      </c>
      <c r="F35" s="29">
        <v>12</v>
      </c>
      <c r="G35" s="29">
        <v>180</v>
      </c>
      <c r="H35" s="29">
        <f t="shared" si="18"/>
        <v>15</v>
      </c>
      <c r="I35" s="29">
        <v>1</v>
      </c>
      <c r="J35" s="26">
        <f t="shared" si="26"/>
        <v>8.3333333333333329E-2</v>
      </c>
      <c r="L35" s="29"/>
      <c r="M35" s="29"/>
      <c r="N35" s="40" t="e">
        <f t="shared" si="19"/>
        <v>#DIV/0!</v>
      </c>
      <c r="O35" s="29"/>
      <c r="P35" s="26" t="e">
        <f t="shared" si="27"/>
        <v>#DIV/0!</v>
      </c>
      <c r="S35" s="28" t="s">
        <v>1637</v>
      </c>
      <c r="T35" s="41">
        <f t="shared" si="20"/>
        <v>2.7816411682892908E-2</v>
      </c>
      <c r="U35" s="41">
        <f t="shared" si="21"/>
        <v>5.5555555555555552E-2</v>
      </c>
      <c r="V35" s="41">
        <f t="shared" si="22"/>
        <v>0</v>
      </c>
      <c r="X35" s="29">
        <f>($G35*('Scoring Format'!$B$4))+($I35*'Scoring Format'!$B$7)+($M35*('Scoring Format'!$B$3))+($O35*('Scoring Format'!$B$6))</f>
        <v>24</v>
      </c>
      <c r="Y35" s="29">
        <f>(F35*1)+(($G35*('Scoring Format'!$B$4))+($I35*'Scoring Format'!$B$7)+($M35*('Scoring Format'!$B$3))+($O35*('Scoring Format'!$B$6)))</f>
        <v>36</v>
      </c>
      <c r="Z35" s="29">
        <f>(F35*0.5)+(($G35*('Scoring Format'!$B$4))+($I35*'Scoring Format'!$B$7)+($M35*('Scoring Format'!$B$3))+($O35*('Scoring Format'!$B$6)))</f>
        <v>30</v>
      </c>
      <c r="AA35" s="31"/>
      <c r="AD35" s="28" t="s">
        <v>29</v>
      </c>
      <c r="AE35" s="28"/>
      <c r="AF35" s="26">
        <f t="shared" si="28"/>
        <v>0.66206896551724137</v>
      </c>
      <c r="AG35" s="29">
        <v>145</v>
      </c>
      <c r="AH35" s="29">
        <v>96</v>
      </c>
      <c r="AI35" s="29">
        <v>1098</v>
      </c>
      <c r="AJ35" s="29">
        <f t="shared" si="23"/>
        <v>11.4375</v>
      </c>
      <c r="AK35" s="29">
        <v>7</v>
      </c>
      <c r="AL35" s="26">
        <f t="shared" si="29"/>
        <v>7.2916666666666671E-2</v>
      </c>
      <c r="AN35" s="29">
        <v>0</v>
      </c>
      <c r="AO35" s="29">
        <v>0</v>
      </c>
      <c r="AP35" s="40" t="e">
        <f t="shared" si="24"/>
        <v>#DIV/0!</v>
      </c>
      <c r="AQ35" s="29">
        <v>0</v>
      </c>
      <c r="AR35" s="26" t="e">
        <f t="shared" si="30"/>
        <v>#DIV/0!</v>
      </c>
      <c r="AV35" s="41" t="e">
        <f>(#REF!+AK35)/(#REF!+AK38)</f>
        <v>#REF!</v>
      </c>
      <c r="AW35" s="41" t="e">
        <f>#REF!/(AK35+#REF!)</f>
        <v>#REF!</v>
      </c>
      <c r="AX35" s="41" t="e">
        <f>AK35/(#REF!+AK35)</f>
        <v>#REF!</v>
      </c>
      <c r="AZ35" s="29">
        <f>(AI35*0.1)+(AK35*6)+(AO35*0.1)+(AQ35*6)</f>
        <v>151.80000000000001</v>
      </c>
      <c r="BA35" s="29">
        <f>(AH35*1)+(AI35*0.1)+(AK35*6)+(AO35*0.1)+(AQ35*6)</f>
        <v>247.8</v>
      </c>
    </row>
    <row r="36" spans="1:53" x14ac:dyDescent="0.15">
      <c r="A36" s="28" t="s">
        <v>2782</v>
      </c>
      <c r="B36" s="29">
        <v>26</v>
      </c>
      <c r="C36" s="29">
        <v>17</v>
      </c>
      <c r="D36" s="26">
        <f t="shared" si="25"/>
        <v>0.57894736842105265</v>
      </c>
      <c r="E36" s="29">
        <v>19</v>
      </c>
      <c r="F36" s="29">
        <v>11</v>
      </c>
      <c r="G36" s="29">
        <v>135</v>
      </c>
      <c r="H36" s="29">
        <f t="shared" si="18"/>
        <v>12.272727272727273</v>
      </c>
      <c r="I36" s="29">
        <v>0</v>
      </c>
      <c r="J36" s="26">
        <f t="shared" si="26"/>
        <v>0</v>
      </c>
      <c r="L36" s="29"/>
      <c r="M36" s="29"/>
      <c r="N36" s="40" t="e">
        <f t="shared" si="19"/>
        <v>#DIV/0!</v>
      </c>
      <c r="O36" s="29"/>
      <c r="P36" s="26" t="e">
        <f t="shared" si="27"/>
        <v>#DIV/0!</v>
      </c>
      <c r="S36" s="28" t="s">
        <v>281</v>
      </c>
      <c r="T36" s="41">
        <f t="shared" si="20"/>
        <v>2.6425591098748261E-2</v>
      </c>
      <c r="U36" s="41">
        <f t="shared" si="21"/>
        <v>5.2777777777777778E-2</v>
      </c>
      <c r="V36" s="41">
        <f t="shared" si="22"/>
        <v>0</v>
      </c>
      <c r="X36" s="29">
        <f>($G36*('Scoring Format'!$B$4))+($I36*'Scoring Format'!$B$7)+($M36*('Scoring Format'!$B$3))+($O36*('Scoring Format'!$B$6))</f>
        <v>13.5</v>
      </c>
      <c r="Y36" s="29">
        <f>(F36*1)+(($G36*('Scoring Format'!$B$4))+($I36*'Scoring Format'!$B$7)+($M36*('Scoring Format'!$B$3))+($O36*('Scoring Format'!$B$6)))</f>
        <v>24.5</v>
      </c>
      <c r="Z36" s="29">
        <f>(F36*0.5)+(($G36*('Scoring Format'!$B$4))+($I36*'Scoring Format'!$B$7)+($M36*('Scoring Format'!$B$3))+($O36*('Scoring Format'!$B$6)))</f>
        <v>19</v>
      </c>
      <c r="AA36" s="31"/>
      <c r="AD36" s="28" t="s">
        <v>30</v>
      </c>
      <c r="AE36" s="28"/>
      <c r="AF36" s="26">
        <f t="shared" si="28"/>
        <v>0.6</v>
      </c>
      <c r="AG36" s="29">
        <v>10</v>
      </c>
      <c r="AH36" s="29">
        <v>6</v>
      </c>
      <c r="AI36" s="29">
        <v>100</v>
      </c>
      <c r="AJ36" s="29">
        <f t="shared" si="23"/>
        <v>16.666666666666668</v>
      </c>
      <c r="AK36" s="29">
        <v>0</v>
      </c>
      <c r="AL36" s="26">
        <f t="shared" si="29"/>
        <v>0</v>
      </c>
      <c r="AN36" s="29">
        <v>0</v>
      </c>
      <c r="AO36" s="29">
        <v>0</v>
      </c>
      <c r="AP36" s="40" t="e">
        <f t="shared" si="24"/>
        <v>#DIV/0!</v>
      </c>
      <c r="AQ36" s="29">
        <v>0</v>
      </c>
      <c r="AR36" s="26" t="e">
        <f t="shared" si="30"/>
        <v>#DIV/0!</v>
      </c>
      <c r="AV36" s="41" t="e">
        <f>(#REF!+AK36)/(#REF!+AK41)</f>
        <v>#REF!</v>
      </c>
      <c r="AW36" s="41" t="e">
        <f>#REF!/(AK36+#REF!)</f>
        <v>#REF!</v>
      </c>
      <c r="AX36" s="41" t="e">
        <f>AK36/(#REF!+AK36)</f>
        <v>#REF!</v>
      </c>
      <c r="AZ36" s="29">
        <f>(AI36*0.1)+(AK36*6)+(AO36*0.1)+(AQ36*6)</f>
        <v>10</v>
      </c>
      <c r="BA36" s="29">
        <f>(AH36*1)+(AI36*0.1)+(AK36*6)+(AO36*0.1)+(AQ36*6)</f>
        <v>16</v>
      </c>
    </row>
    <row r="37" spans="1:53" x14ac:dyDescent="0.15">
      <c r="A37" s="28" t="s">
        <v>4025</v>
      </c>
      <c r="B37" s="29">
        <v>24</v>
      </c>
      <c r="C37" s="29"/>
      <c r="D37" s="26">
        <f t="shared" si="25"/>
        <v>0.61428571428571432</v>
      </c>
      <c r="E37" s="29">
        <v>140</v>
      </c>
      <c r="F37" s="29">
        <v>86</v>
      </c>
      <c r="G37" s="29">
        <v>981</v>
      </c>
      <c r="H37" s="29">
        <f t="shared" si="18"/>
        <v>11.406976744186046</v>
      </c>
      <c r="I37" s="29">
        <v>8</v>
      </c>
      <c r="J37" s="26">
        <f t="shared" si="26"/>
        <v>9.3023255813953487E-2</v>
      </c>
      <c r="L37" s="29"/>
      <c r="M37" s="29"/>
      <c r="N37" s="40" t="e">
        <f t="shared" si="19"/>
        <v>#DIV/0!</v>
      </c>
      <c r="O37" s="29"/>
      <c r="P37" s="26" t="e">
        <f t="shared" si="27"/>
        <v>#DIV/0!</v>
      </c>
      <c r="S37" s="28" t="s">
        <v>4026</v>
      </c>
      <c r="T37" s="41">
        <f t="shared" si="20"/>
        <v>0.19471488178025034</v>
      </c>
      <c r="U37" s="41">
        <f t="shared" si="21"/>
        <v>0.3888888888888889</v>
      </c>
      <c r="V37" s="41">
        <f t="shared" si="22"/>
        <v>0</v>
      </c>
      <c r="X37" s="29">
        <f>($G37*('Scoring Format'!$B$4))+($I37*'Scoring Format'!$B$7)+($M37*('Scoring Format'!$B$3))+($O37*('Scoring Format'!$B$6))</f>
        <v>146.10000000000002</v>
      </c>
      <c r="Y37" s="29">
        <f>(F37*1)+(($G37*('Scoring Format'!$B$4))+($I37*'Scoring Format'!$B$7)+($M37*('Scoring Format'!$B$3))+($O37*('Scoring Format'!$B$6)))</f>
        <v>232.10000000000002</v>
      </c>
      <c r="Z37" s="29">
        <f>(F37*0.5)+(($G37*('Scoring Format'!$B$4))+($I37*'Scoring Format'!$B$7)+($M37*('Scoring Format'!$B$3))+($O37*('Scoring Format'!$B$6)))</f>
        <v>189.10000000000002</v>
      </c>
      <c r="AA37" s="31"/>
      <c r="AD37" s="28" t="s">
        <v>72</v>
      </c>
      <c r="AE37" s="28"/>
      <c r="AF37" s="26" t="e">
        <f t="shared" si="28"/>
        <v>#DIV/0!</v>
      </c>
      <c r="AG37" s="29"/>
      <c r="AH37" s="29"/>
      <c r="AI37" s="29"/>
      <c r="AJ37" s="29"/>
      <c r="AK37" s="29"/>
      <c r="AL37" s="26" t="e">
        <f t="shared" si="29"/>
        <v>#DIV/0!</v>
      </c>
      <c r="AN37" s="29"/>
      <c r="AO37" s="29"/>
      <c r="AP37" s="40" t="e">
        <f t="shared" si="24"/>
        <v>#DIV/0!</v>
      </c>
      <c r="AQ37" s="29"/>
      <c r="AR37" s="26" t="e">
        <f t="shared" si="30"/>
        <v>#DIV/0!</v>
      </c>
      <c r="AV37" s="41" t="e">
        <f>(#REF!+AK37)/(#REF!+AK42)</f>
        <v>#REF!</v>
      </c>
      <c r="AW37" s="41" t="e">
        <f>#REF!/(AK37+#REF!)</f>
        <v>#REF!</v>
      </c>
      <c r="AX37" s="41" t="e">
        <f>AK37/(#REF!+AK37)</f>
        <v>#REF!</v>
      </c>
      <c r="AZ37" s="29"/>
      <c r="BA37" s="29"/>
    </row>
    <row r="38" spans="1:53" x14ac:dyDescent="0.15">
      <c r="A38" s="27" t="s">
        <v>44</v>
      </c>
      <c r="B38" s="27"/>
      <c r="C38" s="27"/>
      <c r="D38" s="23"/>
      <c r="E38" s="27">
        <f>SUM(E32:E37)</f>
        <v>338</v>
      </c>
      <c r="F38" s="27">
        <f t="shared" ref="F38:I38" si="31">SUM(F32:F37)</f>
        <v>204</v>
      </c>
      <c r="G38" s="27">
        <f t="shared" si="31"/>
        <v>2599</v>
      </c>
      <c r="H38" s="27"/>
      <c r="I38" s="27">
        <f t="shared" si="31"/>
        <v>18</v>
      </c>
      <c r="J38" s="27"/>
      <c r="K38" s="27"/>
      <c r="L38" s="27">
        <f>SUM(L32:L37)</f>
        <v>0</v>
      </c>
      <c r="M38" s="27">
        <f t="shared" ref="M38:O38" si="32">SUM(M32:M37)</f>
        <v>0</v>
      </c>
      <c r="N38" s="27"/>
      <c r="O38" s="27">
        <f t="shared" si="32"/>
        <v>0</v>
      </c>
      <c r="P38" s="27"/>
      <c r="AD38" s="27" t="s">
        <v>44</v>
      </c>
      <c r="AE38" s="27"/>
      <c r="AF38" s="23"/>
      <c r="AG38" s="27">
        <f>SUM(AG32:AG37)</f>
        <v>422</v>
      </c>
      <c r="AH38" s="27">
        <f t="shared" ref="AH38:AI38" si="33">SUM(AH32:AH37)</f>
        <v>265</v>
      </c>
      <c r="AI38" s="27">
        <f t="shared" si="33"/>
        <v>3125</v>
      </c>
      <c r="AJ38" s="27"/>
      <c r="AK38" s="27">
        <f t="shared" ref="AK38" si="34">SUM(AK32:AK37)</f>
        <v>20</v>
      </c>
      <c r="AL38" s="27"/>
      <c r="AM38" s="27"/>
      <c r="AN38" s="27">
        <f>SUM(AN32:AN37)</f>
        <v>17</v>
      </c>
      <c r="AO38" s="27">
        <f t="shared" ref="AO38" si="35">SUM(AO32:AO37)</f>
        <v>128</v>
      </c>
      <c r="AP38" s="27"/>
      <c r="AQ38" s="27">
        <f t="shared" ref="AQ38" si="36">SUM(AQ32:AQ37)</f>
        <v>0</v>
      </c>
      <c r="AR38" s="27"/>
    </row>
    <row r="39" spans="1:53" x14ac:dyDescent="0.15">
      <c r="A39" s="415"/>
      <c r="C39" s="31"/>
      <c r="D39" s="31"/>
      <c r="E39" s="31"/>
      <c r="F39" s="31"/>
      <c r="G39" s="31"/>
      <c r="H39" s="31"/>
      <c r="I39" s="31"/>
      <c r="J39" s="31"/>
      <c r="K39" s="31"/>
      <c r="L39" s="31"/>
      <c r="AC39" s="27"/>
      <c r="AE39" s="31"/>
      <c r="AF39" s="31"/>
      <c r="AG39" s="31"/>
      <c r="AH39" s="31"/>
      <c r="AI39" s="31"/>
      <c r="AJ39" s="31"/>
      <c r="AK39" s="31"/>
      <c r="AL39" s="31"/>
      <c r="AM39" s="31"/>
      <c r="AN39" s="31"/>
    </row>
    <row r="40" spans="1:53" x14ac:dyDescent="0.15">
      <c r="A40" s="27"/>
      <c r="C40" s="31"/>
      <c r="D40" s="31"/>
      <c r="E40" s="31"/>
      <c r="F40" s="31"/>
      <c r="G40" s="31"/>
      <c r="H40" s="31"/>
      <c r="I40" s="31"/>
      <c r="J40" s="31"/>
      <c r="K40" s="31"/>
      <c r="L40" s="31"/>
      <c r="AC40" s="27"/>
      <c r="AE40" s="31"/>
      <c r="AF40" s="31"/>
      <c r="AG40" s="31"/>
      <c r="AH40" s="31"/>
      <c r="AI40" s="31"/>
      <c r="AJ40" s="31"/>
      <c r="AK40" s="31"/>
      <c r="AL40" s="31"/>
      <c r="AM40" s="31"/>
      <c r="AN40" s="31"/>
    </row>
    <row r="41" spans="1:53" x14ac:dyDescent="0.15">
      <c r="A41" s="552" t="s">
        <v>52</v>
      </c>
      <c r="B41" s="552"/>
      <c r="C41" s="552"/>
      <c r="D41" s="552"/>
      <c r="E41" s="552"/>
      <c r="F41" s="552"/>
      <c r="G41" s="552"/>
      <c r="H41" s="22"/>
      <c r="I41" s="22"/>
      <c r="J41" s="31"/>
      <c r="K41" s="31"/>
      <c r="L41" s="552" t="s">
        <v>49</v>
      </c>
      <c r="M41" s="552"/>
      <c r="N41" s="552"/>
      <c r="O41" s="552"/>
      <c r="P41" s="552"/>
      <c r="T41" s="552" t="s">
        <v>50</v>
      </c>
      <c r="U41" s="552"/>
      <c r="V41" s="552"/>
      <c r="X41" s="552"/>
      <c r="Y41" s="551"/>
      <c r="AE41" s="552" t="s">
        <v>52</v>
      </c>
      <c r="AF41" s="552"/>
      <c r="AG41" s="552"/>
      <c r="AH41" s="552"/>
      <c r="AI41" s="552"/>
      <c r="AJ41" s="552"/>
      <c r="AK41" s="552"/>
      <c r="AL41" s="31"/>
      <c r="AM41" s="31"/>
      <c r="AN41" s="552" t="s">
        <v>49</v>
      </c>
      <c r="AO41" s="552"/>
      <c r="AP41" s="552"/>
      <c r="AQ41" s="552"/>
      <c r="AR41" s="552"/>
      <c r="AV41" s="552" t="s">
        <v>50</v>
      </c>
      <c r="AW41" s="552"/>
      <c r="AX41" s="552"/>
      <c r="AZ41" s="552" t="s">
        <v>51</v>
      </c>
      <c r="BA41" s="551"/>
    </row>
    <row r="42" spans="1:53" x14ac:dyDescent="0.15">
      <c r="A42" s="27" t="s">
        <v>31</v>
      </c>
      <c r="B42" s="27" t="s">
        <v>1517</v>
      </c>
      <c r="C42" s="27" t="s">
        <v>66</v>
      </c>
      <c r="D42" s="27" t="s">
        <v>34</v>
      </c>
      <c r="E42" s="27" t="s">
        <v>17</v>
      </c>
      <c r="F42" s="27" t="s">
        <v>18</v>
      </c>
      <c r="G42" s="27" t="s">
        <v>19</v>
      </c>
      <c r="H42" s="27" t="s">
        <v>20</v>
      </c>
      <c r="I42" s="27" t="s">
        <v>6</v>
      </c>
      <c r="J42" s="27" t="s">
        <v>53</v>
      </c>
      <c r="L42" s="27" t="s">
        <v>10</v>
      </c>
      <c r="M42" s="27" t="s">
        <v>11</v>
      </c>
      <c r="N42" s="27" t="s">
        <v>12</v>
      </c>
      <c r="O42" s="27" t="s">
        <v>54</v>
      </c>
      <c r="P42" s="27" t="s">
        <v>7</v>
      </c>
      <c r="S42" s="27" t="s">
        <v>31</v>
      </c>
      <c r="T42" s="27" t="s">
        <v>47</v>
      </c>
      <c r="U42" s="27" t="s">
        <v>45</v>
      </c>
      <c r="V42" s="27" t="s">
        <v>46</v>
      </c>
      <c r="X42" s="27" t="s">
        <v>14</v>
      </c>
      <c r="Y42" s="27" t="s">
        <v>21</v>
      </c>
      <c r="Z42" s="27" t="s">
        <v>1004</v>
      </c>
      <c r="AA42" s="27"/>
      <c r="AD42" s="27" t="s">
        <v>31</v>
      </c>
      <c r="AE42" s="27" t="s">
        <v>66</v>
      </c>
      <c r="AF42" s="27" t="s">
        <v>34</v>
      </c>
      <c r="AG42" s="27" t="s">
        <v>17</v>
      </c>
      <c r="AH42" s="27" t="s">
        <v>18</v>
      </c>
      <c r="AI42" s="27" t="s">
        <v>19</v>
      </c>
      <c r="AJ42" s="27" t="s">
        <v>20</v>
      </c>
      <c r="AK42" s="27" t="s">
        <v>6</v>
      </c>
      <c r="AL42" s="27" t="s">
        <v>53</v>
      </c>
      <c r="AN42" s="27" t="s">
        <v>10</v>
      </c>
      <c r="AO42" s="27" t="s">
        <v>11</v>
      </c>
      <c r="AP42" s="27" t="s">
        <v>12</v>
      </c>
      <c r="AQ42" s="27" t="s">
        <v>54</v>
      </c>
      <c r="AR42" s="27" t="s">
        <v>7</v>
      </c>
      <c r="AV42" s="27" t="s">
        <v>47</v>
      </c>
      <c r="AW42" s="27" t="s">
        <v>45</v>
      </c>
      <c r="AX42" s="27" t="s">
        <v>46</v>
      </c>
      <c r="AZ42" s="27" t="s">
        <v>14</v>
      </c>
      <c r="BA42" s="27" t="s">
        <v>21</v>
      </c>
    </row>
    <row r="43" spans="1:53" x14ac:dyDescent="0.15">
      <c r="A43" s="28" t="s">
        <v>1638</v>
      </c>
      <c r="B43" s="29">
        <v>24</v>
      </c>
      <c r="C43" s="29">
        <v>17</v>
      </c>
      <c r="D43" s="26">
        <f>F43/E43</f>
        <v>0.6</v>
      </c>
      <c r="E43" s="29">
        <v>20</v>
      </c>
      <c r="F43" s="29">
        <v>12</v>
      </c>
      <c r="G43" s="29">
        <v>100</v>
      </c>
      <c r="H43" s="29">
        <f>G43/F43</f>
        <v>8.3333333333333339</v>
      </c>
      <c r="I43" s="29">
        <v>1</v>
      </c>
      <c r="J43" s="26">
        <f>I43/F43</f>
        <v>8.3333333333333329E-2</v>
      </c>
      <c r="L43" s="29">
        <v>0</v>
      </c>
      <c r="M43" s="29">
        <v>0</v>
      </c>
      <c r="N43" s="29">
        <v>0</v>
      </c>
      <c r="O43" s="29">
        <v>0</v>
      </c>
      <c r="P43" s="26" t="e">
        <f>O43/L43</f>
        <v>#DIV/0!</v>
      </c>
      <c r="S43" s="28" t="s">
        <v>1639</v>
      </c>
      <c r="T43" s="41">
        <f>(E43+L43)/($E$47+$L$47+$E$38+$L$38+$K$27+$D$27+$N$17)</f>
        <v>1.8552875695732839E-2</v>
      </c>
      <c r="U43" s="41">
        <f>E43/($E$47+$E$38+$K$27)</f>
        <v>3.6363636363636362E-2</v>
      </c>
      <c r="V43" s="41">
        <f>L43/($L$47+$L$38+$D$27+$N$17)</f>
        <v>0</v>
      </c>
      <c r="X43" s="29">
        <f>($G43*('Scoring Format'!$B$4))+($I43*'Scoring Format'!$B$7)+($M43*('Scoring Format'!$B$3))+($O43*('Scoring Format'!$B$6))</f>
        <v>16</v>
      </c>
      <c r="Y43" s="29">
        <f>(F43*1)+(($G43*('Scoring Format'!$B$4))+($I43*'Scoring Format'!$B$7)+($M43*('Scoring Format'!$B$3))+($O43*('Scoring Format'!$B$6)))</f>
        <v>28</v>
      </c>
      <c r="Z43" s="29">
        <f>(F43*0.5)+(($G43*('Scoring Format'!$B$4))+($I43*'Scoring Format'!$B$7)+($M43*('Scoring Format'!$B$3))+($O43*('Scoring Format'!$B$6)))</f>
        <v>22</v>
      </c>
      <c r="AA43" s="31"/>
      <c r="AD43" s="28" t="s">
        <v>32</v>
      </c>
      <c r="AE43" s="28"/>
      <c r="AF43" s="26">
        <f>AH43/AG43</f>
        <v>0.5625</v>
      </c>
      <c r="AG43" s="29">
        <v>16</v>
      </c>
      <c r="AH43" s="29">
        <v>9</v>
      </c>
      <c r="AI43" s="29">
        <v>108</v>
      </c>
      <c r="AJ43" s="29">
        <f>AI43/AH43</f>
        <v>12</v>
      </c>
      <c r="AK43" s="29">
        <v>1</v>
      </c>
      <c r="AL43" s="26">
        <f>AK43/AH43</f>
        <v>0.1111111111111111</v>
      </c>
      <c r="AN43" s="29">
        <v>0</v>
      </c>
      <c r="AO43" s="29">
        <v>0</v>
      </c>
      <c r="AP43" s="29">
        <v>0</v>
      </c>
      <c r="AQ43" s="29">
        <v>0</v>
      </c>
      <c r="AR43" s="26" t="e">
        <f>AQ43/AN43</f>
        <v>#DIV/0!</v>
      </c>
      <c r="AV43" s="41" t="e">
        <f>(#REF!+AK43)/(#REF!+AK46)</f>
        <v>#REF!</v>
      </c>
      <c r="AW43" s="41" t="e">
        <f>#REF!/(AK43+#REF!)</f>
        <v>#REF!</v>
      </c>
      <c r="AX43" s="41" t="e">
        <f>AK43/(#REF!+AK43)</f>
        <v>#REF!</v>
      </c>
      <c r="AZ43" s="29">
        <f>(AI43*0.1)+(AK43*6)+(AO43*0.1)+(AQ43*6)</f>
        <v>16.8</v>
      </c>
      <c r="BA43" s="29">
        <f>(AH43*1)+(AI43*0.1)+(AK43*6)+(AO43*0.1)+(AQ43*6)</f>
        <v>25.8</v>
      </c>
    </row>
    <row r="44" spans="1:53" x14ac:dyDescent="0.15">
      <c r="A44" s="28" t="s">
        <v>2786</v>
      </c>
      <c r="B44" s="29">
        <v>26</v>
      </c>
      <c r="C44" s="29">
        <v>17</v>
      </c>
      <c r="D44" s="26">
        <f t="shared" ref="D44:D46" si="37">F44/E44</f>
        <v>0.72</v>
      </c>
      <c r="E44" s="29">
        <v>75</v>
      </c>
      <c r="F44" s="29">
        <v>54</v>
      </c>
      <c r="G44" s="29">
        <v>522</v>
      </c>
      <c r="H44" s="29">
        <f>G44/F44</f>
        <v>9.6666666666666661</v>
      </c>
      <c r="I44" s="29">
        <v>4</v>
      </c>
      <c r="J44" s="26">
        <f t="shared" ref="J44:J46" si="38">I44/F44</f>
        <v>7.407407407407407E-2</v>
      </c>
      <c r="L44" s="29">
        <v>0</v>
      </c>
      <c r="M44" s="29">
        <v>0</v>
      </c>
      <c r="N44" s="29">
        <v>0</v>
      </c>
      <c r="O44" s="29">
        <v>0</v>
      </c>
      <c r="P44" s="26" t="e">
        <f t="shared" ref="P44:P46" si="39">O44/L44</f>
        <v>#DIV/0!</v>
      </c>
      <c r="S44" s="28" t="s">
        <v>2787</v>
      </c>
      <c r="T44" s="41">
        <f>(E44+L44)/($E$47+$L$47+$E$38+$L$38+$K$27+$D$27+$N$17)</f>
        <v>6.957328385899815E-2</v>
      </c>
      <c r="U44" s="41">
        <f>E44/($E$47+$E$38+$K$27)</f>
        <v>0.13636363636363635</v>
      </c>
      <c r="V44" s="41">
        <f>L44/($L$47+$L$38+$D$27+$N$17)</f>
        <v>0</v>
      </c>
      <c r="X44" s="29">
        <f>($G44*('Scoring Format'!$B$4))+($I44*'Scoring Format'!$B$7)+($M44*('Scoring Format'!$B$3))+($O44*('Scoring Format'!$B$6))</f>
        <v>76.2</v>
      </c>
      <c r="Y44" s="29">
        <f>(F44*1)+(($G44*('Scoring Format'!$B$4))+($I44*'Scoring Format'!$B$7)+($M44*('Scoring Format'!$B$3))+($O44*('Scoring Format'!$B$6)))</f>
        <v>130.19999999999999</v>
      </c>
      <c r="Z44" s="29">
        <f>(F44*0.5)+(($G44*('Scoring Format'!$B$4))+($I44*'Scoring Format'!$B$7)+($M44*('Scoring Format'!$B$3))+($O44*('Scoring Format'!$B$6)))</f>
        <v>103.2</v>
      </c>
      <c r="AA44" s="31"/>
      <c r="AD44" s="28" t="s">
        <v>73</v>
      </c>
      <c r="AE44" s="28"/>
      <c r="AF44" s="26">
        <f t="shared" ref="AF44:AF46" si="40">AH44/AG44</f>
        <v>0.74285714285714288</v>
      </c>
      <c r="AG44" s="29">
        <v>35</v>
      </c>
      <c r="AH44" s="29">
        <v>26</v>
      </c>
      <c r="AI44" s="29">
        <v>283</v>
      </c>
      <c r="AJ44" s="29">
        <f>AI44/AH44</f>
        <v>10.884615384615385</v>
      </c>
      <c r="AK44" s="29">
        <v>2</v>
      </c>
      <c r="AL44" s="26">
        <f t="shared" ref="AL44:AL46" si="41">AK44/AH44</f>
        <v>7.6923076923076927E-2</v>
      </c>
      <c r="AN44" s="29">
        <v>0</v>
      </c>
      <c r="AO44" s="29">
        <v>0</v>
      </c>
      <c r="AP44" s="29">
        <v>0</v>
      </c>
      <c r="AQ44" s="29">
        <v>0</v>
      </c>
      <c r="AR44" s="26" t="e">
        <f t="shared" ref="AR44:AR46" si="42">AQ44/AN44</f>
        <v>#DIV/0!</v>
      </c>
      <c r="AV44" s="41" t="e">
        <f>(#REF!+AK44)/(#REF!+AK47)</f>
        <v>#REF!</v>
      </c>
      <c r="AW44" s="41" t="e">
        <f>#REF!/(AK44+#REF!)</f>
        <v>#REF!</v>
      </c>
      <c r="AX44" s="41" t="e">
        <f>AK44/(#REF!+AK44)</f>
        <v>#REF!</v>
      </c>
      <c r="AZ44" s="29">
        <f>(AI44*0.1)+(AK44*6)+(AO44*0.1)+(AQ44*6)</f>
        <v>40.299999999999997</v>
      </c>
      <c r="BA44" s="29">
        <f>(AH44*1)+(AI44*0.1)+(AK44*6)+(AO44*0.1)+(AQ44*6)</f>
        <v>66.3</v>
      </c>
    </row>
    <row r="45" spans="1:53" x14ac:dyDescent="0.15">
      <c r="A45" s="28" t="s">
        <v>436</v>
      </c>
      <c r="B45" s="29">
        <v>28</v>
      </c>
      <c r="C45" s="29">
        <v>17</v>
      </c>
      <c r="D45" s="26">
        <f t="shared" si="37"/>
        <v>0.61538461538461542</v>
      </c>
      <c r="E45" s="29">
        <v>13</v>
      </c>
      <c r="F45" s="29">
        <v>8</v>
      </c>
      <c r="G45" s="29">
        <v>80</v>
      </c>
      <c r="H45" s="29">
        <f>G45/F45</f>
        <v>10</v>
      </c>
      <c r="I45" s="29">
        <v>0</v>
      </c>
      <c r="J45" s="26">
        <f t="shared" si="38"/>
        <v>0</v>
      </c>
      <c r="L45" s="29">
        <v>0</v>
      </c>
      <c r="M45" s="29">
        <v>0</v>
      </c>
      <c r="N45" s="29">
        <v>0</v>
      </c>
      <c r="O45" s="29">
        <v>0</v>
      </c>
      <c r="P45" s="26" t="e">
        <f t="shared" si="39"/>
        <v>#DIV/0!</v>
      </c>
      <c r="S45" s="28" t="s">
        <v>284</v>
      </c>
      <c r="T45" s="41">
        <f>(E45+L45)/($E$47+$L$47+$E$38+$L$38+$K$27+$D$27+$N$17)</f>
        <v>1.2059369202226345E-2</v>
      </c>
      <c r="U45" s="41">
        <f>E45/($E$47+$E$38+$K$27)</f>
        <v>2.3636363636363636E-2</v>
      </c>
      <c r="V45" s="41">
        <f>L45/($L$47+$L$38+$D$27+$N$17)</f>
        <v>0</v>
      </c>
      <c r="X45" s="29">
        <f>($G45*('Scoring Format'!$B$4))+($I45*'Scoring Format'!$B$7)+($M45*('Scoring Format'!$B$3))+($O45*('Scoring Format'!$B$6))</f>
        <v>8</v>
      </c>
      <c r="Y45" s="29">
        <f>(F45*1)+(($G45*('Scoring Format'!$B$4))+($I45*'Scoring Format'!$B$7)+($M45*('Scoring Format'!$B$3))+($O45*('Scoring Format'!$B$6)))</f>
        <v>16</v>
      </c>
      <c r="Z45" s="29">
        <f>(F45*0.5)+(($G45*('Scoring Format'!$B$4))+($I45*'Scoring Format'!$B$7)+($M45*('Scoring Format'!$B$3))+($O45*('Scoring Format'!$B$6)))</f>
        <v>12</v>
      </c>
      <c r="AA45" s="31"/>
      <c r="AD45" s="28" t="s">
        <v>74</v>
      </c>
      <c r="AE45" s="28"/>
      <c r="AF45" s="26">
        <f t="shared" si="40"/>
        <v>0.5</v>
      </c>
      <c r="AG45" s="29">
        <v>12</v>
      </c>
      <c r="AH45" s="29">
        <v>6</v>
      </c>
      <c r="AI45" s="29">
        <v>65</v>
      </c>
      <c r="AJ45" s="29">
        <f>AI45/AH45</f>
        <v>10.833333333333334</v>
      </c>
      <c r="AK45" s="29">
        <v>0</v>
      </c>
      <c r="AL45" s="26">
        <f t="shared" si="41"/>
        <v>0</v>
      </c>
      <c r="AN45" s="29">
        <v>0</v>
      </c>
      <c r="AO45" s="29">
        <v>0</v>
      </c>
      <c r="AP45" s="29">
        <v>0</v>
      </c>
      <c r="AQ45" s="29">
        <v>0</v>
      </c>
      <c r="AR45" s="26" t="e">
        <f t="shared" si="42"/>
        <v>#DIV/0!</v>
      </c>
      <c r="AV45" s="41" t="e">
        <f>(#REF!+AK45)/(#REF!+AI49)</f>
        <v>#REF!</v>
      </c>
      <c r="AW45" s="41" t="e">
        <f>#REF!/(AK45+#REF!)</f>
        <v>#REF!</v>
      </c>
      <c r="AX45" s="41" t="e">
        <f>AK45/(#REF!+AK45)</f>
        <v>#REF!</v>
      </c>
      <c r="AZ45" s="29">
        <f>(AI45*0.1)+(AK45*6)+(AO45*0.1)+(AQ45*6)</f>
        <v>6.5</v>
      </c>
      <c r="BA45" s="29">
        <f>(AH45*1)+(AI45*0.1)+(AK45*6)+(AO45*0.1)+(AQ45*6)</f>
        <v>12.5</v>
      </c>
    </row>
    <row r="46" spans="1:53" x14ac:dyDescent="0.15">
      <c r="A46" s="28" t="s">
        <v>2788</v>
      </c>
      <c r="B46" s="29">
        <v>26</v>
      </c>
      <c r="C46" s="29">
        <v>8</v>
      </c>
      <c r="D46" s="26">
        <f t="shared" si="37"/>
        <v>0</v>
      </c>
      <c r="E46" s="29">
        <v>1</v>
      </c>
      <c r="F46" s="29">
        <v>0</v>
      </c>
      <c r="G46" s="29">
        <v>0</v>
      </c>
      <c r="H46" s="29" t="e">
        <f>G46/F46</f>
        <v>#DIV/0!</v>
      </c>
      <c r="I46" s="29">
        <v>0</v>
      </c>
      <c r="J46" s="26" t="e">
        <f t="shared" si="38"/>
        <v>#DIV/0!</v>
      </c>
      <c r="L46" s="29">
        <v>0</v>
      </c>
      <c r="M46" s="29">
        <v>0</v>
      </c>
      <c r="N46" s="29">
        <v>0</v>
      </c>
      <c r="O46" s="29">
        <v>0</v>
      </c>
      <c r="P46" s="26" t="e">
        <f t="shared" si="39"/>
        <v>#DIV/0!</v>
      </c>
      <c r="S46" s="28" t="s">
        <v>2789</v>
      </c>
      <c r="T46" s="41">
        <f>(E46+L46)/($E$47+$L$47+$E$38+$L$38+$K$27+$D$27+$N$17)</f>
        <v>9.2764378478664194E-4</v>
      </c>
      <c r="U46" s="41">
        <f>E46/($E$47+$E$38+$K$27)</f>
        <v>1.8181818181818182E-3</v>
      </c>
      <c r="V46" s="41">
        <f>L46/($L$47+$L$38+$D$27+$N$17)</f>
        <v>0</v>
      </c>
      <c r="X46" s="29">
        <f>($G46*('Scoring Format'!$B$4))+($I46*'Scoring Format'!$B$7)+($M46*('Scoring Format'!$B$3))+($O46*('Scoring Format'!$B$6))</f>
        <v>0</v>
      </c>
      <c r="Y46" s="29">
        <f>(F46*1)+(($G46*('Scoring Format'!$B$4))+($I46*'Scoring Format'!$B$7)+($M46*('Scoring Format'!$B$3))+($O46*('Scoring Format'!$B$6)))</f>
        <v>0</v>
      </c>
      <c r="Z46" s="29">
        <f>(F46*0.5)+(($G46*('Scoring Format'!$B$4))+($I46*'Scoring Format'!$B$7)+($M46*('Scoring Format'!$B$3))+($O46*('Scoring Format'!$B$6)))</f>
        <v>0</v>
      </c>
      <c r="AA46" s="31"/>
      <c r="AD46" s="28"/>
      <c r="AE46" s="28"/>
      <c r="AF46" s="26" t="e">
        <f t="shared" si="40"/>
        <v>#DIV/0!</v>
      </c>
      <c r="AG46" s="29"/>
      <c r="AH46" s="29"/>
      <c r="AI46" s="29"/>
      <c r="AJ46" s="29" t="e">
        <f>AI46/AH46</f>
        <v>#DIV/0!</v>
      </c>
      <c r="AK46" s="29"/>
      <c r="AL46" s="26" t="e">
        <f t="shared" si="41"/>
        <v>#DIV/0!</v>
      </c>
      <c r="AN46" s="29"/>
      <c r="AO46" s="29"/>
      <c r="AP46" s="29"/>
      <c r="AQ46" s="29">
        <v>0</v>
      </c>
      <c r="AR46" s="26" t="e">
        <f t="shared" si="42"/>
        <v>#DIV/0!</v>
      </c>
      <c r="AV46" s="41" t="e">
        <f>(#REF!+AK46)/(#REF!+AI50)</f>
        <v>#REF!</v>
      </c>
      <c r="AW46" s="41" t="e">
        <f>#REF!/(AK46+#REF!)</f>
        <v>#REF!</v>
      </c>
      <c r="AX46" s="41" t="e">
        <f>AK46/(#REF!+AK46)</f>
        <v>#REF!</v>
      </c>
      <c r="AZ46" s="29">
        <f>(AI46*0.1)+(AK46*6)+(AO46*0.1)+(AQ46*6)</f>
        <v>0</v>
      </c>
      <c r="BA46" s="29">
        <f>(AH46*1)+(AI46*0.1)+(AK46*6)+(AO46*0.1)+(AQ46*6)</f>
        <v>0</v>
      </c>
    </row>
    <row r="47" spans="1:53" x14ac:dyDescent="0.15">
      <c r="A47" s="27" t="s">
        <v>44</v>
      </c>
      <c r="B47" s="27"/>
      <c r="C47" s="27"/>
      <c r="D47" s="23"/>
      <c r="E47" s="27">
        <f>SUM(E43:E46)</f>
        <v>109</v>
      </c>
      <c r="F47" s="27">
        <f t="shared" ref="F47:I47" si="43">SUM(F43:F46)</f>
        <v>74</v>
      </c>
      <c r="G47" s="27">
        <f t="shared" si="43"/>
        <v>702</v>
      </c>
      <c r="H47" s="27"/>
      <c r="I47" s="27">
        <f t="shared" si="43"/>
        <v>5</v>
      </c>
      <c r="J47" s="27"/>
      <c r="K47" s="27"/>
      <c r="L47" s="27">
        <f>SUM(L43:L46)</f>
        <v>0</v>
      </c>
      <c r="M47" s="27">
        <f t="shared" ref="M47:O47" si="44">SUM(M43:M46)</f>
        <v>0</v>
      </c>
      <c r="N47" s="27"/>
      <c r="O47" s="27">
        <f t="shared" si="44"/>
        <v>0</v>
      </c>
      <c r="P47" s="23"/>
      <c r="R47" s="32"/>
      <c r="T47" s="32"/>
      <c r="V47" s="31"/>
      <c r="W47" s="31"/>
      <c r="AD47" s="27" t="s">
        <v>44</v>
      </c>
      <c r="AE47" s="27"/>
      <c r="AF47" s="23"/>
      <c r="AG47" s="27">
        <f>SUM(AG43:AG46)</f>
        <v>63</v>
      </c>
      <c r="AH47" s="27">
        <f t="shared" ref="AH47:AI47" si="45">SUM(AH43:AH46)</f>
        <v>41</v>
      </c>
      <c r="AI47" s="27">
        <f t="shared" si="45"/>
        <v>456</v>
      </c>
      <c r="AJ47" s="27"/>
      <c r="AK47" s="27">
        <f t="shared" ref="AK47" si="46">SUM(AK43:AK46)</f>
        <v>3</v>
      </c>
      <c r="AL47" s="27"/>
      <c r="AM47" s="27"/>
      <c r="AN47" s="27">
        <f>SUM(AN43:AN46)</f>
        <v>0</v>
      </c>
      <c r="AO47" s="27">
        <f t="shared" ref="AO47" si="47">SUM(AO43:AO46)</f>
        <v>0</v>
      </c>
      <c r="AP47" s="27"/>
      <c r="AQ47" s="27">
        <f t="shared" ref="AQ47" si="48">SUM(AQ43:AQ46)</f>
        <v>0</v>
      </c>
      <c r="AR47" s="23"/>
      <c r="AT47" s="32"/>
      <c r="AU47" s="32"/>
      <c r="AV47" s="32"/>
      <c r="AX47" s="31"/>
      <c r="AY47" s="31"/>
    </row>
    <row r="48" spans="1:53" x14ac:dyDescent="0.15">
      <c r="H48" s="36"/>
      <c r="I48" s="31"/>
      <c r="J48" s="31"/>
      <c r="P48" s="32"/>
      <c r="Q48" s="32"/>
      <c r="R48" s="32"/>
      <c r="T48" s="31"/>
      <c r="U48" s="31"/>
      <c r="AJ48" s="36"/>
      <c r="AK48" s="31"/>
      <c r="AL48" s="31"/>
      <c r="AR48" s="32"/>
      <c r="AS48" s="32"/>
      <c r="AT48" s="32"/>
      <c r="AV48" s="31"/>
      <c r="AW48" s="31"/>
    </row>
    <row r="49" spans="1:50" x14ac:dyDescent="0.15">
      <c r="H49" s="36"/>
      <c r="I49" s="31"/>
      <c r="J49" s="31"/>
      <c r="P49" s="32"/>
      <c r="Q49" s="32"/>
      <c r="R49" s="32"/>
      <c r="T49" s="31"/>
      <c r="U49" s="31"/>
      <c r="AJ49" s="36"/>
      <c r="AK49" s="31"/>
      <c r="AL49" s="31"/>
      <c r="AR49" s="32"/>
      <c r="AS49" s="32"/>
      <c r="AT49" s="32"/>
      <c r="AV49" s="31"/>
      <c r="AW49" s="31"/>
    </row>
    <row r="50" spans="1:50" x14ac:dyDescent="0.15">
      <c r="A50" s="552" t="s">
        <v>57</v>
      </c>
      <c r="B50" s="552"/>
      <c r="C50" s="552"/>
      <c r="D50" s="552"/>
      <c r="E50" s="552"/>
      <c r="F50" s="552"/>
      <c r="G50" s="552"/>
      <c r="H50" s="36"/>
      <c r="I50" s="31"/>
      <c r="J50" s="552" t="s">
        <v>58</v>
      </c>
      <c r="K50" s="553"/>
      <c r="L50" s="553"/>
      <c r="M50" s="553"/>
      <c r="N50" s="553"/>
      <c r="P50" s="43"/>
      <c r="Q50" s="32"/>
      <c r="R50" s="552" t="s">
        <v>62</v>
      </c>
      <c r="S50" s="553"/>
      <c r="T50" s="553"/>
      <c r="U50" s="553"/>
      <c r="V50" s="553"/>
      <c r="AC50" s="552" t="s">
        <v>57</v>
      </c>
      <c r="AD50" s="552"/>
      <c r="AE50" s="552"/>
      <c r="AF50" s="552"/>
      <c r="AG50" s="552"/>
      <c r="AH50" s="552"/>
      <c r="AI50" s="552"/>
      <c r="AJ50" s="36"/>
      <c r="AK50" s="31"/>
      <c r="AL50" s="552" t="s">
        <v>58</v>
      </c>
      <c r="AM50" s="553"/>
      <c r="AN50" s="553"/>
      <c r="AO50" s="553"/>
      <c r="AP50" s="553"/>
      <c r="AR50" s="43"/>
      <c r="AS50" s="32"/>
      <c r="AT50" s="552" t="s">
        <v>62</v>
      </c>
      <c r="AU50" s="553"/>
      <c r="AV50" s="553"/>
      <c r="AW50" s="553"/>
      <c r="AX50" s="553"/>
    </row>
    <row r="51" spans="1:50" x14ac:dyDescent="0.15">
      <c r="A51" s="23"/>
      <c r="B51" s="27" t="s">
        <v>17</v>
      </c>
      <c r="C51" s="27" t="s">
        <v>42</v>
      </c>
      <c r="D51" s="27" t="s">
        <v>19</v>
      </c>
      <c r="E51" s="27" t="s">
        <v>6</v>
      </c>
      <c r="H51" s="31"/>
      <c r="I51" s="31"/>
      <c r="J51" s="554" t="s">
        <v>59</v>
      </c>
      <c r="K51" s="551"/>
      <c r="L51" s="551"/>
      <c r="M51" s="551"/>
      <c r="N51" s="23" t="s">
        <v>60</v>
      </c>
      <c r="R51" s="554" t="s">
        <v>59</v>
      </c>
      <c r="S51" s="551"/>
      <c r="T51" s="551"/>
      <c r="U51" s="551"/>
      <c r="V51" s="23" t="s">
        <v>60</v>
      </c>
      <c r="AC51" s="23"/>
      <c r="AD51" s="27" t="s">
        <v>17</v>
      </c>
      <c r="AE51" s="27" t="s">
        <v>42</v>
      </c>
      <c r="AF51" s="27" t="s">
        <v>19</v>
      </c>
      <c r="AG51" s="27" t="s">
        <v>6</v>
      </c>
      <c r="AJ51" s="31"/>
      <c r="AK51" s="31"/>
      <c r="AL51" s="554" t="s">
        <v>59</v>
      </c>
      <c r="AM51" s="551"/>
      <c r="AN51" s="551"/>
      <c r="AO51" s="551"/>
      <c r="AP51" s="23" t="s">
        <v>60</v>
      </c>
      <c r="AT51" s="554" t="s">
        <v>59</v>
      </c>
      <c r="AU51" s="551"/>
      <c r="AV51" s="551"/>
      <c r="AW51" s="551"/>
      <c r="AX51" s="23" t="s">
        <v>60</v>
      </c>
    </row>
    <row r="52" spans="1:50" x14ac:dyDescent="0.15">
      <c r="A52" s="42" t="s">
        <v>33</v>
      </c>
      <c r="B52" s="29">
        <f>SUM(K22:K26,E32:E37,E43:E46)</f>
        <v>550</v>
      </c>
      <c r="C52" s="29">
        <f>SUM(F43:F46,F32:F37,L22:L26)</f>
        <v>360</v>
      </c>
      <c r="D52" s="29">
        <f>SUM(G43:G46,G32:G37,M22:M26)</f>
        <v>4063</v>
      </c>
      <c r="E52" s="29">
        <f>SUM(O22:O26,I32:I37,I43:I46)</f>
        <v>27</v>
      </c>
      <c r="H52" s="31"/>
      <c r="I52" s="31"/>
      <c r="J52" s="555" t="s">
        <v>2770</v>
      </c>
      <c r="K52" s="555"/>
      <c r="L52" s="555"/>
      <c r="M52" s="555"/>
      <c r="N52" s="28" t="s">
        <v>0</v>
      </c>
      <c r="R52" s="555"/>
      <c r="S52" s="555"/>
      <c r="T52" s="555"/>
      <c r="U52" s="555"/>
      <c r="V52" s="28"/>
      <c r="AC52" s="42" t="s">
        <v>33</v>
      </c>
      <c r="AD52" s="29">
        <f>SUM(AM22:AM26,AG32:AG37,AG43:AG46)</f>
        <v>583</v>
      </c>
      <c r="AE52" s="29">
        <f>SUM(AH43:AH46,AH32:AH37,AM22:AM26)</f>
        <v>404</v>
      </c>
      <c r="AF52" s="29">
        <f>SUM(AI43:AI46,AI32:AI37,AN22:AN26)</f>
        <v>3653</v>
      </c>
      <c r="AG52" s="29">
        <f>SUM(AQ22:AQ26,AK32:AK37,AK43:AK46)</f>
        <v>27</v>
      </c>
      <c r="AJ52" s="31"/>
      <c r="AK52" s="31"/>
      <c r="AL52" s="556"/>
      <c r="AM52" s="555"/>
      <c r="AN52" s="555"/>
      <c r="AO52" s="555"/>
      <c r="AP52" s="28"/>
      <c r="AT52" s="556"/>
      <c r="AU52" s="555"/>
      <c r="AV52" s="555"/>
      <c r="AW52" s="555"/>
      <c r="AX52" s="28"/>
    </row>
    <row r="53" spans="1:50" x14ac:dyDescent="0.15">
      <c r="A53" s="42" t="s">
        <v>43</v>
      </c>
      <c r="B53" s="29">
        <f>SUM(D17)</f>
        <v>550</v>
      </c>
      <c r="C53" s="29">
        <f>SUM(E17)</f>
        <v>360</v>
      </c>
      <c r="D53" s="29">
        <f>SUM(G17)</f>
        <v>4063</v>
      </c>
      <c r="E53" s="29">
        <f>SUM(I17)</f>
        <v>27</v>
      </c>
      <c r="F53" s="27"/>
      <c r="J53" s="555" t="s">
        <v>1975</v>
      </c>
      <c r="K53" s="555"/>
      <c r="L53" s="555"/>
      <c r="M53" s="555"/>
      <c r="N53" s="28" t="s">
        <v>0</v>
      </c>
      <c r="R53" s="555"/>
      <c r="S53" s="555"/>
      <c r="T53" s="555"/>
      <c r="U53" s="555"/>
      <c r="V53" s="28"/>
      <c r="AC53" s="42" t="s">
        <v>43</v>
      </c>
      <c r="AD53" s="29">
        <f>SUM(AF17)</f>
        <v>583</v>
      </c>
      <c r="AE53" s="29">
        <f>SUM(AG17)</f>
        <v>378</v>
      </c>
      <c r="AF53" s="29">
        <f>SUM(AI17)</f>
        <v>4072</v>
      </c>
      <c r="AG53" s="29">
        <f>SUM(AK17)</f>
        <v>27</v>
      </c>
      <c r="AH53" s="27"/>
      <c r="AL53" s="556"/>
      <c r="AM53" s="555"/>
      <c r="AN53" s="555"/>
      <c r="AO53" s="555"/>
      <c r="AP53" s="28"/>
      <c r="AT53" s="556"/>
      <c r="AU53" s="555"/>
      <c r="AV53" s="555"/>
      <c r="AW53" s="555"/>
      <c r="AX53" s="28"/>
    </row>
    <row r="54" spans="1:50" x14ac:dyDescent="0.15">
      <c r="A54" s="42" t="s">
        <v>65</v>
      </c>
      <c r="B54" s="28"/>
      <c r="F54" s="27"/>
      <c r="J54" s="555" t="s">
        <v>2783</v>
      </c>
      <c r="K54" s="555"/>
      <c r="L54" s="555"/>
      <c r="M54" s="555"/>
      <c r="N54" s="28" t="s">
        <v>285</v>
      </c>
      <c r="R54" s="555"/>
      <c r="S54" s="555"/>
      <c r="T54" s="555"/>
      <c r="U54" s="555"/>
      <c r="V54" s="28"/>
      <c r="AC54" s="42" t="s">
        <v>65</v>
      </c>
      <c r="AD54" s="28"/>
      <c r="AH54" s="27"/>
      <c r="AL54" s="556"/>
      <c r="AM54" s="555"/>
      <c r="AN54" s="555"/>
      <c r="AO54" s="555"/>
      <c r="AP54" s="28"/>
      <c r="AT54" s="556"/>
      <c r="AU54" s="555"/>
      <c r="AV54" s="555"/>
      <c r="AW54" s="555"/>
      <c r="AX54" s="28"/>
    </row>
    <row r="55" spans="1:50" x14ac:dyDescent="0.15">
      <c r="J55" s="555" t="s">
        <v>1978</v>
      </c>
      <c r="K55" s="555"/>
      <c r="L55" s="555"/>
      <c r="M55" s="555"/>
      <c r="N55" s="28" t="s">
        <v>285</v>
      </c>
      <c r="R55" s="555"/>
      <c r="S55" s="555"/>
      <c r="T55" s="555"/>
      <c r="U55" s="555"/>
      <c r="V55" s="28"/>
      <c r="AL55" s="556"/>
      <c r="AM55" s="555"/>
      <c r="AN55" s="555"/>
      <c r="AO55" s="555"/>
      <c r="AP55" s="28"/>
      <c r="AT55" s="556"/>
      <c r="AU55" s="555"/>
      <c r="AV55" s="555"/>
      <c r="AW55" s="555"/>
      <c r="AX55" s="28"/>
    </row>
    <row r="56" spans="1:50" x14ac:dyDescent="0.15">
      <c r="A56" s="23"/>
      <c r="B56" s="27" t="s">
        <v>1</v>
      </c>
      <c r="C56" s="27" t="s">
        <v>4</v>
      </c>
      <c r="D56" s="27" t="s">
        <v>6</v>
      </c>
      <c r="J56" s="555" t="s">
        <v>2784</v>
      </c>
      <c r="K56" s="555"/>
      <c r="L56" s="555"/>
      <c r="M56" s="555"/>
      <c r="N56" s="28" t="s">
        <v>285</v>
      </c>
      <c r="R56" s="555"/>
      <c r="S56" s="555"/>
      <c r="T56" s="555"/>
      <c r="U56" s="555"/>
      <c r="V56" s="28"/>
      <c r="AC56" s="23"/>
      <c r="AD56" s="27" t="s">
        <v>1</v>
      </c>
      <c r="AE56" s="27" t="s">
        <v>4</v>
      </c>
      <c r="AF56" s="27" t="s">
        <v>6</v>
      </c>
      <c r="AL56" s="556"/>
      <c r="AM56" s="555"/>
      <c r="AN56" s="555"/>
      <c r="AO56" s="555"/>
      <c r="AP56" s="28"/>
      <c r="AT56" s="556"/>
      <c r="AU56" s="555"/>
      <c r="AV56" s="555"/>
      <c r="AW56" s="555"/>
      <c r="AX56" s="28"/>
    </row>
    <row r="57" spans="1:50" x14ac:dyDescent="0.15">
      <c r="A57" s="42" t="s">
        <v>56</v>
      </c>
      <c r="B57" s="29">
        <f>SUM(N14:N16,D22:D26,L32:L37,L43:L46)</f>
        <v>528</v>
      </c>
      <c r="C57" s="29">
        <f>SUM(O14:O16,E22:E26,M32:M37,M43:M46)</f>
        <v>2405</v>
      </c>
      <c r="D57" s="29">
        <f>SUM(Q14:Q16,G22:G26,O32:O37,O43:O46)</f>
        <v>23</v>
      </c>
      <c r="J57" s="555" t="s">
        <v>2785</v>
      </c>
      <c r="K57" s="555"/>
      <c r="L57" s="555"/>
      <c r="M57" s="555"/>
      <c r="N57" s="28" t="s">
        <v>285</v>
      </c>
      <c r="R57" s="556"/>
      <c r="S57" s="555"/>
      <c r="T57" s="555"/>
      <c r="U57" s="555"/>
      <c r="V57" s="28"/>
      <c r="AC57" s="42" t="s">
        <v>56</v>
      </c>
      <c r="AD57" s="29">
        <f>SUM(AP14:AP16,AF22:AF26,AN32:AN37,AN43:AN46)</f>
        <v>421</v>
      </c>
      <c r="AE57" s="29">
        <f>SUM(AQ14:AQ16,AG22:AG26,AO32:AO37,AO43:AO46)</f>
        <v>2231</v>
      </c>
      <c r="AF57" s="29">
        <f>SUM(AS14:AS16,AI22:AI26,AQ32:AQ37,AQ43:AQ46)</f>
        <v>18</v>
      </c>
      <c r="AL57" s="556"/>
      <c r="AM57" s="555"/>
      <c r="AN57" s="555"/>
      <c r="AO57" s="555"/>
      <c r="AP57" s="28"/>
      <c r="AT57" s="556"/>
      <c r="AU57" s="555"/>
      <c r="AV57" s="555"/>
      <c r="AW57" s="555"/>
      <c r="AX57" s="28"/>
    </row>
    <row r="58" spans="1:50" x14ac:dyDescent="0.15">
      <c r="A58" s="42" t="s">
        <v>65</v>
      </c>
      <c r="B58" s="28"/>
      <c r="J58" s="555" t="s">
        <v>2790</v>
      </c>
      <c r="K58" s="555"/>
      <c r="L58" s="555"/>
      <c r="M58" s="555"/>
      <c r="N58" s="28" t="s">
        <v>286</v>
      </c>
      <c r="R58" s="556"/>
      <c r="S58" s="555"/>
      <c r="T58" s="555"/>
      <c r="U58" s="555"/>
      <c r="V58" s="28"/>
      <c r="AC58" s="42" t="s">
        <v>65</v>
      </c>
      <c r="AD58" s="28"/>
      <c r="AL58" s="556"/>
      <c r="AM58" s="555"/>
      <c r="AN58" s="555"/>
      <c r="AO58" s="555"/>
      <c r="AP58" s="28"/>
      <c r="AT58" s="556"/>
      <c r="AU58" s="555"/>
      <c r="AV58" s="555"/>
      <c r="AW58" s="555"/>
      <c r="AX58" s="28"/>
    </row>
    <row r="59" spans="1:50" x14ac:dyDescent="0.15">
      <c r="J59" s="555" t="s">
        <v>2791</v>
      </c>
      <c r="K59" s="555"/>
      <c r="L59" s="555"/>
      <c r="M59" s="555"/>
      <c r="N59" s="28" t="s">
        <v>286</v>
      </c>
      <c r="R59" s="556"/>
      <c r="S59" s="555"/>
      <c r="T59" s="555"/>
      <c r="U59" s="555"/>
      <c r="V59" s="28"/>
      <c r="AL59" s="556"/>
      <c r="AM59" s="555"/>
      <c r="AN59" s="555"/>
      <c r="AO59" s="555"/>
      <c r="AP59" s="28"/>
      <c r="AT59" s="556"/>
      <c r="AU59" s="555"/>
      <c r="AV59" s="555"/>
      <c r="AW59" s="555"/>
      <c r="AX59" s="28"/>
    </row>
    <row r="60" spans="1:50" x14ac:dyDescent="0.15">
      <c r="B60" s="27" t="s">
        <v>40</v>
      </c>
      <c r="C60" s="27" t="s">
        <v>41</v>
      </c>
      <c r="J60" s="21" t="s">
        <v>2814</v>
      </c>
      <c r="N60" s="21" t="s">
        <v>16</v>
      </c>
      <c r="AD60" s="27" t="s">
        <v>40</v>
      </c>
      <c r="AE60" s="27" t="s">
        <v>41</v>
      </c>
    </row>
    <row r="61" spans="1:50" x14ac:dyDescent="0.15">
      <c r="A61" s="42" t="s">
        <v>39</v>
      </c>
      <c r="B61" s="26">
        <f>B57/(B53+B57)</f>
        <v>0.48979591836734693</v>
      </c>
      <c r="C61" s="26">
        <f>B53/(B53+B57)</f>
        <v>0.51020408163265307</v>
      </c>
      <c r="AC61" s="42" t="s">
        <v>39</v>
      </c>
      <c r="AD61" s="26">
        <f>AD57/(AD53+AD57)</f>
        <v>0.41932270916334663</v>
      </c>
      <c r="AE61" s="26">
        <f>AD53/(AD53+AD57)</f>
        <v>0.58067729083665343</v>
      </c>
      <c r="AL61" s="21" t="s">
        <v>61</v>
      </c>
    </row>
    <row r="62" spans="1:50" x14ac:dyDescent="0.15">
      <c r="A62" s="42" t="s">
        <v>64</v>
      </c>
      <c r="B62" s="28"/>
      <c r="C62" s="28"/>
      <c r="AC62" s="42" t="s">
        <v>64</v>
      </c>
      <c r="AD62" s="28"/>
      <c r="AE62" s="28"/>
    </row>
    <row r="63" spans="1:50" x14ac:dyDescent="0.15">
      <c r="J63" s="21" t="s">
        <v>61</v>
      </c>
    </row>
    <row r="73" spans="1:23" x14ac:dyDescent="0.15">
      <c r="A73" s="552" t="s">
        <v>55</v>
      </c>
      <c r="B73" s="552"/>
      <c r="C73" s="552"/>
      <c r="D73" s="552"/>
      <c r="E73" s="552"/>
      <c r="F73" s="552"/>
      <c r="G73" s="552"/>
      <c r="H73" s="552"/>
      <c r="I73" s="552"/>
      <c r="J73" s="552"/>
      <c r="K73" s="552"/>
      <c r="L73" s="552"/>
      <c r="M73" s="552"/>
      <c r="N73" s="552"/>
      <c r="O73" s="552"/>
      <c r="P73" s="552"/>
      <c r="Q73" s="552"/>
      <c r="R73" s="552"/>
      <c r="S73" s="552"/>
      <c r="T73" s="552"/>
      <c r="U73" s="552"/>
      <c r="V73" s="552"/>
      <c r="W73" s="552"/>
    </row>
    <row r="74" spans="1:23" x14ac:dyDescent="0.15">
      <c r="A74" s="22"/>
      <c r="B74" s="22"/>
      <c r="C74" s="22"/>
      <c r="D74" s="22"/>
      <c r="E74" s="22"/>
      <c r="F74" s="22"/>
      <c r="G74" s="22"/>
      <c r="H74" s="22"/>
      <c r="I74" s="22"/>
      <c r="J74" s="22"/>
      <c r="K74" s="22"/>
      <c r="L74" s="22"/>
      <c r="M74" s="22"/>
      <c r="N74" s="22"/>
      <c r="O74" s="22"/>
      <c r="P74" s="22"/>
      <c r="Q74" s="22"/>
      <c r="R74" s="22"/>
      <c r="S74" s="22"/>
      <c r="T74" s="22"/>
      <c r="U74" s="22"/>
      <c r="V74" s="22"/>
      <c r="W74" s="22"/>
    </row>
    <row r="75" spans="1:23" x14ac:dyDescent="0.15">
      <c r="H75" s="550" t="s">
        <v>36</v>
      </c>
      <c r="I75" s="550"/>
      <c r="J75" s="550"/>
      <c r="M75" s="550" t="s">
        <v>37</v>
      </c>
      <c r="N75" s="550"/>
      <c r="O75" s="550"/>
      <c r="S75" s="23" t="s">
        <v>94</v>
      </c>
    </row>
    <row r="76" spans="1:23" x14ac:dyDescent="0.15">
      <c r="H76" s="550" t="s">
        <v>38</v>
      </c>
      <c r="I76" s="550"/>
      <c r="J76" s="550"/>
      <c r="M76" s="24" t="s">
        <v>75</v>
      </c>
      <c r="S76" s="25" t="s">
        <v>40</v>
      </c>
      <c r="T76" s="25" t="s">
        <v>41</v>
      </c>
    </row>
    <row r="77" spans="1:23" x14ac:dyDescent="0.15">
      <c r="H77" s="550"/>
      <c r="I77" s="550"/>
      <c r="J77" s="550"/>
      <c r="S77" s="26">
        <f>(M87+C97+K108+K117)/(M87+C97+K108+C87)</f>
        <v>0.12380952380952381</v>
      </c>
      <c r="T77" s="26">
        <f>C87/(C87+M87+C97+K108+K117)</f>
        <v>0.87619047619047619</v>
      </c>
    </row>
    <row r="80" spans="1:23" x14ac:dyDescent="0.15">
      <c r="A80" s="552" t="s">
        <v>38</v>
      </c>
      <c r="B80" s="552"/>
      <c r="C80" s="552"/>
      <c r="D80" s="552"/>
      <c r="E80" s="552"/>
      <c r="F80" s="552"/>
      <c r="G80" s="552"/>
      <c r="H80" s="552"/>
      <c r="I80" s="552"/>
      <c r="J80" s="552"/>
      <c r="K80" s="552"/>
      <c r="L80" s="552"/>
      <c r="M80" s="552"/>
      <c r="N80" s="552"/>
      <c r="O80" s="552"/>
      <c r="P80" s="552"/>
      <c r="Q80" s="552"/>
      <c r="R80" s="552"/>
      <c r="S80" s="552"/>
      <c r="T80" s="552"/>
      <c r="U80" s="552"/>
      <c r="V80" s="552"/>
      <c r="W80" s="552"/>
    </row>
    <row r="83" spans="1:27" x14ac:dyDescent="0.15">
      <c r="C83" s="552" t="s">
        <v>48</v>
      </c>
      <c r="D83" s="552"/>
      <c r="E83" s="552"/>
      <c r="F83" s="552"/>
      <c r="G83" s="552"/>
      <c r="H83" s="552"/>
      <c r="I83" s="552"/>
      <c r="L83" s="552" t="s">
        <v>49</v>
      </c>
      <c r="M83" s="553"/>
      <c r="N83" s="553"/>
      <c r="O83" s="553"/>
      <c r="P83" s="553"/>
      <c r="R83" s="552" t="s">
        <v>50</v>
      </c>
      <c r="S83" s="552"/>
      <c r="T83" s="552"/>
      <c r="V83" s="552" t="s">
        <v>51</v>
      </c>
      <c r="W83" s="552"/>
      <c r="X83" s="21" t="s">
        <v>63</v>
      </c>
      <c r="Z83" s="27"/>
    </row>
    <row r="84" spans="1:27" x14ac:dyDescent="0.15">
      <c r="A84" s="27" t="s">
        <v>0</v>
      </c>
      <c r="B84" s="27" t="s">
        <v>66</v>
      </c>
      <c r="C84" s="27" t="s">
        <v>1</v>
      </c>
      <c r="D84" s="27" t="s">
        <v>2</v>
      </c>
      <c r="E84" s="27" t="s">
        <v>3</v>
      </c>
      <c r="F84" s="27" t="s">
        <v>4</v>
      </c>
      <c r="G84" s="27" t="s">
        <v>5</v>
      </c>
      <c r="H84" s="27" t="s">
        <v>6</v>
      </c>
      <c r="I84" s="27" t="s">
        <v>7</v>
      </c>
      <c r="J84" s="27" t="s">
        <v>8</v>
      </c>
      <c r="K84" s="27" t="s">
        <v>9</v>
      </c>
      <c r="M84" s="27" t="s">
        <v>10</v>
      </c>
      <c r="N84" s="27" t="s">
        <v>11</v>
      </c>
      <c r="O84" s="27" t="s">
        <v>12</v>
      </c>
      <c r="P84" s="27" t="s">
        <v>6</v>
      </c>
      <c r="Q84" s="27" t="s">
        <v>13</v>
      </c>
      <c r="R84" s="27"/>
      <c r="S84" s="27" t="s">
        <v>47</v>
      </c>
      <c r="T84" s="27" t="s">
        <v>45</v>
      </c>
      <c r="U84" s="27" t="s">
        <v>46</v>
      </c>
      <c r="V84" s="27"/>
      <c r="W84" s="27" t="s">
        <v>14</v>
      </c>
      <c r="X84" s="27" t="e">
        <f>((F84*0.05)+(H84*4)+(J84*-1)+(N84*0.1)+(P84*6))*0.4</f>
        <v>#VALUE!</v>
      </c>
      <c r="Y84" s="27"/>
      <c r="Z84" s="31"/>
    </row>
    <row r="85" spans="1:27" x14ac:dyDescent="0.15">
      <c r="A85" s="28"/>
      <c r="B85" s="29"/>
      <c r="C85" s="29"/>
      <c r="D85" s="29"/>
      <c r="E85" s="26" t="e">
        <f>D85/C85</f>
        <v>#DIV/0!</v>
      </c>
      <c r="F85" s="29"/>
      <c r="G85" s="30" t="e">
        <f>F85/C85</f>
        <v>#DIV/0!</v>
      </c>
      <c r="H85" s="29"/>
      <c r="I85" s="26" t="e">
        <f>H85/C85</f>
        <v>#DIV/0!</v>
      </c>
      <c r="J85" s="29"/>
      <c r="K85" s="26" t="e">
        <f>J85/C85</f>
        <v>#DIV/0!</v>
      </c>
      <c r="M85" s="29"/>
      <c r="N85" s="29"/>
      <c r="O85" s="29" t="e">
        <f>N85/M85</f>
        <v>#DIV/0!</v>
      </c>
      <c r="P85" s="29"/>
      <c r="Q85" s="26" t="e">
        <f>P85/M85</f>
        <v>#DIV/0!</v>
      </c>
      <c r="R85" s="31"/>
      <c r="S85" s="26">
        <f>(C85+M85)/($D$17+$N$17)</f>
        <v>0</v>
      </c>
      <c r="T85" s="26">
        <f>C85/($D$17)</f>
        <v>0</v>
      </c>
      <c r="U85" s="26">
        <f>M85/($N$17)</f>
        <v>0</v>
      </c>
      <c r="V85" s="32"/>
      <c r="W85" s="29">
        <f>(F85*0.05)+(H85*4)+(J85*-1)+(N85*0.1)+(P85*6)</f>
        <v>0</v>
      </c>
      <c r="X85" s="33">
        <f t="shared" ref="X85:X86" si="49">((F85*0.05)+(H85*4)+(J85*-1)+(N85*0.1)+(P85*6))*0.4</f>
        <v>0</v>
      </c>
      <c r="Y85" s="31"/>
      <c r="Z85" s="31"/>
    </row>
    <row r="86" spans="1:27" x14ac:dyDescent="0.15">
      <c r="A86" s="28"/>
      <c r="B86" s="29"/>
      <c r="C86" s="29"/>
      <c r="D86" s="29"/>
      <c r="E86" s="26" t="e">
        <f>D86/C86</f>
        <v>#DIV/0!</v>
      </c>
      <c r="F86" s="29"/>
      <c r="G86" s="30" t="e">
        <f>F86/C86</f>
        <v>#DIV/0!</v>
      </c>
      <c r="H86" s="29"/>
      <c r="I86" s="26" t="e">
        <f>H86/C86</f>
        <v>#DIV/0!</v>
      </c>
      <c r="J86" s="29"/>
      <c r="K86" s="26" t="e">
        <f t="shared" ref="K86:K87" si="50">J86/C86</f>
        <v>#DIV/0!</v>
      </c>
      <c r="M86" s="29"/>
      <c r="N86" s="29"/>
      <c r="O86" s="29" t="e">
        <f>N86/M86</f>
        <v>#DIV/0!</v>
      </c>
      <c r="P86" s="29"/>
      <c r="Q86" s="26" t="e">
        <f t="shared" ref="Q86:Q87" si="51">P86/M86</f>
        <v>#DIV/0!</v>
      </c>
      <c r="R86" s="31"/>
      <c r="S86" s="26">
        <f>(C86+M86)/($D$17+$N$17)</f>
        <v>0</v>
      </c>
      <c r="T86" s="26">
        <f>C86/($D$17)</f>
        <v>0</v>
      </c>
      <c r="U86" s="26">
        <f>M86/($N$17)</f>
        <v>0</v>
      </c>
      <c r="V86" s="32"/>
      <c r="W86" s="29">
        <f t="shared" ref="W86:W87" si="52">(F86*0.05)+(H86*4)+(J86*-1)+(N86*0.1)+(P86*6)</f>
        <v>0</v>
      </c>
      <c r="X86" s="33">
        <f t="shared" si="49"/>
        <v>0</v>
      </c>
      <c r="Y86" s="31"/>
      <c r="Z86" s="31"/>
    </row>
    <row r="87" spans="1:27" x14ac:dyDescent="0.15">
      <c r="A87" s="28" t="s">
        <v>430</v>
      </c>
      <c r="B87" s="29">
        <v>17</v>
      </c>
      <c r="C87" s="29">
        <v>552</v>
      </c>
      <c r="D87" s="29">
        <v>350</v>
      </c>
      <c r="E87" s="26">
        <f>D87/C87</f>
        <v>0.63405797101449279</v>
      </c>
      <c r="F87" s="29">
        <v>4002</v>
      </c>
      <c r="G87" s="30">
        <f>F87/C87</f>
        <v>7.25</v>
      </c>
      <c r="H87" s="29">
        <v>28</v>
      </c>
      <c r="I87" s="26">
        <f>H87/C87</f>
        <v>5.0724637681159424E-2</v>
      </c>
      <c r="J87" s="29">
        <v>16</v>
      </c>
      <c r="K87" s="26">
        <f t="shared" si="50"/>
        <v>2.8985507246376812E-2</v>
      </c>
      <c r="M87" s="29">
        <v>59</v>
      </c>
      <c r="N87" s="29">
        <v>272</v>
      </c>
      <c r="O87" s="29">
        <f>N87/M87</f>
        <v>4.6101694915254239</v>
      </c>
      <c r="P87" s="29">
        <v>2</v>
      </c>
      <c r="Q87" s="26">
        <f t="shared" si="51"/>
        <v>3.3898305084745763E-2</v>
      </c>
      <c r="R87" s="31"/>
      <c r="S87" s="26">
        <f>(C87+M87)/($D$17+$N$17)</f>
        <v>0.92435703479576403</v>
      </c>
      <c r="T87" s="26">
        <f>C87/($D$17)</f>
        <v>1.0036363636363637</v>
      </c>
      <c r="U87" s="26">
        <f>M87/($N$17)</f>
        <v>0.53153153153153154</v>
      </c>
      <c r="V87" s="32"/>
      <c r="W87" s="29">
        <f t="shared" si="52"/>
        <v>335.3</v>
      </c>
      <c r="X87" s="33"/>
      <c r="Y87" s="31"/>
      <c r="Z87" s="31"/>
    </row>
    <row r="88" spans="1:27" x14ac:dyDescent="0.15">
      <c r="A88" s="27" t="s">
        <v>44</v>
      </c>
      <c r="B88" s="27"/>
      <c r="C88" s="27">
        <f>SUM(C85:C87)</f>
        <v>552</v>
      </c>
      <c r="D88" s="27">
        <f>SUM(D85:D87)</f>
        <v>350</v>
      </c>
      <c r="E88" s="27"/>
      <c r="F88" s="27">
        <f t="shared" ref="F88" si="53">SUM(F85:F87)</f>
        <v>4002</v>
      </c>
      <c r="G88" s="27"/>
      <c r="H88" s="27">
        <f t="shared" ref="H88" si="54">SUM(H85:H87)</f>
        <v>28</v>
      </c>
      <c r="I88" s="27"/>
      <c r="J88" s="27">
        <f t="shared" ref="J88" si="55">SUM(J85:J87)</f>
        <v>16</v>
      </c>
      <c r="K88" s="27"/>
      <c r="L88" s="23"/>
      <c r="M88" s="27">
        <f>SUM(M85:M87)</f>
        <v>59</v>
      </c>
      <c r="N88" s="27">
        <f>SUM(N85:N87)</f>
        <v>272</v>
      </c>
      <c r="O88" s="27"/>
      <c r="P88" s="27">
        <f>SUM(P85:P87)</f>
        <v>2</v>
      </c>
      <c r="Q88" s="27"/>
      <c r="R88" s="27"/>
      <c r="S88" s="34">
        <f>S85+S86+S87</f>
        <v>0.92435703479576403</v>
      </c>
      <c r="T88" s="35">
        <f>C88/(C88+M88)</f>
        <v>0.90343698854337151</v>
      </c>
      <c r="U88" s="35">
        <f>M88/(M88+C88)</f>
        <v>9.6563011456628475E-2</v>
      </c>
      <c r="V88" s="32"/>
      <c r="W88" s="31"/>
      <c r="X88" s="31"/>
      <c r="Y88" s="31"/>
    </row>
    <row r="89" spans="1:27" x14ac:dyDescent="0.15">
      <c r="B89" s="31"/>
      <c r="C89" s="31"/>
      <c r="D89" s="36"/>
      <c r="E89" s="31"/>
      <c r="F89" s="37"/>
      <c r="G89" s="31"/>
      <c r="H89" s="38"/>
      <c r="I89" s="31"/>
      <c r="J89" s="38"/>
      <c r="K89" s="31"/>
      <c r="L89" s="31"/>
      <c r="M89" s="31"/>
      <c r="N89" s="31"/>
      <c r="O89" s="31"/>
      <c r="P89" s="31"/>
      <c r="Q89" s="31"/>
      <c r="R89" s="31"/>
    </row>
    <row r="90" spans="1:27" x14ac:dyDescent="0.15">
      <c r="B90" s="31"/>
      <c r="C90" s="31"/>
      <c r="D90" s="36"/>
      <c r="E90" s="31"/>
      <c r="F90" s="37"/>
      <c r="G90" s="31"/>
      <c r="H90" s="38"/>
      <c r="I90" s="31"/>
      <c r="J90" s="38"/>
      <c r="K90" s="31"/>
      <c r="L90" s="31"/>
      <c r="M90" s="31"/>
      <c r="N90" s="31"/>
      <c r="O90" s="31"/>
      <c r="P90" s="31"/>
      <c r="Q90" s="31"/>
      <c r="R90" s="31"/>
      <c r="Z90" s="22"/>
      <c r="AA90" s="22"/>
    </row>
    <row r="91" spans="1:27" x14ac:dyDescent="0.15">
      <c r="A91" s="552" t="s">
        <v>49</v>
      </c>
      <c r="B91" s="552"/>
      <c r="C91" s="552"/>
      <c r="D91" s="552"/>
      <c r="E91" s="552"/>
      <c r="F91" s="552"/>
      <c r="G91" s="552"/>
      <c r="H91" s="552" t="s">
        <v>52</v>
      </c>
      <c r="I91" s="553"/>
      <c r="J91" s="553"/>
      <c r="K91" s="553"/>
      <c r="L91" s="553"/>
      <c r="M91" s="553"/>
      <c r="N91" s="31"/>
      <c r="O91" s="31"/>
      <c r="R91" s="552" t="s">
        <v>50</v>
      </c>
      <c r="S91" s="552"/>
      <c r="T91" s="552"/>
      <c r="V91" s="552" t="s">
        <v>51</v>
      </c>
      <c r="W91" s="552"/>
      <c r="X91" s="22" t="s">
        <v>21</v>
      </c>
      <c r="Y91" s="22" t="s">
        <v>1002</v>
      </c>
      <c r="Z91" s="27"/>
      <c r="AA91" s="27"/>
    </row>
    <row r="92" spans="1:27" x14ac:dyDescent="0.15">
      <c r="A92" s="27" t="s">
        <v>16</v>
      </c>
      <c r="B92" s="27" t="s">
        <v>66</v>
      </c>
      <c r="C92" s="27" t="s">
        <v>1</v>
      </c>
      <c r="D92" s="27" t="s">
        <v>4</v>
      </c>
      <c r="E92" s="27" t="s">
        <v>5</v>
      </c>
      <c r="F92" s="27" t="s">
        <v>6</v>
      </c>
      <c r="G92" s="27" t="s">
        <v>7</v>
      </c>
      <c r="I92" s="27" t="s">
        <v>34</v>
      </c>
      <c r="J92" s="27" t="s">
        <v>17</v>
      </c>
      <c r="K92" s="27" t="s">
        <v>18</v>
      </c>
      <c r="L92" s="27" t="s">
        <v>19</v>
      </c>
      <c r="M92" s="27" t="s">
        <v>20</v>
      </c>
      <c r="N92" s="27" t="s">
        <v>6</v>
      </c>
      <c r="O92" s="27" t="s">
        <v>53</v>
      </c>
      <c r="R92" s="27" t="s">
        <v>16</v>
      </c>
      <c r="S92" s="27" t="s">
        <v>47</v>
      </c>
      <c r="T92" s="27" t="s">
        <v>45</v>
      </c>
      <c r="U92" s="27" t="s">
        <v>46</v>
      </c>
      <c r="W92" s="27" t="s">
        <v>14</v>
      </c>
      <c r="X92" s="27" t="e">
        <f>(D92*0.1)+(F92*6)+(K92*1)+(L92*0.1)+(N92*6)</f>
        <v>#VALUE!</v>
      </c>
      <c r="Y92" s="27" t="e">
        <f>(D92*0.1)+(F92*6)+(K92*0.5)+(L92*0.1)+(N92*6)</f>
        <v>#VALUE!</v>
      </c>
      <c r="Z92" s="31"/>
      <c r="AA92" s="31"/>
    </row>
    <row r="93" spans="1:27" x14ac:dyDescent="0.15">
      <c r="A93" s="28" t="s">
        <v>1482</v>
      </c>
      <c r="B93" s="39">
        <v>14</v>
      </c>
      <c r="C93" s="29">
        <v>109</v>
      </c>
      <c r="D93" s="29">
        <v>439</v>
      </c>
      <c r="E93" s="29">
        <f>D93/C93</f>
        <v>4.0275229357798166</v>
      </c>
      <c r="F93" s="29">
        <v>2</v>
      </c>
      <c r="G93" s="26">
        <f>F93/C93</f>
        <v>1.834862385321101E-2</v>
      </c>
      <c r="I93" s="26">
        <f>K93/J93</f>
        <v>0.72727272727272729</v>
      </c>
      <c r="J93" s="29">
        <v>55</v>
      </c>
      <c r="K93" s="29">
        <v>40</v>
      </c>
      <c r="L93" s="29">
        <v>309</v>
      </c>
      <c r="M93" s="30">
        <f>L93/K93</f>
        <v>7.7249999999999996</v>
      </c>
      <c r="N93" s="29">
        <v>2</v>
      </c>
      <c r="O93" s="26">
        <f>N93/K93</f>
        <v>0.05</v>
      </c>
      <c r="R93" s="28"/>
      <c r="S93" s="26">
        <f>(C93+J93)/($D$27+$K$27+$N$17+$E$17+$L$38+$L$47)</f>
        <v>0.16548940464177597</v>
      </c>
      <c r="T93" s="26">
        <f>J93/($K$27+$F$38+$F$47)</f>
        <v>0.14435695538057744</v>
      </c>
      <c r="U93" s="26">
        <f>C93/($D$27+$N$17+$L$38+$L$47)</f>
        <v>0.20643939393939395</v>
      </c>
      <c r="W93" s="29">
        <f>(D93*0.1)+(F93*6)+(L93*0.1)+(N93*6)</f>
        <v>98.800000000000011</v>
      </c>
      <c r="X93" s="29">
        <f t="shared" ref="X93:X96" si="56">(D93*0.1)+(F93*6)+(K93*1)+(L93*0.1)+(N93*6)</f>
        <v>138.80000000000001</v>
      </c>
      <c r="Y93" s="29">
        <f t="shared" ref="Y93:Y96" si="57">(D93*0.1)+(F93*6)+(K93*0.5)+(L93*0.1)+(N93*6)</f>
        <v>118.80000000000001</v>
      </c>
      <c r="Z93" s="31"/>
      <c r="AA93" s="31"/>
    </row>
    <row r="94" spans="1:27" x14ac:dyDescent="0.15">
      <c r="A94" s="28"/>
      <c r="B94" s="39"/>
      <c r="C94" s="29"/>
      <c r="D94" s="29"/>
      <c r="E94" s="29" t="e">
        <f>D94/C94</f>
        <v>#DIV/0!</v>
      </c>
      <c r="F94" s="29">
        <v>0</v>
      </c>
      <c r="G94" s="26" t="e">
        <f>F94/C94</f>
        <v>#DIV/0!</v>
      </c>
      <c r="I94" s="26" t="e">
        <f t="shared" ref="I94:I97" si="58">K94/J94</f>
        <v>#DIV/0!</v>
      </c>
      <c r="J94" s="29"/>
      <c r="K94" s="29"/>
      <c r="L94" s="29"/>
      <c r="M94" s="30" t="e">
        <f>L94/K94</f>
        <v>#DIV/0!</v>
      </c>
      <c r="N94" s="29">
        <v>0</v>
      </c>
      <c r="O94" s="26" t="e">
        <f t="shared" ref="O94:O97" si="59">N94/K94</f>
        <v>#DIV/0!</v>
      </c>
      <c r="R94" s="28"/>
      <c r="S94" s="26">
        <f>(C94+J94)/($D$27+$K$27+$N$17+$E$17+$L$38+$L$47)</f>
        <v>0</v>
      </c>
      <c r="T94" s="26">
        <f>J94/($K$27+$F$38+$F$47)</f>
        <v>0</v>
      </c>
      <c r="U94" s="26">
        <f>C94/($D$27+$N$17+$L$38+$L$47)</f>
        <v>0</v>
      </c>
      <c r="W94" s="29">
        <f t="shared" ref="W94:W97" si="60">(D94*0.1)+(F94*6)+(L94*0.1)+(N94*6)</f>
        <v>0</v>
      </c>
      <c r="X94" s="29">
        <f t="shared" si="56"/>
        <v>0</v>
      </c>
      <c r="Y94" s="29">
        <f t="shared" si="57"/>
        <v>0</v>
      </c>
      <c r="Z94" s="31"/>
      <c r="AA94" s="31"/>
    </row>
    <row r="95" spans="1:27" x14ac:dyDescent="0.15">
      <c r="A95" s="28" t="s">
        <v>431</v>
      </c>
      <c r="B95" s="39">
        <v>16</v>
      </c>
      <c r="C95" s="29">
        <v>270</v>
      </c>
      <c r="D95" s="29">
        <v>1081</v>
      </c>
      <c r="E95" s="29">
        <f>D95/C95</f>
        <v>4.003703703703704</v>
      </c>
      <c r="F95" s="29">
        <v>3</v>
      </c>
      <c r="G95" s="26">
        <f>F95/C95</f>
        <v>1.1111111111111112E-2</v>
      </c>
      <c r="I95" s="26">
        <f t="shared" si="58"/>
        <v>0.68421052631578949</v>
      </c>
      <c r="J95" s="29">
        <v>38</v>
      </c>
      <c r="K95" s="29">
        <v>26</v>
      </c>
      <c r="L95" s="29">
        <v>178</v>
      </c>
      <c r="M95" s="30">
        <f>L95/K95</f>
        <v>6.8461538461538458</v>
      </c>
      <c r="N95" s="29">
        <v>2</v>
      </c>
      <c r="O95" s="26">
        <f t="shared" si="59"/>
        <v>7.6923076923076927E-2</v>
      </c>
      <c r="R95" s="28" t="s">
        <v>416</v>
      </c>
      <c r="S95" s="26">
        <f>(C95+J95)/($D$27+$K$27+$N$17+$E$17+$L$38+$L$47)</f>
        <v>0.31079717457114026</v>
      </c>
      <c r="T95" s="26">
        <f>J95/($K$27+$F$38+$F$47)</f>
        <v>9.9737532808398949E-2</v>
      </c>
      <c r="U95" s="26">
        <f>C95/($D$27+$N$17+$L$38+$L$47)</f>
        <v>0.51136363636363635</v>
      </c>
      <c r="W95" s="29">
        <f t="shared" si="60"/>
        <v>155.9</v>
      </c>
      <c r="X95" s="29">
        <f t="shared" si="56"/>
        <v>181.90000000000003</v>
      </c>
      <c r="Y95" s="29">
        <f t="shared" si="57"/>
        <v>168.90000000000003</v>
      </c>
      <c r="Z95" s="31"/>
      <c r="AA95" s="31"/>
    </row>
    <row r="96" spans="1:27" x14ac:dyDescent="0.15">
      <c r="A96" s="28" t="s">
        <v>1313</v>
      </c>
      <c r="B96" s="39"/>
      <c r="C96" s="29"/>
      <c r="D96" s="29"/>
      <c r="E96" s="29" t="e">
        <f>D96/C96</f>
        <v>#DIV/0!</v>
      </c>
      <c r="F96" s="29">
        <v>0</v>
      </c>
      <c r="G96" s="26" t="e">
        <f>F96/C96</f>
        <v>#DIV/0!</v>
      </c>
      <c r="I96" s="26" t="e">
        <f t="shared" si="58"/>
        <v>#DIV/0!</v>
      </c>
      <c r="J96" s="29"/>
      <c r="K96" s="29"/>
      <c r="L96" s="29"/>
      <c r="M96" s="30" t="e">
        <f>L96/K96</f>
        <v>#DIV/0!</v>
      </c>
      <c r="N96" s="29">
        <v>0</v>
      </c>
      <c r="O96" s="26" t="e">
        <f t="shared" si="59"/>
        <v>#DIV/0!</v>
      </c>
      <c r="R96" s="28" t="s">
        <v>279</v>
      </c>
      <c r="S96" s="26">
        <f>(C96+J96)/($D$27+$K$27+$N$17+$E$17+$L$38+$L$47)</f>
        <v>0</v>
      </c>
      <c r="T96" s="26">
        <f>J96/($K$27+$F$38+$F$47)</f>
        <v>0</v>
      </c>
      <c r="U96" s="26">
        <f>C96/($D$27+$N$17+$L$38+$L$47)</f>
        <v>0</v>
      </c>
      <c r="W96" s="29">
        <f t="shared" si="60"/>
        <v>0</v>
      </c>
      <c r="X96" s="29">
        <f t="shared" si="56"/>
        <v>0</v>
      </c>
      <c r="Y96" s="29">
        <f t="shared" si="57"/>
        <v>0</v>
      </c>
      <c r="Z96" s="31"/>
      <c r="AA96" s="31"/>
    </row>
    <row r="97" spans="1:26" x14ac:dyDescent="0.15">
      <c r="A97" s="28" t="s">
        <v>982</v>
      </c>
      <c r="B97" s="39">
        <v>8</v>
      </c>
      <c r="C97" s="29">
        <v>19</v>
      </c>
      <c r="D97" s="29">
        <v>74</v>
      </c>
      <c r="E97" s="29">
        <f>D97/C97</f>
        <v>3.8947368421052633</v>
      </c>
      <c r="F97" s="29">
        <v>0</v>
      </c>
      <c r="G97" s="26">
        <f>F97/C97</f>
        <v>0</v>
      </c>
      <c r="I97" s="26">
        <f t="shared" si="58"/>
        <v>0.625</v>
      </c>
      <c r="J97" s="29">
        <v>16</v>
      </c>
      <c r="K97" s="29">
        <v>10</v>
      </c>
      <c r="L97" s="29">
        <v>68</v>
      </c>
      <c r="M97" s="30">
        <f>L97/K97</f>
        <v>6.8</v>
      </c>
      <c r="N97" s="29">
        <v>0</v>
      </c>
      <c r="O97" s="26">
        <f t="shared" si="59"/>
        <v>0</v>
      </c>
      <c r="R97" s="28" t="s">
        <v>983</v>
      </c>
      <c r="S97" s="26">
        <f>(C97+J97)/($D$27+$K$27+$N$17+$E$17+$L$38+$L$47)</f>
        <v>3.5317860746720484E-2</v>
      </c>
      <c r="T97" s="26">
        <f>J97/($K$27+$F$38+$F$47)</f>
        <v>4.1994750656167978E-2</v>
      </c>
      <c r="U97" s="26">
        <f>C97/($D$27+$N$17+$L$38+$L$47)</f>
        <v>3.5984848484848488E-2</v>
      </c>
      <c r="W97" s="29">
        <f t="shared" si="60"/>
        <v>14.200000000000001</v>
      </c>
      <c r="X97" s="29"/>
      <c r="Y97" s="29"/>
    </row>
    <row r="98" spans="1:26" x14ac:dyDescent="0.15">
      <c r="A98" s="27" t="s">
        <v>44</v>
      </c>
      <c r="B98" s="27"/>
      <c r="C98" s="27">
        <f>SUM(C93:C97)</f>
        <v>398</v>
      </c>
      <c r="D98" s="27">
        <f t="shared" ref="D98" si="61">SUM(D93:D97)</f>
        <v>1594</v>
      </c>
      <c r="E98" s="27"/>
      <c r="F98" s="27">
        <f t="shared" ref="F98" si="62">SUM(F93:F97)</f>
        <v>5</v>
      </c>
      <c r="G98" s="27"/>
      <c r="H98" s="27"/>
      <c r="I98" s="27"/>
      <c r="J98" s="27">
        <f>SUM(J93:J97)</f>
        <v>109</v>
      </c>
      <c r="K98" s="27">
        <f t="shared" ref="K98:L98" si="63">SUM(K93:K97)</f>
        <v>76</v>
      </c>
      <c r="L98" s="27">
        <f t="shared" si="63"/>
        <v>555</v>
      </c>
      <c r="M98" s="27"/>
      <c r="N98" s="27">
        <f t="shared" ref="N98" si="64">SUM(N93:N97)</f>
        <v>4</v>
      </c>
      <c r="O98" s="27"/>
    </row>
    <row r="99" spans="1:26" x14ac:dyDescent="0.15">
      <c r="A99" s="27"/>
      <c r="B99" s="31"/>
      <c r="C99" s="31"/>
      <c r="D99" s="31"/>
      <c r="E99" s="31"/>
      <c r="F99" s="31"/>
      <c r="G99" s="31"/>
      <c r="H99" s="27"/>
      <c r="I99" s="31"/>
      <c r="J99" s="31"/>
      <c r="K99" s="31"/>
      <c r="L99" s="31"/>
      <c r="M99" s="31"/>
      <c r="N99" s="31"/>
    </row>
    <row r="100" spans="1:26" x14ac:dyDescent="0.15">
      <c r="B100" s="31"/>
      <c r="C100" s="31"/>
      <c r="D100" s="31"/>
      <c r="E100" s="31"/>
      <c r="F100" s="31"/>
      <c r="G100" s="31"/>
      <c r="H100" s="31"/>
      <c r="I100" s="31"/>
      <c r="J100" s="31"/>
      <c r="K100" s="31"/>
      <c r="L100" s="31"/>
      <c r="M100" s="31"/>
    </row>
    <row r="101" spans="1:26" x14ac:dyDescent="0.15">
      <c r="A101" s="552" t="s">
        <v>52</v>
      </c>
      <c r="B101" s="552"/>
      <c r="C101" s="552"/>
      <c r="D101" s="552"/>
      <c r="E101" s="552"/>
      <c r="F101" s="552"/>
      <c r="G101" s="552"/>
      <c r="H101" s="31"/>
      <c r="I101" s="31"/>
      <c r="J101" s="552" t="s">
        <v>49</v>
      </c>
      <c r="K101" s="552"/>
      <c r="L101" s="552"/>
      <c r="M101" s="552"/>
      <c r="N101" s="552"/>
      <c r="R101" s="552" t="s">
        <v>50</v>
      </c>
      <c r="S101" s="552"/>
      <c r="T101" s="552"/>
      <c r="V101" s="552" t="s">
        <v>51</v>
      </c>
      <c r="W101" s="551"/>
      <c r="X101" s="21" t="s">
        <v>21</v>
      </c>
      <c r="Y101" s="21" t="s">
        <v>1003</v>
      </c>
      <c r="Z101" s="27"/>
    </row>
    <row r="102" spans="1:26" x14ac:dyDescent="0.15">
      <c r="A102" s="27" t="s">
        <v>25</v>
      </c>
      <c r="B102" s="27" t="s">
        <v>66</v>
      </c>
      <c r="C102" s="27" t="s">
        <v>34</v>
      </c>
      <c r="D102" s="27" t="s">
        <v>17</v>
      </c>
      <c r="E102" s="27" t="s">
        <v>18</v>
      </c>
      <c r="F102" s="27" t="s">
        <v>19</v>
      </c>
      <c r="G102" s="27" t="s">
        <v>20</v>
      </c>
      <c r="H102" s="27" t="s">
        <v>6</v>
      </c>
      <c r="I102" s="27" t="s">
        <v>53</v>
      </c>
      <c r="K102" s="27" t="s">
        <v>10</v>
      </c>
      <c r="L102" s="27" t="s">
        <v>11</v>
      </c>
      <c r="M102" s="27" t="s">
        <v>12</v>
      </c>
      <c r="N102" s="27" t="s">
        <v>26</v>
      </c>
      <c r="O102" s="27" t="s">
        <v>7</v>
      </c>
      <c r="R102" s="27" t="s">
        <v>25</v>
      </c>
      <c r="S102" s="27" t="s">
        <v>47</v>
      </c>
      <c r="T102" s="27" t="s">
        <v>45</v>
      </c>
      <c r="U102" s="27" t="s">
        <v>46</v>
      </c>
      <c r="W102" s="27" t="s">
        <v>14</v>
      </c>
      <c r="X102" s="27" t="e">
        <f>(E102*1)+(F102*0.1)+(H102*6)+(L102*0.1)+(N102*6)</f>
        <v>#VALUE!</v>
      </c>
      <c r="Y102" s="27" t="e">
        <f>(E102*0.5)+(F102*0.1)+(H102*6)+(L102*0.1)+(N102*6)</f>
        <v>#VALUE!</v>
      </c>
      <c r="Z102" s="31"/>
    </row>
    <row r="103" spans="1:26" x14ac:dyDescent="0.15">
      <c r="A103" s="28" t="s">
        <v>432</v>
      </c>
      <c r="B103" s="29">
        <v>17</v>
      </c>
      <c r="C103" s="26">
        <f>E103/D103</f>
        <v>0.6171875</v>
      </c>
      <c r="D103" s="29">
        <v>128</v>
      </c>
      <c r="E103" s="29">
        <v>79</v>
      </c>
      <c r="F103" s="29">
        <v>1121</v>
      </c>
      <c r="G103" s="29">
        <f t="shared" ref="G103:G108" si="65">F103/E103</f>
        <v>14.189873417721518</v>
      </c>
      <c r="H103" s="29">
        <v>5</v>
      </c>
      <c r="I103" s="26">
        <f>H103/E103</f>
        <v>6.3291139240506333E-2</v>
      </c>
      <c r="K103" s="29">
        <v>3</v>
      </c>
      <c r="L103" s="29">
        <v>27</v>
      </c>
      <c r="M103" s="40">
        <f t="shared" ref="M103:M108" si="66">L103/K103</f>
        <v>9</v>
      </c>
      <c r="N103" s="29">
        <v>0</v>
      </c>
      <c r="O103" s="26">
        <f>N103/K103</f>
        <v>0</v>
      </c>
      <c r="R103" s="28" t="s">
        <v>280</v>
      </c>
      <c r="S103" s="41">
        <f t="shared" ref="S103:S108" si="67">(D103+K103)/($D$27+$L$27+$N$17+$E$47+$L$47)</f>
        <v>0.18219749652294853</v>
      </c>
      <c r="T103" s="41">
        <f t="shared" ref="T103:T108" si="68">D103/($E$17)</f>
        <v>0.35555555555555557</v>
      </c>
      <c r="U103" s="41">
        <f t="shared" ref="U103:U108" si="69">K103/($N$17+$D$27+$L$38+$L$47)</f>
        <v>5.681818181818182E-3</v>
      </c>
      <c r="W103" s="29">
        <f>(F103*0.1)+(H103*6)+(L103*0.1)+(N103*6)</f>
        <v>144.80000000000001</v>
      </c>
      <c r="X103" s="29">
        <f t="shared" ref="X103:X107" si="70">(E103*1)+(F103*0.1)+(H103*6)+(L103*0.1)+(N103*6)</f>
        <v>223.8</v>
      </c>
      <c r="Y103" s="29">
        <f t="shared" ref="Y103:Y107" si="71">(E103*0.5)+(F103*0.1)+(H103*6)+(L103*0.1)+(N103*6)</f>
        <v>184.3</v>
      </c>
      <c r="Z103" s="31"/>
    </row>
    <row r="104" spans="1:26" x14ac:dyDescent="0.15">
      <c r="A104" s="28"/>
      <c r="B104" s="29">
        <v>16</v>
      </c>
      <c r="C104" s="26" t="e">
        <f t="shared" ref="C104:C108" si="72">E104/D104</f>
        <v>#DIV/0!</v>
      </c>
      <c r="D104" s="29"/>
      <c r="E104" s="29"/>
      <c r="F104" s="29"/>
      <c r="G104" s="29" t="e">
        <f t="shared" si="65"/>
        <v>#DIV/0!</v>
      </c>
      <c r="H104" s="29"/>
      <c r="I104" s="26" t="e">
        <f t="shared" ref="I104:I108" si="73">H104/E104</f>
        <v>#DIV/0!</v>
      </c>
      <c r="K104" s="29">
        <v>16</v>
      </c>
      <c r="L104" s="29">
        <v>194</v>
      </c>
      <c r="M104" s="40">
        <f t="shared" si="66"/>
        <v>12.125</v>
      </c>
      <c r="N104" s="29">
        <v>1</v>
      </c>
      <c r="O104" s="26">
        <f t="shared" ref="O104:O108" si="74">N104/K104</f>
        <v>6.25E-2</v>
      </c>
      <c r="R104" s="28"/>
      <c r="S104" s="41">
        <f t="shared" si="67"/>
        <v>2.2253129346314324E-2</v>
      </c>
      <c r="T104" s="41">
        <f t="shared" si="68"/>
        <v>0</v>
      </c>
      <c r="U104" s="41">
        <f t="shared" si="69"/>
        <v>3.0303030303030304E-2</v>
      </c>
      <c r="W104" s="29">
        <f t="shared" ref="W104:W108" si="75">(F104*0.1)+(H104*6)+(L104*0.1)+(N104*6)</f>
        <v>25.400000000000002</v>
      </c>
      <c r="X104" s="29">
        <f t="shared" si="70"/>
        <v>25.400000000000002</v>
      </c>
      <c r="Y104" s="29">
        <f t="shared" si="71"/>
        <v>25.400000000000002</v>
      </c>
      <c r="Z104" s="31"/>
    </row>
    <row r="105" spans="1:26" x14ac:dyDescent="0.15">
      <c r="A105" s="28" t="s">
        <v>433</v>
      </c>
      <c r="B105" s="29">
        <v>17</v>
      </c>
      <c r="C105" s="26">
        <f t="shared" si="72"/>
        <v>0.62727272727272732</v>
      </c>
      <c r="D105" s="29">
        <v>110</v>
      </c>
      <c r="E105" s="29">
        <v>69</v>
      </c>
      <c r="F105" s="29">
        <v>901</v>
      </c>
      <c r="G105" s="29">
        <f t="shared" si="65"/>
        <v>13.057971014492754</v>
      </c>
      <c r="H105" s="29">
        <v>10</v>
      </c>
      <c r="I105" s="26">
        <f t="shared" si="73"/>
        <v>0.14492753623188406</v>
      </c>
      <c r="K105" s="29">
        <v>3</v>
      </c>
      <c r="L105" s="29">
        <v>10</v>
      </c>
      <c r="M105" s="40">
        <f t="shared" si="66"/>
        <v>3.3333333333333335</v>
      </c>
      <c r="N105" s="29">
        <v>0</v>
      </c>
      <c r="O105" s="26">
        <f t="shared" si="74"/>
        <v>0</v>
      </c>
      <c r="R105" s="28" t="s">
        <v>417</v>
      </c>
      <c r="S105" s="41">
        <f t="shared" si="67"/>
        <v>0.15716272600834491</v>
      </c>
      <c r="T105" s="41">
        <f t="shared" si="68"/>
        <v>0.30555555555555558</v>
      </c>
      <c r="U105" s="41">
        <f t="shared" si="69"/>
        <v>5.681818181818182E-3</v>
      </c>
      <c r="W105" s="29">
        <f t="shared" si="75"/>
        <v>151.10000000000002</v>
      </c>
      <c r="X105" s="29">
        <f t="shared" si="70"/>
        <v>220.10000000000002</v>
      </c>
      <c r="Y105" s="29">
        <f t="shared" si="71"/>
        <v>185.60000000000002</v>
      </c>
      <c r="Z105" s="31"/>
    </row>
    <row r="106" spans="1:26" x14ac:dyDescent="0.15">
      <c r="A106" s="28" t="s">
        <v>621</v>
      </c>
      <c r="B106" s="29">
        <v>8</v>
      </c>
      <c r="C106" s="26">
        <f t="shared" si="72"/>
        <v>0.51923076923076927</v>
      </c>
      <c r="D106" s="29">
        <v>52</v>
      </c>
      <c r="E106" s="29">
        <v>27</v>
      </c>
      <c r="F106" s="29">
        <v>369</v>
      </c>
      <c r="G106" s="29">
        <f t="shared" si="65"/>
        <v>13.666666666666666</v>
      </c>
      <c r="H106" s="29">
        <v>2</v>
      </c>
      <c r="I106" s="26">
        <f t="shared" si="73"/>
        <v>7.407407407407407E-2</v>
      </c>
      <c r="K106" s="29">
        <v>1</v>
      </c>
      <c r="L106" s="29">
        <v>12</v>
      </c>
      <c r="M106" s="40">
        <f t="shared" si="66"/>
        <v>12</v>
      </c>
      <c r="N106" s="29">
        <v>0</v>
      </c>
      <c r="O106" s="26">
        <f t="shared" si="74"/>
        <v>0</v>
      </c>
      <c r="R106" s="28" t="s">
        <v>281</v>
      </c>
      <c r="S106" s="41">
        <f t="shared" si="67"/>
        <v>7.37134909596662E-2</v>
      </c>
      <c r="T106" s="41">
        <f t="shared" si="68"/>
        <v>0.14444444444444443</v>
      </c>
      <c r="U106" s="41">
        <f t="shared" si="69"/>
        <v>1.893939393939394E-3</v>
      </c>
      <c r="W106" s="29">
        <f t="shared" si="75"/>
        <v>50.1</v>
      </c>
      <c r="X106" s="29">
        <f t="shared" si="70"/>
        <v>77.100000000000009</v>
      </c>
      <c r="Y106" s="29">
        <f t="shared" si="71"/>
        <v>63.6</v>
      </c>
      <c r="Z106" s="31"/>
    </row>
    <row r="107" spans="1:26" x14ac:dyDescent="0.15">
      <c r="A107" s="28" t="s">
        <v>984</v>
      </c>
      <c r="B107" s="29">
        <v>4</v>
      </c>
      <c r="C107" s="26">
        <f t="shared" si="72"/>
        <v>0.66666666666666663</v>
      </c>
      <c r="D107" s="29">
        <v>15</v>
      </c>
      <c r="E107" s="29">
        <v>10</v>
      </c>
      <c r="F107" s="29">
        <v>65</v>
      </c>
      <c r="G107" s="29">
        <f t="shared" si="65"/>
        <v>6.5</v>
      </c>
      <c r="H107" s="29">
        <v>0</v>
      </c>
      <c r="I107" s="26">
        <f t="shared" si="73"/>
        <v>0</v>
      </c>
      <c r="K107" s="29"/>
      <c r="L107" s="29"/>
      <c r="M107" s="40" t="e">
        <f t="shared" si="66"/>
        <v>#DIV/0!</v>
      </c>
      <c r="N107" s="29"/>
      <c r="O107" s="26" t="e">
        <f t="shared" si="74"/>
        <v>#DIV/0!</v>
      </c>
      <c r="R107" s="28" t="s">
        <v>985</v>
      </c>
      <c r="S107" s="41">
        <f t="shared" si="67"/>
        <v>2.0862308762169681E-2</v>
      </c>
      <c r="T107" s="41">
        <f t="shared" si="68"/>
        <v>4.1666666666666664E-2</v>
      </c>
      <c r="U107" s="41">
        <f t="shared" si="69"/>
        <v>0</v>
      </c>
      <c r="W107" s="29">
        <f t="shared" si="75"/>
        <v>6.5</v>
      </c>
      <c r="X107" s="29">
        <f t="shared" si="70"/>
        <v>16.5</v>
      </c>
      <c r="Y107" s="29">
        <f t="shared" si="71"/>
        <v>11.5</v>
      </c>
      <c r="Z107" s="31"/>
    </row>
    <row r="108" spans="1:26" x14ac:dyDescent="0.15">
      <c r="A108" s="28" t="s">
        <v>434</v>
      </c>
      <c r="B108" s="29">
        <v>8</v>
      </c>
      <c r="C108" s="26">
        <f t="shared" si="72"/>
        <v>0.875</v>
      </c>
      <c r="D108" s="29">
        <v>8</v>
      </c>
      <c r="E108" s="29">
        <v>7</v>
      </c>
      <c r="F108" s="29">
        <v>52</v>
      </c>
      <c r="G108" s="29">
        <f t="shared" si="65"/>
        <v>7.4285714285714288</v>
      </c>
      <c r="H108" s="29">
        <v>0</v>
      </c>
      <c r="I108" s="26">
        <f t="shared" si="73"/>
        <v>0</v>
      </c>
      <c r="K108" s="29"/>
      <c r="L108" s="29"/>
      <c r="M108" s="40" t="e">
        <f t="shared" si="66"/>
        <v>#DIV/0!</v>
      </c>
      <c r="N108" s="29"/>
      <c r="O108" s="26" t="e">
        <f t="shared" si="74"/>
        <v>#DIV/0!</v>
      </c>
      <c r="R108" s="28" t="s">
        <v>282</v>
      </c>
      <c r="S108" s="41">
        <f t="shared" si="67"/>
        <v>1.1126564673157162E-2</v>
      </c>
      <c r="T108" s="41">
        <f t="shared" si="68"/>
        <v>2.2222222222222223E-2</v>
      </c>
      <c r="U108" s="41">
        <f t="shared" si="69"/>
        <v>0</v>
      </c>
      <c r="W108" s="29">
        <f t="shared" si="75"/>
        <v>5.2</v>
      </c>
      <c r="X108" s="29"/>
      <c r="Y108" s="29"/>
    </row>
    <row r="109" spans="1:26" x14ac:dyDescent="0.15">
      <c r="A109" s="27" t="s">
        <v>44</v>
      </c>
      <c r="B109" s="27"/>
      <c r="C109" s="23"/>
      <c r="D109" s="27">
        <f>SUM(D103:D108)</f>
        <v>313</v>
      </c>
      <c r="E109" s="27">
        <f t="shared" ref="E109:F109" si="76">SUM(E103:E108)</f>
        <v>192</v>
      </c>
      <c r="F109" s="27">
        <f t="shared" si="76"/>
        <v>2508</v>
      </c>
      <c r="G109" s="27"/>
      <c r="H109" s="27">
        <f t="shared" ref="H109" si="77">SUM(H103:H108)</f>
        <v>17</v>
      </c>
      <c r="I109" s="27"/>
      <c r="J109" s="27"/>
      <c r="K109" s="27">
        <f>SUM(K103:K108)</f>
        <v>23</v>
      </c>
      <c r="L109" s="27">
        <f t="shared" ref="L109" si="78">SUM(L103:L108)</f>
        <v>243</v>
      </c>
      <c r="M109" s="27"/>
      <c r="N109" s="27">
        <f t="shared" ref="N109" si="79">SUM(N103:N108)</f>
        <v>1</v>
      </c>
      <c r="O109" s="27"/>
    </row>
    <row r="110" spans="1:26" x14ac:dyDescent="0.15">
      <c r="A110" s="415"/>
      <c r="C110" s="31"/>
      <c r="D110" s="31"/>
      <c r="E110" s="31"/>
      <c r="F110" s="31"/>
      <c r="G110" s="31"/>
      <c r="H110" s="31"/>
      <c r="I110" s="31"/>
      <c r="J110" s="31"/>
      <c r="K110" s="31"/>
      <c r="L110" s="31"/>
    </row>
    <row r="111" spans="1:26" x14ac:dyDescent="0.15">
      <c r="A111" s="27"/>
      <c r="C111" s="31"/>
      <c r="D111" s="31"/>
      <c r="E111" s="31"/>
      <c r="F111" s="31"/>
      <c r="G111" s="31"/>
      <c r="H111" s="31"/>
      <c r="I111" s="31"/>
      <c r="J111" s="31"/>
      <c r="K111" s="31"/>
      <c r="L111" s="31"/>
    </row>
    <row r="112" spans="1:26" x14ac:dyDescent="0.15">
      <c r="A112" s="552" t="s">
        <v>52</v>
      </c>
      <c r="B112" s="552"/>
      <c r="C112" s="552"/>
      <c r="D112" s="552"/>
      <c r="E112" s="552"/>
      <c r="F112" s="552"/>
      <c r="G112" s="552"/>
      <c r="H112" s="31"/>
      <c r="I112" s="31"/>
      <c r="J112" s="552" t="s">
        <v>49</v>
      </c>
      <c r="K112" s="552"/>
      <c r="L112" s="552"/>
      <c r="M112" s="552"/>
      <c r="N112" s="552"/>
      <c r="R112" s="552" t="s">
        <v>50</v>
      </c>
      <c r="S112" s="552"/>
      <c r="T112" s="552"/>
      <c r="V112" s="552" t="s">
        <v>51</v>
      </c>
      <c r="W112" s="551"/>
      <c r="X112" s="21" t="s">
        <v>21</v>
      </c>
      <c r="Y112" s="21" t="s">
        <v>1004</v>
      </c>
      <c r="Z112" s="27"/>
    </row>
    <row r="113" spans="1:26" x14ac:dyDescent="0.15">
      <c r="A113" s="27" t="s">
        <v>31</v>
      </c>
      <c r="B113" s="27" t="s">
        <v>66</v>
      </c>
      <c r="C113" s="27" t="s">
        <v>34</v>
      </c>
      <c r="D113" s="27" t="s">
        <v>17</v>
      </c>
      <c r="E113" s="27" t="s">
        <v>18</v>
      </c>
      <c r="F113" s="27" t="s">
        <v>19</v>
      </c>
      <c r="G113" s="27" t="s">
        <v>20</v>
      </c>
      <c r="H113" s="27" t="s">
        <v>6</v>
      </c>
      <c r="I113" s="27" t="s">
        <v>53</v>
      </c>
      <c r="K113" s="27" t="s">
        <v>10</v>
      </c>
      <c r="L113" s="27" t="s">
        <v>11</v>
      </c>
      <c r="M113" s="27" t="s">
        <v>12</v>
      </c>
      <c r="N113" s="27" t="s">
        <v>54</v>
      </c>
      <c r="O113" s="27" t="s">
        <v>7</v>
      </c>
      <c r="R113" s="27" t="s">
        <v>31</v>
      </c>
      <c r="S113" s="27" t="s">
        <v>47</v>
      </c>
      <c r="T113" s="27" t="s">
        <v>45</v>
      </c>
      <c r="U113" s="27" t="s">
        <v>46</v>
      </c>
      <c r="W113" s="27" t="s">
        <v>14</v>
      </c>
      <c r="X113" s="27" t="e">
        <f>(E113*1)+(F113*0.1)+(H113*6)+(L113*0.1)+(N113*6)</f>
        <v>#VALUE!</v>
      </c>
      <c r="Y113" s="27" t="e">
        <f>(E113*0.5)+(F113*0.1)+(H113*6)+(L113*0.1)+(N113*6)</f>
        <v>#VALUE!</v>
      </c>
      <c r="Z113" s="31"/>
    </row>
    <row r="114" spans="1:26" x14ac:dyDescent="0.15">
      <c r="A114" s="28" t="s">
        <v>435</v>
      </c>
      <c r="B114" s="29">
        <v>4</v>
      </c>
      <c r="C114" s="26">
        <f>E114/D114</f>
        <v>0.625</v>
      </c>
      <c r="D114" s="29">
        <v>16</v>
      </c>
      <c r="E114" s="29">
        <v>10</v>
      </c>
      <c r="F114" s="29">
        <v>100</v>
      </c>
      <c r="G114" s="29">
        <f>F114/E114</f>
        <v>10</v>
      </c>
      <c r="H114" s="29">
        <v>2</v>
      </c>
      <c r="I114" s="26">
        <f>H114/E114</f>
        <v>0.2</v>
      </c>
      <c r="K114" s="29">
        <v>0</v>
      </c>
      <c r="L114" s="29">
        <v>0</v>
      </c>
      <c r="M114" s="29">
        <v>0</v>
      </c>
      <c r="N114" s="29">
        <v>0</v>
      </c>
      <c r="O114" s="26" t="e">
        <f>N114/K114</f>
        <v>#DIV/0!</v>
      </c>
      <c r="R114" s="28" t="s">
        <v>283</v>
      </c>
      <c r="S114" s="41">
        <f>(D114+K114)/($E$47+$L$47+$E$38+$L$38+$K$27+$D$27+$N$17)</f>
        <v>1.4842300556586271E-2</v>
      </c>
      <c r="T114" s="41">
        <f>D114/($E$47+$E$38+$K$27)</f>
        <v>2.9090909090909091E-2</v>
      </c>
      <c r="U114" s="41">
        <f>K114/($L$47+$L$38+$D$27+$N$17)</f>
        <v>0</v>
      </c>
      <c r="W114" s="29">
        <f>(F114*0.1)+(H114*6)+(L114*0.1)+(N114*6)</f>
        <v>22</v>
      </c>
      <c r="X114" s="29">
        <f t="shared" ref="X114:X116" si="80">(E114*1)+(F114*0.1)+(H114*6)+(L114*0.1)+(N114*6)</f>
        <v>32</v>
      </c>
      <c r="Y114" s="29">
        <f t="shared" ref="Y114:Y116" si="81">(E114*0.5)+(F114*0.1)+(H114*6)+(L114*0.1)+(N114*6)</f>
        <v>27</v>
      </c>
      <c r="Z114" s="31"/>
    </row>
    <row r="115" spans="1:26" x14ac:dyDescent="0.15">
      <c r="A115" s="28" t="s">
        <v>436</v>
      </c>
      <c r="B115" s="29">
        <v>8</v>
      </c>
      <c r="C115" s="26">
        <f t="shared" ref="C115:C117" si="82">E115/D115</f>
        <v>0.63636363636363635</v>
      </c>
      <c r="D115" s="29">
        <v>22</v>
      </c>
      <c r="E115" s="29">
        <v>14</v>
      </c>
      <c r="F115" s="29">
        <v>137</v>
      </c>
      <c r="G115" s="29">
        <f>F115/E115</f>
        <v>9.7857142857142865</v>
      </c>
      <c r="H115" s="29">
        <v>0</v>
      </c>
      <c r="I115" s="26">
        <f t="shared" ref="I115:I117" si="83">H115/E115</f>
        <v>0</v>
      </c>
      <c r="K115" s="29">
        <v>0</v>
      </c>
      <c r="L115" s="29">
        <v>0</v>
      </c>
      <c r="M115" s="29">
        <v>0</v>
      </c>
      <c r="N115" s="29">
        <v>0</v>
      </c>
      <c r="O115" s="26" t="e">
        <f t="shared" ref="O115:O117" si="84">N115/K115</f>
        <v>#DIV/0!</v>
      </c>
      <c r="R115" s="28" t="s">
        <v>284</v>
      </c>
      <c r="S115" s="41">
        <f>(D115+K115)/($E$47+$L$47+$E$38+$L$38+$K$27+$D$27+$N$17)</f>
        <v>2.0408163265306121E-2</v>
      </c>
      <c r="T115" s="41">
        <f>D115/($E$47+$E$38+$K$27)</f>
        <v>0.04</v>
      </c>
      <c r="U115" s="41">
        <f>K115/($L$47+$L$38+$D$27+$N$17)</f>
        <v>0</v>
      </c>
      <c r="W115" s="29">
        <f t="shared" ref="W115:W117" si="85">(F115*0.1)+(H115*6)+(L115*0.1)+(N115*6)</f>
        <v>13.700000000000001</v>
      </c>
      <c r="X115" s="29">
        <f t="shared" si="80"/>
        <v>27.700000000000003</v>
      </c>
      <c r="Y115" s="29">
        <f t="shared" si="81"/>
        <v>20.700000000000003</v>
      </c>
      <c r="Z115" s="31"/>
    </row>
    <row r="116" spans="1:26" x14ac:dyDescent="0.15">
      <c r="A116" s="28" t="s">
        <v>587</v>
      </c>
      <c r="B116" s="29">
        <v>16</v>
      </c>
      <c r="C116" s="26">
        <f t="shared" si="82"/>
        <v>0.63043478260869568</v>
      </c>
      <c r="D116" s="29">
        <v>92</v>
      </c>
      <c r="E116" s="29">
        <v>58</v>
      </c>
      <c r="F116" s="29">
        <v>702</v>
      </c>
      <c r="G116" s="29">
        <f>F116/E116</f>
        <v>12.103448275862069</v>
      </c>
      <c r="H116" s="29">
        <v>5</v>
      </c>
      <c r="I116" s="26">
        <f t="shared" si="83"/>
        <v>8.6206896551724144E-2</v>
      </c>
      <c r="K116" s="29">
        <v>0</v>
      </c>
      <c r="L116" s="29">
        <v>0</v>
      </c>
      <c r="M116" s="29">
        <v>0</v>
      </c>
      <c r="N116" s="29">
        <v>0</v>
      </c>
      <c r="O116" s="26" t="e">
        <f t="shared" si="84"/>
        <v>#DIV/0!</v>
      </c>
      <c r="R116" s="28" t="s">
        <v>588</v>
      </c>
      <c r="S116" s="41">
        <f>(D116+K116)/($E$47+$L$47+$E$38+$L$38+$K$27+$D$27+$N$17)</f>
        <v>8.534322820037106E-2</v>
      </c>
      <c r="T116" s="41">
        <f>D116/($E$47+$E$38+$K$27)</f>
        <v>0.16727272727272727</v>
      </c>
      <c r="U116" s="41">
        <f>K116/($L$47+$L$38+$D$27+$N$17)</f>
        <v>0</v>
      </c>
      <c r="W116" s="29">
        <f t="shared" si="85"/>
        <v>100.2</v>
      </c>
      <c r="X116" s="29">
        <f t="shared" si="80"/>
        <v>158.19999999999999</v>
      </c>
      <c r="Y116" s="29">
        <f t="shared" si="81"/>
        <v>129.19999999999999</v>
      </c>
      <c r="Z116" s="31"/>
    </row>
    <row r="117" spans="1:26" x14ac:dyDescent="0.15">
      <c r="A117" s="28" t="s">
        <v>1377</v>
      </c>
      <c r="B117" s="29"/>
      <c r="C117" s="26" t="e">
        <f t="shared" si="82"/>
        <v>#DIV/0!</v>
      </c>
      <c r="D117" s="29"/>
      <c r="E117" s="29"/>
      <c r="F117" s="29"/>
      <c r="G117" s="29" t="e">
        <f>F117/E117</f>
        <v>#DIV/0!</v>
      </c>
      <c r="H117" s="29">
        <v>0</v>
      </c>
      <c r="I117" s="26" t="e">
        <f t="shared" si="83"/>
        <v>#DIV/0!</v>
      </c>
      <c r="K117" s="29"/>
      <c r="L117" s="29"/>
      <c r="M117" s="29">
        <v>0</v>
      </c>
      <c r="N117" s="29">
        <v>0</v>
      </c>
      <c r="O117" s="26" t="e">
        <f t="shared" si="84"/>
        <v>#DIV/0!</v>
      </c>
      <c r="R117" s="28" t="s">
        <v>1378</v>
      </c>
      <c r="S117" s="41">
        <f>(D117+K117)/($E$47+$L$47+$E$38+$L$38+$K$27+$D$27+$N$17)</f>
        <v>0</v>
      </c>
      <c r="T117" s="41">
        <f>D117/($E$47+$E$38+$K$27)</f>
        <v>0</v>
      </c>
      <c r="U117" s="41">
        <f>K117/($L$47+$L$38+$D$27+$N$17)</f>
        <v>0</v>
      </c>
      <c r="W117" s="29">
        <f t="shared" si="85"/>
        <v>0</v>
      </c>
      <c r="X117" s="29"/>
      <c r="Y117" s="29"/>
    </row>
    <row r="118" spans="1:26" x14ac:dyDescent="0.15">
      <c r="A118" s="27" t="s">
        <v>44</v>
      </c>
      <c r="B118" s="27"/>
      <c r="C118" s="23"/>
      <c r="D118" s="27">
        <f>SUM(D114:D117)</f>
        <v>130</v>
      </c>
      <c r="E118" s="27">
        <f t="shared" ref="E118:F118" si="86">SUM(E114:E117)</f>
        <v>82</v>
      </c>
      <c r="F118" s="27">
        <f t="shared" si="86"/>
        <v>939</v>
      </c>
      <c r="G118" s="27"/>
      <c r="H118" s="27">
        <f t="shared" ref="H118" si="87">SUM(H114:H117)</f>
        <v>7</v>
      </c>
      <c r="I118" s="27"/>
      <c r="J118" s="27"/>
      <c r="K118" s="27">
        <f>SUM(K114:K117)</f>
        <v>0</v>
      </c>
      <c r="L118" s="27">
        <f t="shared" ref="L118" si="88">SUM(L114:L117)</f>
        <v>0</v>
      </c>
      <c r="M118" s="27"/>
      <c r="N118" s="27">
        <f t="shared" ref="N118" si="89">SUM(N114:N117)</f>
        <v>0</v>
      </c>
      <c r="O118" s="23"/>
      <c r="Q118" s="32"/>
      <c r="S118" s="32"/>
      <c r="U118" s="31"/>
      <c r="V118" s="31"/>
    </row>
    <row r="119" spans="1:26" x14ac:dyDescent="0.15">
      <c r="H119" s="36"/>
      <c r="I119" s="31"/>
      <c r="J119" s="31"/>
      <c r="P119" s="32"/>
      <c r="Q119" s="32"/>
      <c r="R119" s="32"/>
      <c r="T119" s="31"/>
      <c r="U119" s="31"/>
    </row>
    <row r="120" spans="1:26" x14ac:dyDescent="0.15">
      <c r="H120" s="36"/>
      <c r="I120" s="31"/>
      <c r="J120" s="31"/>
      <c r="P120" s="32"/>
      <c r="Q120" s="32"/>
      <c r="R120" s="32"/>
      <c r="T120" s="31"/>
      <c r="U120" s="31"/>
    </row>
    <row r="121" spans="1:26" x14ac:dyDescent="0.15">
      <c r="A121" s="552" t="s">
        <v>57</v>
      </c>
      <c r="B121" s="552"/>
      <c r="C121" s="552"/>
      <c r="D121" s="552"/>
      <c r="E121" s="552"/>
      <c r="F121" s="552"/>
      <c r="G121" s="552"/>
      <c r="H121" s="36"/>
      <c r="I121" s="31"/>
      <c r="J121" s="552" t="s">
        <v>58</v>
      </c>
      <c r="K121" s="553"/>
      <c r="L121" s="553"/>
      <c r="M121" s="553"/>
      <c r="N121" s="553"/>
      <c r="P121" s="43"/>
      <c r="Q121" s="32"/>
      <c r="R121" s="552" t="s">
        <v>62</v>
      </c>
      <c r="S121" s="553"/>
      <c r="T121" s="553"/>
      <c r="U121" s="553"/>
      <c r="V121" s="553"/>
    </row>
    <row r="122" spans="1:26" x14ac:dyDescent="0.15">
      <c r="A122" s="23"/>
      <c r="B122" s="27" t="s">
        <v>17</v>
      </c>
      <c r="C122" s="27" t="s">
        <v>42</v>
      </c>
      <c r="D122" s="27" t="s">
        <v>19</v>
      </c>
      <c r="E122" s="27" t="s">
        <v>6</v>
      </c>
      <c r="H122" s="31"/>
      <c r="I122" s="31"/>
      <c r="J122" s="554" t="s">
        <v>59</v>
      </c>
      <c r="K122" s="551"/>
      <c r="L122" s="551"/>
      <c r="M122" s="551"/>
      <c r="N122" s="23" t="s">
        <v>60</v>
      </c>
      <c r="R122" s="554" t="s">
        <v>59</v>
      </c>
      <c r="S122" s="551"/>
      <c r="T122" s="551"/>
      <c r="U122" s="551"/>
      <c r="V122" s="23" t="s">
        <v>60</v>
      </c>
    </row>
    <row r="123" spans="1:26" x14ac:dyDescent="0.15">
      <c r="A123" s="42" t="s">
        <v>33</v>
      </c>
      <c r="B123" s="29">
        <f>SUM(J93:J97,D103:D108,D114:D117)</f>
        <v>552</v>
      </c>
      <c r="C123" s="29">
        <f>SUM(E114:E117,E103:E108,K93:K97)</f>
        <v>350</v>
      </c>
      <c r="D123" s="29">
        <f>SUM(F114:F117,F103:F108,L93:L97)</f>
        <v>4002</v>
      </c>
      <c r="E123" s="29">
        <f>SUM(N93:N97,H103:H108,H114:H117)</f>
        <v>28</v>
      </c>
      <c r="H123" s="31"/>
      <c r="I123" s="31"/>
      <c r="J123" s="555" t="s">
        <v>673</v>
      </c>
      <c r="K123" s="555"/>
      <c r="L123" s="555"/>
      <c r="M123" s="555"/>
      <c r="N123" s="28" t="s">
        <v>0</v>
      </c>
      <c r="R123" s="555" t="s">
        <v>710</v>
      </c>
      <c r="S123" s="555"/>
      <c r="T123" s="555"/>
      <c r="U123" s="555"/>
      <c r="V123" s="28" t="s">
        <v>16</v>
      </c>
    </row>
    <row r="124" spans="1:26" x14ac:dyDescent="0.15">
      <c r="A124" s="42" t="s">
        <v>43</v>
      </c>
      <c r="B124" s="29">
        <f>SUM(C88)</f>
        <v>552</v>
      </c>
      <c r="C124" s="29">
        <f>SUM(D88)</f>
        <v>350</v>
      </c>
      <c r="D124" s="29">
        <f>SUM(F88)</f>
        <v>4002</v>
      </c>
      <c r="E124" s="29">
        <f>SUM(H88)</f>
        <v>28</v>
      </c>
      <c r="F124" s="27"/>
      <c r="J124" s="555" t="s">
        <v>1440</v>
      </c>
      <c r="K124" s="555"/>
      <c r="L124" s="555"/>
      <c r="M124" s="555"/>
      <c r="N124" s="28" t="s">
        <v>285</v>
      </c>
      <c r="R124" s="555"/>
      <c r="S124" s="555"/>
      <c r="T124" s="555"/>
      <c r="U124" s="555"/>
      <c r="V124" s="28"/>
    </row>
    <row r="125" spans="1:26" x14ac:dyDescent="0.15">
      <c r="A125" s="42" t="s">
        <v>65</v>
      </c>
      <c r="B125" s="28"/>
      <c r="F125" s="27"/>
      <c r="J125" s="555" t="s">
        <v>674</v>
      </c>
      <c r="K125" s="555"/>
      <c r="L125" s="555"/>
      <c r="M125" s="555"/>
      <c r="N125" s="28" t="s">
        <v>994</v>
      </c>
      <c r="R125" s="555"/>
      <c r="S125" s="555"/>
      <c r="T125" s="555"/>
      <c r="U125" s="555"/>
      <c r="V125" s="28"/>
    </row>
    <row r="126" spans="1:26" x14ac:dyDescent="0.15">
      <c r="J126" s="555" t="s">
        <v>688</v>
      </c>
      <c r="K126" s="555"/>
      <c r="L126" s="555"/>
      <c r="M126" s="555"/>
      <c r="N126" s="28" t="s">
        <v>16</v>
      </c>
      <c r="R126" s="555"/>
      <c r="S126" s="555"/>
      <c r="T126" s="555"/>
      <c r="U126" s="555"/>
      <c r="V126" s="28"/>
    </row>
    <row r="127" spans="1:26" x14ac:dyDescent="0.15">
      <c r="A127" s="23"/>
      <c r="B127" s="27" t="s">
        <v>1</v>
      </c>
      <c r="C127" s="27" t="s">
        <v>4</v>
      </c>
      <c r="D127" s="27" t="s">
        <v>6</v>
      </c>
      <c r="J127" s="555" t="s">
        <v>1441</v>
      </c>
      <c r="K127" s="555"/>
      <c r="L127" s="555"/>
      <c r="M127" s="555"/>
      <c r="N127" s="28" t="s">
        <v>285</v>
      </c>
      <c r="R127" s="555"/>
      <c r="S127" s="555"/>
      <c r="T127" s="555"/>
      <c r="U127" s="555"/>
      <c r="V127" s="28"/>
    </row>
    <row r="128" spans="1:26" x14ac:dyDescent="0.15">
      <c r="A128" s="42" t="s">
        <v>56</v>
      </c>
      <c r="B128" s="29">
        <f>SUM(M85:M87,C93:C97,K103:K108,K114:K117)</f>
        <v>480</v>
      </c>
      <c r="C128" s="29">
        <f>SUM(N85:N87,D93:D97,L103:L108,L114:L117)</f>
        <v>2109</v>
      </c>
      <c r="D128" s="29">
        <f>SUM(P85:P87,F93:F97,N103:N108,N114:N117)</f>
        <v>8</v>
      </c>
      <c r="J128" s="555"/>
      <c r="K128" s="555"/>
      <c r="L128" s="555"/>
      <c r="M128" s="555"/>
      <c r="N128" s="28"/>
      <c r="R128" s="556"/>
      <c r="S128" s="555"/>
      <c r="T128" s="555"/>
      <c r="U128" s="555"/>
      <c r="V128" s="28"/>
    </row>
    <row r="129" spans="1:23" x14ac:dyDescent="0.15">
      <c r="A129" s="42" t="s">
        <v>65</v>
      </c>
      <c r="B129" s="28"/>
      <c r="J129" s="555"/>
      <c r="K129" s="555"/>
      <c r="L129" s="555"/>
      <c r="M129" s="555"/>
      <c r="N129" s="28"/>
      <c r="R129" s="556"/>
      <c r="S129" s="555"/>
      <c r="T129" s="555"/>
      <c r="U129" s="555"/>
      <c r="V129" s="28"/>
    </row>
    <row r="130" spans="1:23" x14ac:dyDescent="0.15">
      <c r="J130" s="555"/>
      <c r="K130" s="555"/>
      <c r="L130" s="555"/>
      <c r="M130" s="555"/>
      <c r="N130" s="28"/>
      <c r="R130" s="556"/>
      <c r="S130" s="555"/>
      <c r="T130" s="555"/>
      <c r="U130" s="555"/>
      <c r="V130" s="28"/>
    </row>
    <row r="131" spans="1:23" x14ac:dyDescent="0.15">
      <c r="B131" s="27" t="s">
        <v>40</v>
      </c>
      <c r="C131" s="27" t="s">
        <v>41</v>
      </c>
    </row>
    <row r="132" spans="1:23" x14ac:dyDescent="0.15">
      <c r="A132" s="42" t="s">
        <v>39</v>
      </c>
      <c r="B132" s="26">
        <f>B128/(B124+B128)</f>
        <v>0.46511627906976744</v>
      </c>
      <c r="C132" s="26">
        <f>B124/(B124+B128)</f>
        <v>0.53488372093023251</v>
      </c>
      <c r="J132" s="21" t="s">
        <v>61</v>
      </c>
    </row>
    <row r="133" spans="1:23" x14ac:dyDescent="0.15">
      <c r="A133" s="42" t="s">
        <v>64</v>
      </c>
      <c r="B133" s="28"/>
      <c r="C133" s="28"/>
    </row>
    <row r="141" spans="1:23" x14ac:dyDescent="0.15">
      <c r="A141" s="552" t="s">
        <v>93</v>
      </c>
      <c r="B141" s="552"/>
      <c r="C141" s="552"/>
      <c r="D141" s="552"/>
      <c r="E141" s="552"/>
      <c r="F141" s="552"/>
      <c r="G141" s="552"/>
      <c r="H141" s="552"/>
      <c r="I141" s="552"/>
      <c r="J141" s="552"/>
      <c r="K141" s="552"/>
      <c r="L141" s="552"/>
      <c r="M141" s="552"/>
      <c r="N141" s="552"/>
      <c r="O141" s="552"/>
      <c r="P141" s="552"/>
      <c r="Q141" s="552"/>
      <c r="R141" s="552"/>
      <c r="S141" s="552"/>
      <c r="T141" s="552"/>
      <c r="U141" s="552"/>
      <c r="V141" s="552"/>
      <c r="W141" s="552"/>
    </row>
    <row r="142" spans="1:23" x14ac:dyDescent="0.15">
      <c r="A142" s="22"/>
      <c r="B142" s="22"/>
      <c r="C142" s="22"/>
      <c r="D142" s="22"/>
      <c r="E142" s="22"/>
      <c r="F142" s="22"/>
      <c r="G142" s="22"/>
      <c r="H142" s="22"/>
      <c r="I142" s="22"/>
      <c r="J142" s="22"/>
      <c r="K142" s="22"/>
      <c r="L142" s="22"/>
      <c r="M142" s="22"/>
      <c r="N142" s="22"/>
      <c r="O142" s="22"/>
      <c r="P142" s="22"/>
      <c r="Q142" s="22"/>
      <c r="R142" s="22"/>
      <c r="S142" s="22"/>
      <c r="T142" s="22"/>
      <c r="U142" s="22"/>
      <c r="V142" s="22"/>
      <c r="W142" s="22"/>
    </row>
    <row r="143" spans="1:23" x14ac:dyDescent="0.15">
      <c r="H143" s="550" t="s">
        <v>36</v>
      </c>
      <c r="I143" s="551"/>
      <c r="J143" s="551"/>
      <c r="M143" s="550" t="s">
        <v>37</v>
      </c>
      <c r="N143" s="550"/>
      <c r="O143" s="550"/>
    </row>
    <row r="144" spans="1:23" x14ac:dyDescent="0.15">
      <c r="H144" s="550" t="s">
        <v>38</v>
      </c>
      <c r="I144" s="550"/>
      <c r="J144" s="550"/>
    </row>
    <row r="145" spans="1:20" x14ac:dyDescent="0.15">
      <c r="H145" s="550"/>
      <c r="I145" s="551"/>
      <c r="J145" s="551"/>
    </row>
    <row r="146" spans="1:20" x14ac:dyDescent="0.15">
      <c r="H146" s="550"/>
      <c r="I146" s="551"/>
      <c r="J146" s="551"/>
    </row>
    <row r="147" spans="1:20" x14ac:dyDescent="0.15">
      <c r="D147" s="23" t="s">
        <v>83</v>
      </c>
      <c r="P147" s="23" t="s">
        <v>84</v>
      </c>
    </row>
    <row r="148" spans="1:20" x14ac:dyDescent="0.15">
      <c r="A148" s="27" t="s">
        <v>90</v>
      </c>
      <c r="P148" s="23" t="s">
        <v>90</v>
      </c>
      <c r="S148" s="27" t="s">
        <v>92</v>
      </c>
    </row>
    <row r="149" spans="1:20" x14ac:dyDescent="0.15">
      <c r="A149" s="42" t="s">
        <v>79</v>
      </c>
      <c r="B149" s="44" t="s">
        <v>89</v>
      </c>
      <c r="C149" s="44" t="s">
        <v>2</v>
      </c>
      <c r="D149" s="44" t="s">
        <v>3</v>
      </c>
      <c r="E149" s="44" t="s">
        <v>19</v>
      </c>
      <c r="F149" s="44" t="s">
        <v>6</v>
      </c>
      <c r="G149" s="44" t="s">
        <v>76</v>
      </c>
      <c r="H149" s="44" t="s">
        <v>10</v>
      </c>
      <c r="I149" s="44" t="s">
        <v>19</v>
      </c>
      <c r="J149" s="44" t="s">
        <v>77</v>
      </c>
      <c r="K149" s="44" t="s">
        <v>6</v>
      </c>
      <c r="L149" s="44" t="s">
        <v>14</v>
      </c>
      <c r="O149" s="44" t="s">
        <v>85</v>
      </c>
      <c r="P149" s="44" t="s">
        <v>86</v>
      </c>
      <c r="Q149" s="44" t="s">
        <v>87</v>
      </c>
      <c r="S149" s="25" t="s">
        <v>40</v>
      </c>
      <c r="T149" s="25" t="s">
        <v>41</v>
      </c>
    </row>
    <row r="150" spans="1:20" x14ac:dyDescent="0.15">
      <c r="A150" s="28" t="s">
        <v>44</v>
      </c>
      <c r="B150" s="39">
        <f>AVERAGE(B160,B170)</f>
        <v>496.5</v>
      </c>
      <c r="C150" s="39">
        <f>AVERAGE(C160,C170)</f>
        <v>326</v>
      </c>
      <c r="D150" s="45">
        <f>C150/B150</f>
        <v>0.65659617321248742</v>
      </c>
      <c r="E150" s="39">
        <f>AVERAGE(E160,E170)</f>
        <v>3630.5</v>
      </c>
      <c r="F150" s="39">
        <f t="shared" ref="F150:H150" si="90">AVERAGE(F160,F170)</f>
        <v>24</v>
      </c>
      <c r="G150" s="39">
        <f t="shared" si="90"/>
        <v>10.5</v>
      </c>
      <c r="H150" s="39">
        <f t="shared" si="90"/>
        <v>143</v>
      </c>
      <c r="I150" s="39">
        <f>AVERAGE(I160,I170)</f>
        <v>806.5</v>
      </c>
      <c r="J150" s="46">
        <f>I150/H150</f>
        <v>5.63986013986014</v>
      </c>
      <c r="K150" s="39">
        <f>AVERAGE(K160,K170)</f>
        <v>5.5</v>
      </c>
      <c r="L150" s="29">
        <f>((E150*0.05)+(F150*4)+(G150*-1)+(I150*0.1)+(K150*6))</f>
        <v>380.67499999999995</v>
      </c>
      <c r="O150" s="45">
        <f>(B150+H150)/(B152+F152+B154+F154+B156+F156+B150+H150)</f>
        <v>0.43311886217406026</v>
      </c>
      <c r="P150" s="26">
        <f>B150/(B150+F152+F154+F156)</f>
        <v>0.5110653628409676</v>
      </c>
      <c r="Q150" s="26">
        <f>H150/(H150+B152+B154+B156)</f>
        <v>0.28316831683168314</v>
      </c>
      <c r="S150" s="26">
        <f>(H150+B152+B154+B156)/(H150+B152+B154+B156+B150)</f>
        <v>0.50424363454817778</v>
      </c>
      <c r="T150" s="26">
        <f>B150/(B150+H150+B152+B154+B156)</f>
        <v>0.49575636545182228</v>
      </c>
    </row>
    <row r="151" spans="1:20" x14ac:dyDescent="0.15">
      <c r="A151" s="42" t="s">
        <v>80</v>
      </c>
      <c r="B151" s="44" t="s">
        <v>10</v>
      </c>
      <c r="C151" s="44" t="s">
        <v>19</v>
      </c>
      <c r="D151" s="44" t="s">
        <v>77</v>
      </c>
      <c r="E151" s="44" t="s">
        <v>6</v>
      </c>
      <c r="F151" s="44" t="s">
        <v>17</v>
      </c>
      <c r="G151" s="44" t="s">
        <v>18</v>
      </c>
      <c r="H151" s="44" t="s">
        <v>19</v>
      </c>
      <c r="I151" s="44" t="s">
        <v>78</v>
      </c>
      <c r="J151" s="44" t="s">
        <v>6</v>
      </c>
      <c r="K151" s="44" t="s">
        <v>14</v>
      </c>
      <c r="L151" s="39" t="s">
        <v>91</v>
      </c>
      <c r="O151" s="25" t="s">
        <v>85</v>
      </c>
      <c r="P151" s="25" t="s">
        <v>87</v>
      </c>
      <c r="Q151" s="25" t="s">
        <v>88</v>
      </c>
    </row>
    <row r="152" spans="1:20" x14ac:dyDescent="0.15">
      <c r="A152" s="28" t="s">
        <v>44</v>
      </c>
      <c r="B152" s="39">
        <f>AVERAGE(B162,B172)</f>
        <v>349.5</v>
      </c>
      <c r="C152" s="39">
        <f>AVERAGE(C162,C172)</f>
        <v>1584.5</v>
      </c>
      <c r="D152" s="46">
        <f>C152/B152</f>
        <v>4.5336194563662371</v>
      </c>
      <c r="E152" s="39">
        <f>AVERAGE(E162,E172)</f>
        <v>16.5</v>
      </c>
      <c r="F152" s="39">
        <f t="shared" ref="F152:H152" si="91">AVERAGE(F162,F172)</f>
        <v>69.5</v>
      </c>
      <c r="G152" s="39">
        <f t="shared" si="91"/>
        <v>53.5</v>
      </c>
      <c r="H152" s="39">
        <f t="shared" si="91"/>
        <v>448</v>
      </c>
      <c r="I152" s="46">
        <f>H152/G152</f>
        <v>8.3738317757009337</v>
      </c>
      <c r="J152" s="39">
        <f>AVERAGE(J162,J172)</f>
        <v>0</v>
      </c>
      <c r="K152" s="29">
        <f>(C152*0.1)+(E152*6)+(H152*0.1)+(J152*6)</f>
        <v>302.25000000000006</v>
      </c>
      <c r="L152" s="29">
        <f>(C152*0.1)+(E152*6)+(G152*1)+(H152*0.1)+(J152*6)</f>
        <v>355.75000000000006</v>
      </c>
      <c r="O152" s="45">
        <f>(B152+F152)/(B152+F152+B154+F154+B156+F156+B150+H150)</f>
        <v>0.28377920758550629</v>
      </c>
      <c r="P152" s="26">
        <f>B152/(H150+B152+B154+B156)</f>
        <v>0.69207920792079203</v>
      </c>
      <c r="Q152" s="26">
        <f>F152/(F152+F154+F156)</f>
        <v>0.1463157894736842</v>
      </c>
    </row>
    <row r="153" spans="1:20" x14ac:dyDescent="0.15">
      <c r="A153" s="42" t="s">
        <v>81</v>
      </c>
      <c r="B153" s="44" t="s">
        <v>10</v>
      </c>
      <c r="C153" s="44" t="s">
        <v>19</v>
      </c>
      <c r="D153" s="44" t="s">
        <v>77</v>
      </c>
      <c r="E153" s="44" t="s">
        <v>6</v>
      </c>
      <c r="F153" s="44" t="s">
        <v>17</v>
      </c>
      <c r="G153" s="44" t="s">
        <v>18</v>
      </c>
      <c r="H153" s="44" t="s">
        <v>19</v>
      </c>
      <c r="I153" s="44" t="s">
        <v>78</v>
      </c>
      <c r="J153" s="44" t="s">
        <v>6</v>
      </c>
      <c r="K153" s="44" t="s">
        <v>14</v>
      </c>
      <c r="L153" s="39" t="s">
        <v>91</v>
      </c>
      <c r="O153" s="25" t="s">
        <v>85</v>
      </c>
      <c r="P153" s="25" t="s">
        <v>87</v>
      </c>
      <c r="Q153" s="25" t="s">
        <v>88</v>
      </c>
    </row>
    <row r="154" spans="1:20" x14ac:dyDescent="0.15">
      <c r="A154" s="28" t="s">
        <v>44</v>
      </c>
      <c r="B154" s="39">
        <f>AVERAGE(B164,B174)</f>
        <v>12.5</v>
      </c>
      <c r="C154" s="39">
        <f>AVERAGE(C164,C174)</f>
        <v>63.5</v>
      </c>
      <c r="D154" s="39">
        <f>C154/B154</f>
        <v>5.08</v>
      </c>
      <c r="E154" s="39">
        <f>AVERAGE(E164,E174)</f>
        <v>0.5</v>
      </c>
      <c r="F154" s="39">
        <f t="shared" ref="F154:H154" si="92">AVERAGE(F164,F174)</f>
        <v>299</v>
      </c>
      <c r="G154" s="39">
        <f t="shared" si="92"/>
        <v>195.5</v>
      </c>
      <c r="H154" s="39">
        <f t="shared" si="92"/>
        <v>2429.5</v>
      </c>
      <c r="I154" s="46">
        <f>H154/G154</f>
        <v>12.427109974424553</v>
      </c>
      <c r="J154" s="39">
        <f>AVERAGE(J164,J174)</f>
        <v>16.5</v>
      </c>
      <c r="K154" s="29">
        <f>(C154*0.1)+(E154*6)+(H154*0.1)+(J154*6)</f>
        <v>351.3</v>
      </c>
      <c r="L154" s="29">
        <f>(C154*0.1)+(E154*6)+(G154*1)+(H154*0.1)+(J154*6)</f>
        <v>546.79999999999995</v>
      </c>
      <c r="O154" s="45">
        <f>(B154+F154)/(B152+F152+B154+F154+B156+F156+B150+H150)</f>
        <v>0.21097189299017949</v>
      </c>
      <c r="P154" s="26">
        <f>B154/(B152+H150+B154+B156)</f>
        <v>2.4752475247524754E-2</v>
      </c>
      <c r="Q154" s="26">
        <f>F154/(F154+F152+F156)</f>
        <v>0.6294736842105263</v>
      </c>
    </row>
    <row r="155" spans="1:20" x14ac:dyDescent="0.15">
      <c r="A155" s="42" t="s">
        <v>82</v>
      </c>
      <c r="B155" s="44" t="s">
        <v>10</v>
      </c>
      <c r="C155" s="44" t="s">
        <v>19</v>
      </c>
      <c r="D155" s="44" t="s">
        <v>77</v>
      </c>
      <c r="E155" s="44" t="s">
        <v>6</v>
      </c>
      <c r="F155" s="44" t="s">
        <v>17</v>
      </c>
      <c r="G155" s="44" t="s">
        <v>18</v>
      </c>
      <c r="H155" s="44" t="s">
        <v>19</v>
      </c>
      <c r="I155" s="44" t="s">
        <v>78</v>
      </c>
      <c r="J155" s="44" t="s">
        <v>6</v>
      </c>
      <c r="K155" s="44" t="s">
        <v>14</v>
      </c>
      <c r="L155" s="39" t="s">
        <v>91</v>
      </c>
      <c r="O155" s="25" t="s">
        <v>85</v>
      </c>
      <c r="P155" s="25" t="s">
        <v>87</v>
      </c>
      <c r="Q155" s="25" t="s">
        <v>88</v>
      </c>
    </row>
    <row r="156" spans="1:20" x14ac:dyDescent="0.15">
      <c r="A156" s="28" t="s">
        <v>44</v>
      </c>
      <c r="B156" s="39">
        <f>AVERAGE(B166,B176)</f>
        <v>0</v>
      </c>
      <c r="C156" s="39">
        <f>AVERAGE(C166,C176)</f>
        <v>0</v>
      </c>
      <c r="D156" s="39" t="e">
        <f>C156/B156</f>
        <v>#DIV/0!</v>
      </c>
      <c r="E156" s="39">
        <f>AVERAGE(E166,E176)</f>
        <v>0</v>
      </c>
      <c r="F156" s="39">
        <f>AVERAGE(F166,F176)</f>
        <v>106.5</v>
      </c>
      <c r="G156" s="39">
        <f t="shared" ref="G156:H156" si="93">AVERAGE(G166,G176)</f>
        <v>76.5</v>
      </c>
      <c r="H156" s="39">
        <f t="shared" si="93"/>
        <v>752.5</v>
      </c>
      <c r="I156" s="46">
        <f>H156/G156</f>
        <v>9.8366013071895431</v>
      </c>
      <c r="J156" s="39">
        <f>AVERAGE(J166,J176)</f>
        <v>7</v>
      </c>
      <c r="K156" s="29">
        <f>(C156*0.1)+(E156*6)+(H156*0.1)+(J156*6)</f>
        <v>117.25</v>
      </c>
      <c r="L156" s="29">
        <f>(C156*0.1)+(E156*6)+(G156*1)+(H156*0.1)+(J156*6)</f>
        <v>193.75</v>
      </c>
      <c r="O156" s="45">
        <f>(B156+F156)/(B152+F152+B154+F154+B156+F156+B150+H150)</f>
        <v>7.2130037250253978E-2</v>
      </c>
      <c r="P156" s="41">
        <f>B156/(B156+B154+B152+H150)</f>
        <v>0</v>
      </c>
      <c r="Q156" s="26">
        <f>F156/(F156+F154+F152)</f>
        <v>0.22421052631578947</v>
      </c>
    </row>
    <row r="157" spans="1:20" x14ac:dyDescent="0.15">
      <c r="B157" s="47"/>
      <c r="C157" s="47"/>
      <c r="D157" s="47"/>
      <c r="E157" s="47"/>
      <c r="F157" s="47"/>
      <c r="G157" s="47"/>
      <c r="H157" s="47"/>
      <c r="I157" s="47"/>
      <c r="J157" s="47"/>
      <c r="K157" s="47"/>
      <c r="L157" s="48"/>
      <c r="P157" s="23"/>
    </row>
    <row r="158" spans="1:20" x14ac:dyDescent="0.15">
      <c r="A158" s="27">
        <v>2024</v>
      </c>
      <c r="P158" s="23">
        <v>2024</v>
      </c>
      <c r="S158" s="27" t="s">
        <v>92</v>
      </c>
    </row>
    <row r="159" spans="1:20" x14ac:dyDescent="0.15">
      <c r="A159" s="42" t="s">
        <v>79</v>
      </c>
      <c r="B159" s="44" t="s">
        <v>89</v>
      </c>
      <c r="C159" s="44" t="s">
        <v>2</v>
      </c>
      <c r="D159" s="44" t="s">
        <v>3</v>
      </c>
      <c r="E159" s="44" t="s">
        <v>19</v>
      </c>
      <c r="F159" s="44" t="s">
        <v>6</v>
      </c>
      <c r="G159" s="44" t="s">
        <v>76</v>
      </c>
      <c r="H159" s="44" t="s">
        <v>10</v>
      </c>
      <c r="I159" s="44" t="s">
        <v>19</v>
      </c>
      <c r="J159" s="44" t="s">
        <v>77</v>
      </c>
      <c r="K159" s="44" t="s">
        <v>6</v>
      </c>
      <c r="L159" s="44" t="s">
        <v>14</v>
      </c>
      <c r="O159" s="44" t="s">
        <v>85</v>
      </c>
      <c r="P159" s="44" t="s">
        <v>86</v>
      </c>
      <c r="Q159" s="44" t="s">
        <v>87</v>
      </c>
      <c r="S159" s="25" t="s">
        <v>40</v>
      </c>
      <c r="T159" s="25" t="s">
        <v>41</v>
      </c>
    </row>
    <row r="160" spans="1:20" x14ac:dyDescent="0.15">
      <c r="A160" s="28" t="s">
        <v>44</v>
      </c>
      <c r="B160" s="39">
        <v>524</v>
      </c>
      <c r="C160" s="39">
        <v>365</v>
      </c>
      <c r="D160" s="45">
        <f>C160/B160</f>
        <v>0.69656488549618323</v>
      </c>
      <c r="E160" s="39">
        <v>3932</v>
      </c>
      <c r="F160" s="39">
        <v>29</v>
      </c>
      <c r="G160" s="39">
        <v>9</v>
      </c>
      <c r="H160" s="39">
        <v>166</v>
      </c>
      <c r="I160" s="39">
        <v>983</v>
      </c>
      <c r="J160" s="46">
        <f>I160/H160</f>
        <v>5.9216867469879517</v>
      </c>
      <c r="K160" s="39">
        <v>7</v>
      </c>
      <c r="L160" s="29">
        <f>((E160*0.05)+(F160*4)+(G160*-1)+(I160*0.1)+(K160*6))</f>
        <v>443.90000000000003</v>
      </c>
      <c r="O160" s="45">
        <f>(B160+H160)/(B162+F162+B164+F164+B166+F166+B160+H160)</f>
        <v>0.44287548138639282</v>
      </c>
      <c r="P160" s="26">
        <f>B160/(B160+F162+F164+F166)</f>
        <v>0.50775193798449614</v>
      </c>
      <c r="Q160" s="26">
        <f>H160/(H160+B162+B164+B166)</f>
        <v>0.31558935361216728</v>
      </c>
      <c r="S160" s="26">
        <f>(H160+B162+B164+B166)/(H160+B162+B164+B166+B160)</f>
        <v>0.50095238095238093</v>
      </c>
      <c r="T160" s="26">
        <f>B160/(B160+H160+B162+B164+B166)</f>
        <v>0.49904761904761907</v>
      </c>
    </row>
    <row r="161" spans="1:20" x14ac:dyDescent="0.15">
      <c r="A161" s="42" t="s">
        <v>80</v>
      </c>
      <c r="B161" s="44" t="s">
        <v>10</v>
      </c>
      <c r="C161" s="44" t="s">
        <v>19</v>
      </c>
      <c r="D161" s="44" t="s">
        <v>77</v>
      </c>
      <c r="E161" s="44" t="s">
        <v>6</v>
      </c>
      <c r="F161" s="44" t="s">
        <v>17</v>
      </c>
      <c r="G161" s="44" t="s">
        <v>18</v>
      </c>
      <c r="H161" s="44" t="s">
        <v>19</v>
      </c>
      <c r="I161" s="44" t="s">
        <v>78</v>
      </c>
      <c r="J161" s="44" t="s">
        <v>6</v>
      </c>
      <c r="K161" s="44" t="s">
        <v>14</v>
      </c>
      <c r="L161" s="44" t="s">
        <v>91</v>
      </c>
      <c r="O161" s="25" t="s">
        <v>85</v>
      </c>
      <c r="P161" s="25" t="s">
        <v>87</v>
      </c>
      <c r="Q161" s="25" t="s">
        <v>88</v>
      </c>
    </row>
    <row r="162" spans="1:20" x14ac:dyDescent="0.15">
      <c r="A162" s="28" t="s">
        <v>44</v>
      </c>
      <c r="B162" s="39">
        <v>354</v>
      </c>
      <c r="C162" s="39">
        <v>1600</v>
      </c>
      <c r="D162" s="46">
        <f>C162/B162</f>
        <v>4.5197740112994351</v>
      </c>
      <c r="E162" s="39">
        <v>18</v>
      </c>
      <c r="F162" s="39">
        <v>84</v>
      </c>
      <c r="G162" s="39">
        <v>65</v>
      </c>
      <c r="H162" s="39">
        <v>564</v>
      </c>
      <c r="I162" s="46">
        <f>H162/G162</f>
        <v>8.6769230769230763</v>
      </c>
      <c r="J162" s="39">
        <v>0</v>
      </c>
      <c r="K162" s="29">
        <f>(C162*0.1)+(E162*6)+(H162*0.1)+(J162*6)</f>
        <v>324.39999999999998</v>
      </c>
      <c r="L162" s="29">
        <f>(C162*0.1)+(E162*6)+(G162*1)+(H162*0.1)+(J162*6)</f>
        <v>389.4</v>
      </c>
      <c r="O162" s="45">
        <f>(B162+F162)/(B162+F162+B164+F164+B166+F166+B160+H160)</f>
        <v>0.28112965340179719</v>
      </c>
      <c r="P162" s="26">
        <f>B162/(H160+B162+B164+B166)</f>
        <v>0.6730038022813688</v>
      </c>
      <c r="Q162" s="26">
        <f>F162/(F162+F164+F166)</f>
        <v>0.16535433070866143</v>
      </c>
    </row>
    <row r="163" spans="1:20" x14ac:dyDescent="0.15">
      <c r="A163" s="42" t="s">
        <v>81</v>
      </c>
      <c r="B163" s="44" t="s">
        <v>10</v>
      </c>
      <c r="C163" s="44" t="s">
        <v>19</v>
      </c>
      <c r="D163" s="44" t="s">
        <v>77</v>
      </c>
      <c r="E163" s="44" t="s">
        <v>6</v>
      </c>
      <c r="F163" s="44" t="s">
        <v>17</v>
      </c>
      <c r="G163" s="44" t="s">
        <v>18</v>
      </c>
      <c r="H163" s="44" t="s">
        <v>19</v>
      </c>
      <c r="I163" s="44" t="s">
        <v>78</v>
      </c>
      <c r="J163" s="44" t="s">
        <v>6</v>
      </c>
      <c r="K163" s="44" t="s">
        <v>14</v>
      </c>
      <c r="L163" s="44" t="s">
        <v>91</v>
      </c>
      <c r="O163" s="25" t="s">
        <v>85</v>
      </c>
      <c r="P163" s="25" t="s">
        <v>87</v>
      </c>
      <c r="Q163" s="25" t="s">
        <v>88</v>
      </c>
    </row>
    <row r="164" spans="1:20" x14ac:dyDescent="0.15">
      <c r="A164" s="28" t="s">
        <v>44</v>
      </c>
      <c r="B164" s="39">
        <v>6</v>
      </c>
      <c r="C164" s="39">
        <v>36</v>
      </c>
      <c r="D164" s="39">
        <f>C164/B164</f>
        <v>6</v>
      </c>
      <c r="E164" s="39">
        <v>0</v>
      </c>
      <c r="F164" s="39">
        <v>315</v>
      </c>
      <c r="G164" s="39">
        <v>220</v>
      </c>
      <c r="H164" s="39">
        <v>2601</v>
      </c>
      <c r="I164" s="46">
        <f>H164/G164</f>
        <v>11.822727272727272</v>
      </c>
      <c r="J164" s="39">
        <v>20</v>
      </c>
      <c r="K164" s="29">
        <f>(C164*0.1)+(E164*6)+(H164*0.1)+(J164*6)</f>
        <v>383.70000000000005</v>
      </c>
      <c r="L164" s="29">
        <f>(C164*0.1)+(E164*6)+(G164*1)+(H164*0.1)+(J164*6)</f>
        <v>603.70000000000005</v>
      </c>
      <c r="O164" s="45">
        <f>(B164+F164)/(B162+F162+B164+F164+B166+F166+B160+H160)</f>
        <v>0.20603337612323491</v>
      </c>
      <c r="P164" s="26">
        <f>B164/(B162+H160+B164+B166)</f>
        <v>1.1406844106463879E-2</v>
      </c>
      <c r="Q164" s="26">
        <f>F164/(F164+F162+F166)</f>
        <v>0.62007874015748032</v>
      </c>
    </row>
    <row r="165" spans="1:20" x14ac:dyDescent="0.15">
      <c r="A165" s="42" t="s">
        <v>82</v>
      </c>
      <c r="B165" s="44" t="s">
        <v>10</v>
      </c>
      <c r="C165" s="44" t="s">
        <v>19</v>
      </c>
      <c r="D165" s="44" t="s">
        <v>77</v>
      </c>
      <c r="E165" s="44" t="s">
        <v>6</v>
      </c>
      <c r="F165" s="44" t="s">
        <v>17</v>
      </c>
      <c r="G165" s="44" t="s">
        <v>18</v>
      </c>
      <c r="H165" s="44" t="s">
        <v>19</v>
      </c>
      <c r="I165" s="44" t="s">
        <v>78</v>
      </c>
      <c r="J165" s="44" t="s">
        <v>6</v>
      </c>
      <c r="K165" s="44" t="s">
        <v>14</v>
      </c>
      <c r="L165" s="44" t="s">
        <v>91</v>
      </c>
      <c r="O165" s="25" t="s">
        <v>85</v>
      </c>
      <c r="P165" s="25" t="s">
        <v>87</v>
      </c>
      <c r="Q165" s="25" t="s">
        <v>88</v>
      </c>
    </row>
    <row r="166" spans="1:20" x14ac:dyDescent="0.15">
      <c r="A166" s="28" t="s">
        <v>44</v>
      </c>
      <c r="B166" s="39">
        <v>0</v>
      </c>
      <c r="C166" s="39">
        <v>0</v>
      </c>
      <c r="D166" s="39" t="e">
        <f>C166/B166</f>
        <v>#DIV/0!</v>
      </c>
      <c r="E166" s="39">
        <v>0</v>
      </c>
      <c r="F166" s="39">
        <v>109</v>
      </c>
      <c r="G166" s="39">
        <v>79</v>
      </c>
      <c r="H166" s="39">
        <v>766</v>
      </c>
      <c r="I166" s="46">
        <f>H166/G166</f>
        <v>9.6962025316455698</v>
      </c>
      <c r="J166" s="39">
        <v>8</v>
      </c>
      <c r="K166" s="29">
        <f>(C166*0.1)+(E166*6)+(H166*0.1)+(J166*6)</f>
        <v>124.60000000000001</v>
      </c>
      <c r="L166" s="29">
        <f>(C166*0.1)+(E166*6)+(G166*1)+(H166*0.1)+(J166*6)</f>
        <v>203.60000000000002</v>
      </c>
      <c r="O166" s="45">
        <f>(B166+F166)/(B162+F162+B164+F164+B166+F166+B160+H160)</f>
        <v>6.9961489088575093E-2</v>
      </c>
      <c r="P166" s="41">
        <f>B166/(B166+B164+B162+H160)</f>
        <v>0</v>
      </c>
      <c r="Q166" s="26">
        <f>F166/(F166+F164+F162)</f>
        <v>0.21456692913385828</v>
      </c>
    </row>
    <row r="168" spans="1:20" x14ac:dyDescent="0.15">
      <c r="A168" s="27">
        <v>2025</v>
      </c>
      <c r="P168" s="23">
        <v>2025</v>
      </c>
      <c r="S168" s="27" t="s">
        <v>92</v>
      </c>
    </row>
    <row r="169" spans="1:20" x14ac:dyDescent="0.15">
      <c r="A169" s="42" t="s">
        <v>79</v>
      </c>
      <c r="B169" s="44" t="s">
        <v>89</v>
      </c>
      <c r="C169" s="44" t="s">
        <v>2</v>
      </c>
      <c r="D169" s="44" t="s">
        <v>3</v>
      </c>
      <c r="E169" s="44" t="s">
        <v>19</v>
      </c>
      <c r="F169" s="44" t="s">
        <v>6</v>
      </c>
      <c r="G169" s="44" t="s">
        <v>76</v>
      </c>
      <c r="H169" s="44" t="s">
        <v>10</v>
      </c>
      <c r="I169" s="44" t="s">
        <v>19</v>
      </c>
      <c r="J169" s="44" t="s">
        <v>77</v>
      </c>
      <c r="K169" s="44" t="s">
        <v>6</v>
      </c>
      <c r="L169" s="44" t="s">
        <v>14</v>
      </c>
      <c r="O169" s="44" t="s">
        <v>85</v>
      </c>
      <c r="P169" s="44" t="s">
        <v>86</v>
      </c>
      <c r="Q169" s="44" t="s">
        <v>87</v>
      </c>
      <c r="S169" s="25" t="s">
        <v>40</v>
      </c>
      <c r="T169" s="25" t="s">
        <v>41</v>
      </c>
    </row>
    <row r="170" spans="1:20" x14ac:dyDescent="0.15">
      <c r="A170" s="28" t="s">
        <v>44</v>
      </c>
      <c r="B170" s="39">
        <v>469</v>
      </c>
      <c r="C170" s="39">
        <v>287</v>
      </c>
      <c r="D170" s="45">
        <f>C170/B170</f>
        <v>0.61194029850746268</v>
      </c>
      <c r="E170" s="39">
        <v>3329</v>
      </c>
      <c r="F170" s="39">
        <v>19</v>
      </c>
      <c r="G170" s="39">
        <v>12</v>
      </c>
      <c r="H170" s="39">
        <v>120</v>
      </c>
      <c r="I170" s="39">
        <v>630</v>
      </c>
      <c r="J170" s="39">
        <f>I170/H170</f>
        <v>5.25</v>
      </c>
      <c r="K170" s="39">
        <v>4</v>
      </c>
      <c r="L170" s="29">
        <f>((E170*0.05)+(F170*4)+(G170*-1)+(I170*0.1)+(K170*6))</f>
        <v>317.45000000000005</v>
      </c>
      <c r="O170" s="45">
        <f>(B170+H170)/(B172+F172+B174+F174+B176+F176+B170+H170)</f>
        <v>0.42222222222222222</v>
      </c>
      <c r="P170" s="26">
        <f>B170/(B170+F172+F174+F176)</f>
        <v>0.51481888035126233</v>
      </c>
      <c r="Q170" s="26">
        <f>H170/(H170+B172+B174+B176)</f>
        <v>0.24793388429752067</v>
      </c>
      <c r="S170" s="26">
        <f>(H170+B172+B174+B176)/(H170+B172+B174+B176+B170)</f>
        <v>0.50786988457502624</v>
      </c>
      <c r="T170" s="26">
        <f>B170/(B170+H170+B172+B174+B176)</f>
        <v>0.49213011542497376</v>
      </c>
    </row>
    <row r="171" spans="1:20" x14ac:dyDescent="0.15">
      <c r="A171" s="42" t="s">
        <v>80</v>
      </c>
      <c r="B171" s="44" t="s">
        <v>10</v>
      </c>
      <c r="C171" s="44" t="s">
        <v>19</v>
      </c>
      <c r="D171" s="44" t="s">
        <v>77</v>
      </c>
      <c r="E171" s="44" t="s">
        <v>6</v>
      </c>
      <c r="F171" s="44" t="s">
        <v>17</v>
      </c>
      <c r="G171" s="44" t="s">
        <v>18</v>
      </c>
      <c r="H171" s="44" t="s">
        <v>19</v>
      </c>
      <c r="I171" s="44" t="s">
        <v>78</v>
      </c>
      <c r="J171" s="44" t="s">
        <v>6</v>
      </c>
      <c r="K171" s="44" t="s">
        <v>14</v>
      </c>
      <c r="L171" s="44" t="s">
        <v>91</v>
      </c>
      <c r="O171" s="25" t="s">
        <v>85</v>
      </c>
      <c r="P171" s="25" t="s">
        <v>87</v>
      </c>
      <c r="Q171" s="25" t="s">
        <v>88</v>
      </c>
    </row>
    <row r="172" spans="1:20" x14ac:dyDescent="0.15">
      <c r="A172" s="28" t="s">
        <v>44</v>
      </c>
      <c r="B172" s="39">
        <v>345</v>
      </c>
      <c r="C172" s="39">
        <v>1569</v>
      </c>
      <c r="D172" s="46">
        <f>C172/B172</f>
        <v>4.5478260869565217</v>
      </c>
      <c r="E172" s="39">
        <v>15</v>
      </c>
      <c r="F172" s="39">
        <v>55</v>
      </c>
      <c r="G172" s="39">
        <v>42</v>
      </c>
      <c r="H172" s="39">
        <v>332</v>
      </c>
      <c r="I172" s="46">
        <f>H172/G172</f>
        <v>7.9047619047619051</v>
      </c>
      <c r="J172" s="39">
        <v>0</v>
      </c>
      <c r="K172" s="29">
        <f>(C172*0.1)+(E172*6)+(H172*0.1)+(J172*6)</f>
        <v>280.10000000000002</v>
      </c>
      <c r="L172" s="29">
        <f>(C172*0.1)+(E172*6)+(G172*1)+(H172*0.1)+(J172*6)</f>
        <v>322.09999999999997</v>
      </c>
      <c r="O172" s="45">
        <f>(B172+F172)/(B172+F172+B174+F174+B176+F176+B170+H170)</f>
        <v>0.28673835125448027</v>
      </c>
      <c r="P172" s="26">
        <f>B172/(H170+B172+B174+B176)</f>
        <v>0.71280991735537191</v>
      </c>
      <c r="Q172" s="26">
        <f>F172/(F172+F174+F176)</f>
        <v>0.1244343891402715</v>
      </c>
    </row>
    <row r="173" spans="1:20" x14ac:dyDescent="0.15">
      <c r="A173" s="42" t="s">
        <v>81</v>
      </c>
      <c r="B173" s="44" t="s">
        <v>10</v>
      </c>
      <c r="C173" s="44" t="s">
        <v>19</v>
      </c>
      <c r="D173" s="44" t="s">
        <v>77</v>
      </c>
      <c r="E173" s="44" t="s">
        <v>6</v>
      </c>
      <c r="F173" s="44" t="s">
        <v>17</v>
      </c>
      <c r="G173" s="44" t="s">
        <v>18</v>
      </c>
      <c r="H173" s="44" t="s">
        <v>19</v>
      </c>
      <c r="I173" s="44" t="s">
        <v>78</v>
      </c>
      <c r="J173" s="44" t="s">
        <v>6</v>
      </c>
      <c r="K173" s="44" t="s">
        <v>14</v>
      </c>
      <c r="L173" s="44" t="s">
        <v>91</v>
      </c>
      <c r="O173" s="25" t="s">
        <v>85</v>
      </c>
      <c r="P173" s="25" t="s">
        <v>87</v>
      </c>
      <c r="Q173" s="25" t="s">
        <v>88</v>
      </c>
    </row>
    <row r="174" spans="1:20" x14ac:dyDescent="0.15">
      <c r="A174" s="28" t="s">
        <v>44</v>
      </c>
      <c r="B174" s="39">
        <v>19</v>
      </c>
      <c r="C174" s="39">
        <v>91</v>
      </c>
      <c r="D174" s="46">
        <f>C174/B174</f>
        <v>4.7894736842105265</v>
      </c>
      <c r="E174" s="39">
        <v>1</v>
      </c>
      <c r="F174" s="39">
        <v>283</v>
      </c>
      <c r="G174" s="39">
        <v>171</v>
      </c>
      <c r="H174" s="39">
        <v>2258</v>
      </c>
      <c r="I174" s="46">
        <f>H174/G174</f>
        <v>13.2046783625731</v>
      </c>
      <c r="J174" s="39">
        <v>13</v>
      </c>
      <c r="K174" s="29">
        <f>(C174*0.1)+(E174*6)+(H174*0.1)+(J174*6)</f>
        <v>318.89999999999998</v>
      </c>
      <c r="L174" s="29">
        <f>(C174*0.1)+(E174*6)+(G174*1)+(H174*0.1)+(J174*6)</f>
        <v>489.9</v>
      </c>
      <c r="O174" s="45">
        <f>(B174+F174)/(B172+F172+B174+F174+B176+F176+B170+H170)</f>
        <v>0.21648745519713261</v>
      </c>
      <c r="P174" s="26">
        <f>B174/(B172+H170+B174+B176)</f>
        <v>3.9256198347107439E-2</v>
      </c>
      <c r="Q174" s="26">
        <f>F174/(F174+F172+F176)</f>
        <v>0.64027149321266963</v>
      </c>
    </row>
    <row r="175" spans="1:20" x14ac:dyDescent="0.15">
      <c r="A175" s="42" t="s">
        <v>82</v>
      </c>
      <c r="B175" s="44" t="s">
        <v>10</v>
      </c>
      <c r="C175" s="44" t="s">
        <v>19</v>
      </c>
      <c r="D175" s="44" t="s">
        <v>77</v>
      </c>
      <c r="E175" s="44" t="s">
        <v>6</v>
      </c>
      <c r="F175" s="44" t="s">
        <v>17</v>
      </c>
      <c r="G175" s="44" t="s">
        <v>18</v>
      </c>
      <c r="H175" s="44" t="s">
        <v>19</v>
      </c>
      <c r="I175" s="44" t="s">
        <v>78</v>
      </c>
      <c r="J175" s="44" t="s">
        <v>6</v>
      </c>
      <c r="K175" s="44" t="s">
        <v>14</v>
      </c>
      <c r="L175" s="44" t="s">
        <v>91</v>
      </c>
      <c r="O175" s="25" t="s">
        <v>85</v>
      </c>
      <c r="P175" s="25" t="s">
        <v>87</v>
      </c>
      <c r="Q175" s="25" t="s">
        <v>88</v>
      </c>
    </row>
    <row r="176" spans="1:20" x14ac:dyDescent="0.15">
      <c r="A176" s="28" t="s">
        <v>44</v>
      </c>
      <c r="B176" s="39">
        <v>0</v>
      </c>
      <c r="C176" s="39">
        <v>0</v>
      </c>
      <c r="D176" s="39" t="e">
        <f>C176/B176</f>
        <v>#DIV/0!</v>
      </c>
      <c r="E176" s="39">
        <v>0</v>
      </c>
      <c r="F176" s="39">
        <v>104</v>
      </c>
      <c r="G176" s="39">
        <v>74</v>
      </c>
      <c r="H176" s="39">
        <v>739</v>
      </c>
      <c r="I176" s="46">
        <f>H176/G176</f>
        <v>9.986486486486486</v>
      </c>
      <c r="J176" s="39">
        <v>6</v>
      </c>
      <c r="K176" s="29">
        <f>(C176*0.1)+(E176*6)+(H176*0.1)+(J176*6)</f>
        <v>109.9</v>
      </c>
      <c r="L176" s="29">
        <f>(C176*0.1)+(E176*6)+(G176*1)+(H176*0.1)+(J176*6)</f>
        <v>183.9</v>
      </c>
      <c r="O176" s="45">
        <f>(B176+F176)/(B172+F172+B174+F174+B176+F176+B170+H170)</f>
        <v>7.4551971326164881E-2</v>
      </c>
      <c r="P176" s="41">
        <f>B176/(B176+B174+B172+H170)</f>
        <v>0</v>
      </c>
      <c r="Q176" s="26">
        <f>F176/(F176+F174+F172)</f>
        <v>0.23529411764705882</v>
      </c>
    </row>
  </sheetData>
  <mergeCells count="136">
    <mergeCell ref="J124:M124"/>
    <mergeCell ref="R124:U124"/>
    <mergeCell ref="J125:M125"/>
    <mergeCell ref="R125:U125"/>
    <mergeCell ref="J126:M126"/>
    <mergeCell ref="R126:U126"/>
    <mergeCell ref="J122:M122"/>
    <mergeCell ref="A141:W141"/>
    <mergeCell ref="R122:U122"/>
    <mergeCell ref="J123:M123"/>
    <mergeCell ref="R123:U123"/>
    <mergeCell ref="H143:J143"/>
    <mergeCell ref="M143:O143"/>
    <mergeCell ref="H144:J144"/>
    <mergeCell ref="H145:J145"/>
    <mergeCell ref="H146:J146"/>
    <mergeCell ref="J127:M127"/>
    <mergeCell ref="R127:U127"/>
    <mergeCell ref="J128:M128"/>
    <mergeCell ref="R128:U128"/>
    <mergeCell ref="J129:M129"/>
    <mergeCell ref="R129:U129"/>
    <mergeCell ref="J130:M130"/>
    <mergeCell ref="R130:U130"/>
    <mergeCell ref="H76:J76"/>
    <mergeCell ref="H77:J77"/>
    <mergeCell ref="A80:W80"/>
    <mergeCell ref="A121:G121"/>
    <mergeCell ref="J121:N121"/>
    <mergeCell ref="R121:V121"/>
    <mergeCell ref="C83:I83"/>
    <mergeCell ref="L83:P83"/>
    <mergeCell ref="R83:T83"/>
    <mergeCell ref="V83:W83"/>
    <mergeCell ref="A91:G91"/>
    <mergeCell ref="H91:M91"/>
    <mergeCell ref="R91:T91"/>
    <mergeCell ref="V91:W91"/>
    <mergeCell ref="A101:G101"/>
    <mergeCell ref="J101:N101"/>
    <mergeCell ref="R101:T101"/>
    <mergeCell ref="V101:W101"/>
    <mergeCell ref="A112:G112"/>
    <mergeCell ref="J112:N112"/>
    <mergeCell ref="R112:T112"/>
    <mergeCell ref="V112:W112"/>
    <mergeCell ref="J59:M59"/>
    <mergeCell ref="R59:U59"/>
    <mergeCell ref="AL59:AO59"/>
    <mergeCell ref="AT59:AW59"/>
    <mergeCell ref="A73:W73"/>
    <mergeCell ref="H75:J75"/>
    <mergeCell ref="M75:O75"/>
    <mergeCell ref="J57:M57"/>
    <mergeCell ref="R57:U57"/>
    <mergeCell ref="AL57:AO57"/>
    <mergeCell ref="AT57:AW57"/>
    <mergeCell ref="J58:M58"/>
    <mergeCell ref="R58:U58"/>
    <mergeCell ref="AL58:AO58"/>
    <mergeCell ref="AT58:AW58"/>
    <mergeCell ref="J55:M55"/>
    <mergeCell ref="R55:U55"/>
    <mergeCell ref="AL55:AO55"/>
    <mergeCell ref="AT55:AW55"/>
    <mergeCell ref="J56:M56"/>
    <mergeCell ref="R56:U56"/>
    <mergeCell ref="AL56:AO56"/>
    <mergeCell ref="AT56:AW56"/>
    <mergeCell ref="J53:M53"/>
    <mergeCell ref="R53:U53"/>
    <mergeCell ref="AL53:AO53"/>
    <mergeCell ref="AT53:AW53"/>
    <mergeCell ref="J54:M54"/>
    <mergeCell ref="R54:U54"/>
    <mergeCell ref="AL54:AO54"/>
    <mergeCell ref="AT54:AW54"/>
    <mergeCell ref="J51:M51"/>
    <mergeCell ref="R51:U51"/>
    <mergeCell ref="AL51:AO51"/>
    <mergeCell ref="AT51:AW51"/>
    <mergeCell ref="J52:M52"/>
    <mergeCell ref="R52:U52"/>
    <mergeCell ref="AL52:AO52"/>
    <mergeCell ref="AT52:AW52"/>
    <mergeCell ref="A50:G50"/>
    <mergeCell ref="J50:N50"/>
    <mergeCell ref="R50:V50"/>
    <mergeCell ref="AC50:AI50"/>
    <mergeCell ref="AL50:AP50"/>
    <mergeCell ref="AT50:AX50"/>
    <mergeCell ref="AV30:AX30"/>
    <mergeCell ref="AZ30:BA30"/>
    <mergeCell ref="A41:G41"/>
    <mergeCell ref="L41:P41"/>
    <mergeCell ref="T41:V41"/>
    <mergeCell ref="X41:Y41"/>
    <mergeCell ref="AE41:AK41"/>
    <mergeCell ref="AN41:AR41"/>
    <mergeCell ref="AV41:AX41"/>
    <mergeCell ref="AZ41:BA41"/>
    <mergeCell ref="A30:G30"/>
    <mergeCell ref="L30:P30"/>
    <mergeCell ref="T30:V30"/>
    <mergeCell ref="X30:Y30"/>
    <mergeCell ref="AE30:AK30"/>
    <mergeCell ref="AN30:AR30"/>
    <mergeCell ref="AV12:AX12"/>
    <mergeCell ref="AZ12:BA12"/>
    <mergeCell ref="A20:G20"/>
    <mergeCell ref="H20:M20"/>
    <mergeCell ref="T20:V20"/>
    <mergeCell ref="X20:Y20"/>
    <mergeCell ref="AE20:AK20"/>
    <mergeCell ref="AL20:AQ20"/>
    <mergeCell ref="AV20:AX20"/>
    <mergeCell ref="AZ20:BA20"/>
    <mergeCell ref="C12:I12"/>
    <mergeCell ref="N12:R12"/>
    <mergeCell ref="T12:V12"/>
    <mergeCell ref="X12:Y12"/>
    <mergeCell ref="AG12:AM12"/>
    <mergeCell ref="AP12:AT12"/>
    <mergeCell ref="H6:J6"/>
    <mergeCell ref="AJ6:AL6"/>
    <mergeCell ref="H7:J7"/>
    <mergeCell ref="AJ7:AL7"/>
    <mergeCell ref="A10:W10"/>
    <mergeCell ref="AC10:AY10"/>
    <mergeCell ref="A1:W1"/>
    <mergeCell ref="A3:W3"/>
    <mergeCell ref="AC3:AY3"/>
    <mergeCell ref="H5:J5"/>
    <mergeCell ref="M5:O5"/>
    <mergeCell ref="AJ5:AL5"/>
    <mergeCell ref="AO5:AQ5"/>
  </mergeCells>
  <hyperlinks>
    <hyperlink ref="H6" location="ARI!A90" display="RSP Projections: Year 2" xr:uid="{E3177822-F1F2-43E4-8FCE-695D2ADD4363}"/>
    <hyperlink ref="H6:J6" location="ARI!A110" display="RSP Projections: Year 2" xr:uid="{4913E284-AF5B-414E-9ECA-9D73AD203C2D}"/>
    <hyperlink ref="M5:O5" location="ARI!AX11" display="Adjustable Projections: Year 1" xr:uid="{D6FE1EC1-DDE6-4C40-9C4E-858E9BC84889}"/>
    <hyperlink ref="AJ5" location="ARI!C9" display="RSP Projections: Year 1" xr:uid="{093C3283-895F-475A-988E-353C913C3C90}"/>
    <hyperlink ref="AJ6" location="ARI!A90" display="RSP Projections: Year 2" xr:uid="{ADCB0BB3-7BDE-4BA3-AABA-6D02FB200158}"/>
    <hyperlink ref="AJ6:AL6" location="ARI!A110" display="RSP Projections: Year 2" xr:uid="{267AA25D-0CDE-4704-9614-25CD3004AB9E}"/>
    <hyperlink ref="AO5:AQ5" location="ARI!AX11" display="Adjustable Projections: Year 1" xr:uid="{B204F295-A185-4CA9-97C2-6D4D396C8356}"/>
    <hyperlink ref="H5" location="ARI!C9" display="RSP Projections: Year 1" xr:uid="{F2C1B496-F501-46BA-8B84-DDC7CD6AC78A}"/>
    <hyperlink ref="H76" location="ARI!A90" display="RSP Projections: Year 2" xr:uid="{0B0C5E5D-7186-4463-87D7-26A7DF7E4F68}"/>
    <hyperlink ref="H76:J76" location="ARI!A110" display="RSP Projections: Year 2" xr:uid="{A3ED941B-8DEB-4FE4-AC06-AB991592A0A6}"/>
    <hyperlink ref="M75:O75" location="ARI!AX11" display="Adjustable Projections: Year 1" xr:uid="{8AD44167-8F09-45DE-B0E9-3559C7F17BEE}"/>
    <hyperlink ref="H75" location="ARI!C9" display="RSP Projections: Year 1" xr:uid="{2A4DCAD3-5CF8-4691-AC84-3D7AAA76FF31}"/>
    <hyperlink ref="M143:O143" location="ARI!AX11" display="Adjustable Projections: Year 1" xr:uid="{110F1508-F5BD-49D2-A5F7-5C12DC864C3C}"/>
    <hyperlink ref="H144:J144" location="ARI!A110" display="RSP Projections: Year 2" xr:uid="{90B95E1C-4A2A-4758-8D0C-A28BA3C5EA35}"/>
    <hyperlink ref="H144" location="ARI!A90" display="RSP Projections: Year 2" xr:uid="{ABBD171F-CBF2-45CF-9E1A-CA6FACFD2A0D}"/>
    <hyperlink ref="H143" location="ARI!C9" display="RSP Projections: Year 1" xr:uid="{2F60B65D-8DF7-4A87-AA15-502A75E412E0}"/>
    <hyperlink ref="M6" location="ARI!A170" display="Past Run/Pass Performances" xr:uid="{5C3832D9-DAEA-4625-955C-CBEFC72F4E5E}"/>
    <hyperlink ref="M76" location="ARI!A170" display="Past Run/Pass Performances" xr:uid="{20A19A0B-2828-4B19-8405-1598660E456C}"/>
  </hyperlinks>
  <pageMargins left="0" right="0" top="0" bottom="0" header="0" footer="0"/>
  <pageSetup scale="54" orientation="landscape" horizontalDpi="1200" verticalDpi="1200" r:id="rId1"/>
  <legacy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3FDC7-991D-40E2-B34E-AE4EEBE92885}">
  <sheetPr>
    <tabColor theme="1"/>
  </sheetPr>
  <dimension ref="A1:I574"/>
  <sheetViews>
    <sheetView topLeftCell="A52" zoomScale="176" workbookViewId="0">
      <selection activeCell="A316" sqref="A316"/>
    </sheetView>
  </sheetViews>
  <sheetFormatPr defaultRowHeight="15" x14ac:dyDescent="0.25"/>
  <cols>
    <col min="1" max="1" width="34.28515625" bestFit="1" customWidth="1"/>
    <col min="2" max="2" width="9" style="1" bestFit="1" customWidth="1"/>
    <col min="3" max="3" width="11.140625" bestFit="1" customWidth="1"/>
    <col min="4" max="4" width="10.85546875" bestFit="1" customWidth="1"/>
    <col min="5" max="5" width="9.140625" bestFit="1" customWidth="1"/>
  </cols>
  <sheetData>
    <row r="1" spans="1:9" x14ac:dyDescent="0.25">
      <c r="A1" t="s">
        <v>291</v>
      </c>
      <c r="B1" s="1" t="s">
        <v>1517</v>
      </c>
      <c r="C1" t="s">
        <v>291</v>
      </c>
      <c r="D1" t="s">
        <v>21</v>
      </c>
      <c r="E1" t="s">
        <v>1002</v>
      </c>
    </row>
    <row r="2" spans="1:9" x14ac:dyDescent="0.25">
      <c r="A2" t="str">
        <f>BALT!A14</f>
        <v>QB*Jackson, Lamar - BAL</v>
      </c>
      <c r="B2" s="1">
        <f>BALT!B14</f>
        <v>29</v>
      </c>
      <c r="C2">
        <f>BALT!X14</f>
        <v>472.35</v>
      </c>
      <c r="D2">
        <f>BALT!X14</f>
        <v>472.35</v>
      </c>
      <c r="E2">
        <f>BALT!X14</f>
        <v>472.35</v>
      </c>
    </row>
    <row r="3" spans="1:9" x14ac:dyDescent="0.25">
      <c r="A3" t="str">
        <f>BUF!A14</f>
        <v>QB*Allen, Josh - BUF</v>
      </c>
      <c r="B3" s="1">
        <f>BUF!B14</f>
        <v>30</v>
      </c>
      <c r="C3">
        <f>BUF!X14</f>
        <v>428</v>
      </c>
      <c r="D3">
        <f>BUF!X14</f>
        <v>428</v>
      </c>
      <c r="E3">
        <f>BUF!X14</f>
        <v>428</v>
      </c>
    </row>
    <row r="4" spans="1:9" x14ac:dyDescent="0.25">
      <c r="A4" t="str">
        <f>NE!A14</f>
        <v>QB*Maye, Drake - NE</v>
      </c>
      <c r="B4" s="1">
        <f>NE!B14</f>
        <v>24</v>
      </c>
      <c r="C4">
        <f>NE!X14</f>
        <v>407.34999999999997</v>
      </c>
      <c r="D4">
        <f>NE!X14</f>
        <v>407.34999999999997</v>
      </c>
      <c r="E4">
        <f>NE!X14</f>
        <v>407.34999999999997</v>
      </c>
    </row>
    <row r="5" spans="1:9" x14ac:dyDescent="0.25">
      <c r="A5" t="str">
        <f>LAR!A14</f>
        <v>QB*Stafford, Matthew - LAR</v>
      </c>
      <c r="B5" s="1">
        <f>LAR!B14</f>
        <v>38</v>
      </c>
      <c r="C5">
        <f>LAR!X14</f>
        <v>407.3</v>
      </c>
      <c r="D5">
        <f>LAR!X14</f>
        <v>407.3</v>
      </c>
      <c r="E5">
        <f>LAR!X14</f>
        <v>407.3</v>
      </c>
    </row>
    <row r="6" spans="1:9" x14ac:dyDescent="0.25">
      <c r="A6" t="str">
        <f>SF!A14</f>
        <v>QB*Purdy, Brock - SF</v>
      </c>
      <c r="B6" s="1">
        <f>SF!B14</f>
        <v>27</v>
      </c>
      <c r="C6">
        <f>SF!X14</f>
        <v>403.5</v>
      </c>
      <c r="D6">
        <f>SF!X14</f>
        <v>403.5</v>
      </c>
      <c r="E6">
        <f>SF!X14</f>
        <v>403.5</v>
      </c>
    </row>
    <row r="7" spans="1:9" x14ac:dyDescent="0.25">
      <c r="A7" t="str">
        <f xml:space="preserve"> CHI!A14</f>
        <v>QB*Williams, Caleb - CHI</v>
      </c>
      <c r="B7" s="1">
        <f xml:space="preserve"> CHI!B14</f>
        <v>25</v>
      </c>
      <c r="C7">
        <f xml:space="preserve"> CHI!X14</f>
        <v>391.90000000000003</v>
      </c>
      <c r="D7">
        <f xml:space="preserve"> CHI!X14</f>
        <v>391.90000000000003</v>
      </c>
      <c r="E7">
        <f xml:space="preserve"> CHI!X14</f>
        <v>391.90000000000003</v>
      </c>
    </row>
    <row r="8" spans="1:9" x14ac:dyDescent="0.25">
      <c r="A8" t="str">
        <f>JAX!A14</f>
        <v>QB*Lawrence, Trevor - JAX</v>
      </c>
      <c r="B8" s="1">
        <f>JAX!B14</f>
        <v>27</v>
      </c>
      <c r="C8">
        <f>JAX!X14</f>
        <v>385.1</v>
      </c>
      <c r="D8">
        <f>JAX!X14</f>
        <v>385.1</v>
      </c>
      <c r="E8">
        <f>JAX!X14</f>
        <v>385.1</v>
      </c>
      <c r="I8" t="s">
        <v>996</v>
      </c>
    </row>
    <row r="9" spans="1:9" x14ac:dyDescent="0.25">
      <c r="A9" t="str">
        <f xml:space="preserve"> DAL!A14</f>
        <v>QB*Prescott, Dak - DAL</v>
      </c>
      <c r="B9" s="1">
        <f xml:space="preserve"> DAL!B14</f>
        <v>33</v>
      </c>
      <c r="C9">
        <f xml:space="preserve"> DAL!X14</f>
        <v>382.6</v>
      </c>
      <c r="D9">
        <f xml:space="preserve"> DAL!X14</f>
        <v>382.6</v>
      </c>
      <c r="E9">
        <f xml:space="preserve"> DAL!X14</f>
        <v>382.6</v>
      </c>
    </row>
    <row r="10" spans="1:9" x14ac:dyDescent="0.25">
      <c r="A10" t="str">
        <f xml:space="preserve"> CIN!A14</f>
        <v>QB*Burrow, Joe - CIN</v>
      </c>
      <c r="B10" s="1">
        <f xml:space="preserve"> CIN!B14</f>
        <v>30</v>
      </c>
      <c r="C10">
        <f xml:space="preserve"> CIN!X14</f>
        <v>381.3</v>
      </c>
      <c r="D10">
        <f xml:space="preserve"> CIN!X14</f>
        <v>381.3</v>
      </c>
      <c r="E10">
        <f xml:space="preserve"> CIN!X14</f>
        <v>381.3</v>
      </c>
    </row>
    <row r="11" spans="1:9" x14ac:dyDescent="0.25">
      <c r="A11" t="str">
        <f>WAS!A14</f>
        <v>QB*Daniels, Jayden - WAS</v>
      </c>
      <c r="B11" s="1">
        <f>WAS!B14</f>
        <v>26</v>
      </c>
      <c r="C11">
        <f>WAS!X14</f>
        <v>381.15</v>
      </c>
      <c r="D11">
        <f>WAS!X14</f>
        <v>381.15</v>
      </c>
      <c r="E11">
        <f>WAS!X14</f>
        <v>381.15</v>
      </c>
    </row>
    <row r="12" spans="1:9" x14ac:dyDescent="0.25">
      <c r="A12" t="str">
        <f>LAC!A14</f>
        <v>QB*Herbert, Justin - LAC</v>
      </c>
      <c r="B12" s="1">
        <f>LAC!B14</f>
        <v>28</v>
      </c>
      <c r="C12">
        <f>LAC!X14</f>
        <v>380.8</v>
      </c>
      <c r="D12">
        <f>LAC!X14</f>
        <v>380.8</v>
      </c>
      <c r="E12">
        <f>LAC!X14</f>
        <v>380.8</v>
      </c>
    </row>
    <row r="13" spans="1:9" x14ac:dyDescent="0.25">
      <c r="A13" t="str">
        <f xml:space="preserve"> CIN!A32</f>
        <v>WR*Chase, JaMarr - CIN</v>
      </c>
      <c r="B13" s="1">
        <f xml:space="preserve"> CIN!B32</f>
        <v>26</v>
      </c>
      <c r="C13">
        <f xml:space="preserve"> CIN!X32</f>
        <v>255.7</v>
      </c>
      <c r="D13">
        <f xml:space="preserve"> CIN!Y32</f>
        <v>380.7</v>
      </c>
      <c r="E13">
        <f xml:space="preserve"> CIN!Z32</f>
        <v>318.2</v>
      </c>
    </row>
    <row r="14" spans="1:9" x14ac:dyDescent="0.25">
      <c r="A14" t="str">
        <f>TB!A14</f>
        <v>QB*Mayfield, Baker - TB</v>
      </c>
      <c r="B14" s="1">
        <f>TB!B14</f>
        <v>31</v>
      </c>
      <c r="C14">
        <f>TB!X14</f>
        <v>378.5</v>
      </c>
      <c r="D14">
        <f>TB!X14</f>
        <v>378.5</v>
      </c>
      <c r="E14">
        <f>TB!X14</f>
        <v>378.5</v>
      </c>
    </row>
    <row r="15" spans="1:9" x14ac:dyDescent="0.25">
      <c r="A15" t="str">
        <f xml:space="preserve"> DET!A22</f>
        <v>RB*Gibbs, Jahmyr - DET</v>
      </c>
      <c r="B15" s="1">
        <f xml:space="preserve"> DET!B22</f>
        <v>24</v>
      </c>
      <c r="C15">
        <f xml:space="preserve"> DET!X22</f>
        <v>301.70000000000005</v>
      </c>
      <c r="D15">
        <f xml:space="preserve"> DET!Y22</f>
        <v>371.70000000000005</v>
      </c>
      <c r="E15">
        <f xml:space="preserve"> DET!Z22</f>
        <v>336.70000000000005</v>
      </c>
    </row>
    <row r="16" spans="1:9" x14ac:dyDescent="0.25">
      <c r="A16" t="str">
        <f>PHI!A14</f>
        <v>QB*Hurts, Jalen - PHI</v>
      </c>
      <c r="B16" s="1">
        <f>PHI!B14</f>
        <v>28</v>
      </c>
      <c r="C16">
        <f>PHI!X14</f>
        <v>368.75</v>
      </c>
      <c r="D16">
        <f>PHI!X14</f>
        <v>368.75</v>
      </c>
      <c r="E16">
        <f>PHI!X14</f>
        <v>368.75</v>
      </c>
    </row>
    <row r="17" spans="1:5" x14ac:dyDescent="0.25">
      <c r="A17" t="str">
        <f xml:space="preserve"> DET!A14</f>
        <v>QB*Goff, Jared - DET</v>
      </c>
      <c r="B17" s="1">
        <f xml:space="preserve"> DET!B14</f>
        <v>32</v>
      </c>
      <c r="C17">
        <f xml:space="preserve"> DET!X14</f>
        <v>366.2</v>
      </c>
      <c r="D17">
        <f xml:space="preserve"> DET!X14</f>
        <v>366.2</v>
      </c>
      <c r="E17">
        <f xml:space="preserve"> DET!X14</f>
        <v>366.2</v>
      </c>
    </row>
    <row r="18" spans="1:5" x14ac:dyDescent="0.25">
      <c r="A18" t="str">
        <f>NYG!A15</f>
        <v>QB*Dart, Jaxson - NYG</v>
      </c>
      <c r="B18" s="1">
        <f>NYG!B15</f>
        <v>23</v>
      </c>
      <c r="C18">
        <f>NYG!X15</f>
        <v>365.4</v>
      </c>
      <c r="D18">
        <f>NYG!X15</f>
        <v>365.4</v>
      </c>
      <c r="E18">
        <f>NYG!X15</f>
        <v>365.4</v>
      </c>
    </row>
    <row r="19" spans="1:5" x14ac:dyDescent="0.25">
      <c r="A19" t="str">
        <f>LAR!A32</f>
        <v>WR*Nacua, Puka - LAR</v>
      </c>
      <c r="B19" s="1">
        <f>LAR!B32</f>
        <v>26</v>
      </c>
      <c r="C19">
        <f>LAR!X32</f>
        <v>238.2</v>
      </c>
      <c r="D19">
        <f>LAR!Y32</f>
        <v>363.2</v>
      </c>
      <c r="E19">
        <f>LAR!Z32</f>
        <v>300.7</v>
      </c>
    </row>
    <row r="20" spans="1:5" x14ac:dyDescent="0.25">
      <c r="A20" t="str">
        <f>ATL!A22</f>
        <v>RB*Robinson, Bijan - ATL</v>
      </c>
      <c r="B20" s="1">
        <f>ATL!B22</f>
        <v>26</v>
      </c>
      <c r="C20">
        <f>ATL!X22</f>
        <v>293.10000000000002</v>
      </c>
      <c r="D20">
        <f>ATL!Y22</f>
        <v>363.1</v>
      </c>
      <c r="E20">
        <f>ATL!Z22</f>
        <v>328.1</v>
      </c>
    </row>
    <row r="21" spans="1:5" x14ac:dyDescent="0.25">
      <c r="A21" t="str">
        <f>MIN!A15</f>
        <v>QB*Murray, Kyler - MIN</v>
      </c>
      <c r="B21" s="1">
        <f>MIN!B15</f>
        <v>28</v>
      </c>
      <c r="C21">
        <f>MIN!X15</f>
        <v>362.9</v>
      </c>
      <c r="D21">
        <f>MIN!X15</f>
        <v>362.9</v>
      </c>
      <c r="E21">
        <f>MIN!X15</f>
        <v>362.9</v>
      </c>
    </row>
    <row r="22" spans="1:5" x14ac:dyDescent="0.25">
      <c r="A22" t="str">
        <f xml:space="preserve"> DEN!A14</f>
        <v>QB*Nix, Bo - DEN</v>
      </c>
      <c r="B22" s="1">
        <f xml:space="preserve"> DEN!B14</f>
        <v>26</v>
      </c>
      <c r="C22">
        <f xml:space="preserve"> DEN!X14</f>
        <v>362.3</v>
      </c>
      <c r="D22">
        <f xml:space="preserve"> DEN!X14</f>
        <v>362.3</v>
      </c>
      <c r="E22">
        <f xml:space="preserve"> DEN!X14</f>
        <v>362.3</v>
      </c>
    </row>
    <row r="23" spans="1:5" x14ac:dyDescent="0.25">
      <c r="A23" t="str">
        <f>ARI!A14</f>
        <v>QB*Brissett, Jacoby - ARI</v>
      </c>
      <c r="B23" s="1">
        <f>ARI!B14</f>
        <v>33</v>
      </c>
      <c r="C23">
        <f>ARI!X14</f>
        <v>359.6</v>
      </c>
      <c r="D23">
        <f>ARI!X14</f>
        <v>359.6</v>
      </c>
      <c r="E23">
        <f>ARI!X14</f>
        <v>359.6</v>
      </c>
    </row>
    <row r="24" spans="1:5" x14ac:dyDescent="0.25">
      <c r="A24" t="str">
        <f>SF!A22</f>
        <v>RB*McCaffrey, Christian - SF</v>
      </c>
      <c r="B24" s="1">
        <f>SF!B22</f>
        <v>30</v>
      </c>
      <c r="C24">
        <f>SF!X22</f>
        <v>271.39999999999998</v>
      </c>
      <c r="D24">
        <f>SF!Y22</f>
        <v>353.4</v>
      </c>
      <c r="E24">
        <f>SF!Z22</f>
        <v>312.39999999999998</v>
      </c>
    </row>
    <row r="25" spans="1:5" x14ac:dyDescent="0.25">
      <c r="A25" t="str">
        <f>SEA!A14</f>
        <v>QB*Darnold, Sam - SEA</v>
      </c>
      <c r="B25" s="1">
        <f>SEA!B14</f>
        <v>29</v>
      </c>
      <c r="C25">
        <f>SEA!X14</f>
        <v>340.7</v>
      </c>
      <c r="D25">
        <f>SEA!X14</f>
        <v>340.7</v>
      </c>
      <c r="E25">
        <f>SEA!X14</f>
        <v>340.7</v>
      </c>
    </row>
    <row r="26" spans="1:5" x14ac:dyDescent="0.25">
      <c r="A26" t="str">
        <f>KC!A14</f>
        <v>QB*Mahomes, Patrick - KC</v>
      </c>
      <c r="B26" s="1">
        <f>KC!B14</f>
        <v>31</v>
      </c>
      <c r="C26">
        <f>KC!X14</f>
        <v>337.6</v>
      </c>
      <c r="D26">
        <f>KC!X14</f>
        <v>337.6</v>
      </c>
      <c r="E26">
        <f>KC!X14</f>
        <v>337.6</v>
      </c>
    </row>
    <row r="27" spans="1:5" x14ac:dyDescent="0.25">
      <c r="A27" t="str">
        <f>MIA!A14</f>
        <v>QB*Willis, Malik - QB</v>
      </c>
      <c r="B27" s="1">
        <f>MIA!B14</f>
        <v>27</v>
      </c>
      <c r="C27">
        <f>MIA!X14</f>
        <v>337.4</v>
      </c>
      <c r="D27">
        <f>MIA!X14</f>
        <v>337.4</v>
      </c>
      <c r="E27">
        <f>MIA!X14</f>
        <v>337.4</v>
      </c>
    </row>
    <row r="28" spans="1:5" x14ac:dyDescent="0.25">
      <c r="A28" t="str">
        <f>PIT!A14</f>
        <v>QB*Rodgers, Aaron - PIT</v>
      </c>
      <c r="B28" s="1">
        <f>PIT!B14</f>
        <v>42</v>
      </c>
      <c r="C28">
        <f>PIT!X14</f>
        <v>320.64999999999998</v>
      </c>
      <c r="D28">
        <f>PIT!X14</f>
        <v>320.64999999999998</v>
      </c>
      <c r="E28">
        <f>PIT!X14</f>
        <v>320.64999999999998</v>
      </c>
    </row>
    <row r="29" spans="1:5" x14ac:dyDescent="0.25">
      <c r="A29" t="str">
        <f xml:space="preserve"> HOU!A14</f>
        <v>QB*Stroud, C.J. - HOU</v>
      </c>
      <c r="B29" s="1">
        <f xml:space="preserve"> HOU!B14</f>
        <v>25</v>
      </c>
      <c r="C29">
        <f xml:space="preserve"> HOU!X14</f>
        <v>318.75</v>
      </c>
      <c r="D29">
        <f xml:space="preserve"> HOU!X14</f>
        <v>318.75</v>
      </c>
      <c r="E29">
        <f xml:space="preserve"> HOU!X14</f>
        <v>318.75</v>
      </c>
    </row>
    <row r="30" spans="1:5" x14ac:dyDescent="0.25">
      <c r="A30" t="str">
        <f>LV!A24</f>
        <v>RB*Jeanty, Ashton - LV</v>
      </c>
      <c r="B30" s="1">
        <f>LV!B24</f>
        <v>23</v>
      </c>
      <c r="C30">
        <f>LV!X24</f>
        <v>253.9</v>
      </c>
      <c r="D30">
        <f>LV!Y24</f>
        <v>317.89999999999998</v>
      </c>
      <c r="E30">
        <f>LV!Z24</f>
        <v>285.89999999999998</v>
      </c>
    </row>
    <row r="31" spans="1:5" x14ac:dyDescent="0.25">
      <c r="A31" t="str">
        <f>SEA!A32</f>
        <v>WR*Smith-Njigba, Jaxon - SEA</v>
      </c>
      <c r="B31" s="1">
        <f>SEA!B32</f>
        <v>24</v>
      </c>
      <c r="C31">
        <f>SEA!X32</f>
        <v>211.1</v>
      </c>
      <c r="D31">
        <f>SEA!Y32</f>
        <v>312.10000000000002</v>
      </c>
      <c r="E31">
        <f>SEA!Z32</f>
        <v>261.60000000000002</v>
      </c>
    </row>
    <row r="32" spans="1:5" x14ac:dyDescent="0.25">
      <c r="A32" t="str">
        <f>BUF!A22</f>
        <v>RB*Cook, James - BUF</v>
      </c>
      <c r="B32" s="1">
        <f>BUF!B22</f>
        <v>27</v>
      </c>
      <c r="C32">
        <f>BUF!X22</f>
        <v>267.89999999999998</v>
      </c>
      <c r="D32">
        <f>BUF!Y22</f>
        <v>311.89999999999998</v>
      </c>
      <c r="E32">
        <f>BUF!Z22</f>
        <v>289.89999999999998</v>
      </c>
    </row>
    <row r="33" spans="1:5" x14ac:dyDescent="0.25">
      <c r="A33" t="str">
        <f>BALT!A22</f>
        <v>RB*Henry, Derrick - BAL</v>
      </c>
      <c r="B33" s="1">
        <f>BALT!B22</f>
        <v>32</v>
      </c>
      <c r="C33">
        <f>BALT!X22</f>
        <v>293.3</v>
      </c>
      <c r="D33">
        <f>BALT!Y22</f>
        <v>309.3</v>
      </c>
      <c r="E33">
        <f>BALT!Z22</f>
        <v>301.3</v>
      </c>
    </row>
    <row r="34" spans="1:5" x14ac:dyDescent="0.25">
      <c r="A34" t="str">
        <f>LAC!A32</f>
        <v>WR*McConkey, Ladd - LAC</v>
      </c>
      <c r="B34" s="1">
        <f>LAC!B32</f>
        <v>25</v>
      </c>
      <c r="C34">
        <f>LAC!X32</f>
        <v>202.7</v>
      </c>
      <c r="D34">
        <f>LAC!Y32</f>
        <v>307.7</v>
      </c>
      <c r="E34">
        <f>LAC!Z32</f>
        <v>255.2</v>
      </c>
    </row>
    <row r="35" spans="1:5" x14ac:dyDescent="0.25">
      <c r="A35" t="str">
        <f>TEN!A14</f>
        <v>QB*Ward, Cam - TEN</v>
      </c>
      <c r="B35" s="1">
        <f>TEN!B14</f>
        <v>24</v>
      </c>
      <c r="C35">
        <f>TEN!X14</f>
        <v>307</v>
      </c>
      <c r="D35">
        <f>TEN!X14</f>
        <v>307</v>
      </c>
      <c r="E35">
        <f>TEN!X14</f>
        <v>307</v>
      </c>
    </row>
    <row r="36" spans="1:5" x14ac:dyDescent="0.25">
      <c r="A36" t="str">
        <f xml:space="preserve"> CAR!A14</f>
        <v>QB*Young, Bryce - CAR</v>
      </c>
      <c r="B36" s="1">
        <f xml:space="preserve"> CAR!B14</f>
        <v>24</v>
      </c>
      <c r="C36">
        <f xml:space="preserve"> CAR!X14</f>
        <v>304.45</v>
      </c>
      <c r="D36">
        <f xml:space="preserve"> CAR!X14</f>
        <v>304.45</v>
      </c>
      <c r="E36">
        <f xml:space="preserve"> CAR!X14</f>
        <v>304.45</v>
      </c>
    </row>
    <row r="37" spans="1:5" x14ac:dyDescent="0.25">
      <c r="A37" t="str">
        <f xml:space="preserve"> DET!A32</f>
        <v>WR*St. Brown, Amon-Ra - DET</v>
      </c>
      <c r="B37" s="1">
        <f xml:space="preserve"> DET!B32</f>
        <v>27</v>
      </c>
      <c r="C37">
        <f xml:space="preserve"> DET!X32</f>
        <v>194.2</v>
      </c>
      <c r="D37">
        <f xml:space="preserve"> DET!Y32</f>
        <v>304.2</v>
      </c>
      <c r="E37">
        <f xml:space="preserve"> DET!Z32</f>
        <v>249.2</v>
      </c>
    </row>
    <row r="38" spans="1:5" x14ac:dyDescent="0.25">
      <c r="A38" t="str">
        <f>MIN!A32</f>
        <v>WR*Jefferson, Justin - MIN</v>
      </c>
      <c r="B38" s="1">
        <f>MIN!B32</f>
        <v>27</v>
      </c>
      <c r="C38">
        <f>MIN!X32</f>
        <v>189.2</v>
      </c>
      <c r="D38">
        <f>MIN!Y32</f>
        <v>304.2</v>
      </c>
      <c r="E38">
        <f>MIN!Z32</f>
        <v>246.7</v>
      </c>
    </row>
    <row r="39" spans="1:5" x14ac:dyDescent="0.25">
      <c r="A39" t="str">
        <f>NO!A16</f>
        <v>QB*Shough, Tyler - NO</v>
      </c>
      <c r="B39" s="1">
        <f>NO!B16</f>
        <v>27</v>
      </c>
      <c r="C39">
        <f>NO!X16</f>
        <v>303.55</v>
      </c>
      <c r="D39">
        <f>NO!X16</f>
        <v>303.55</v>
      </c>
      <c r="E39">
        <f>NO!X16</f>
        <v>303.55</v>
      </c>
    </row>
    <row r="40" spans="1:5" x14ac:dyDescent="0.25">
      <c r="A40" t="str">
        <f>KC!A36</f>
        <v>WR*Rice, Rashee - KC</v>
      </c>
      <c r="B40" s="1">
        <f>KC!B36</f>
        <v>26</v>
      </c>
      <c r="C40">
        <f>KC!X36</f>
        <v>185.9</v>
      </c>
      <c r="D40">
        <f>KC!Y36</f>
        <v>301.89999999999998</v>
      </c>
      <c r="E40">
        <f>KC!Z36</f>
        <v>243.9</v>
      </c>
    </row>
    <row r="41" spans="1:5" x14ac:dyDescent="0.25">
      <c r="A41" t="str">
        <f xml:space="preserve"> GB!A14</f>
        <v>QB*Love, Jordan - GB</v>
      </c>
      <c r="B41" s="1">
        <f xml:space="preserve"> GB!B14</f>
        <v>28</v>
      </c>
      <c r="C41">
        <f xml:space="preserve"> GB!X14</f>
        <v>288.35000000000002</v>
      </c>
      <c r="D41">
        <f xml:space="preserve"> GB!X14</f>
        <v>288.35000000000002</v>
      </c>
      <c r="E41">
        <f xml:space="preserve"> GB!X14</f>
        <v>288.35000000000002</v>
      </c>
    </row>
    <row r="42" spans="1:5" x14ac:dyDescent="0.25">
      <c r="A42" t="str">
        <f>ARI!A43</f>
        <v>TE*McBride, Trey - ARI</v>
      </c>
      <c r="B42" s="1">
        <f>ARI!B43</f>
        <v>26</v>
      </c>
      <c r="C42">
        <f>ARI!X43</f>
        <v>167.3</v>
      </c>
      <c r="D42">
        <f>ARI!Y43</f>
        <v>286.3</v>
      </c>
      <c r="E42">
        <f>ARI!Z43</f>
        <v>226.8</v>
      </c>
    </row>
    <row r="43" spans="1:5" x14ac:dyDescent="0.25">
      <c r="A43" t="str">
        <f>ATL!A32</f>
        <v>WR*London, Drake - ATL</v>
      </c>
      <c r="B43" s="1">
        <f>ATL!B32</f>
        <v>24</v>
      </c>
      <c r="C43">
        <f>ATL!X32</f>
        <v>190</v>
      </c>
      <c r="D43">
        <f>ATL!Y32</f>
        <v>286</v>
      </c>
      <c r="E43">
        <f>ATL!Z32</f>
        <v>238</v>
      </c>
    </row>
    <row r="44" spans="1:5" x14ac:dyDescent="0.25">
      <c r="A44" t="str">
        <f xml:space="preserve"> CLE!A14</f>
        <v>QB*Watson, Deshaun - CLE</v>
      </c>
      <c r="B44" s="1">
        <f xml:space="preserve"> CLE!B14</f>
        <v>30</v>
      </c>
      <c r="C44">
        <f xml:space="preserve"> CLE!X14</f>
        <v>281.3</v>
      </c>
      <c r="D44">
        <f xml:space="preserve"> CLE!X14</f>
        <v>281.3</v>
      </c>
      <c r="E44">
        <f xml:space="preserve"> CLE!X14</f>
        <v>281.3</v>
      </c>
    </row>
    <row r="45" spans="1:5" x14ac:dyDescent="0.25">
      <c r="A45" t="str">
        <f>NO!A32</f>
        <v>WR*Olave, Chris - NO</v>
      </c>
      <c r="B45" s="1">
        <f>NO!B32</f>
        <v>26</v>
      </c>
      <c r="C45">
        <f>NO!X32</f>
        <v>180.4</v>
      </c>
      <c r="D45">
        <f>NO!Y32</f>
        <v>279.39999999999998</v>
      </c>
      <c r="E45">
        <f>NO!Z32</f>
        <v>229.9</v>
      </c>
    </row>
    <row r="46" spans="1:5" x14ac:dyDescent="0.25">
      <c r="A46" t="str">
        <f>NYJ!A14</f>
        <v>QB*Smith, Geno - NYJ</v>
      </c>
      <c r="B46" s="1">
        <f>NYJ!B14</f>
        <v>35</v>
      </c>
      <c r="C46">
        <f>NYJ!X14</f>
        <v>276.75</v>
      </c>
      <c r="D46">
        <f>NYJ!X14</f>
        <v>276.75</v>
      </c>
      <c r="E46">
        <f>NYJ!X14</f>
        <v>276.75</v>
      </c>
    </row>
    <row r="47" spans="1:5" x14ac:dyDescent="0.25">
      <c r="A47" t="str">
        <f xml:space="preserve"> IND!A22</f>
        <v>RB*Taylor, Jonathan - IND</v>
      </c>
      <c r="B47" s="1">
        <f xml:space="preserve"> IND!B22</f>
        <v>27</v>
      </c>
      <c r="C47">
        <f xml:space="preserve"> IND!X22</f>
        <v>242.7</v>
      </c>
      <c r="D47">
        <f xml:space="preserve"> IND!Y22</f>
        <v>274.7</v>
      </c>
      <c r="E47">
        <f xml:space="preserve"> IND!Z22</f>
        <v>258.7</v>
      </c>
    </row>
    <row r="48" spans="1:5" x14ac:dyDescent="0.25">
      <c r="A48" t="str">
        <f xml:space="preserve"> DAL!A32</f>
        <v>WR*Lamb, CeeDee - DAL</v>
      </c>
      <c r="B48" s="1">
        <f xml:space="preserve"> DAL!B32</f>
        <v>26</v>
      </c>
      <c r="C48">
        <f xml:space="preserve"> DAL!X32</f>
        <v>178.10000000000002</v>
      </c>
      <c r="D48">
        <f xml:space="preserve"> DAL!Y32</f>
        <v>273.10000000000002</v>
      </c>
      <c r="E48">
        <f xml:space="preserve"> DAL!Z32</f>
        <v>225.60000000000002</v>
      </c>
    </row>
    <row r="49" spans="1:5" x14ac:dyDescent="0.25">
      <c r="A49" t="str">
        <f xml:space="preserve"> CIN!A23</f>
        <v>RB*Brown, Chase - CIN</v>
      </c>
      <c r="B49" s="1">
        <f xml:space="preserve"> CIN!B23</f>
        <v>26</v>
      </c>
      <c r="C49">
        <f xml:space="preserve"> CIN!X23</f>
        <v>213.5</v>
      </c>
      <c r="D49">
        <f xml:space="preserve"> CIN!Y23</f>
        <v>272.5</v>
      </c>
      <c r="E49">
        <f xml:space="preserve"> CIN!Z23</f>
        <v>243</v>
      </c>
    </row>
    <row r="50" spans="1:5" x14ac:dyDescent="0.25">
      <c r="A50" t="str">
        <f>ARI!A33</f>
        <v>WR*Wilson, Michael - ARI</v>
      </c>
      <c r="B50" s="1">
        <f>ARI!B33</f>
        <v>26</v>
      </c>
      <c r="C50">
        <f>ARI!X33</f>
        <v>175</v>
      </c>
      <c r="D50">
        <f>ARI!Y33</f>
        <v>268</v>
      </c>
      <c r="E50">
        <f>ARI!Z33</f>
        <v>221.5</v>
      </c>
    </row>
    <row r="51" spans="1:5" x14ac:dyDescent="0.25">
      <c r="A51" t="str">
        <f>JAX!A35</f>
        <v>WR*Washington, Parker - JAX</v>
      </c>
      <c r="B51" s="1">
        <f>JAX!B35</f>
        <v>24</v>
      </c>
      <c r="C51">
        <f>JAX!X35</f>
        <v>172.4</v>
      </c>
      <c r="D51">
        <f>JAX!Y35</f>
        <v>267.39999999999998</v>
      </c>
      <c r="E51">
        <f>JAX!Z35</f>
        <v>219.9</v>
      </c>
    </row>
    <row r="52" spans="1:5" x14ac:dyDescent="0.25">
      <c r="A52" t="str">
        <f xml:space="preserve"> DAL!A33</f>
        <v>WR*Pickens, George - DAL</v>
      </c>
      <c r="B52" s="1">
        <f xml:space="preserve"> DAL!B33</f>
        <v>25</v>
      </c>
      <c r="C52">
        <f xml:space="preserve"> DAL!X33</f>
        <v>178.9</v>
      </c>
      <c r="D52">
        <f xml:space="preserve"> DAL!Y33</f>
        <v>265.89999999999998</v>
      </c>
      <c r="E52">
        <f xml:space="preserve"> DAL!Z33</f>
        <v>222.4</v>
      </c>
    </row>
    <row r="53" spans="1:5" x14ac:dyDescent="0.25">
      <c r="A53" t="str">
        <f>WAS!A26</f>
        <v>RB*White, Rachaad - WAS</v>
      </c>
      <c r="B53" s="1">
        <f>WAS!B26</f>
        <v>27</v>
      </c>
      <c r="C53">
        <f>WAS!X26</f>
        <v>203.2</v>
      </c>
      <c r="D53">
        <f>WAS!Y26</f>
        <v>261.2</v>
      </c>
      <c r="E53">
        <f>WAS!Z26</f>
        <v>232.2</v>
      </c>
    </row>
    <row r="54" spans="1:5" x14ac:dyDescent="0.25">
      <c r="A54" t="str">
        <f xml:space="preserve"> DET!A36</f>
        <v>WR*Williams, Jameson - DET</v>
      </c>
      <c r="B54" s="1">
        <f xml:space="preserve"> DET!B36</f>
        <v>25</v>
      </c>
      <c r="C54">
        <f xml:space="preserve"> DET!X36</f>
        <v>180.3</v>
      </c>
      <c r="D54">
        <f xml:space="preserve"> DET!Y36</f>
        <v>260.3</v>
      </c>
      <c r="E54">
        <f xml:space="preserve"> DET!Z36</f>
        <v>220.3</v>
      </c>
    </row>
    <row r="55" spans="1:5" x14ac:dyDescent="0.25">
      <c r="A55" t="str">
        <f xml:space="preserve"> GB!A22</f>
        <v>RB*Jacobs, Josh - GB</v>
      </c>
      <c r="B55" s="1">
        <f xml:space="preserve"> GB!B22</f>
        <v>28</v>
      </c>
      <c r="C55">
        <f xml:space="preserve"> GB!X22</f>
        <v>222</v>
      </c>
      <c r="D55">
        <f xml:space="preserve"> GB!Y22</f>
        <v>258</v>
      </c>
      <c r="E55">
        <f xml:space="preserve"> GB!Z22</f>
        <v>240</v>
      </c>
    </row>
    <row r="56" spans="1:5" x14ac:dyDescent="0.25">
      <c r="A56" t="str">
        <f>NE!A34</f>
        <v>WR*Brown, A.J. - NE</v>
      </c>
      <c r="B56" s="1">
        <f>NE!B34</f>
        <v>28</v>
      </c>
      <c r="C56">
        <f>NE!X34</f>
        <v>174</v>
      </c>
      <c r="D56">
        <f>NE!Y34</f>
        <v>258</v>
      </c>
      <c r="E56">
        <f>NE!Z34</f>
        <v>216</v>
      </c>
    </row>
    <row r="57" spans="1:5" x14ac:dyDescent="0.25">
      <c r="A57" t="str">
        <f xml:space="preserve"> IND!A15</f>
        <v>QB*Jones, Daniel - IND</v>
      </c>
      <c r="B57" s="1">
        <f xml:space="preserve"> IND!B15</f>
        <v>30</v>
      </c>
      <c r="C57">
        <f xml:space="preserve"> IND!X15</f>
        <v>252.25000000000003</v>
      </c>
      <c r="D57">
        <f xml:space="preserve"> IND!X15</f>
        <v>252.25000000000003</v>
      </c>
      <c r="E57">
        <f xml:space="preserve"> IND!X15</f>
        <v>252.25000000000003</v>
      </c>
    </row>
    <row r="58" spans="1:5" x14ac:dyDescent="0.25">
      <c r="A58" t="str">
        <f>NYG!A25</f>
        <v>RB*Skattebo, Cam - NYG</v>
      </c>
      <c r="B58" s="1">
        <f>NYG!B25</f>
        <v>24</v>
      </c>
      <c r="C58">
        <f>NYG!X25</f>
        <v>231</v>
      </c>
      <c r="D58">
        <f>NYG!Y25</f>
        <v>246</v>
      </c>
      <c r="E58">
        <f>NYG!Z25</f>
        <v>238.5</v>
      </c>
    </row>
    <row r="59" spans="1:5" x14ac:dyDescent="0.25">
      <c r="A59" t="str">
        <f>NYJ!A22</f>
        <v>RB*Hall, Breece - NYJ</v>
      </c>
      <c r="B59" s="1">
        <f>NYJ!B22</f>
        <v>25</v>
      </c>
      <c r="C59">
        <f>NYJ!X22</f>
        <v>199</v>
      </c>
      <c r="D59">
        <f>NYJ!Y22</f>
        <v>246</v>
      </c>
      <c r="E59">
        <f>NYJ!Z22</f>
        <v>222.5</v>
      </c>
    </row>
    <row r="60" spans="1:5" x14ac:dyDescent="0.25">
      <c r="A60" t="str">
        <f>TEN!A33</f>
        <v>WR*Tate, Carnell - TEN</v>
      </c>
      <c r="B60" s="1">
        <f>TEN!B33</f>
        <v>21</v>
      </c>
      <c r="C60">
        <f>TEN!X33</f>
        <v>166.3</v>
      </c>
      <c r="D60">
        <f>TEN!Y33</f>
        <v>244.3</v>
      </c>
      <c r="E60">
        <f>TEN!Z33</f>
        <v>205.3</v>
      </c>
    </row>
    <row r="61" spans="1:5" x14ac:dyDescent="0.25">
      <c r="A61" t="str">
        <f>ARI!A24</f>
        <v>RB*Love, Jeremiyah - ARI</v>
      </c>
      <c r="B61" s="1">
        <f>ARI!B24</f>
        <v>21</v>
      </c>
      <c r="C61">
        <f>ARI!X24</f>
        <v>180.2</v>
      </c>
      <c r="D61">
        <f>ARI!Y24</f>
        <v>242.2</v>
      </c>
      <c r="E61">
        <f>ARI!Z24</f>
        <v>211.2</v>
      </c>
    </row>
    <row r="62" spans="1:5" x14ac:dyDescent="0.25">
      <c r="A62" t="str">
        <f>PHI!A22</f>
        <v>RB*Barkley, Saquon - PHI</v>
      </c>
      <c r="B62" s="1">
        <f>PHI!B22</f>
        <v>29</v>
      </c>
      <c r="C62">
        <f>PHI!X22</f>
        <v>206.5</v>
      </c>
      <c r="D62">
        <f>PHI!Y22</f>
        <v>241.5</v>
      </c>
      <c r="E62">
        <f>PHI!Z22</f>
        <v>224</v>
      </c>
    </row>
    <row r="63" spans="1:5" x14ac:dyDescent="0.25">
      <c r="A63" t="str">
        <f>NYJ!A32</f>
        <v>WR*Wilson, Garrett - NYJ</v>
      </c>
      <c r="B63" s="1">
        <f>NYJ!B32</f>
        <v>26</v>
      </c>
      <c r="C63">
        <f>NYJ!X32</f>
        <v>146.19999999999999</v>
      </c>
      <c r="D63">
        <f>NYJ!Y32</f>
        <v>241.2</v>
      </c>
      <c r="E63">
        <f>NYJ!Z32</f>
        <v>193.7</v>
      </c>
    </row>
    <row r="64" spans="1:5" x14ac:dyDescent="0.25">
      <c r="A64" t="str">
        <f>BALT!A34</f>
        <v>WR*Flowers, Zay - BAL</v>
      </c>
      <c r="B64" s="1">
        <f>BALT!B34</f>
        <v>26</v>
      </c>
      <c r="C64">
        <f>BALT!X34</f>
        <v>164.10000000000002</v>
      </c>
      <c r="D64">
        <f>BALT!Y34</f>
        <v>241.10000000000002</v>
      </c>
      <c r="E64">
        <f>BALT!Z34</f>
        <v>202.60000000000002</v>
      </c>
    </row>
    <row r="65" spans="1:5" x14ac:dyDescent="0.25">
      <c r="A65" t="str">
        <f xml:space="preserve"> CLE!A22</f>
        <v>RB*Judkins, Quinshon - CLE</v>
      </c>
      <c r="B65" s="1">
        <f xml:space="preserve"> CLE!B22</f>
        <v>23</v>
      </c>
      <c r="C65">
        <f xml:space="preserve"> CLE!X22</f>
        <v>201.1</v>
      </c>
      <c r="D65">
        <f xml:space="preserve"> CLE!Y22</f>
        <v>240.1</v>
      </c>
      <c r="E65">
        <f xml:space="preserve"> CLE!Z22</f>
        <v>220.6</v>
      </c>
    </row>
    <row r="66" spans="1:5" x14ac:dyDescent="0.25">
      <c r="A66" t="str">
        <f>TB!A34</f>
        <v>WR*Egbuka, Emeka - TB</v>
      </c>
      <c r="B66" s="1">
        <f>TB!B34</f>
        <v>24</v>
      </c>
      <c r="C66">
        <f>TB!X34</f>
        <v>159.69999999999999</v>
      </c>
      <c r="D66">
        <f>TB!Y34</f>
        <v>239.7</v>
      </c>
      <c r="E66">
        <f>TB!Z34</f>
        <v>199.7</v>
      </c>
    </row>
    <row r="67" spans="1:5" x14ac:dyDescent="0.25">
      <c r="A67" t="str">
        <f xml:space="preserve"> DEN!A34</f>
        <v>WR*Waddle, Jaylen - DEN</v>
      </c>
      <c r="B67" s="1">
        <f xml:space="preserve"> DEN!B34</f>
        <v>27</v>
      </c>
      <c r="C67">
        <f xml:space="preserve"> DEN!X34</f>
        <v>157.9</v>
      </c>
      <c r="D67">
        <f xml:space="preserve"> DEN!Y34</f>
        <v>236.9</v>
      </c>
      <c r="E67">
        <f xml:space="preserve"> DEN!Z34</f>
        <v>197.4</v>
      </c>
    </row>
    <row r="68" spans="1:5" x14ac:dyDescent="0.25">
      <c r="A68" t="str">
        <f>WAS!A32</f>
        <v>WR*McLaurin, Terry - WAS</v>
      </c>
      <c r="B68" s="1">
        <f>WAS!B32</f>
        <v>31</v>
      </c>
      <c r="C68">
        <f>WAS!X32</f>
        <v>158</v>
      </c>
      <c r="D68">
        <f>WAS!Y32</f>
        <v>235</v>
      </c>
      <c r="E68">
        <f>WAS!Z32</f>
        <v>196.5</v>
      </c>
    </row>
    <row r="69" spans="1:5" x14ac:dyDescent="0.25">
      <c r="A69" t="str">
        <f xml:space="preserve"> GB!A34</f>
        <v>WR*Reed, Jayden - GB</v>
      </c>
      <c r="B69" s="1">
        <f xml:space="preserve"> GB!B34</f>
        <v>26</v>
      </c>
      <c r="C69">
        <f xml:space="preserve"> GB!X34</f>
        <v>160.50000000000003</v>
      </c>
      <c r="D69">
        <f xml:space="preserve"> GB!Y34</f>
        <v>234.50000000000003</v>
      </c>
      <c r="E69">
        <f xml:space="preserve"> GB!Z34</f>
        <v>197.50000000000003</v>
      </c>
    </row>
    <row r="70" spans="1:5" x14ac:dyDescent="0.25">
      <c r="A70" t="str">
        <f xml:space="preserve"> CAR!A33</f>
        <v>WR*McMillan, Tetairoa - CAR</v>
      </c>
      <c r="B70" s="1">
        <f xml:space="preserve"> CAR!B33</f>
        <v>23</v>
      </c>
      <c r="C70">
        <f xml:space="preserve"> CAR!X33</f>
        <v>151.5</v>
      </c>
      <c r="D70">
        <f xml:space="preserve"> CAR!Y33</f>
        <v>234.5</v>
      </c>
      <c r="E70">
        <f xml:space="preserve"> CAR!Z33</f>
        <v>193</v>
      </c>
    </row>
    <row r="71" spans="1:5" x14ac:dyDescent="0.25">
      <c r="A71" t="str">
        <f>WAS!A37</f>
        <v>WR*Diggs, Stefon - WAS</v>
      </c>
      <c r="B71" s="1">
        <f>WAS!B37</f>
        <v>24</v>
      </c>
      <c r="C71">
        <f>WAS!X37</f>
        <v>146.10000000000002</v>
      </c>
      <c r="D71">
        <f>WAS!Y37</f>
        <v>232.10000000000002</v>
      </c>
      <c r="E71">
        <f>WAS!Z37</f>
        <v>189.10000000000002</v>
      </c>
    </row>
    <row r="72" spans="1:5" x14ac:dyDescent="0.25">
      <c r="A72" t="str">
        <f xml:space="preserve"> DAL!A22</f>
        <v>RB*Williams, Javonte - DAL</v>
      </c>
      <c r="B72" s="1">
        <f xml:space="preserve"> DAL!B22</f>
        <v>26</v>
      </c>
      <c r="C72">
        <f xml:space="preserve"> DAL!X22</f>
        <v>196.60000000000002</v>
      </c>
      <c r="D72">
        <f xml:space="preserve"> DAL!Y22</f>
        <v>231.60000000000002</v>
      </c>
      <c r="E72">
        <f xml:space="preserve"> DAL!Z22</f>
        <v>214.10000000000002</v>
      </c>
    </row>
    <row r="73" spans="1:5" x14ac:dyDescent="0.25">
      <c r="A73" t="str">
        <f>PHI!A33</f>
        <v>WR*Smith, DeVonta - PHI</v>
      </c>
      <c r="B73" s="1">
        <f>PHI!B33</f>
        <v>28</v>
      </c>
      <c r="C73">
        <f>PHI!X33</f>
        <v>153.60000000000002</v>
      </c>
      <c r="D73">
        <f>PHI!Y33</f>
        <v>231.60000000000002</v>
      </c>
      <c r="E73">
        <f>PHI!Z33</f>
        <v>192.60000000000002</v>
      </c>
    </row>
    <row r="74" spans="1:5" x14ac:dyDescent="0.25">
      <c r="A74" t="str">
        <f>TB!A23</f>
        <v>RB*Gainwell, Kenneth - TB</v>
      </c>
      <c r="B74" s="1">
        <f>TB!B23</f>
        <v>27</v>
      </c>
      <c r="C74">
        <f>TB!X23</f>
        <v>185.5</v>
      </c>
      <c r="D74">
        <f>TB!Y23</f>
        <v>230.5</v>
      </c>
      <c r="E74">
        <f>TB!Z23</f>
        <v>208</v>
      </c>
    </row>
    <row r="75" spans="1:5" x14ac:dyDescent="0.25">
      <c r="A75" t="str">
        <f xml:space="preserve"> CHI!A32</f>
        <v>WR*Burden, Luther - CHI</v>
      </c>
      <c r="B75" s="1">
        <f xml:space="preserve"> CHI!B32</f>
        <v>22</v>
      </c>
      <c r="C75">
        <f xml:space="preserve"> CHI!X32</f>
        <v>152.69999999999999</v>
      </c>
      <c r="D75">
        <f xml:space="preserve"> CHI!Y32</f>
        <v>229.7</v>
      </c>
      <c r="E75">
        <f xml:space="preserve"> CHI!Z32</f>
        <v>191.2</v>
      </c>
    </row>
    <row r="76" spans="1:5" x14ac:dyDescent="0.25">
      <c r="A76" t="str">
        <f xml:space="preserve"> CHI!A44</f>
        <v>TE*Loveland, Colston - CHI</v>
      </c>
      <c r="B76" s="1">
        <f xml:space="preserve"> CHI!B44</f>
        <v>22</v>
      </c>
      <c r="C76">
        <f xml:space="preserve"> CHI!X44</f>
        <v>152.5</v>
      </c>
      <c r="D76">
        <f xml:space="preserve"> CHI!Y44</f>
        <v>229.5</v>
      </c>
      <c r="E76">
        <f xml:space="preserve"> CHI!Z44</f>
        <v>191</v>
      </c>
    </row>
    <row r="77" spans="1:5" x14ac:dyDescent="0.25">
      <c r="A77" t="str">
        <f>ATL!A43</f>
        <v>TE*Pitts, Kyle - ATL</v>
      </c>
      <c r="B77" s="1">
        <f>ATL!B43</f>
        <v>25</v>
      </c>
      <c r="C77">
        <f>ATL!X43</f>
        <v>138.80000000000001</v>
      </c>
      <c r="D77">
        <f>ATL!Y43</f>
        <v>228.8</v>
      </c>
      <c r="E77">
        <f>ATL!Z43</f>
        <v>183.8</v>
      </c>
    </row>
    <row r="78" spans="1:5" x14ac:dyDescent="0.25">
      <c r="A78" t="str">
        <f>LAR!A22</f>
        <v>RB*Williams, Kyren - LAR</v>
      </c>
      <c r="B78" s="1">
        <f>LAR!B22</f>
        <v>26</v>
      </c>
      <c r="C78">
        <f>LAR!X22</f>
        <v>197.5</v>
      </c>
      <c r="D78">
        <f>LAR!Y22</f>
        <v>227.5</v>
      </c>
      <c r="E78">
        <f>LAR!Z22</f>
        <v>212.5</v>
      </c>
    </row>
    <row r="79" spans="1:5" x14ac:dyDescent="0.25">
      <c r="A79" t="str">
        <f>LV!A43</f>
        <v>TE*Bowers, Brock - LV</v>
      </c>
      <c r="B79" s="1">
        <f>LV!B43</f>
        <v>24</v>
      </c>
      <c r="C79">
        <f>LV!X43</f>
        <v>139.19999999999999</v>
      </c>
      <c r="D79">
        <f>LV!Y43</f>
        <v>225.2</v>
      </c>
      <c r="E79">
        <f>LV!Z43</f>
        <v>182.2</v>
      </c>
    </row>
    <row r="80" spans="1:5" x14ac:dyDescent="0.25">
      <c r="A80" t="str">
        <f>TB!A33</f>
        <v>WR*Godwin, Chris - TB</v>
      </c>
      <c r="B80" s="1">
        <f>TB!B33</f>
        <v>30</v>
      </c>
      <c r="C80">
        <f>TB!X33</f>
        <v>141.60000000000002</v>
      </c>
      <c r="D80">
        <f>TB!Y33</f>
        <v>224.60000000000002</v>
      </c>
      <c r="E80">
        <f>TB!Z33</f>
        <v>183.10000000000002</v>
      </c>
    </row>
    <row r="81" spans="1:5" x14ac:dyDescent="0.25">
      <c r="A81" t="str">
        <f>LAR!A33</f>
        <v>WR*Adams, Davante - LAR</v>
      </c>
      <c r="B81" s="1">
        <f>LAR!B33</f>
        <v>34</v>
      </c>
      <c r="C81">
        <f>LAR!X33</f>
        <v>158.4</v>
      </c>
      <c r="D81">
        <f>LAR!Y33</f>
        <v>223.4</v>
      </c>
      <c r="E81">
        <f>LAR!Z33</f>
        <v>190.9</v>
      </c>
    </row>
    <row r="82" spans="1:5" x14ac:dyDescent="0.25">
      <c r="A82" t="str">
        <f xml:space="preserve"> CIN!A34</f>
        <v>WR*Higgins, Tee - CIN</v>
      </c>
      <c r="B82" s="1">
        <f xml:space="preserve"> CIN!B34</f>
        <v>27</v>
      </c>
      <c r="C82">
        <f xml:space="preserve"> CIN!X34</f>
        <v>145.5</v>
      </c>
      <c r="D82">
        <f xml:space="preserve"> CIN!Y34</f>
        <v>220.5</v>
      </c>
      <c r="E82">
        <f xml:space="preserve"> CIN!Z34</f>
        <v>183</v>
      </c>
    </row>
    <row r="83" spans="1:5" x14ac:dyDescent="0.25">
      <c r="A83" t="str">
        <f>PIT!A24</f>
        <v>RB*Dowdle, Rico - PIT</v>
      </c>
      <c r="B83" s="1">
        <f>PIT!B24</f>
        <v>27</v>
      </c>
      <c r="C83">
        <f>PIT!X24</f>
        <v>181.3</v>
      </c>
      <c r="D83">
        <f>PIT!Y24</f>
        <v>220.3</v>
      </c>
      <c r="E83">
        <f>PIT!Z24</f>
        <v>200.8</v>
      </c>
    </row>
    <row r="84" spans="1:5" x14ac:dyDescent="0.25">
      <c r="A84" t="str">
        <f>LAC!A34</f>
        <v>WR*Johnston, Quentin - LAC</v>
      </c>
      <c r="B84" s="1">
        <f>LAC!B34</f>
        <v>25</v>
      </c>
      <c r="C84">
        <f>LAC!X34</f>
        <v>153.70000000000002</v>
      </c>
      <c r="D84">
        <f>LAC!Y34</f>
        <v>219.70000000000002</v>
      </c>
      <c r="E84">
        <f>LAC!Z34</f>
        <v>186.70000000000002</v>
      </c>
    </row>
    <row r="85" spans="1:5" x14ac:dyDescent="0.25">
      <c r="A85" t="str">
        <f>MIA!A22</f>
        <v>RB*Achane, Devon - MIA</v>
      </c>
      <c r="B85" s="1">
        <f>MIA!B22</f>
        <v>25</v>
      </c>
      <c r="C85">
        <f>MIA!X22</f>
        <v>183</v>
      </c>
      <c r="D85">
        <f>MIA!Y22</f>
        <v>219</v>
      </c>
      <c r="E85">
        <f>MIA!Z22</f>
        <v>201</v>
      </c>
    </row>
    <row r="86" spans="1:5" x14ac:dyDescent="0.25">
      <c r="A86" t="str">
        <f xml:space="preserve"> CAR!A36</f>
        <v>WR*Coker, Jalen - CAR</v>
      </c>
      <c r="B86" s="1">
        <f xml:space="preserve"> CAR!B36</f>
        <v>27</v>
      </c>
      <c r="C86">
        <f xml:space="preserve"> CAR!X36</f>
        <v>144</v>
      </c>
      <c r="D86">
        <f xml:space="preserve"> CAR!Y36</f>
        <v>219</v>
      </c>
      <c r="E86">
        <f xml:space="preserve"> CAR!Z36</f>
        <v>181.5</v>
      </c>
    </row>
    <row r="87" spans="1:5" x14ac:dyDescent="0.25">
      <c r="A87" t="str">
        <f xml:space="preserve"> HOU!A22</f>
        <v>RB*Montgomery, David - HOU</v>
      </c>
      <c r="B87" s="1">
        <f xml:space="preserve"> HOU!B22</f>
        <v>28</v>
      </c>
      <c r="C87">
        <f xml:space="preserve"> HOU!X22</f>
        <v>184.4</v>
      </c>
      <c r="D87">
        <f xml:space="preserve"> HOU!Y22</f>
        <v>218.4</v>
      </c>
      <c r="E87">
        <f xml:space="preserve"> HOU!Z22</f>
        <v>201.4</v>
      </c>
    </row>
    <row r="88" spans="1:5" x14ac:dyDescent="0.25">
      <c r="A88" t="str">
        <f>LAC!A22</f>
        <v>RB*Hampton, Omarion - LAC</v>
      </c>
      <c r="B88" s="1">
        <f>LAC!B22</f>
        <v>23</v>
      </c>
      <c r="C88">
        <f>LAC!X22</f>
        <v>186.2</v>
      </c>
      <c r="D88">
        <f>LAC!Y22</f>
        <v>216.2</v>
      </c>
      <c r="E88">
        <f>LAC!Z22</f>
        <v>201.2</v>
      </c>
    </row>
    <row r="89" spans="1:5" x14ac:dyDescent="0.25">
      <c r="A89" t="str">
        <f>JAX!A34</f>
        <v>WR*Thomas, Brian - JAX</v>
      </c>
      <c r="B89" s="1">
        <f>JAX!B34</f>
        <v>24</v>
      </c>
      <c r="C89">
        <f>JAX!X34</f>
        <v>147</v>
      </c>
      <c r="D89">
        <f>JAX!Y34</f>
        <v>215</v>
      </c>
      <c r="E89">
        <f>JAX!Z34</f>
        <v>181</v>
      </c>
    </row>
    <row r="90" spans="1:5" x14ac:dyDescent="0.25">
      <c r="A90" t="str">
        <f xml:space="preserve"> CHI!A22</f>
        <v>RB*Swift, Dandre - CHI</v>
      </c>
      <c r="B90" s="1">
        <f xml:space="preserve"> CHI!B22</f>
        <v>27</v>
      </c>
      <c r="C90">
        <f xml:space="preserve"> CHI!X22</f>
        <v>178.5</v>
      </c>
      <c r="D90">
        <f xml:space="preserve"> CHI!Y22</f>
        <v>209.5</v>
      </c>
      <c r="E90">
        <f xml:space="preserve"> CHI!Z22</f>
        <v>194</v>
      </c>
    </row>
    <row r="91" spans="1:5" x14ac:dyDescent="0.25">
      <c r="A91" t="str">
        <f>KC!A23</f>
        <v>RB*Walker, Kenneth - KC</v>
      </c>
      <c r="B91" s="1">
        <f>KC!B23</f>
        <v>25</v>
      </c>
      <c r="C91">
        <f>KC!X23</f>
        <v>178.3</v>
      </c>
      <c r="D91">
        <f>KC!Y23</f>
        <v>209.3</v>
      </c>
      <c r="E91">
        <f>KC!Z23</f>
        <v>193.8</v>
      </c>
    </row>
    <row r="92" spans="1:5" x14ac:dyDescent="0.25">
      <c r="A92" t="str">
        <f xml:space="preserve"> DEN!A32</f>
        <v>WR*Sutton, Courtland - DEN</v>
      </c>
      <c r="B92" s="1">
        <f xml:space="preserve"> DEN!B32</f>
        <v>31</v>
      </c>
      <c r="C92">
        <f xml:space="preserve"> DEN!X32</f>
        <v>139</v>
      </c>
      <c r="D92">
        <f xml:space="preserve"> DEN!Y32</f>
        <v>209</v>
      </c>
      <c r="E92">
        <f xml:space="preserve"> DEN!Z32</f>
        <v>174</v>
      </c>
    </row>
    <row r="93" spans="1:5" x14ac:dyDescent="0.25">
      <c r="A93" t="str">
        <f xml:space="preserve"> HOU!A33</f>
        <v xml:space="preserve">WR*Collins, Nico - HOU </v>
      </c>
      <c r="B93" s="1">
        <f xml:space="preserve"> HOU!B33</f>
        <v>27</v>
      </c>
      <c r="C93">
        <f xml:space="preserve"> HOU!X33</f>
        <v>142</v>
      </c>
      <c r="D93">
        <f xml:space="preserve"> HOU!Y33</f>
        <v>205</v>
      </c>
      <c r="E93">
        <f xml:space="preserve"> HOU!Z33</f>
        <v>173.5</v>
      </c>
    </row>
    <row r="94" spans="1:5" x14ac:dyDescent="0.25">
      <c r="A94" t="str">
        <f xml:space="preserve"> CHI!A34</f>
        <v>WR*Odunze, Rome - CHI</v>
      </c>
      <c r="B94" s="1">
        <f xml:space="preserve"> CHI!B34</f>
        <v>24</v>
      </c>
      <c r="C94">
        <f xml:space="preserve"> CHI!X34</f>
        <v>140.80000000000001</v>
      </c>
      <c r="D94">
        <f xml:space="preserve"> CHI!Y34</f>
        <v>204.8</v>
      </c>
      <c r="E94">
        <f xml:space="preserve"> CHI!Z34</f>
        <v>172.8</v>
      </c>
    </row>
    <row r="95" spans="1:5" x14ac:dyDescent="0.25">
      <c r="A95" t="str">
        <f>NE!A22</f>
        <v>RB*Stevenson, Rhamondre - NE</v>
      </c>
      <c r="B95" s="1">
        <f>NE!B22</f>
        <v>28</v>
      </c>
      <c r="C95">
        <f>NE!X22</f>
        <v>165.60000000000002</v>
      </c>
      <c r="D95">
        <f>NE!Y22</f>
        <v>204.60000000000002</v>
      </c>
      <c r="E95">
        <f>NE!Z22</f>
        <v>185.10000000000002</v>
      </c>
    </row>
    <row r="96" spans="1:5" x14ac:dyDescent="0.25">
      <c r="A96" t="str">
        <f xml:space="preserve"> IND!A35</f>
        <v>WR*Downs, Josh - IND</v>
      </c>
      <c r="B96" s="1">
        <f xml:space="preserve"> IND!B35</f>
        <v>25</v>
      </c>
      <c r="C96">
        <f xml:space="preserve"> IND!X35</f>
        <v>127.10000000000001</v>
      </c>
      <c r="D96">
        <f xml:space="preserve"> IND!Y35</f>
        <v>204.10000000000002</v>
      </c>
      <c r="E96">
        <f xml:space="preserve"> IND!Z35</f>
        <v>165.60000000000002</v>
      </c>
    </row>
    <row r="97" spans="1:5" x14ac:dyDescent="0.25">
      <c r="A97" t="str">
        <f>BALT!A43</f>
        <v>TE*Andrews, Mark - BAL</v>
      </c>
      <c r="B97" s="1">
        <f>BALT!B43</f>
        <v>31</v>
      </c>
      <c r="C97">
        <f>BALT!X43</f>
        <v>134.4</v>
      </c>
      <c r="D97">
        <f>BALT!Y43</f>
        <v>199.4</v>
      </c>
      <c r="E97">
        <f>BALT!Z43</f>
        <v>166.9</v>
      </c>
    </row>
    <row r="98" spans="1:5" x14ac:dyDescent="0.25">
      <c r="A98" t="str">
        <f>KC!A43</f>
        <v>TE*Kelce, Travis - KC</v>
      </c>
      <c r="B98" s="1">
        <f>KC!B43</f>
        <v>36</v>
      </c>
      <c r="C98">
        <f>KC!X43</f>
        <v>121.5</v>
      </c>
      <c r="D98">
        <f>KC!Y43</f>
        <v>198.5</v>
      </c>
      <c r="E98">
        <f>KC!Z43</f>
        <v>160</v>
      </c>
    </row>
    <row r="99" spans="1:5" x14ac:dyDescent="0.25">
      <c r="A99" t="str">
        <f>JAX!A33</f>
        <v>WR*Meyers, Jakobi - JAX</v>
      </c>
      <c r="B99" s="1">
        <f>JAX!B33</f>
        <v>29</v>
      </c>
      <c r="C99">
        <f>JAX!X33</f>
        <v>122.9</v>
      </c>
      <c r="D99">
        <f>JAX!Y33</f>
        <v>195.9</v>
      </c>
      <c r="E99">
        <f>JAX!Z33</f>
        <v>159.4</v>
      </c>
    </row>
    <row r="100" spans="1:5" x14ac:dyDescent="0.25">
      <c r="A100" t="str">
        <f>PHI!A34</f>
        <v>WR*Lemon, Makai - PHI</v>
      </c>
      <c r="B100" s="1">
        <f>PHI!B34</f>
        <v>22</v>
      </c>
      <c r="C100">
        <f>PHI!X34</f>
        <v>128.4</v>
      </c>
      <c r="D100">
        <f>PHI!Y34</f>
        <v>195.4</v>
      </c>
      <c r="E100">
        <f>PHI!Z34</f>
        <v>161.9</v>
      </c>
    </row>
    <row r="101" spans="1:5" x14ac:dyDescent="0.25">
      <c r="A101" t="str">
        <f>PIT!A23</f>
        <v>RB*Warren, Jaylen - PIT</v>
      </c>
      <c r="B101" s="1">
        <f>PIT!B23</f>
        <v>28</v>
      </c>
      <c r="C101">
        <f>PIT!X23</f>
        <v>154.10000000000002</v>
      </c>
      <c r="D101">
        <f>PIT!Y23</f>
        <v>193.10000000000002</v>
      </c>
      <c r="E101">
        <f>PIT!Z23</f>
        <v>173.60000000000002</v>
      </c>
    </row>
    <row r="102" spans="1:5" x14ac:dyDescent="0.25">
      <c r="A102" t="str">
        <f>BUF!A34</f>
        <v>WR*Moore, DJ - BUF</v>
      </c>
      <c r="B102" s="1">
        <f>BUF!B34</f>
        <v>29</v>
      </c>
      <c r="C102">
        <f>BUF!X34</f>
        <v>122</v>
      </c>
      <c r="D102">
        <f>BUF!Y34</f>
        <v>193</v>
      </c>
      <c r="E102">
        <f>BUF!Z34</f>
        <v>157.5</v>
      </c>
    </row>
    <row r="103" spans="1:5" x14ac:dyDescent="0.25">
      <c r="A103" t="str">
        <f>TEN!A22</f>
        <v>RB*Pollard, Tony - TEN</v>
      </c>
      <c r="B103" s="1">
        <f>TEN!B22</f>
        <v>29</v>
      </c>
      <c r="C103">
        <f>TEN!X22</f>
        <v>167.9</v>
      </c>
      <c r="D103">
        <f>TEN!Y22</f>
        <v>192.9</v>
      </c>
      <c r="E103">
        <f>TEN!Z22</f>
        <v>180.4</v>
      </c>
    </row>
    <row r="104" spans="1:5" x14ac:dyDescent="0.25">
      <c r="A104" t="str">
        <f>TEN!A34</f>
        <v>WR*Robinson, Wan'Dale - TEN</v>
      </c>
      <c r="B104" s="1">
        <f>TEN!B34</f>
        <v>25</v>
      </c>
      <c r="C104">
        <f>TEN!X34</f>
        <v>112</v>
      </c>
      <c r="D104">
        <f>TEN!Y34</f>
        <v>192</v>
      </c>
      <c r="E104">
        <f>TEN!Z34</f>
        <v>152</v>
      </c>
    </row>
    <row r="105" spans="1:5" x14ac:dyDescent="0.25">
      <c r="A105" t="str">
        <f xml:space="preserve"> IND!A34</f>
        <v>WR*Pierce, Alec - IND</v>
      </c>
      <c r="B105" s="1">
        <f xml:space="preserve"> IND!B34</f>
        <v>26</v>
      </c>
      <c r="C105">
        <f xml:space="preserve"> IND!X34</f>
        <v>132.9</v>
      </c>
      <c r="D105">
        <f xml:space="preserve"> IND!Y34</f>
        <v>190.9</v>
      </c>
      <c r="E105">
        <f xml:space="preserve"> IND!Z34</f>
        <v>161.9</v>
      </c>
    </row>
    <row r="106" spans="1:5" x14ac:dyDescent="0.25">
      <c r="A106" t="str">
        <f xml:space="preserve"> CHI!A23</f>
        <v>RB*Monangai, Kyle - CHI</v>
      </c>
      <c r="B106" s="1">
        <f xml:space="preserve"> CHI!B23</f>
        <v>24</v>
      </c>
      <c r="C106">
        <f xml:space="preserve"> CHI!X23</f>
        <v>165.8</v>
      </c>
      <c r="D106">
        <f xml:space="preserve"> CHI!Y23</f>
        <v>189.8</v>
      </c>
      <c r="E106">
        <f xml:space="preserve"> CHI!Z23</f>
        <v>177.8</v>
      </c>
    </row>
    <row r="107" spans="1:5" x14ac:dyDescent="0.25">
      <c r="A107" t="str">
        <f>PIT!A32</f>
        <v>WR*Metcalf, DK - PIT</v>
      </c>
      <c r="B107" s="1">
        <f>PIT!B32</f>
        <v>28</v>
      </c>
      <c r="C107">
        <f>PIT!X32</f>
        <v>129.1</v>
      </c>
      <c r="D107">
        <f>PIT!Y32</f>
        <v>189.1</v>
      </c>
      <c r="E107">
        <f>PIT!Z32</f>
        <v>159.1</v>
      </c>
    </row>
    <row r="108" spans="1:5" x14ac:dyDescent="0.25">
      <c r="A108" t="str">
        <f>NE!A24</f>
        <v>RB*Henderson, TreVeyon - NE</v>
      </c>
      <c r="B108" s="1">
        <f>NE!B24</f>
        <v>24</v>
      </c>
      <c r="C108">
        <f>NE!X24</f>
        <v>159</v>
      </c>
      <c r="D108">
        <f>NE!Y24</f>
        <v>188</v>
      </c>
      <c r="E108">
        <f>NE!Z24</f>
        <v>173.5</v>
      </c>
    </row>
    <row r="109" spans="1:5" x14ac:dyDescent="0.25">
      <c r="A109" t="str">
        <f>SF!A37</f>
        <v>WR*Evans, Mike - SF</v>
      </c>
      <c r="B109" s="1">
        <f>SF!B37</f>
        <v>33</v>
      </c>
      <c r="C109">
        <f>SF!X37</f>
        <v>127</v>
      </c>
      <c r="D109">
        <f>SF!Y37</f>
        <v>188</v>
      </c>
      <c r="E109">
        <f>SF!Z37</f>
        <v>157.5</v>
      </c>
    </row>
    <row r="110" spans="1:5" x14ac:dyDescent="0.25">
      <c r="A110" t="str">
        <f>PIT!A33</f>
        <v>WR*Pittman, Michael - PIT</v>
      </c>
      <c r="B110" s="1">
        <f>PIT!B33</f>
        <v>28</v>
      </c>
      <c r="C110">
        <f>PIT!X33</f>
        <v>109.60000000000001</v>
      </c>
      <c r="D110">
        <f>PIT!Y33</f>
        <v>184.60000000000002</v>
      </c>
      <c r="E110">
        <f>PIT!Z33</f>
        <v>147.10000000000002</v>
      </c>
    </row>
    <row r="111" spans="1:5" x14ac:dyDescent="0.25">
      <c r="A111" t="str">
        <f xml:space="preserve"> CAR!A22</f>
        <v>RB*Brooks, Jonathon -  CAR</v>
      </c>
      <c r="B111" s="1">
        <f xml:space="preserve"> CAR!B22</f>
        <v>22</v>
      </c>
      <c r="C111">
        <f xml:space="preserve"> CAR!X22</f>
        <v>150.19999999999999</v>
      </c>
      <c r="D111">
        <f xml:space="preserve"> CAR!Y22</f>
        <v>184.2</v>
      </c>
      <c r="E111">
        <f xml:space="preserve"> CAR!Z22</f>
        <v>167.2</v>
      </c>
    </row>
    <row r="112" spans="1:5" x14ac:dyDescent="0.25">
      <c r="A112" t="str">
        <f>NO!A25</f>
        <v>RB*Etienne, Travis - NO</v>
      </c>
      <c r="B112" s="1">
        <f>NO!B25</f>
        <v>27</v>
      </c>
      <c r="C112">
        <f>NO!X25</f>
        <v>147.1</v>
      </c>
      <c r="D112">
        <f>NO!Y25</f>
        <v>184.10000000000002</v>
      </c>
      <c r="E112">
        <f>NO!Z25</f>
        <v>165.6</v>
      </c>
    </row>
    <row r="113" spans="1:5" x14ac:dyDescent="0.25">
      <c r="A113" t="str">
        <f>BALT!A32</f>
        <v xml:space="preserve">WR*Bateman, Rashod - BAL </v>
      </c>
      <c r="B113" s="1">
        <f>BALT!B32</f>
        <v>27</v>
      </c>
      <c r="C113">
        <f>BALT!X32</f>
        <v>128.30000000000001</v>
      </c>
      <c r="D113">
        <f>BALT!Y32</f>
        <v>183.3</v>
      </c>
      <c r="E113">
        <f>BALT!Z32</f>
        <v>155.80000000000001</v>
      </c>
    </row>
    <row r="114" spans="1:5" x14ac:dyDescent="0.25">
      <c r="A114" t="str">
        <f xml:space="preserve"> DAL!A43</f>
        <v>TE*Ferguson, Jake - DAL</v>
      </c>
      <c r="B114" s="1">
        <f xml:space="preserve"> DAL!B43</f>
        <v>26</v>
      </c>
      <c r="C114">
        <f xml:space="preserve"> DAL!X43</f>
        <v>104</v>
      </c>
      <c r="D114">
        <f xml:space="preserve"> DAL!Y43</f>
        <v>180</v>
      </c>
      <c r="E114">
        <f xml:space="preserve"> DAL!Z43</f>
        <v>142</v>
      </c>
    </row>
    <row r="115" spans="1:5" x14ac:dyDescent="0.25">
      <c r="A115" t="str">
        <f xml:space="preserve"> HOU!A36</f>
        <v>WR*Noel, Jaylin - HOU</v>
      </c>
      <c r="B115" s="1">
        <f xml:space="preserve"> HOU!B36</f>
        <v>24</v>
      </c>
      <c r="C115">
        <f xml:space="preserve"> HOU!X36</f>
        <v>111.7</v>
      </c>
      <c r="D115">
        <f xml:space="preserve"> HOU!Y36</f>
        <v>179.7</v>
      </c>
      <c r="E115">
        <f xml:space="preserve"> HOU!Z36</f>
        <v>145.69999999999999</v>
      </c>
    </row>
    <row r="116" spans="1:5" x14ac:dyDescent="0.25">
      <c r="A116" t="str">
        <f xml:space="preserve"> GB!A35</f>
        <v>WR*Golden, Matthew - GB</v>
      </c>
      <c r="B116" s="1">
        <f xml:space="preserve"> GB!B35</f>
        <v>23</v>
      </c>
      <c r="C116">
        <f xml:space="preserve"> GB!X35</f>
        <v>113.7</v>
      </c>
      <c r="D116">
        <f xml:space="preserve"> GB!Y35</f>
        <v>178.7</v>
      </c>
      <c r="E116">
        <f xml:space="preserve"> GB!Z35</f>
        <v>146.19999999999999</v>
      </c>
    </row>
    <row r="117" spans="1:5" x14ac:dyDescent="0.25">
      <c r="A117" t="str">
        <f>MIN!A33</f>
        <v>WR*Addison, Jordan - MIN</v>
      </c>
      <c r="B117" s="1">
        <f>MIN!B33</f>
        <v>24</v>
      </c>
      <c r="C117">
        <f>MIN!X33</f>
        <v>120.4</v>
      </c>
      <c r="D117">
        <f>MIN!Y33</f>
        <v>178.4</v>
      </c>
      <c r="E117">
        <f>MIN!Z33</f>
        <v>149.4</v>
      </c>
    </row>
    <row r="118" spans="1:5" x14ac:dyDescent="0.25">
      <c r="A118" t="str">
        <f>MIA!A32</f>
        <v>WR*Washington, Malik - MIA</v>
      </c>
      <c r="B118" s="1">
        <f>MIA!B32</f>
        <v>25</v>
      </c>
      <c r="C118">
        <f>MIA!X32</f>
        <v>117.10000000000001</v>
      </c>
      <c r="D118">
        <f>MIA!Y32</f>
        <v>177.10000000000002</v>
      </c>
      <c r="E118">
        <f>MIA!Z32</f>
        <v>147.10000000000002</v>
      </c>
    </row>
    <row r="119" spans="1:5" x14ac:dyDescent="0.25">
      <c r="A119" t="str">
        <f>ARI!A32</f>
        <v>WR*Harrison, Marvin - ARI</v>
      </c>
      <c r="B119" s="1">
        <f>ARI!B32</f>
        <v>24</v>
      </c>
      <c r="C119">
        <f>ARI!X32</f>
        <v>119.7</v>
      </c>
      <c r="D119">
        <f>ARI!Y32</f>
        <v>176.7</v>
      </c>
      <c r="E119">
        <f>ARI!Z32</f>
        <v>148.19999999999999</v>
      </c>
    </row>
    <row r="120" spans="1:5" x14ac:dyDescent="0.25">
      <c r="A120" t="str">
        <f>BUF!A33</f>
        <v>WR*Shakir, Khalil - BUF</v>
      </c>
      <c r="B120" s="1">
        <f>BUF!B33</f>
        <v>26</v>
      </c>
      <c r="C120">
        <f>BUF!X33</f>
        <v>99</v>
      </c>
      <c r="D120">
        <f>BUF!Y33</f>
        <v>173</v>
      </c>
      <c r="E120">
        <f>BUF!Z33</f>
        <v>136</v>
      </c>
    </row>
    <row r="121" spans="1:5" x14ac:dyDescent="0.25">
      <c r="A121" t="str">
        <f>SF!A34</f>
        <v>WR*Samuel, Deebo - SF</v>
      </c>
      <c r="B121" s="1">
        <f>SF!B34</f>
        <v>26</v>
      </c>
      <c r="C121">
        <f>SF!X34</f>
        <v>111.5</v>
      </c>
      <c r="D121">
        <f>SF!Y34</f>
        <v>171.5</v>
      </c>
      <c r="E121">
        <f>SF!Z34</f>
        <v>141.5</v>
      </c>
    </row>
    <row r="122" spans="1:5" x14ac:dyDescent="0.25">
      <c r="A122" t="str">
        <f>WAS!A24</f>
        <v>RB*Croskey-Merritt, Jacory - WAS</v>
      </c>
      <c r="B122" s="1">
        <f>WAS!B24</f>
        <v>25</v>
      </c>
      <c r="C122">
        <f>WAS!X24</f>
        <v>157.80000000000001</v>
      </c>
      <c r="D122">
        <f>WAS!Y24</f>
        <v>169.8</v>
      </c>
      <c r="E122">
        <f>WAS!Z24</f>
        <v>163.80000000000001</v>
      </c>
    </row>
    <row r="123" spans="1:5" x14ac:dyDescent="0.25">
      <c r="A123" t="str">
        <f>LAC!A23</f>
        <v>RB*Mitchell, Keaton - LAC</v>
      </c>
      <c r="B123" s="1">
        <f>LAC!B23</f>
        <v>24</v>
      </c>
      <c r="C123">
        <f>LAC!X23</f>
        <v>139.5</v>
      </c>
      <c r="D123">
        <f>LAC!Y23</f>
        <v>168.5</v>
      </c>
      <c r="E123">
        <f>LAC!Z23</f>
        <v>154</v>
      </c>
    </row>
    <row r="124" spans="1:5" x14ac:dyDescent="0.25">
      <c r="A124" t="str">
        <f>BUF!A44</f>
        <v>TE*Kincaid, Dalton - BUF</v>
      </c>
      <c r="B124" s="1">
        <f>BUF!B44</f>
        <v>27</v>
      </c>
      <c r="C124">
        <f>BUF!X44</f>
        <v>110</v>
      </c>
      <c r="D124">
        <f>BUF!Y44</f>
        <v>168</v>
      </c>
      <c r="E124">
        <f>BUF!Z44</f>
        <v>139</v>
      </c>
    </row>
    <row r="125" spans="1:5" x14ac:dyDescent="0.25">
      <c r="A125" t="str">
        <f>NO!A45</f>
        <v>TE*Johnson, Juwan - NO</v>
      </c>
      <c r="B125" s="1">
        <f>NO!B45</f>
        <v>29</v>
      </c>
      <c r="C125">
        <f>NO!X45</f>
        <v>92</v>
      </c>
      <c r="D125">
        <f>NO!Y45</f>
        <v>166</v>
      </c>
      <c r="E125">
        <f>NO!Z45</f>
        <v>129</v>
      </c>
    </row>
    <row r="126" spans="1:5" x14ac:dyDescent="0.25">
      <c r="A126" t="str">
        <f>SF!A43</f>
        <v>TE*Kittle, George - SF</v>
      </c>
      <c r="B126" s="1">
        <f>SF!B43</f>
        <v>33</v>
      </c>
      <c r="C126">
        <f>SF!X43</f>
        <v>107.80000000000001</v>
      </c>
      <c r="D126">
        <f>SF!Y43</f>
        <v>165.8</v>
      </c>
      <c r="E126">
        <f>SF!Z43</f>
        <v>136.80000000000001</v>
      </c>
    </row>
    <row r="127" spans="1:5" x14ac:dyDescent="0.25">
      <c r="A127" t="str">
        <f>KC!A32</f>
        <v>WR*Worthy, Xavier - KC</v>
      </c>
      <c r="B127" s="1">
        <f>KC!B32</f>
        <v>23</v>
      </c>
      <c r="C127">
        <f>KC!X32</f>
        <v>111.9</v>
      </c>
      <c r="D127">
        <f>KC!Y32</f>
        <v>163.9</v>
      </c>
      <c r="E127">
        <f>KC!Z32</f>
        <v>137.9</v>
      </c>
    </row>
    <row r="128" spans="1:5" x14ac:dyDescent="0.25">
      <c r="A128" t="str">
        <f xml:space="preserve"> CLE!A32</f>
        <v>WR*Concepcion, KC - CLE</v>
      </c>
      <c r="B128" s="1">
        <f xml:space="preserve"> CLE!B32</f>
        <v>21</v>
      </c>
      <c r="C128">
        <f xml:space="preserve"> CLE!X32</f>
        <v>105.60000000000001</v>
      </c>
      <c r="D128">
        <f xml:space="preserve"> CLE!Y32</f>
        <v>163.60000000000002</v>
      </c>
      <c r="E128">
        <f xml:space="preserve"> CLE!Z32</f>
        <v>134.60000000000002</v>
      </c>
    </row>
    <row r="129" spans="1:5" x14ac:dyDescent="0.25">
      <c r="A129" t="str">
        <f>LV!A15</f>
        <v>QB*Mendoza, Fernando - LV</v>
      </c>
      <c r="B129" s="1">
        <f>LV!B15</f>
        <v>22</v>
      </c>
      <c r="C129">
        <f>LV!X15</f>
        <v>162.10000000000002</v>
      </c>
      <c r="D129">
        <f>LV!X15</f>
        <v>162.10000000000002</v>
      </c>
      <c r="E129">
        <f>LV!X15</f>
        <v>162.10000000000002</v>
      </c>
    </row>
    <row r="130" spans="1:5" x14ac:dyDescent="0.25">
      <c r="A130" t="str">
        <f>NYG!A45</f>
        <v>TE*Likely, Isaiah - NYG</v>
      </c>
      <c r="B130" s="1">
        <f>NYG!B45</f>
        <v>26</v>
      </c>
      <c r="C130">
        <f>NYG!X45</f>
        <v>103.5</v>
      </c>
      <c r="D130">
        <f>NYG!Y45</f>
        <v>161.5</v>
      </c>
      <c r="E130">
        <f>NYG!Z45</f>
        <v>132.5</v>
      </c>
    </row>
    <row r="131" spans="1:5" x14ac:dyDescent="0.25">
      <c r="A131" t="str">
        <f>MIN!A43</f>
        <v>TE*Hockenson, T.J. - MIN</v>
      </c>
      <c r="B131" s="1">
        <f>MIN!B43</f>
        <v>29</v>
      </c>
      <c r="C131">
        <f>MIN!X43</f>
        <v>95.9</v>
      </c>
      <c r="D131">
        <f>MIN!Y43</f>
        <v>160.9</v>
      </c>
      <c r="E131">
        <f>MIN!Z43</f>
        <v>128.4</v>
      </c>
    </row>
    <row r="132" spans="1:5" x14ac:dyDescent="0.25">
      <c r="A132" t="str">
        <f xml:space="preserve"> HOU!A35</f>
        <v>WR*Higgins, Jayden - HOU</v>
      </c>
      <c r="B132" s="1">
        <f xml:space="preserve"> HOU!B35</f>
        <v>24</v>
      </c>
      <c r="C132">
        <f xml:space="preserve"> HOU!X35</f>
        <v>108.10000000000001</v>
      </c>
      <c r="D132">
        <f xml:space="preserve"> HOU!Y35</f>
        <v>159.10000000000002</v>
      </c>
      <c r="E132">
        <f xml:space="preserve"> HOU!Z35</f>
        <v>133.60000000000002</v>
      </c>
    </row>
    <row r="133" spans="1:5" x14ac:dyDescent="0.25">
      <c r="A133" t="str">
        <f>LAR!A23</f>
        <v>RB*Corum, Blake - LAR</v>
      </c>
      <c r="B133" s="1">
        <f>LAR!B23</f>
        <v>26</v>
      </c>
      <c r="C133">
        <f>LAR!X23</f>
        <v>144.1</v>
      </c>
      <c r="D133">
        <f>LAR!Y23</f>
        <v>159.1</v>
      </c>
      <c r="E133">
        <f>LAR!Z23</f>
        <v>151.6</v>
      </c>
    </row>
    <row r="134" spans="1:5" x14ac:dyDescent="0.25">
      <c r="A134" t="str">
        <f>MIN!A24</f>
        <v>RB*Mason, Jordan - MIN</v>
      </c>
      <c r="B134" s="1">
        <f>MIN!B24</f>
        <v>27</v>
      </c>
      <c r="C134">
        <f>MIN!X24</f>
        <v>131</v>
      </c>
      <c r="D134">
        <f>MIN!Y24</f>
        <v>157</v>
      </c>
      <c r="E134">
        <f>MIN!Z24</f>
        <v>144</v>
      </c>
    </row>
    <row r="135" spans="1:5" x14ac:dyDescent="0.25">
      <c r="A135" t="str">
        <f>ATL!A16</f>
        <v>QB*Penix, Michael - ATL</v>
      </c>
      <c r="B135" s="1">
        <f>ATL!B16</f>
        <v>26</v>
      </c>
      <c r="C135">
        <f>ATL!X16</f>
        <v>153.70000000000002</v>
      </c>
      <c r="D135">
        <f>ATL!X16</f>
        <v>153.70000000000002</v>
      </c>
      <c r="E135">
        <f>ATL!X16</f>
        <v>153.70000000000002</v>
      </c>
    </row>
    <row r="136" spans="1:5" x14ac:dyDescent="0.25">
      <c r="A136" t="str">
        <f xml:space="preserve"> DEN!A26</f>
        <v>RB*Dobbins, J.K. - DEN</v>
      </c>
      <c r="B136" s="1">
        <f xml:space="preserve"> DEN!B26</f>
        <v>27</v>
      </c>
      <c r="C136">
        <f xml:space="preserve"> DEN!X26</f>
        <v>137.4</v>
      </c>
      <c r="D136">
        <f xml:space="preserve"> DEN!Y26</f>
        <v>153.4</v>
      </c>
      <c r="E136">
        <f xml:space="preserve"> DEN!Z26</f>
        <v>145.4</v>
      </c>
    </row>
    <row r="137" spans="1:5" x14ac:dyDescent="0.25">
      <c r="A137" t="str">
        <f xml:space="preserve"> IND!A45</f>
        <v>TE*Warren, Tyler - IND</v>
      </c>
      <c r="B137" s="1">
        <f xml:space="preserve"> IND!B45</f>
        <v>26</v>
      </c>
      <c r="C137">
        <f xml:space="preserve"> IND!X45</f>
        <v>88</v>
      </c>
      <c r="D137">
        <f xml:space="preserve"> IND!Y45</f>
        <v>153</v>
      </c>
      <c r="E137">
        <f xml:space="preserve"> IND!Z45</f>
        <v>120.5</v>
      </c>
    </row>
    <row r="138" spans="1:5" x14ac:dyDescent="0.25">
      <c r="A138" t="str">
        <f>JAX!A25</f>
        <v>RB*Tuten, Bhayshul - JAX</v>
      </c>
      <c r="B138" s="1">
        <f>JAX!B25</f>
        <v>24</v>
      </c>
      <c r="C138">
        <f>JAX!X25</f>
        <v>133.30000000000001</v>
      </c>
      <c r="D138">
        <f>JAX!Y25</f>
        <v>152.30000000000001</v>
      </c>
      <c r="E138">
        <f>JAX!Z25</f>
        <v>142.80000000000001</v>
      </c>
    </row>
    <row r="139" spans="1:5" x14ac:dyDescent="0.25">
      <c r="A139" t="str">
        <f>LV!A35</f>
        <v xml:space="preserve">WR*Tucker, Tre - LV </v>
      </c>
      <c r="B139" s="1">
        <f>LV!B35</f>
        <v>25</v>
      </c>
      <c r="C139">
        <f>LV!X35</f>
        <v>102.2</v>
      </c>
      <c r="D139">
        <f>LV!Y35</f>
        <v>152.19999999999999</v>
      </c>
      <c r="E139">
        <f>LV!Z35</f>
        <v>127.2</v>
      </c>
    </row>
    <row r="140" spans="1:5" x14ac:dyDescent="0.25">
      <c r="A140" t="str">
        <f>PIT!A44</f>
        <v>TE*Freiermuth, Pat - PIT</v>
      </c>
      <c r="B140" s="1">
        <f>PIT!B44</f>
        <v>28</v>
      </c>
      <c r="C140">
        <f>PIT!X44</f>
        <v>99</v>
      </c>
      <c r="D140">
        <f>PIT!Y44</f>
        <v>150</v>
      </c>
      <c r="E140">
        <f>PIT!Z44</f>
        <v>124.5</v>
      </c>
    </row>
    <row r="141" spans="1:5" x14ac:dyDescent="0.25">
      <c r="A141" t="str">
        <f>NE!A43</f>
        <v>TE*Henry, Hunter - NE</v>
      </c>
      <c r="B141" s="1">
        <f>NE!B43</f>
        <v>32</v>
      </c>
      <c r="C141">
        <f>NE!X43</f>
        <v>96</v>
      </c>
      <c r="D141">
        <f>NE!Y43</f>
        <v>146</v>
      </c>
      <c r="E141">
        <f>NE!Z43</f>
        <v>121</v>
      </c>
    </row>
    <row r="142" spans="1:5" x14ac:dyDescent="0.25">
      <c r="A142" t="str">
        <f xml:space="preserve"> GB!A44</f>
        <v>TE*Kraft, Tucker - GB</v>
      </c>
      <c r="B142" s="1">
        <f xml:space="preserve"> GB!B44</f>
        <v>25</v>
      </c>
      <c r="C142">
        <f xml:space="preserve"> GB!X44</f>
        <v>97.4</v>
      </c>
      <c r="D142">
        <f xml:space="preserve"> GB!Y44</f>
        <v>145.4</v>
      </c>
      <c r="E142">
        <f xml:space="preserve"> GB!Z44</f>
        <v>121.4</v>
      </c>
    </row>
    <row r="143" spans="1:5" x14ac:dyDescent="0.25">
      <c r="A143" t="str">
        <f xml:space="preserve"> DET!A43</f>
        <v>TE*LaPorta, Sam - DET</v>
      </c>
      <c r="B143" s="1">
        <f xml:space="preserve"> DET!B43</f>
        <v>24</v>
      </c>
      <c r="C143">
        <f xml:space="preserve"> DET!X43</f>
        <v>83.2</v>
      </c>
      <c r="D143">
        <f xml:space="preserve"> DET!Y43</f>
        <v>140.19999999999999</v>
      </c>
      <c r="E143">
        <f xml:space="preserve"> DET!Z43</f>
        <v>111.7</v>
      </c>
    </row>
    <row r="144" spans="1:5" x14ac:dyDescent="0.25">
      <c r="A144" t="str">
        <f>PIT!A34</f>
        <v>WR*Bernard, Germie - PIT</v>
      </c>
      <c r="B144" s="1">
        <f>PIT!B34</f>
        <v>22</v>
      </c>
      <c r="C144">
        <f>PIT!X34</f>
        <v>84.1</v>
      </c>
      <c r="D144">
        <f>PIT!Y34</f>
        <v>138.1</v>
      </c>
      <c r="E144">
        <f>PIT!Z34</f>
        <v>111.1</v>
      </c>
    </row>
    <row r="145" spans="1:5" x14ac:dyDescent="0.25">
      <c r="A145" t="str">
        <f xml:space="preserve"> GB!A23</f>
        <v>RB*Brooks, Chris - GB</v>
      </c>
      <c r="B145" s="1">
        <f xml:space="preserve"> GB!B23</f>
        <v>26</v>
      </c>
      <c r="C145">
        <f xml:space="preserve"> GB!X23</f>
        <v>109.80000000000001</v>
      </c>
      <c r="D145">
        <f xml:space="preserve"> GB!Y23</f>
        <v>137.80000000000001</v>
      </c>
      <c r="E145">
        <f xml:space="preserve"> GB!Z23</f>
        <v>123.80000000000001</v>
      </c>
    </row>
    <row r="146" spans="1:5" x14ac:dyDescent="0.25">
      <c r="A146" t="str">
        <f>SEA!A33</f>
        <v>WR*Kupp, Cooper - SEA</v>
      </c>
      <c r="B146" s="1">
        <f>SEA!B33</f>
        <v>33</v>
      </c>
      <c r="C146">
        <f>SEA!X33</f>
        <v>87.300000000000011</v>
      </c>
      <c r="D146">
        <f>SEA!Y33</f>
        <v>137.30000000000001</v>
      </c>
      <c r="E146">
        <f>SEA!Z33</f>
        <v>112.30000000000001</v>
      </c>
    </row>
    <row r="147" spans="1:5" x14ac:dyDescent="0.25">
      <c r="A147" t="str">
        <f>ATL!A14</f>
        <v>QB*Tagovailoa, Tua - ATL</v>
      </c>
      <c r="B147" s="1">
        <f>ATL!B14</f>
        <v>28</v>
      </c>
      <c r="C147">
        <f>ATL!X14</f>
        <v>134.50000000000003</v>
      </c>
      <c r="D147">
        <f>ATL!X14</f>
        <v>134.50000000000003</v>
      </c>
      <c r="E147">
        <f>ATL!X14</f>
        <v>134.50000000000003</v>
      </c>
    </row>
    <row r="148" spans="1:5" x14ac:dyDescent="0.25">
      <c r="A148" t="str">
        <f xml:space="preserve"> GB!A32</f>
        <v>WR* Watson, Christian - GB</v>
      </c>
      <c r="B148" s="1">
        <f xml:space="preserve"> GB!B32</f>
        <v>27</v>
      </c>
      <c r="C148">
        <f xml:space="preserve"> GB!X32</f>
        <v>101.4</v>
      </c>
      <c r="D148">
        <f xml:space="preserve"> GB!Y32</f>
        <v>134.4</v>
      </c>
      <c r="E148">
        <f xml:space="preserve"> GB!Z32</f>
        <v>117.9</v>
      </c>
    </row>
    <row r="149" spans="1:5" x14ac:dyDescent="0.25">
      <c r="A149" t="str">
        <f>NYJ!A35</f>
        <v>WR*Cooper, Omar - NYJ</v>
      </c>
      <c r="B149" s="1">
        <f>NYJ!B35</f>
        <v>22</v>
      </c>
      <c r="C149">
        <f>NYJ!X35</f>
        <v>74.400000000000006</v>
      </c>
      <c r="D149">
        <f>NYJ!Y35</f>
        <v>134.4</v>
      </c>
      <c r="E149">
        <f>NYJ!Z35</f>
        <v>104.4</v>
      </c>
    </row>
    <row r="150" spans="1:5" x14ac:dyDescent="0.25">
      <c r="A150" t="str">
        <f xml:space="preserve"> DEN!A43</f>
        <v>TE*Engram, Evan - DEN</v>
      </c>
      <c r="B150" s="1">
        <f xml:space="preserve"> DEN!B43</f>
        <v>32</v>
      </c>
      <c r="C150">
        <f xml:space="preserve"> DEN!X43</f>
        <v>80.5</v>
      </c>
      <c r="D150">
        <f xml:space="preserve"> DEN!Y43</f>
        <v>133.5</v>
      </c>
      <c r="E150">
        <f xml:space="preserve"> DEN!Z43</f>
        <v>107</v>
      </c>
    </row>
    <row r="151" spans="1:5" x14ac:dyDescent="0.25">
      <c r="A151" t="str">
        <f xml:space="preserve"> DEN!A22</f>
        <v>RB*Harvey, R.J. - DEN</v>
      </c>
      <c r="B151" s="1">
        <f xml:space="preserve"> DEN!B22</f>
        <v>25</v>
      </c>
      <c r="C151">
        <f xml:space="preserve"> DEN!X22</f>
        <v>83.5</v>
      </c>
      <c r="D151">
        <f xml:space="preserve"> DEN!Y22</f>
        <v>131.5</v>
      </c>
      <c r="E151">
        <f xml:space="preserve"> DEN!Z22</f>
        <v>107.5</v>
      </c>
    </row>
    <row r="152" spans="1:5" x14ac:dyDescent="0.25">
      <c r="A152" t="str">
        <f>LV!A34</f>
        <v>WR*Nailor, Jalen - LV</v>
      </c>
      <c r="B152" s="1">
        <f>LV!B34</f>
        <v>27</v>
      </c>
      <c r="C152">
        <f>LV!X34</f>
        <v>89.000000000000014</v>
      </c>
      <c r="D152">
        <f>LV!Y34</f>
        <v>131</v>
      </c>
      <c r="E152">
        <f>LV!Z34</f>
        <v>110.00000000000001</v>
      </c>
    </row>
    <row r="153" spans="1:5" x14ac:dyDescent="0.25">
      <c r="A153" t="str">
        <f>NYG!A37</f>
        <v>WR*Nabers, Malik - NYG</v>
      </c>
      <c r="B153" s="1">
        <f>NYG!B37</f>
        <v>23</v>
      </c>
      <c r="C153">
        <f>NYG!X37</f>
        <v>80</v>
      </c>
      <c r="D153">
        <f>NYG!Y37</f>
        <v>131</v>
      </c>
      <c r="E153">
        <f>NYG!Z37</f>
        <v>105.5</v>
      </c>
    </row>
    <row r="154" spans="1:5" x14ac:dyDescent="0.25">
      <c r="A154" t="str">
        <f>WAS!A44</f>
        <v>TE*Okonkwo, Chig - WAS</v>
      </c>
      <c r="B154" s="1">
        <f>WAS!B44</f>
        <v>26</v>
      </c>
      <c r="C154">
        <f>WAS!X44</f>
        <v>76.2</v>
      </c>
      <c r="D154">
        <f>WAS!Y44</f>
        <v>130.19999999999999</v>
      </c>
      <c r="E154">
        <f>WAS!Z44</f>
        <v>103.2</v>
      </c>
    </row>
    <row r="155" spans="1:5" x14ac:dyDescent="0.25">
      <c r="A155" t="str">
        <f>SEA!A34</f>
        <v>WR*Shaheed, Rashid - SEA</v>
      </c>
      <c r="B155" s="1">
        <f>SEA!B34</f>
        <v>27</v>
      </c>
      <c r="C155">
        <f>SEA!X34</f>
        <v>88.2</v>
      </c>
      <c r="D155">
        <f>SEA!Y34</f>
        <v>129.19999999999999</v>
      </c>
      <c r="E155">
        <f>SEA!Z34</f>
        <v>108.7</v>
      </c>
    </row>
    <row r="156" spans="1:5" x14ac:dyDescent="0.25">
      <c r="A156" t="str">
        <f>NE!A32</f>
        <v>WR*Doubs, Romeo - NE</v>
      </c>
      <c r="B156" s="1">
        <f>NE!B32</f>
        <v>26</v>
      </c>
      <c r="C156">
        <f>NE!X32</f>
        <v>78.800000000000011</v>
      </c>
      <c r="D156">
        <f>NE!Y32</f>
        <v>126.80000000000001</v>
      </c>
      <c r="E156">
        <f>NE!Z32</f>
        <v>102.80000000000001</v>
      </c>
    </row>
    <row r="157" spans="1:5" x14ac:dyDescent="0.25">
      <c r="A157" t="str">
        <f xml:space="preserve"> DAL!A34</f>
        <v>WR*Flournoy, Ryan - DAL</v>
      </c>
      <c r="B157" s="1">
        <f xml:space="preserve"> DAL!B34</f>
        <v>26</v>
      </c>
      <c r="C157">
        <f xml:space="preserve"> DAL!X34</f>
        <v>79.5</v>
      </c>
      <c r="D157">
        <f xml:space="preserve"> DAL!Y34</f>
        <v>124.5</v>
      </c>
      <c r="E157">
        <f xml:space="preserve"> DAL!Z34</f>
        <v>102</v>
      </c>
    </row>
    <row r="158" spans="1:5" x14ac:dyDescent="0.25">
      <c r="A158" t="str">
        <f>PHI!A43</f>
        <v>TE*Goedert, Dallas - PHI</v>
      </c>
      <c r="B158" s="1">
        <f>PHI!B43</f>
        <v>31</v>
      </c>
      <c r="C158">
        <f>PHI!X43</f>
        <v>69.5</v>
      </c>
      <c r="D158">
        <f>PHI!Y43</f>
        <v>124.5</v>
      </c>
      <c r="E158">
        <f>PHI!Z43</f>
        <v>97</v>
      </c>
    </row>
    <row r="159" spans="1:5" x14ac:dyDescent="0.25">
      <c r="A159" t="str">
        <f>SF!A33</f>
        <v>WR*Stribling, De'Zhaun - SF</v>
      </c>
      <c r="B159" s="1">
        <f>SF!B33</f>
        <v>23</v>
      </c>
      <c r="C159">
        <f>SF!X33</f>
        <v>81.7</v>
      </c>
      <c r="D159">
        <f>SF!Y33</f>
        <v>123.7</v>
      </c>
      <c r="E159">
        <f>SF!Z33</f>
        <v>102.7</v>
      </c>
    </row>
    <row r="160" spans="1:5" x14ac:dyDescent="0.25">
      <c r="A160" t="str">
        <f>SEA!A22</f>
        <v>RB*Price, Jadarian - SEA</v>
      </c>
      <c r="B160" s="1">
        <f>SEA!B22</f>
        <v>22</v>
      </c>
      <c r="C160">
        <f>SEA!X22</f>
        <v>108</v>
      </c>
      <c r="D160">
        <f>SEA!Y22</f>
        <v>123</v>
      </c>
      <c r="E160">
        <f>SEA!Z22</f>
        <v>115.5</v>
      </c>
    </row>
    <row r="161" spans="1:5" x14ac:dyDescent="0.25">
      <c r="A161" t="str">
        <f>NE!A37</f>
        <v>WR*Boutte, Kayshon - NE</v>
      </c>
      <c r="B161" s="1">
        <f>NE!B37</f>
        <v>24</v>
      </c>
      <c r="C161">
        <f>NE!X37</f>
        <v>83</v>
      </c>
      <c r="D161">
        <f>NE!Y37</f>
        <v>123</v>
      </c>
      <c r="E161">
        <f>NE!Z37</f>
        <v>103</v>
      </c>
    </row>
    <row r="162" spans="1:5" x14ac:dyDescent="0.25">
      <c r="A162" t="str">
        <f>TB!A22</f>
        <v>RB*Irving, Bucky - TB</v>
      </c>
      <c r="B162" s="1">
        <f>TB!B22</f>
        <v>24</v>
      </c>
      <c r="C162">
        <f>TB!X22</f>
        <v>96.5</v>
      </c>
      <c r="D162">
        <f>TB!Y22</f>
        <v>121.5</v>
      </c>
      <c r="E162">
        <f>TB!Z22</f>
        <v>109</v>
      </c>
    </row>
    <row r="163" spans="1:5" x14ac:dyDescent="0.25">
      <c r="A163" t="str">
        <f>JAX!A23</f>
        <v>RB*Rodriguez, Chris - Jax</v>
      </c>
      <c r="B163" s="1">
        <f>JAX!B23</f>
        <v>25</v>
      </c>
      <c r="C163">
        <f>JAX!X23</f>
        <v>115.30000000000001</v>
      </c>
      <c r="D163">
        <f>JAX!Y23</f>
        <v>121.30000000000001</v>
      </c>
      <c r="E163">
        <f>JAX!Z23</f>
        <v>118.30000000000001</v>
      </c>
    </row>
    <row r="164" spans="1:5" x14ac:dyDescent="0.25">
      <c r="A164" t="str">
        <f xml:space="preserve"> HOU!A45</f>
        <v>TE*Schultz, Dalton - HOU</v>
      </c>
      <c r="B164" s="1">
        <f xml:space="preserve"> HOU!B45</f>
        <v>30</v>
      </c>
      <c r="C164">
        <f xml:space="preserve"> HOU!X45</f>
        <v>64</v>
      </c>
      <c r="D164">
        <f xml:space="preserve"> HOU!Y45</f>
        <v>119</v>
      </c>
      <c r="E164">
        <f xml:space="preserve"> HOU!Z45</f>
        <v>91.5</v>
      </c>
    </row>
    <row r="165" spans="1:5" x14ac:dyDescent="0.25">
      <c r="A165" t="str">
        <f>SEA!A45</f>
        <v>TE*Barner, AJ - SEA</v>
      </c>
      <c r="B165" s="1">
        <f>SEA!B45</f>
        <v>24</v>
      </c>
      <c r="C165">
        <f>SEA!X45</f>
        <v>74</v>
      </c>
      <c r="D165">
        <f>SEA!Y45</f>
        <v>118</v>
      </c>
      <c r="E165">
        <f>SEA!Z45</f>
        <v>96</v>
      </c>
    </row>
    <row r="166" spans="1:5" x14ac:dyDescent="0.25">
      <c r="A166" t="str">
        <f>LV!A14</f>
        <v>QB*Cousin, Kirk - LV</v>
      </c>
      <c r="B166" s="1">
        <f>LV!B14</f>
        <v>37</v>
      </c>
      <c r="C166">
        <f>LV!X14</f>
        <v>117.25</v>
      </c>
      <c r="D166">
        <f>LV!X14</f>
        <v>117.25</v>
      </c>
      <c r="E166">
        <f>LV!X14</f>
        <v>117.25</v>
      </c>
    </row>
    <row r="167" spans="1:5" x14ac:dyDescent="0.25">
      <c r="A167" t="str">
        <f>LAC!A43</f>
        <v>TE*Njoku, David - LAC</v>
      </c>
      <c r="B167" s="1">
        <f>LAC!B43</f>
        <v>29</v>
      </c>
      <c r="C167">
        <f>LAC!X43</f>
        <v>71.5</v>
      </c>
      <c r="D167">
        <f>LAC!Y43</f>
        <v>116.5</v>
      </c>
      <c r="E167">
        <f>LAC!Z43</f>
        <v>94</v>
      </c>
    </row>
    <row r="168" spans="1:5" x14ac:dyDescent="0.25">
      <c r="A168" t="str">
        <f xml:space="preserve"> CAR!A23</f>
        <v>RB*Hubbard, Chuba - CAR</v>
      </c>
      <c r="B168" s="1">
        <f xml:space="preserve"> CAR!B23</f>
        <v>27</v>
      </c>
      <c r="C168">
        <f xml:space="preserve"> CAR!X23</f>
        <v>89.1</v>
      </c>
      <c r="D168">
        <f xml:space="preserve"> CAR!Y23</f>
        <v>116.1</v>
      </c>
      <c r="E168">
        <f xml:space="preserve"> CAR!Z23</f>
        <v>102.6</v>
      </c>
    </row>
    <row r="169" spans="1:5" x14ac:dyDescent="0.25">
      <c r="A169" t="str">
        <f>KC!A33</f>
        <v>WR*Thornton, Tyquan - KC</v>
      </c>
      <c r="B169" s="1">
        <f>KC!B33</f>
        <v>25</v>
      </c>
      <c r="C169">
        <f>KC!X33</f>
        <v>84</v>
      </c>
      <c r="D169">
        <f>KC!Y33</f>
        <v>116</v>
      </c>
      <c r="E169">
        <f>KC!Z33</f>
        <v>100</v>
      </c>
    </row>
    <row r="170" spans="1:5" x14ac:dyDescent="0.25">
      <c r="A170" t="str">
        <f xml:space="preserve"> CLE!A24</f>
        <v>RB*Sampson, Dylan - CLE</v>
      </c>
      <c r="B170" s="1">
        <f xml:space="preserve"> CLE!B24</f>
        <v>22</v>
      </c>
      <c r="C170">
        <f xml:space="preserve"> CLE!X24</f>
        <v>62.4</v>
      </c>
      <c r="D170">
        <f xml:space="preserve"> CLE!Y24</f>
        <v>115.4</v>
      </c>
      <c r="E170">
        <f xml:space="preserve"> CLE!Z24</f>
        <v>88.9</v>
      </c>
    </row>
    <row r="171" spans="1:5" x14ac:dyDescent="0.25">
      <c r="A171" t="str">
        <f>NYJ!A43</f>
        <v>TE*Taylor, Mason - NYJ</v>
      </c>
      <c r="B171" s="1">
        <f>NYJ!B43</f>
        <v>22</v>
      </c>
      <c r="C171">
        <f>NYJ!X43</f>
        <v>69</v>
      </c>
      <c r="D171">
        <f>NYJ!Y43</f>
        <v>115</v>
      </c>
      <c r="E171">
        <f>NYJ!Z43</f>
        <v>92</v>
      </c>
    </row>
    <row r="172" spans="1:5" x14ac:dyDescent="0.25">
      <c r="A172" t="str">
        <f>NYG!A44</f>
        <v>TE*Johnson, Theo - NYG</v>
      </c>
      <c r="B172" s="1">
        <f>NYG!B44</f>
        <v>25</v>
      </c>
      <c r="C172">
        <f>NYG!X44</f>
        <v>75.2</v>
      </c>
      <c r="D172">
        <f>NYG!Y44</f>
        <v>114.2</v>
      </c>
      <c r="E172">
        <f>NYG!Z44</f>
        <v>94.7</v>
      </c>
    </row>
    <row r="173" spans="1:5" x14ac:dyDescent="0.25">
      <c r="A173" t="str">
        <f>NO!A22</f>
        <v>RB*Kamara, Alvin - NO</v>
      </c>
      <c r="B173" s="1">
        <f>NO!B22</f>
        <v>30</v>
      </c>
      <c r="C173">
        <f>NO!X22</f>
        <v>85.899999999999991</v>
      </c>
      <c r="D173">
        <f>NO!Y22</f>
        <v>112.89999999999999</v>
      </c>
      <c r="E173">
        <f>NO!Z22</f>
        <v>99.399999999999991</v>
      </c>
    </row>
    <row r="174" spans="1:5" x14ac:dyDescent="0.25">
      <c r="A174" t="str">
        <f>SEA!A23</f>
        <v>RB*Charbonnet, Zach - SEA</v>
      </c>
      <c r="B174" s="1">
        <f>SEA!B23</f>
        <v>25</v>
      </c>
      <c r="C174">
        <f>SEA!X23</f>
        <v>94.4</v>
      </c>
      <c r="D174">
        <f>SEA!Y23</f>
        <v>112.4</v>
      </c>
      <c r="E174">
        <f>SEA!Z23</f>
        <v>103.4</v>
      </c>
    </row>
    <row r="175" spans="1:5" x14ac:dyDescent="0.25">
      <c r="A175" t="str">
        <f xml:space="preserve"> CIN!A36</f>
        <v>WR*Iosivas, Andrei - CIN</v>
      </c>
      <c r="B175" s="1">
        <f xml:space="preserve"> CIN!B36</f>
        <v>27</v>
      </c>
      <c r="C175">
        <f xml:space="preserve"> CIN!X36</f>
        <v>74.400000000000006</v>
      </c>
      <c r="D175">
        <f xml:space="preserve"> CIN!Y36</f>
        <v>112.4</v>
      </c>
      <c r="E175">
        <f xml:space="preserve"> CIN!Z36</f>
        <v>93.4</v>
      </c>
    </row>
    <row r="176" spans="1:5" x14ac:dyDescent="0.25">
      <c r="A176" t="str">
        <f xml:space="preserve"> CLE!A35</f>
        <v>WR*Jeudy, Jerry - CLE</v>
      </c>
      <c r="B176" s="1">
        <f xml:space="preserve"> CLE!B35</f>
        <v>27</v>
      </c>
      <c r="C176">
        <f xml:space="preserve"> CLE!X35</f>
        <v>73</v>
      </c>
      <c r="D176">
        <f xml:space="preserve"> CLE!Y35</f>
        <v>112</v>
      </c>
      <c r="E176">
        <f xml:space="preserve"> CLE!Z35</f>
        <v>92.5</v>
      </c>
    </row>
    <row r="177" spans="1:5" x14ac:dyDescent="0.25">
      <c r="A177" t="str">
        <f>MIN!A22</f>
        <v>RB*Jones, Aaron - MIN</v>
      </c>
      <c r="B177" s="1">
        <f>MIN!B22</f>
        <v>32</v>
      </c>
      <c r="C177">
        <f>MIN!X22</f>
        <v>86.1</v>
      </c>
      <c r="D177">
        <f>MIN!Y22</f>
        <v>110.1</v>
      </c>
      <c r="E177">
        <f>MIN!Z22</f>
        <v>98.1</v>
      </c>
    </row>
    <row r="178" spans="1:5" x14ac:dyDescent="0.25">
      <c r="A178" t="str">
        <f>SF!A23</f>
        <v>RB*James, Jordan - SF</v>
      </c>
      <c r="B178" s="1">
        <f>SF!B23</f>
        <v>22</v>
      </c>
      <c r="C178">
        <f>SF!X23</f>
        <v>86.5</v>
      </c>
      <c r="D178">
        <f>SF!Y23</f>
        <v>109.5</v>
      </c>
      <c r="E178">
        <f>SF!Z23</f>
        <v>98</v>
      </c>
    </row>
    <row r="179" spans="1:5" x14ac:dyDescent="0.25">
      <c r="A179" t="str">
        <f>LAR!A44</f>
        <v>TE*Parkinson, Colby - LAR</v>
      </c>
      <c r="B179" s="1">
        <f>LAR!B44</f>
        <v>27</v>
      </c>
      <c r="C179">
        <f>LAR!X44</f>
        <v>71</v>
      </c>
      <c r="D179">
        <f>LAR!Y44</f>
        <v>108</v>
      </c>
      <c r="E179">
        <f>LAR!Z44</f>
        <v>89.5</v>
      </c>
    </row>
    <row r="180" spans="1:5" x14ac:dyDescent="0.25">
      <c r="A180" t="str">
        <f>TB!A43</f>
        <v>TE*Otton, Cade - TB</v>
      </c>
      <c r="B180" s="1">
        <f>TB!B43</f>
        <v>27</v>
      </c>
      <c r="C180">
        <f>TB!X43</f>
        <v>61.7</v>
      </c>
      <c r="D180">
        <f>TB!Y43</f>
        <v>106.7</v>
      </c>
      <c r="E180">
        <f>TB!Z43</f>
        <v>84.2</v>
      </c>
    </row>
    <row r="181" spans="1:5" x14ac:dyDescent="0.25">
      <c r="A181" t="str">
        <f>JAX!A45</f>
        <v>TE*Strange, Brenton - JAX</v>
      </c>
      <c r="B181" s="1">
        <f>JAX!B45</f>
        <v>26</v>
      </c>
      <c r="C181">
        <f>JAX!X45</f>
        <v>64.599999999999994</v>
      </c>
      <c r="D181">
        <f>JAX!Y45</f>
        <v>106.6</v>
      </c>
      <c r="E181">
        <f>JAX!Z45</f>
        <v>85.6</v>
      </c>
    </row>
    <row r="182" spans="1:5" x14ac:dyDescent="0.25">
      <c r="A182" t="str">
        <f xml:space="preserve"> HOU!A23</f>
        <v>RB*Marks, Woody - HOU</v>
      </c>
      <c r="B182" s="1">
        <f xml:space="preserve"> HOU!B23</f>
        <v>25</v>
      </c>
      <c r="C182">
        <f xml:space="preserve"> HOU!X23</f>
        <v>85</v>
      </c>
      <c r="D182">
        <f xml:space="preserve"> HOU!Y23</f>
        <v>106.00000000000001</v>
      </c>
      <c r="E182">
        <f xml:space="preserve"> HOU!Z23</f>
        <v>95.500000000000014</v>
      </c>
    </row>
    <row r="183" spans="1:5" x14ac:dyDescent="0.25">
      <c r="A183" t="str">
        <f>TEN!A23</f>
        <v>RB*Spears, Tyjae - TEN</v>
      </c>
      <c r="B183" s="1">
        <f>TEN!B23</f>
        <v>26</v>
      </c>
      <c r="C183">
        <f>TEN!X23</f>
        <v>66.8</v>
      </c>
      <c r="D183">
        <f>TEN!Y23</f>
        <v>105.8</v>
      </c>
      <c r="E183">
        <f>TEN!Z23</f>
        <v>86.3</v>
      </c>
    </row>
    <row r="184" spans="1:5" x14ac:dyDescent="0.25">
      <c r="A184" t="str">
        <f>ATL!A23</f>
        <v>RB*Robinson, Brian - ATL</v>
      </c>
      <c r="B184" s="1">
        <f>ATL!B23</f>
        <v>27</v>
      </c>
      <c r="C184">
        <f>ATL!X23</f>
        <v>87.5</v>
      </c>
      <c r="D184">
        <f>ATL!Y23</f>
        <v>104.5</v>
      </c>
      <c r="E184">
        <f>ATL!Z23</f>
        <v>96</v>
      </c>
    </row>
    <row r="185" spans="1:5" x14ac:dyDescent="0.25">
      <c r="A185" t="str">
        <f>MIN!A34</f>
        <v>WR*Jennings, Jauan - MIN</v>
      </c>
      <c r="B185" s="1">
        <f>MIN!B34</f>
        <v>28</v>
      </c>
      <c r="C185">
        <f>MIN!X34</f>
        <v>59.300000000000004</v>
      </c>
      <c r="D185">
        <f>MIN!Y34</f>
        <v>101.30000000000001</v>
      </c>
      <c r="E185">
        <f>MIN!Z34</f>
        <v>80.300000000000011</v>
      </c>
    </row>
    <row r="186" spans="1:5" x14ac:dyDescent="0.25">
      <c r="A186" t="str">
        <f>NYG!A33</f>
        <v>WR*Fields, Malachi - NYG</v>
      </c>
      <c r="B186" s="1">
        <f>NYG!B33</f>
        <v>22</v>
      </c>
      <c r="C186">
        <f>NYG!X33</f>
        <v>64</v>
      </c>
      <c r="D186">
        <f>NYG!Y33</f>
        <v>101</v>
      </c>
      <c r="E186">
        <f>NYG!Z33</f>
        <v>82.5</v>
      </c>
    </row>
    <row r="187" spans="1:5" x14ac:dyDescent="0.25">
      <c r="A187" t="str">
        <f xml:space="preserve"> DEN!A24</f>
        <v>RB*Coleman, Jonah - DEN</v>
      </c>
      <c r="B187" s="1">
        <f xml:space="preserve"> DEN!B24</f>
        <v>22</v>
      </c>
      <c r="C187">
        <f xml:space="preserve"> DEN!X24</f>
        <v>75.7</v>
      </c>
      <c r="D187">
        <f xml:space="preserve"> DEN!Y24</f>
        <v>100.7</v>
      </c>
      <c r="E187">
        <f xml:space="preserve"> DEN!Z24</f>
        <v>88.2</v>
      </c>
    </row>
    <row r="188" spans="1:5" x14ac:dyDescent="0.25">
      <c r="A188" t="str">
        <f>TB!A32</f>
        <v>WR*Hurst, Ted - TB</v>
      </c>
      <c r="B188" s="1">
        <f>TB!B32</f>
        <v>21</v>
      </c>
      <c r="C188">
        <f>TB!X32</f>
        <v>65.5</v>
      </c>
      <c r="D188">
        <f>TB!Y32</f>
        <v>100.5</v>
      </c>
      <c r="E188">
        <f>TB!Z32</f>
        <v>83</v>
      </c>
    </row>
    <row r="189" spans="1:5" x14ac:dyDescent="0.25">
      <c r="A189" t="str">
        <f xml:space="preserve"> CLE!A33</f>
        <v>WR*Boston, Denzel - CLE</v>
      </c>
      <c r="B189" s="1">
        <f xml:space="preserve"> CLE!B33</f>
        <v>22</v>
      </c>
      <c r="C189">
        <f xml:space="preserve"> CLE!X33</f>
        <v>62.6</v>
      </c>
      <c r="D189">
        <f xml:space="preserve"> CLE!Y33</f>
        <v>99.6</v>
      </c>
      <c r="E189">
        <f xml:space="preserve"> CLE!Z33</f>
        <v>81.099999999999994</v>
      </c>
    </row>
    <row r="190" spans="1:5" x14ac:dyDescent="0.25">
      <c r="A190" t="str">
        <f>TEN!A44</f>
        <v>TE*Helm, Gunnar - TEN</v>
      </c>
      <c r="B190" s="1">
        <f>TEN!B44</f>
        <v>23</v>
      </c>
      <c r="C190">
        <f>TEN!X44</f>
        <v>59.7</v>
      </c>
      <c r="D190">
        <f>TEN!Y44</f>
        <v>98.7</v>
      </c>
      <c r="E190">
        <f>TEN!Z44</f>
        <v>79.2</v>
      </c>
    </row>
    <row r="191" spans="1:5" x14ac:dyDescent="0.25">
      <c r="A191" t="str">
        <f>MIA!A33</f>
        <v>WR*Tolbert, Jalen - MIA</v>
      </c>
      <c r="B191" s="1">
        <f>MIA!B33</f>
        <v>27</v>
      </c>
      <c r="C191">
        <f>MIA!X33</f>
        <v>61.2</v>
      </c>
      <c r="D191">
        <f>MIA!Y33</f>
        <v>97.2</v>
      </c>
      <c r="E191">
        <f>MIA!Z33</f>
        <v>79.2</v>
      </c>
    </row>
    <row r="192" spans="1:5" x14ac:dyDescent="0.25">
      <c r="A192" t="str">
        <f>LAC!A35</f>
        <v>WR*Harris, Tre - LAC</v>
      </c>
      <c r="B192" s="1">
        <f>LAC!B35</f>
        <v>24</v>
      </c>
      <c r="C192">
        <f>LAC!X35</f>
        <v>62.8</v>
      </c>
      <c r="D192">
        <f>LAC!Y35</f>
        <v>96.8</v>
      </c>
      <c r="E192">
        <f>LAC!Z35</f>
        <v>79.8</v>
      </c>
    </row>
    <row r="193" spans="1:5" x14ac:dyDescent="0.25">
      <c r="A193" t="str">
        <f xml:space="preserve"> DET!A33</f>
        <v>WR*TeSlaa, Isaac - DET</v>
      </c>
      <c r="B193" s="1">
        <f xml:space="preserve"> DET!B33</f>
        <v>24</v>
      </c>
      <c r="C193">
        <f xml:space="preserve"> DET!X33</f>
        <v>72</v>
      </c>
      <c r="D193">
        <f xml:space="preserve"> DET!Y33</f>
        <v>96</v>
      </c>
      <c r="E193">
        <f xml:space="preserve"> DET!Z33</f>
        <v>84</v>
      </c>
    </row>
    <row r="194" spans="1:5" x14ac:dyDescent="0.25">
      <c r="A194" t="str">
        <f>NYG!A35</f>
        <v>WR*Mooney, Darnell - NYG</v>
      </c>
      <c r="B194" s="1">
        <f>NYG!B35</f>
        <v>28</v>
      </c>
      <c r="C194">
        <f>NYG!X35</f>
        <v>58.5</v>
      </c>
      <c r="D194">
        <f>NYG!Y35</f>
        <v>94.5</v>
      </c>
      <c r="E194">
        <f>NYG!Z35</f>
        <v>76.5</v>
      </c>
    </row>
    <row r="195" spans="1:5" x14ac:dyDescent="0.25">
      <c r="A195" t="str">
        <f>PHI!A35</f>
        <v>WR*Wicks, Dontayvion - PHI</v>
      </c>
      <c r="B195" s="1">
        <f>PHI!B35</f>
        <v>24</v>
      </c>
      <c r="C195">
        <f>PHI!X35</f>
        <v>59.500000000000007</v>
      </c>
      <c r="D195">
        <f>PHI!Y35</f>
        <v>92.5</v>
      </c>
      <c r="E195">
        <f>PHI!Z35</f>
        <v>76</v>
      </c>
    </row>
    <row r="196" spans="1:5" x14ac:dyDescent="0.25">
      <c r="A196" t="str">
        <f xml:space="preserve"> IND!A32</f>
        <v>WR*Westbrook-Ikhine, Nick - IND</v>
      </c>
      <c r="B196" s="1">
        <f xml:space="preserve"> IND!B32</f>
        <v>29</v>
      </c>
      <c r="C196">
        <f xml:space="preserve"> IND!X32</f>
        <v>60.7</v>
      </c>
      <c r="D196">
        <f xml:space="preserve"> IND!Y32</f>
        <v>91.7</v>
      </c>
      <c r="E196">
        <f xml:space="preserve"> IND!Z32</f>
        <v>76.2</v>
      </c>
    </row>
    <row r="197" spans="1:5" x14ac:dyDescent="0.25">
      <c r="A197" t="str">
        <f>BALT!A24</f>
        <v>RB*Hill, Justice - BAL</v>
      </c>
      <c r="B197" s="1">
        <f>BALT!B24</f>
        <v>29</v>
      </c>
      <c r="C197">
        <f>BALT!X24</f>
        <v>70.5</v>
      </c>
      <c r="D197">
        <f>BALT!Y24</f>
        <v>90.5</v>
      </c>
      <c r="E197">
        <f>BALT!Z24</f>
        <v>80.5</v>
      </c>
    </row>
    <row r="198" spans="1:5" x14ac:dyDescent="0.25">
      <c r="A198" t="str">
        <f>TB!A24</f>
        <v>RB*Tucker, Sean - TB</v>
      </c>
      <c r="B198" s="1">
        <f>TB!B24</f>
        <v>25</v>
      </c>
      <c r="C198">
        <f>TB!X24</f>
        <v>82.1</v>
      </c>
      <c r="D198">
        <f>TB!Y24</f>
        <v>90.1</v>
      </c>
      <c r="E198">
        <f>TB!Z24</f>
        <v>86.1</v>
      </c>
    </row>
    <row r="199" spans="1:5" x14ac:dyDescent="0.25">
      <c r="A199" t="str">
        <f>NYJ!A44</f>
        <v>TE*Sadiq, Kenyon - NYJ</v>
      </c>
      <c r="B199" s="1">
        <f>NYJ!B44</f>
        <v>21</v>
      </c>
      <c r="C199">
        <f>NYJ!X44</f>
        <v>54.2</v>
      </c>
      <c r="D199">
        <f>NYJ!Y44</f>
        <v>87.2</v>
      </c>
      <c r="E199">
        <f>NYJ!Z44</f>
        <v>70.7</v>
      </c>
    </row>
    <row r="200" spans="1:5" x14ac:dyDescent="0.25">
      <c r="A200" t="str">
        <f>BUF!A32</f>
        <v>WR*Coleman, Keon - BUF</v>
      </c>
      <c r="B200" s="1">
        <f>BUF!B32</f>
        <v>23</v>
      </c>
      <c r="C200">
        <f>BUF!X32</f>
        <v>58.1</v>
      </c>
      <c r="D200">
        <f>BUF!Y32</f>
        <v>87.1</v>
      </c>
      <c r="E200">
        <f>BUF!Z32</f>
        <v>72.599999999999994</v>
      </c>
    </row>
    <row r="201" spans="1:5" x14ac:dyDescent="0.25">
      <c r="A201" t="str">
        <f>NYG!A36</f>
        <v>WR*Austin, Calvin - NYG</v>
      </c>
      <c r="B201" s="1">
        <f>NYG!B36</f>
        <v>27</v>
      </c>
      <c r="C201">
        <f>NYG!X36</f>
        <v>56.5</v>
      </c>
      <c r="D201">
        <f>NYG!Y36</f>
        <v>86.5</v>
      </c>
      <c r="E201">
        <f>NYG!Z36</f>
        <v>71.5</v>
      </c>
    </row>
    <row r="202" spans="1:5" x14ac:dyDescent="0.25">
      <c r="A202" t="str">
        <f>PIT!A43</f>
        <v>TE*Washington, Darnell - PIT</v>
      </c>
      <c r="B202" s="1">
        <f>PIT!B43</f>
        <v>25</v>
      </c>
      <c r="C202">
        <f>PIT!X43</f>
        <v>54.4</v>
      </c>
      <c r="D202">
        <f>PIT!Y43</f>
        <v>85.4</v>
      </c>
      <c r="E202">
        <f>PIT!Z43</f>
        <v>69.900000000000006</v>
      </c>
    </row>
    <row r="203" spans="1:5" x14ac:dyDescent="0.25">
      <c r="A203" t="str">
        <f xml:space="preserve"> GB!A36</f>
        <v>WR*Williams, Savion - GB</v>
      </c>
      <c r="B203" s="1">
        <f xml:space="preserve"> GB!B36</f>
        <v>25</v>
      </c>
      <c r="C203">
        <f xml:space="preserve"> GB!X36</f>
        <v>59</v>
      </c>
      <c r="D203">
        <f xml:space="preserve"> GB!Y36</f>
        <v>85</v>
      </c>
      <c r="E203">
        <f xml:space="preserve"> GB!Z36</f>
        <v>72</v>
      </c>
    </row>
    <row r="204" spans="1:5" x14ac:dyDescent="0.25">
      <c r="A204" t="str">
        <f xml:space="preserve"> DAL!A35</f>
        <v>WR* Turpin, Kavontae - DAL</v>
      </c>
      <c r="B204" s="1">
        <f xml:space="preserve"> DAL!B35</f>
        <v>29</v>
      </c>
      <c r="C204">
        <f xml:space="preserve"> DAL!X35</f>
        <v>57.300000000000004</v>
      </c>
      <c r="D204">
        <f xml:space="preserve"> DAL!Y35</f>
        <v>84.300000000000011</v>
      </c>
      <c r="E204">
        <f xml:space="preserve"> DAL!Z35</f>
        <v>70.800000000000011</v>
      </c>
    </row>
    <row r="205" spans="1:5" x14ac:dyDescent="0.25">
      <c r="A205" t="str">
        <f xml:space="preserve"> CIN!A43</f>
        <v>TE*Gesicki, Mike - CIN</v>
      </c>
      <c r="B205" s="1">
        <f xml:space="preserve"> CIN!B43</f>
        <v>31</v>
      </c>
      <c r="C205">
        <f xml:space="preserve"> CIN!X43</f>
        <v>45.300000000000004</v>
      </c>
      <c r="D205">
        <f xml:space="preserve"> CIN!Y43</f>
        <v>84.300000000000011</v>
      </c>
      <c r="E205">
        <f xml:space="preserve"> CIN!Z43</f>
        <v>64.800000000000011</v>
      </c>
    </row>
    <row r="206" spans="1:5" x14ac:dyDescent="0.25">
      <c r="A206" t="str">
        <f>ARI!A25</f>
        <v>RB*Allgeier, Tyler - ARI</v>
      </c>
      <c r="B206" s="1">
        <f>ARI!B25</f>
        <v>26</v>
      </c>
      <c r="C206">
        <f>ARI!X25</f>
        <v>73</v>
      </c>
      <c r="D206">
        <f>ARI!Y25</f>
        <v>84</v>
      </c>
      <c r="E206">
        <f>ARI!Z25</f>
        <v>78.5</v>
      </c>
    </row>
    <row r="207" spans="1:5" x14ac:dyDescent="0.25">
      <c r="A207" t="str">
        <f>LAR!A45</f>
        <v>TE*Ferguson, Terrance - LAR</v>
      </c>
      <c r="B207" s="1">
        <f>LAR!B45</f>
        <v>24</v>
      </c>
      <c r="C207">
        <f>LAR!X45</f>
        <v>63</v>
      </c>
      <c r="D207">
        <f>LAR!Y45</f>
        <v>83</v>
      </c>
      <c r="E207">
        <f>LAR!Z45</f>
        <v>73</v>
      </c>
    </row>
    <row r="208" spans="1:5" x14ac:dyDescent="0.25">
      <c r="A208" t="str">
        <f>MIA!A34</f>
        <v>WR*Atwell, Tutu - MIA</v>
      </c>
      <c r="B208" s="1">
        <f>MIA!B34</f>
        <v>26</v>
      </c>
      <c r="C208">
        <f>MIA!X34</f>
        <v>54</v>
      </c>
      <c r="D208">
        <f>MIA!Y34</f>
        <v>83</v>
      </c>
      <c r="E208">
        <f>MIA!Z34</f>
        <v>68.5</v>
      </c>
    </row>
    <row r="209" spans="1:5" x14ac:dyDescent="0.25">
      <c r="A209" t="str">
        <f>NE!A33</f>
        <v>WR*Williams, Kyle - NE</v>
      </c>
      <c r="B209" s="1">
        <f>NE!B33</f>
        <v>24</v>
      </c>
      <c r="C209">
        <f>NE!X33</f>
        <v>60.800000000000004</v>
      </c>
      <c r="D209">
        <f>NE!Y33</f>
        <v>82.800000000000011</v>
      </c>
      <c r="E209">
        <f>NE!Z33</f>
        <v>71.800000000000011</v>
      </c>
    </row>
    <row r="210" spans="1:5" x14ac:dyDescent="0.25">
      <c r="A210" t="str">
        <f>ARI!A34</f>
        <v>WR*Bourne, Kendrick - ARI</v>
      </c>
      <c r="B210" s="1">
        <f>ARI!B34</f>
        <v>30</v>
      </c>
      <c r="C210">
        <f>ARI!X34</f>
        <v>54</v>
      </c>
      <c r="D210">
        <f>ARI!Y34</f>
        <v>82</v>
      </c>
      <c r="E210">
        <f>ARI!Z34</f>
        <v>68</v>
      </c>
    </row>
    <row r="211" spans="1:5" x14ac:dyDescent="0.25">
      <c r="A211" t="str">
        <f>BUF!A23</f>
        <v>RB*Davis, Ray - BUF</v>
      </c>
      <c r="B211" s="1">
        <f>BUF!B23</f>
        <v>27</v>
      </c>
      <c r="C211">
        <f>BUF!X23</f>
        <v>73.400000000000006</v>
      </c>
      <c r="D211">
        <f>BUF!Y23</f>
        <v>81.400000000000006</v>
      </c>
      <c r="E211">
        <f>BUF!Z23</f>
        <v>77.400000000000006</v>
      </c>
    </row>
    <row r="212" spans="1:5" x14ac:dyDescent="0.25">
      <c r="A212" t="str">
        <f xml:space="preserve"> CLE!A34</f>
        <v>WR*Bond, Isaiah - CLE</v>
      </c>
      <c r="B212" s="1">
        <f xml:space="preserve"> CLE!B34</f>
        <v>22</v>
      </c>
      <c r="C212">
        <f xml:space="preserve"> CLE!X34</f>
        <v>58.7</v>
      </c>
      <c r="D212">
        <f xml:space="preserve"> CLE!Y34</f>
        <v>80.7</v>
      </c>
      <c r="E212">
        <f xml:space="preserve"> CLE!Z34</f>
        <v>69.7</v>
      </c>
    </row>
    <row r="213" spans="1:5" x14ac:dyDescent="0.25">
      <c r="A213" t="str">
        <f xml:space="preserve"> CIN!A46</f>
        <v>TE*All, Erick - CIN</v>
      </c>
      <c r="B213" s="1">
        <f xml:space="preserve"> CIN!B46</f>
        <v>25</v>
      </c>
      <c r="C213">
        <f xml:space="preserve"> CIN!X46</f>
        <v>41.5</v>
      </c>
      <c r="D213">
        <f xml:space="preserve"> CIN!Y46</f>
        <v>79.5</v>
      </c>
      <c r="E213">
        <f xml:space="preserve"> CIN!Z46</f>
        <v>60.5</v>
      </c>
    </row>
    <row r="214" spans="1:5" x14ac:dyDescent="0.25">
      <c r="A214" t="str">
        <f>NYJ!A34</f>
        <v>WR*Mitchell, Adonai - NYJ</v>
      </c>
      <c r="B214" s="1">
        <f>NYJ!B34</f>
        <v>23</v>
      </c>
      <c r="C214">
        <f>NYJ!X34</f>
        <v>52.1</v>
      </c>
      <c r="D214">
        <f>NYJ!Y34</f>
        <v>78.099999999999994</v>
      </c>
      <c r="E214">
        <f>NYJ!Z34</f>
        <v>65.099999999999994</v>
      </c>
    </row>
    <row r="215" spans="1:5" x14ac:dyDescent="0.25">
      <c r="A215" t="str">
        <f>TEN!A32</f>
        <v>WR*Ridley, Calvin - TEN</v>
      </c>
      <c r="B215" s="1">
        <f>TEN!B32</f>
        <v>31</v>
      </c>
      <c r="C215">
        <f>TEN!X32</f>
        <v>50</v>
      </c>
      <c r="D215">
        <f>TEN!Y32</f>
        <v>78</v>
      </c>
      <c r="E215">
        <f>TEN!Z32</f>
        <v>64</v>
      </c>
    </row>
    <row r="216" spans="1:5" x14ac:dyDescent="0.25">
      <c r="A216" t="str">
        <f>TB!A35</f>
        <v>WR*McMillan, Jalen - TB</v>
      </c>
      <c r="B216" s="1">
        <f>TB!B35</f>
        <v>25</v>
      </c>
      <c r="C216">
        <f>TB!X35</f>
        <v>50.5</v>
      </c>
      <c r="D216">
        <f>TB!Y35</f>
        <v>77.5</v>
      </c>
      <c r="E216">
        <f>TB!Z35</f>
        <v>64</v>
      </c>
    </row>
    <row r="217" spans="1:5" x14ac:dyDescent="0.25">
      <c r="A217" t="str">
        <f>SEA!A36</f>
        <v>WR*Horton, Tory - SEA</v>
      </c>
      <c r="B217" s="1">
        <f>SEA!B36</f>
        <v>24</v>
      </c>
      <c r="C217">
        <f>SEA!X36</f>
        <v>50.5</v>
      </c>
      <c r="D217">
        <f>SEA!Y36</f>
        <v>76.5</v>
      </c>
      <c r="E217">
        <f>SEA!Z36</f>
        <v>63.5</v>
      </c>
    </row>
    <row r="218" spans="1:5" x14ac:dyDescent="0.25">
      <c r="A218" t="str">
        <f>LAR!A43</f>
        <v>TE*Higbee, Tyler - LAR</v>
      </c>
      <c r="B218" s="1">
        <f>LAR!B43</f>
        <v>33</v>
      </c>
      <c r="C218">
        <f>LAR!X43</f>
        <v>47.5</v>
      </c>
      <c r="D218">
        <f>LAR!Y43</f>
        <v>76.5</v>
      </c>
      <c r="E218">
        <f>LAR!Z43</f>
        <v>62</v>
      </c>
    </row>
    <row r="219" spans="1:5" x14ac:dyDescent="0.25">
      <c r="A219" t="str">
        <f>NO!A33</f>
        <v>WR*Tyson, Jordyn - NO</v>
      </c>
      <c r="B219" s="1">
        <f>NO!B33</f>
        <v>21</v>
      </c>
      <c r="C219">
        <f>NO!X33</f>
        <v>47.2</v>
      </c>
      <c r="D219">
        <f>NO!Y33</f>
        <v>76.2</v>
      </c>
      <c r="E219">
        <f>NO!Z33</f>
        <v>61.7</v>
      </c>
    </row>
    <row r="220" spans="1:5" x14ac:dyDescent="0.25">
      <c r="A220" t="str">
        <f xml:space="preserve"> DET!A23</f>
        <v>RB*Pacheco, Isiah - DET</v>
      </c>
      <c r="B220" s="1">
        <f xml:space="preserve"> DET!B23</f>
        <v>27</v>
      </c>
      <c r="C220">
        <f xml:space="preserve"> DET!X23</f>
        <v>60.5</v>
      </c>
      <c r="D220">
        <f xml:space="preserve"> DET!Y23</f>
        <v>75.5</v>
      </c>
      <c r="E220">
        <f xml:space="preserve"> DET!Z23</f>
        <v>68</v>
      </c>
    </row>
    <row r="221" spans="1:5" x14ac:dyDescent="0.25">
      <c r="A221" t="str">
        <f>BALT!A45</f>
        <v>TE*Hibner, Matthew - BAL</v>
      </c>
      <c r="B221" s="1">
        <f>BALT!B45</f>
        <v>24</v>
      </c>
      <c r="C221">
        <f>BALT!X45</f>
        <v>44</v>
      </c>
      <c r="D221">
        <f>BALT!Y45</f>
        <v>74</v>
      </c>
      <c r="E221">
        <f>BALT!Z45</f>
        <v>59</v>
      </c>
    </row>
    <row r="222" spans="1:5" x14ac:dyDescent="0.25">
      <c r="A222" t="str">
        <f>LV!A22</f>
        <v>RB*Washington, Miike - LV</v>
      </c>
      <c r="B222" s="1">
        <f>LV!B22</f>
        <v>23</v>
      </c>
      <c r="C222">
        <f>LV!X22</f>
        <v>63.9</v>
      </c>
      <c r="D222">
        <f>LV!Y22</f>
        <v>72.900000000000006</v>
      </c>
      <c r="E222">
        <f>LV!Z22</f>
        <v>68.400000000000006</v>
      </c>
    </row>
    <row r="223" spans="1:5" x14ac:dyDescent="0.25">
      <c r="A223" t="str">
        <f xml:space="preserve"> CAR!A35</f>
        <v>WR*Horn, Jimmy - CAR</v>
      </c>
      <c r="B223" s="1">
        <f xml:space="preserve"> CAR!B35</f>
        <v>23</v>
      </c>
      <c r="C223">
        <f xml:space="preserve"> CAR!X35</f>
        <v>50.2</v>
      </c>
      <c r="D223">
        <f xml:space="preserve"> CAR!Y35</f>
        <v>70.2</v>
      </c>
      <c r="E223">
        <f xml:space="preserve"> CAR!Z35</f>
        <v>60.2</v>
      </c>
    </row>
    <row r="224" spans="1:5" x14ac:dyDescent="0.25">
      <c r="A224" t="str">
        <f>BUF!A24</f>
        <v>RB*Johnson, Ty - BUF</v>
      </c>
      <c r="B224" s="1">
        <f>BUF!B24</f>
        <v>29</v>
      </c>
      <c r="C224">
        <f>BUF!X24</f>
        <v>54.1</v>
      </c>
      <c r="D224">
        <f>BUF!Y24</f>
        <v>70.099999999999994</v>
      </c>
      <c r="E224">
        <f>BUF!Z24</f>
        <v>62.1</v>
      </c>
    </row>
    <row r="225" spans="1:5" x14ac:dyDescent="0.25">
      <c r="A225" t="str">
        <f xml:space="preserve"> CHI!A33</f>
        <v>WR*Raymond, Kalif - CHI</v>
      </c>
      <c r="B225" s="1">
        <f xml:space="preserve"> CHI!B33</f>
        <v>31</v>
      </c>
      <c r="C225">
        <f xml:space="preserve"> CHI!X33</f>
        <v>42.7</v>
      </c>
      <c r="D225">
        <f xml:space="preserve"> CHI!Y33</f>
        <v>69.7</v>
      </c>
      <c r="E225">
        <f xml:space="preserve"> CHI!Z33</f>
        <v>56.2</v>
      </c>
    </row>
    <row r="226" spans="1:5" x14ac:dyDescent="0.25">
      <c r="A226" t="str">
        <f>MIN!A23</f>
        <v>RB*Claiborne, Demond - MIN</v>
      </c>
      <c r="B226" s="1">
        <f>MIN!B23</f>
        <v>22</v>
      </c>
      <c r="C226">
        <f>MIN!X23</f>
        <v>56.1</v>
      </c>
      <c r="D226">
        <f>MIN!Y23</f>
        <v>69.099999999999994</v>
      </c>
      <c r="E226">
        <f>MIN!Z23</f>
        <v>62.6</v>
      </c>
    </row>
    <row r="227" spans="1:5" x14ac:dyDescent="0.25">
      <c r="A227" t="str">
        <f>JAX!A32</f>
        <v>WR*Hunter, Travis - JAX</v>
      </c>
      <c r="B227" s="1">
        <f>JAX!B32</f>
        <v>23</v>
      </c>
      <c r="C227">
        <f>JAX!X32</f>
        <v>38.5</v>
      </c>
      <c r="D227">
        <f>JAX!Y32</f>
        <v>68.5</v>
      </c>
      <c r="E227">
        <f>JAX!Z32</f>
        <v>53.5</v>
      </c>
    </row>
    <row r="228" spans="1:5" x14ac:dyDescent="0.25">
      <c r="A228" t="str">
        <f xml:space="preserve"> DAL!A23</f>
        <v>RB*Blue, Jaydon - DAL</v>
      </c>
      <c r="B228" s="1">
        <f xml:space="preserve"> DAL!B23</f>
        <v>22</v>
      </c>
      <c r="C228">
        <f xml:space="preserve"> DAL!X23</f>
        <v>57.2</v>
      </c>
      <c r="D228">
        <f xml:space="preserve"> DAL!Y23</f>
        <v>67.2</v>
      </c>
      <c r="E228">
        <f xml:space="preserve"> DAL!Z23</f>
        <v>62.2</v>
      </c>
    </row>
    <row r="229" spans="1:5" x14ac:dyDescent="0.25">
      <c r="A229" t="str">
        <f>SF!A32</f>
        <v>WR*Robinson, Demarcus - SF</v>
      </c>
      <c r="B229" s="1">
        <f>SF!B32</f>
        <v>32</v>
      </c>
      <c r="C229">
        <f>SF!X32</f>
        <v>47.5</v>
      </c>
      <c r="D229">
        <f>SF!Y32</f>
        <v>66.5</v>
      </c>
      <c r="E229">
        <f>SF!Z32</f>
        <v>57</v>
      </c>
    </row>
    <row r="230" spans="1:5" x14ac:dyDescent="0.25">
      <c r="A230" t="str">
        <f>TB!A36</f>
        <v>WR*Johnson, Tez - TB</v>
      </c>
      <c r="B230" s="1">
        <f>TB!B36</f>
        <v>24</v>
      </c>
      <c r="C230">
        <f>TB!X36</f>
        <v>42.400000000000006</v>
      </c>
      <c r="D230">
        <f>TB!Y36</f>
        <v>64.400000000000006</v>
      </c>
      <c r="E230">
        <f>TB!Z36</f>
        <v>53.400000000000006</v>
      </c>
    </row>
    <row r="231" spans="1:5" x14ac:dyDescent="0.25">
      <c r="A231" t="str">
        <f>LAC!A44</f>
        <v>TE*Kolar, Charlie - LAC</v>
      </c>
      <c r="B231" s="1">
        <f>LAC!B44</f>
        <v>27</v>
      </c>
      <c r="C231">
        <f>LAC!X44</f>
        <v>32.5</v>
      </c>
      <c r="D231">
        <f>LAC!Y44</f>
        <v>62.5</v>
      </c>
      <c r="E231">
        <f>LAC!Z44</f>
        <v>47.5</v>
      </c>
    </row>
    <row r="232" spans="1:5" x14ac:dyDescent="0.25">
      <c r="A232" t="str">
        <f>KC!A25</f>
        <v>RB*Demercado, Emari - KC</v>
      </c>
      <c r="B232" s="1">
        <f>KC!B25</f>
        <v>27</v>
      </c>
      <c r="C232">
        <f>KC!X25</f>
        <v>48.4</v>
      </c>
      <c r="D232">
        <f>KC!Y25</f>
        <v>62.4</v>
      </c>
      <c r="E232">
        <f>KC!Z25</f>
        <v>55.4</v>
      </c>
    </row>
    <row r="233" spans="1:5" x14ac:dyDescent="0.25">
      <c r="A233" t="str">
        <f>SEA!A44</f>
        <v>TE*Arroyo, Elijah - SEA</v>
      </c>
      <c r="B233" s="1">
        <f>SEA!B44</f>
        <v>23</v>
      </c>
      <c r="C233">
        <f>SEA!X44</f>
        <v>41.1</v>
      </c>
      <c r="D233">
        <f>SEA!Y44</f>
        <v>62.1</v>
      </c>
      <c r="E233">
        <f>SEA!Z44</f>
        <v>51.6</v>
      </c>
    </row>
    <row r="234" spans="1:5" x14ac:dyDescent="0.25">
      <c r="A234" t="str">
        <f>PHI!A46</f>
        <v>TE*Stowers, Eli - PHI</v>
      </c>
      <c r="B234" s="1">
        <f>PHI!B46</f>
        <v>23</v>
      </c>
      <c r="C234">
        <f>PHI!X46</f>
        <v>35.5</v>
      </c>
      <c r="D234">
        <f>PHI!Y46</f>
        <v>60.5</v>
      </c>
      <c r="E234">
        <f>PHI!Z46</f>
        <v>48</v>
      </c>
    </row>
    <row r="235" spans="1:5" x14ac:dyDescent="0.25">
      <c r="A235" t="str">
        <f>NO!A34</f>
        <v>WR*Vele, Devaugh - NO</v>
      </c>
      <c r="B235" s="1">
        <f>NO!B34</f>
        <v>28</v>
      </c>
      <c r="C235">
        <f>NO!X34</f>
        <v>36</v>
      </c>
      <c r="D235">
        <f>NO!Y34</f>
        <v>60</v>
      </c>
      <c r="E235">
        <f>NO!Z34</f>
        <v>48</v>
      </c>
    </row>
    <row r="236" spans="1:5" x14ac:dyDescent="0.25">
      <c r="A236" t="str">
        <f xml:space="preserve"> DEN!A35</f>
        <v>WR*Franklin, Troy - DEN</v>
      </c>
      <c r="B236" s="1">
        <f xml:space="preserve"> DEN!B35</f>
        <v>23</v>
      </c>
      <c r="C236">
        <f xml:space="preserve"> DEN!X35</f>
        <v>37.6</v>
      </c>
      <c r="D236">
        <f xml:space="preserve"> DEN!Y35</f>
        <v>59.6</v>
      </c>
      <c r="E236">
        <f xml:space="preserve"> DEN!Z35</f>
        <v>48.6</v>
      </c>
    </row>
    <row r="237" spans="1:5" x14ac:dyDescent="0.25">
      <c r="A237" t="str">
        <f>LAC!A24</f>
        <v>RB*Vidal, Kimani - LAC</v>
      </c>
      <c r="B237" s="1">
        <f>LAC!B24</f>
        <v>25</v>
      </c>
      <c r="C237">
        <f>LAC!X24</f>
        <v>50.800000000000004</v>
      </c>
      <c r="D237">
        <f>LAC!Y24</f>
        <v>58.800000000000004</v>
      </c>
      <c r="E237">
        <f>LAC!Z24</f>
        <v>54.800000000000004</v>
      </c>
    </row>
    <row r="238" spans="1:5" x14ac:dyDescent="0.25">
      <c r="A238" t="str">
        <f>LV!A44</f>
        <v>TE*Mayer, Michael - LV</v>
      </c>
      <c r="B238" s="1">
        <f>LV!B44</f>
        <v>25</v>
      </c>
      <c r="C238">
        <f>LV!X44</f>
        <v>31.5</v>
      </c>
      <c r="D238">
        <f>LV!Y44</f>
        <v>58.5</v>
      </c>
      <c r="E238">
        <f>LV!Z44</f>
        <v>45</v>
      </c>
    </row>
    <row r="239" spans="1:5" x14ac:dyDescent="0.25">
      <c r="A239" t="str">
        <f xml:space="preserve"> CIN!A24</f>
        <v>RB*Brooks, Tahj - CIN</v>
      </c>
      <c r="B239" s="1">
        <f xml:space="preserve"> CIN!B24</f>
        <v>24</v>
      </c>
      <c r="C239">
        <f xml:space="preserve"> CIN!X24</f>
        <v>48</v>
      </c>
      <c r="D239">
        <f xml:space="preserve"> CIN!Y24</f>
        <v>57</v>
      </c>
      <c r="E239">
        <f xml:space="preserve"> CIN!Z24</f>
        <v>52.5</v>
      </c>
    </row>
    <row r="240" spans="1:5" x14ac:dyDescent="0.25">
      <c r="A240" t="str">
        <f>LAR!A37</f>
        <v>WR*Smith, Xavier - LAR</v>
      </c>
      <c r="B240" s="1">
        <f>LAR!B37</f>
        <v>28</v>
      </c>
      <c r="C240">
        <f>LAR!X37</f>
        <v>38</v>
      </c>
      <c r="D240">
        <f>LAR!Y37</f>
        <v>57</v>
      </c>
      <c r="E240">
        <f>LAR!Z37</f>
        <v>47.5</v>
      </c>
    </row>
    <row r="241" spans="1:5" x14ac:dyDescent="0.25">
      <c r="A241" t="str">
        <f>BALT!A36</f>
        <v>WR*Walker, Devontez - BAL</v>
      </c>
      <c r="B241" s="1">
        <f>BALT!B36</f>
        <v>25</v>
      </c>
      <c r="C241">
        <f>BALT!X36</f>
        <v>44.6</v>
      </c>
      <c r="D241">
        <f>BALT!Y36</f>
        <v>56.6</v>
      </c>
      <c r="E241">
        <f>BALT!Z36</f>
        <v>50.6</v>
      </c>
    </row>
    <row r="242" spans="1:5" x14ac:dyDescent="0.25">
      <c r="A242" t="str">
        <f>ATL!A36</f>
        <v>WR*Jahan Dotson, ATL</v>
      </c>
      <c r="B242" s="1">
        <f>ATL!B36</f>
        <v>25</v>
      </c>
      <c r="C242">
        <f>ATL!X36</f>
        <v>33.200000000000003</v>
      </c>
      <c r="D242">
        <f>ATL!Y36</f>
        <v>56.2</v>
      </c>
      <c r="E242">
        <f>ATL!Z36</f>
        <v>44.7</v>
      </c>
    </row>
    <row r="243" spans="1:5" x14ac:dyDescent="0.25">
      <c r="A243" t="str">
        <f>KC!A24</f>
        <v>RB*Johnson, Emmett - KC</v>
      </c>
      <c r="B243" s="1">
        <f>KC!B24</f>
        <v>22</v>
      </c>
      <c r="C243">
        <f>KC!X24</f>
        <v>49.1</v>
      </c>
      <c r="D243">
        <f>KC!Y24</f>
        <v>56.1</v>
      </c>
      <c r="E243">
        <f>KC!Z24</f>
        <v>52.6</v>
      </c>
    </row>
    <row r="244" spans="1:5" x14ac:dyDescent="0.25">
      <c r="A244" t="str">
        <f>ATL!A33</f>
        <v>WR*Zaccheaus, Olamide - ATL</v>
      </c>
      <c r="B244" s="1">
        <f>ATL!B33</f>
        <v>28</v>
      </c>
      <c r="C244">
        <f>ATL!X33</f>
        <v>34.1</v>
      </c>
      <c r="D244">
        <f>ATL!Y33</f>
        <v>55.1</v>
      </c>
      <c r="E244">
        <f>ATL!Z33</f>
        <v>44.6</v>
      </c>
    </row>
    <row r="245" spans="1:5" x14ac:dyDescent="0.25">
      <c r="A245" t="str">
        <f>TEN!A26</f>
        <v>RB*Singleton, Nicholas - TEN</v>
      </c>
      <c r="B245" s="1">
        <f>TEN!B26</f>
        <v>22</v>
      </c>
      <c r="C245">
        <f>TEN!X26</f>
        <v>43.7</v>
      </c>
      <c r="D245">
        <f>TEN!Y26</f>
        <v>54.7</v>
      </c>
      <c r="E245">
        <f>TEN!Z26</f>
        <v>49.2</v>
      </c>
    </row>
    <row r="246" spans="1:5" x14ac:dyDescent="0.25">
      <c r="A246" t="str">
        <f>NE!A35</f>
        <v>WR*Douglas, Demario - NE</v>
      </c>
      <c r="B246" s="1">
        <f>NE!B35</f>
        <v>24</v>
      </c>
      <c r="C246">
        <f>NE!X35</f>
        <v>34.400000000000006</v>
      </c>
      <c r="D246">
        <f>NE!Y35</f>
        <v>54.400000000000006</v>
      </c>
      <c r="E246">
        <f>NE!Z35</f>
        <v>44.400000000000006</v>
      </c>
    </row>
    <row r="247" spans="1:5" x14ac:dyDescent="0.25">
      <c r="A247" t="str">
        <f>LAR!A34</f>
        <v>WR*Mumpfield, Konata - LAR</v>
      </c>
      <c r="B247" s="1">
        <f>LAR!B34</f>
        <v>24</v>
      </c>
      <c r="C247">
        <f>LAR!X34</f>
        <v>40.4</v>
      </c>
      <c r="D247">
        <f>LAR!Y34</f>
        <v>54.4</v>
      </c>
      <c r="E247">
        <f>LAR!Z34</f>
        <v>47.4</v>
      </c>
    </row>
    <row r="248" spans="1:5" ht="17.25" customHeight="1" x14ac:dyDescent="0.25">
      <c r="A248" t="str">
        <f>BUF!A45</f>
        <v>TE*Hawes, Jackson - BUF</v>
      </c>
      <c r="B248" s="1">
        <f>BUF!B45</f>
        <v>26</v>
      </c>
      <c r="C248">
        <f>BUF!X45</f>
        <v>34.200000000000003</v>
      </c>
      <c r="D248">
        <f>BUF!Y45</f>
        <v>54.2</v>
      </c>
      <c r="E248">
        <f>BUF!Z45</f>
        <v>44.2</v>
      </c>
    </row>
    <row r="249" spans="1:5" x14ac:dyDescent="0.25">
      <c r="A249" t="str">
        <f>SF!A24</f>
        <v>RB*Black, Kaelon - SF</v>
      </c>
      <c r="B249" s="1">
        <f>SF!B24</f>
        <v>24</v>
      </c>
      <c r="C249">
        <f>SF!X24</f>
        <v>42</v>
      </c>
      <c r="D249">
        <f>SF!Y24</f>
        <v>54</v>
      </c>
      <c r="E249">
        <f>SF!Z24</f>
        <v>48</v>
      </c>
    </row>
    <row r="250" spans="1:5" x14ac:dyDescent="0.25">
      <c r="A250" t="str">
        <f>PHI!A37</f>
        <v>WR*Brown, Hollywood - PHI</v>
      </c>
      <c r="B250" s="1">
        <f>PHI!B37</f>
        <v>29</v>
      </c>
      <c r="C250">
        <f>PHI!X37</f>
        <v>39</v>
      </c>
      <c r="D250">
        <f>PHI!Y37</f>
        <v>54</v>
      </c>
      <c r="E250">
        <f>PHI!Z37</f>
        <v>46.5</v>
      </c>
    </row>
    <row r="251" spans="1:5" x14ac:dyDescent="0.25">
      <c r="A251" t="str">
        <f xml:space="preserve"> CAR!A45</f>
        <v>TE*Tremble, Tommy - CAR</v>
      </c>
      <c r="B251" s="1">
        <f xml:space="preserve"> CAR!B45</f>
        <v>26</v>
      </c>
      <c r="C251">
        <f xml:space="preserve"> CAR!X45</f>
        <v>32.1</v>
      </c>
      <c r="D251">
        <f xml:space="preserve"> CAR!Y45</f>
        <v>53.1</v>
      </c>
      <c r="E251">
        <f xml:space="preserve"> CAR!Z45</f>
        <v>42.6</v>
      </c>
    </row>
    <row r="252" spans="1:5" x14ac:dyDescent="0.25">
      <c r="A252" t="str">
        <f xml:space="preserve"> CAR!A34</f>
        <v>WR*Legette, Xavier - CAR</v>
      </c>
      <c r="B252" s="1">
        <f xml:space="preserve"> CAR!B34</f>
        <v>25</v>
      </c>
      <c r="C252">
        <f xml:space="preserve"> CAR!X34</f>
        <v>28.6</v>
      </c>
      <c r="D252">
        <f xml:space="preserve"> CAR!Y34</f>
        <v>52.6</v>
      </c>
      <c r="E252">
        <f xml:space="preserve"> CAR!Z34</f>
        <v>40.6</v>
      </c>
    </row>
    <row r="253" spans="1:5" x14ac:dyDescent="0.25">
      <c r="A253" t="str">
        <f xml:space="preserve"> IND!A14</f>
        <v>QB*Richardson, Anthony - IND</v>
      </c>
      <c r="B253" s="1">
        <f xml:space="preserve"> IND!B14</f>
        <v>25</v>
      </c>
      <c r="C253">
        <f xml:space="preserve"> IND!X14</f>
        <v>51.800000000000004</v>
      </c>
      <c r="D253">
        <f xml:space="preserve"> IND!X14</f>
        <v>51.800000000000004</v>
      </c>
      <c r="E253">
        <f xml:space="preserve"> IND!X14</f>
        <v>51.800000000000004</v>
      </c>
    </row>
    <row r="254" spans="1:5" x14ac:dyDescent="0.25">
      <c r="A254" t="str">
        <f xml:space="preserve"> CAR!A43</f>
        <v>TE*Sanders, JaTavion - CAR</v>
      </c>
      <c r="B254" s="1">
        <f xml:space="preserve"> CAR!B43</f>
        <v>23</v>
      </c>
      <c r="C254">
        <f xml:space="preserve"> CAR!X43</f>
        <v>27.1</v>
      </c>
      <c r="D254">
        <f xml:space="preserve"> CAR!Y43</f>
        <v>50.1</v>
      </c>
      <c r="E254">
        <f xml:space="preserve"> CAR!Z43</f>
        <v>38.6</v>
      </c>
    </row>
    <row r="255" spans="1:5" x14ac:dyDescent="0.25">
      <c r="A255" t="str">
        <f>SEA!A24</f>
        <v>RB*Wilson, Emanuel - SEA</v>
      </c>
      <c r="B255" s="1">
        <f>SEA!B24</f>
        <v>27</v>
      </c>
      <c r="C255">
        <f>SEA!X24</f>
        <v>41.099999999999994</v>
      </c>
      <c r="D255">
        <f>SEA!Y24</f>
        <v>50.099999999999994</v>
      </c>
      <c r="E255">
        <f>SEA!Z24</f>
        <v>45.599999999999994</v>
      </c>
    </row>
    <row r="256" spans="1:5" x14ac:dyDescent="0.25">
      <c r="A256" t="str">
        <f>NYG!A34</f>
        <v>WR*Slayton, Darius - NYG</v>
      </c>
      <c r="B256" s="1">
        <f>NYG!B34</f>
        <v>29</v>
      </c>
      <c r="C256">
        <f>NYG!X34</f>
        <v>33</v>
      </c>
      <c r="D256">
        <f>NYG!Y34</f>
        <v>50</v>
      </c>
      <c r="E256">
        <f>NYG!Z34</f>
        <v>41.5</v>
      </c>
    </row>
    <row r="257" spans="1:5" x14ac:dyDescent="0.25">
      <c r="A257" t="str">
        <f>NYJ!A23</f>
        <v>RB*Allen, Braelon - NYJ</v>
      </c>
      <c r="B257" s="1">
        <f>NYJ!B23</f>
        <v>22</v>
      </c>
      <c r="C257">
        <f>NYJ!X23</f>
        <v>41.699999999999996</v>
      </c>
      <c r="D257">
        <f>NYJ!Y23</f>
        <v>49.699999999999996</v>
      </c>
      <c r="E257">
        <f>NYJ!Z23</f>
        <v>45.699999999999996</v>
      </c>
    </row>
    <row r="258" spans="1:5" x14ac:dyDescent="0.25">
      <c r="A258" t="str">
        <f>NYG!A24</f>
        <v>RB*Tracy, Tyrone - NYG</v>
      </c>
      <c r="B258" s="1">
        <f>NYG!B24</f>
        <v>27</v>
      </c>
      <c r="C258">
        <f>NYG!X24</f>
        <v>44</v>
      </c>
      <c r="D258">
        <f>NYG!Y24</f>
        <v>49</v>
      </c>
      <c r="E258">
        <f>NYG!Z24</f>
        <v>46.5</v>
      </c>
    </row>
    <row r="259" spans="1:5" x14ac:dyDescent="0.25">
      <c r="A259" t="str">
        <f xml:space="preserve"> CHI!A45</f>
        <v>TE*Roush, Sam - CHI</v>
      </c>
      <c r="B259" s="1">
        <f xml:space="preserve"> CHI!B45</f>
        <v>22</v>
      </c>
      <c r="C259">
        <f xml:space="preserve"> CHI!X45</f>
        <v>28.6</v>
      </c>
      <c r="D259">
        <f xml:space="preserve"> CHI!Y45</f>
        <v>48.6</v>
      </c>
      <c r="E259">
        <f xml:space="preserve"> CHI!Z45</f>
        <v>38.6</v>
      </c>
    </row>
    <row r="260" spans="1:5" x14ac:dyDescent="0.25">
      <c r="A260" t="str">
        <f xml:space="preserve"> DEN!A33</f>
        <v>WR*Bryant, Pat - DEN</v>
      </c>
      <c r="B260" s="1">
        <f xml:space="preserve"> DEN!B33</f>
        <v>23</v>
      </c>
      <c r="C260">
        <f xml:space="preserve"> DEN!X33</f>
        <v>29.200000000000003</v>
      </c>
      <c r="D260">
        <f xml:space="preserve"> DEN!Y33</f>
        <v>48.2</v>
      </c>
      <c r="E260">
        <f xml:space="preserve"> DEN!Z33</f>
        <v>38.700000000000003</v>
      </c>
    </row>
    <row r="261" spans="1:5" x14ac:dyDescent="0.25">
      <c r="A261" t="str">
        <f>NYJ!A24</f>
        <v>RB*Davis, Isaiah - NYJ</v>
      </c>
      <c r="B261" s="1">
        <f>NYJ!B24</f>
        <v>24</v>
      </c>
      <c r="C261">
        <f>NYJ!X24</f>
        <v>37.1</v>
      </c>
      <c r="D261">
        <f>NYJ!Y24</f>
        <v>48.1</v>
      </c>
      <c r="E261">
        <f>NYJ!Z24</f>
        <v>42.6</v>
      </c>
    </row>
    <row r="262" spans="1:5" x14ac:dyDescent="0.25">
      <c r="A262" t="str">
        <f xml:space="preserve"> IND!A36</f>
        <v>WR*Dulin, Ashton - IND</v>
      </c>
      <c r="B262" s="1">
        <f xml:space="preserve"> IND!B36</f>
        <v>29</v>
      </c>
      <c r="C262">
        <f xml:space="preserve"> IND!X36</f>
        <v>32.1</v>
      </c>
      <c r="D262">
        <f xml:space="preserve"> IND!Y36</f>
        <v>48.1</v>
      </c>
      <c r="E262">
        <f xml:space="preserve"> IND!Z36</f>
        <v>40.1</v>
      </c>
    </row>
    <row r="263" spans="1:5" x14ac:dyDescent="0.25">
      <c r="A263" t="str">
        <f xml:space="preserve"> HOU!A32</f>
        <v>WR*Dell, Tank - HOU</v>
      </c>
      <c r="B263" s="1">
        <f xml:space="preserve"> HOU!B32</f>
        <v>26</v>
      </c>
      <c r="C263">
        <f xml:space="preserve"> HOU!X32</f>
        <v>26.400000000000002</v>
      </c>
      <c r="D263">
        <f xml:space="preserve"> HOU!Y32</f>
        <v>47.400000000000006</v>
      </c>
      <c r="E263">
        <f xml:space="preserve"> HOU!Z32</f>
        <v>36.900000000000006</v>
      </c>
    </row>
    <row r="264" spans="1:5" x14ac:dyDescent="0.25">
      <c r="A264" t="str">
        <f>SF!A45</f>
        <v>TE*Tonges, Jake - SF</v>
      </c>
      <c r="B264" s="1">
        <f>SF!B45</f>
        <v>26</v>
      </c>
      <c r="C264">
        <f>SF!X45</f>
        <v>32</v>
      </c>
      <c r="D264">
        <f>SF!Y45</f>
        <v>46</v>
      </c>
      <c r="E264">
        <f>SF!Z45</f>
        <v>39</v>
      </c>
    </row>
    <row r="265" spans="1:5" x14ac:dyDescent="0.25">
      <c r="A265" t="str">
        <f>BALT!A33</f>
        <v>WR*Sarratt, Elijah - BAL</v>
      </c>
      <c r="B265" s="1">
        <f>BALT!B33</f>
        <v>23</v>
      </c>
      <c r="C265">
        <f>BALT!X33</f>
        <v>30</v>
      </c>
      <c r="D265">
        <f>BALT!Y33</f>
        <v>45</v>
      </c>
      <c r="E265">
        <f>BALT!Z33</f>
        <v>37.5</v>
      </c>
    </row>
    <row r="266" spans="1:5" x14ac:dyDescent="0.25">
      <c r="A266" t="str">
        <f>PHI!A23</f>
        <v>RB*Bigsby, Tank - PHI</v>
      </c>
      <c r="B266" s="1">
        <f>PHI!B23</f>
        <v>24</v>
      </c>
      <c r="C266">
        <f>PHI!X23</f>
        <v>40.800000000000004</v>
      </c>
      <c r="D266">
        <f>PHI!Y23</f>
        <v>44.800000000000004</v>
      </c>
      <c r="E266">
        <f>PHI!Z23</f>
        <v>42.800000000000004</v>
      </c>
    </row>
    <row r="267" spans="1:5" x14ac:dyDescent="0.25">
      <c r="A267" t="str">
        <f>ATL!A45</f>
        <v>TE*Hooper, Austin</v>
      </c>
      <c r="B267" s="1">
        <f>ATL!B45</f>
        <v>31</v>
      </c>
      <c r="C267">
        <f>ATL!X45</f>
        <v>24</v>
      </c>
      <c r="D267">
        <f>ATL!Y45</f>
        <v>44</v>
      </c>
      <c r="E267">
        <f>ATL!Z45</f>
        <v>34</v>
      </c>
    </row>
    <row r="268" spans="1:5" x14ac:dyDescent="0.25">
      <c r="A268" t="str">
        <f xml:space="preserve"> CIN!A25</f>
        <v>RB*Perine, Samaje - CIN</v>
      </c>
      <c r="B268" s="1">
        <f xml:space="preserve"> CIN!B25</f>
        <v>31</v>
      </c>
      <c r="C268">
        <f xml:space="preserve"> CIN!X25</f>
        <v>34.4</v>
      </c>
      <c r="D268">
        <f xml:space="preserve"> CIN!Y25</f>
        <v>43.4</v>
      </c>
      <c r="E268">
        <f xml:space="preserve"> CIN!Z25</f>
        <v>38.9</v>
      </c>
    </row>
    <row r="269" spans="1:5" x14ac:dyDescent="0.25">
      <c r="A269" t="str">
        <f xml:space="preserve"> DET!A34</f>
        <v>WR*Dortch, Greg - DET</v>
      </c>
      <c r="B269" s="1">
        <f xml:space="preserve"> DET!B34</f>
        <v>28</v>
      </c>
      <c r="C269">
        <f xml:space="preserve"> DET!X34</f>
        <v>26</v>
      </c>
      <c r="D269">
        <f xml:space="preserve"> DET!Y34</f>
        <v>43</v>
      </c>
      <c r="E269">
        <f xml:space="preserve"> DET!Z34</f>
        <v>34.5</v>
      </c>
    </row>
    <row r="270" spans="1:5" x14ac:dyDescent="0.25">
      <c r="A270" t="str">
        <f>KC!A44</f>
        <v>TE*Gray, Noah - KC</v>
      </c>
      <c r="B270" s="1">
        <f>KC!B44</f>
        <v>26</v>
      </c>
      <c r="C270">
        <f>KC!X44</f>
        <v>23</v>
      </c>
      <c r="D270">
        <f>KC!Y44</f>
        <v>43</v>
      </c>
      <c r="E270">
        <f>KC!Z44</f>
        <v>33</v>
      </c>
    </row>
    <row r="271" spans="1:5" x14ac:dyDescent="0.25">
      <c r="A271" t="str">
        <f xml:space="preserve"> HOU!A34</f>
        <v>WR*Hutchinson, Xavier - HOU</v>
      </c>
      <c r="B271" s="1">
        <f xml:space="preserve"> HOU!B34</f>
        <v>26</v>
      </c>
      <c r="C271">
        <f xml:space="preserve"> HOU!X34</f>
        <v>20.200000000000003</v>
      </c>
      <c r="D271">
        <f xml:space="preserve"> HOU!Y34</f>
        <v>41.2</v>
      </c>
      <c r="E271">
        <f xml:space="preserve"> HOU!Z34</f>
        <v>30.700000000000003</v>
      </c>
    </row>
    <row r="272" spans="1:5" x14ac:dyDescent="0.25">
      <c r="A272" t="str">
        <f>BUF!A36</f>
        <v>WR*Bell, Skyler - BUF</v>
      </c>
      <c r="B272" s="1">
        <f>BUF!B36</f>
        <v>23</v>
      </c>
      <c r="C272">
        <f>BUF!X36</f>
        <v>30</v>
      </c>
      <c r="D272">
        <f>BUF!Y36</f>
        <v>41</v>
      </c>
      <c r="E272">
        <f>BUF!Z36</f>
        <v>35.5</v>
      </c>
    </row>
    <row r="273" spans="1:5" x14ac:dyDescent="0.25">
      <c r="A273" t="str">
        <f xml:space="preserve"> CIN!A33</f>
        <v>WR*Young, Colbie - CIN</v>
      </c>
      <c r="B273" s="1">
        <f xml:space="preserve"> CIN!B33</f>
        <v>23</v>
      </c>
      <c r="C273">
        <f xml:space="preserve"> CIN!X33</f>
        <v>20.3</v>
      </c>
      <c r="D273">
        <f xml:space="preserve"> CIN!Y33</f>
        <v>40.299999999999997</v>
      </c>
      <c r="E273">
        <f xml:space="preserve"> CIN!Z33</f>
        <v>30.3</v>
      </c>
    </row>
    <row r="274" spans="1:5" x14ac:dyDescent="0.25">
      <c r="A274" t="str">
        <f>LAR!A46</f>
        <v>TE*Klare, Max</v>
      </c>
      <c r="B274" s="1">
        <f>LAR!B46</f>
        <v>22</v>
      </c>
      <c r="C274">
        <f>LAR!X46</f>
        <v>29</v>
      </c>
      <c r="D274">
        <f>LAR!Y46</f>
        <v>40</v>
      </c>
      <c r="E274">
        <f>LAR!Z46</f>
        <v>34.5</v>
      </c>
    </row>
    <row r="275" spans="1:5" x14ac:dyDescent="0.25">
      <c r="A275" t="str">
        <f xml:space="preserve"> CAR!A44</f>
        <v>TE*Evans, Mitchell - CAR</v>
      </c>
      <c r="B275" s="1">
        <f xml:space="preserve"> CAR!B44</f>
        <v>23</v>
      </c>
      <c r="C275">
        <f xml:space="preserve"> CAR!X44</f>
        <v>22</v>
      </c>
      <c r="D275">
        <f xml:space="preserve"> CAR!Y44</f>
        <v>40</v>
      </c>
      <c r="E275">
        <f xml:space="preserve"> CAR!Z44</f>
        <v>31</v>
      </c>
    </row>
    <row r="276" spans="1:5" x14ac:dyDescent="0.25">
      <c r="A276" t="str">
        <f>NE!A36</f>
        <v>WR*Hollins, Mack -  NE</v>
      </c>
      <c r="B276" s="1">
        <f>NE!B36</f>
        <v>32</v>
      </c>
      <c r="C276">
        <f>NE!X36</f>
        <v>24.6</v>
      </c>
      <c r="D276">
        <f>NE!Y36</f>
        <v>39.6</v>
      </c>
      <c r="E276">
        <f>NE!Z36</f>
        <v>32.1</v>
      </c>
    </row>
    <row r="277" spans="1:5" x14ac:dyDescent="0.25">
      <c r="A277" t="str">
        <f xml:space="preserve"> DEN!A37</f>
        <v>WR*Mims, Marvin - DEN</v>
      </c>
      <c r="B277" s="1">
        <f xml:space="preserve"> DEN!B37</f>
        <v>24</v>
      </c>
      <c r="C277">
        <f xml:space="preserve"> DEN!X37</f>
        <v>21.5</v>
      </c>
      <c r="D277">
        <f xml:space="preserve"> DEN!Y37</f>
        <v>39.5</v>
      </c>
      <c r="E277">
        <f xml:space="preserve"> DEN!Z37</f>
        <v>30.5</v>
      </c>
    </row>
    <row r="278" spans="1:5" x14ac:dyDescent="0.25">
      <c r="A278" t="str">
        <f>NE!A45</f>
        <v>TE*Raridon, Eli - NE</v>
      </c>
      <c r="B278" s="1">
        <f>NE!B45</f>
        <v>22</v>
      </c>
      <c r="C278">
        <f>NE!X45</f>
        <v>23.2</v>
      </c>
      <c r="D278">
        <f>NE!Y45</f>
        <v>39.200000000000003</v>
      </c>
      <c r="E278">
        <f>NE!Z45</f>
        <v>31.2</v>
      </c>
    </row>
    <row r="279" spans="1:5" x14ac:dyDescent="0.25">
      <c r="A279" t="str">
        <f>MIA!A37</f>
        <v>WR*Douglas, Caleb - MIA</v>
      </c>
      <c r="B279" s="1">
        <f>MIA!B37</f>
        <v>22</v>
      </c>
      <c r="C279">
        <f>MIA!X37</f>
        <v>24.1</v>
      </c>
      <c r="D279">
        <f>MIA!Y37</f>
        <v>39.1</v>
      </c>
      <c r="E279">
        <f>MIA!Z37</f>
        <v>31.6</v>
      </c>
    </row>
    <row r="280" spans="1:5" x14ac:dyDescent="0.25">
      <c r="A280" t="str">
        <f>MIA!A23</f>
        <v>RB*Wright, Jaylen - MIA</v>
      </c>
      <c r="B280" s="1">
        <f>MIA!B23</f>
        <v>23</v>
      </c>
      <c r="C280">
        <f>MIA!X23</f>
        <v>35.799999999999997</v>
      </c>
      <c r="D280">
        <f>MIA!Y23</f>
        <v>37.799999999999997</v>
      </c>
      <c r="E280">
        <f>MIA!Z23</f>
        <v>36.799999999999997</v>
      </c>
    </row>
    <row r="281" spans="1:5" x14ac:dyDescent="0.25">
      <c r="A281" t="str">
        <f>WAS!A25</f>
        <v>RB*McNichols, Jeremy - WAS</v>
      </c>
      <c r="B281" s="1">
        <f>WAS!B25</f>
        <v>30</v>
      </c>
      <c r="C281">
        <f>WAS!X25</f>
        <v>29.3</v>
      </c>
      <c r="D281">
        <f>WAS!Y25</f>
        <v>37.299999999999997</v>
      </c>
      <c r="E281">
        <f>WAS!Z25</f>
        <v>33.299999999999997</v>
      </c>
    </row>
    <row r="282" spans="1:5" x14ac:dyDescent="0.25">
      <c r="A282" t="str">
        <f>ARI!A26</f>
        <v>RB*Knight, Bam - ARI</v>
      </c>
      <c r="B282" s="1">
        <f>ARI!B26</f>
        <v>25</v>
      </c>
      <c r="C282">
        <f>ARI!X26</f>
        <v>23.1</v>
      </c>
      <c r="D282">
        <f>ARI!Y26</f>
        <v>37.1</v>
      </c>
      <c r="E282">
        <f>ARI!Z26</f>
        <v>30.1</v>
      </c>
    </row>
    <row r="283" spans="1:5" x14ac:dyDescent="0.25">
      <c r="A283" t="str">
        <f>LAR!A35</f>
        <v>WR*Whittington, Jordan - LAR</v>
      </c>
      <c r="B283" s="1">
        <f>LAR!B35</f>
        <v>26</v>
      </c>
      <c r="C283">
        <f>LAR!X35</f>
        <v>18.899999999999999</v>
      </c>
      <c r="D283">
        <f>LAR!Y35</f>
        <v>36.9</v>
      </c>
      <c r="E283">
        <f>LAR!Z35</f>
        <v>27.9</v>
      </c>
    </row>
    <row r="284" spans="1:5" x14ac:dyDescent="0.25">
      <c r="A284" t="str">
        <f xml:space="preserve"> HOU!A44</f>
        <v>TE*Moreau, Foster - HOU</v>
      </c>
      <c r="B284" s="1">
        <f xml:space="preserve"> HOU!B44</f>
        <v>29</v>
      </c>
      <c r="C284">
        <f xml:space="preserve"> HOU!X44</f>
        <v>16.5</v>
      </c>
      <c r="D284">
        <f xml:space="preserve"> HOU!Y44</f>
        <v>36.5</v>
      </c>
      <c r="E284">
        <f xml:space="preserve"> HOU!Z44</f>
        <v>26.5</v>
      </c>
    </row>
    <row r="285" spans="1:5" x14ac:dyDescent="0.25">
      <c r="A285" t="str">
        <f>BALT!A35</f>
        <v>WR*Lane, Ja'Kobi - BAL</v>
      </c>
      <c r="B285" s="1">
        <f>BALT!B35</f>
        <v>21</v>
      </c>
      <c r="C285">
        <f>BALT!X35</f>
        <v>28.5</v>
      </c>
      <c r="D285">
        <f>BALT!Y35</f>
        <v>36.5</v>
      </c>
      <c r="E285">
        <f>BALT!Z35</f>
        <v>32.5</v>
      </c>
    </row>
    <row r="286" spans="1:5" x14ac:dyDescent="0.25">
      <c r="A286" t="str">
        <f>MIA!A36</f>
        <v>WR*Coleman, Kevin - MIA</v>
      </c>
      <c r="B286" s="1">
        <f>MIA!B36</f>
        <v>22</v>
      </c>
      <c r="C286">
        <f>MIA!X36</f>
        <v>12</v>
      </c>
      <c r="D286">
        <f>MIA!Y36</f>
        <v>24</v>
      </c>
      <c r="E286">
        <f>MIA!Z36</f>
        <v>18</v>
      </c>
    </row>
    <row r="287" spans="1:5" x14ac:dyDescent="0.25">
      <c r="A287" t="str">
        <f>WAS!A35</f>
        <v>WR*McCaffrey, Luke - WAS</v>
      </c>
      <c r="B287" s="1">
        <f>WAS!B35</f>
        <v>25</v>
      </c>
      <c r="C287">
        <f>WAS!X35</f>
        <v>24</v>
      </c>
      <c r="D287">
        <f>WAS!Y35</f>
        <v>36</v>
      </c>
      <c r="E287">
        <f>WAS!Z35</f>
        <v>30</v>
      </c>
    </row>
    <row r="288" spans="1:5" x14ac:dyDescent="0.25">
      <c r="A288" t="str">
        <f>BUF!A43</f>
        <v>TE*Knox, Dawson - BUF</v>
      </c>
      <c r="B288" s="1">
        <f>BUF!B43</f>
        <v>30</v>
      </c>
      <c r="C288">
        <f>BUF!X43</f>
        <v>22</v>
      </c>
      <c r="D288">
        <f>BUF!Y43</f>
        <v>36</v>
      </c>
      <c r="E288">
        <f>BUF!Z43</f>
        <v>29</v>
      </c>
    </row>
    <row r="289" spans="1:5" x14ac:dyDescent="0.25">
      <c r="A289" t="str">
        <f>MIN!A36</f>
        <v>WR*Felton, Tai - MIN</v>
      </c>
      <c r="B289" s="1">
        <f>MIN!B36</f>
        <v>23</v>
      </c>
      <c r="C289">
        <f>MIN!X36</f>
        <v>18</v>
      </c>
      <c r="D289">
        <f>MIN!Y36</f>
        <v>36</v>
      </c>
      <c r="E289">
        <f>MIN!Z36</f>
        <v>27</v>
      </c>
    </row>
    <row r="290" spans="1:5" x14ac:dyDescent="0.25">
      <c r="A290" t="str">
        <f xml:space="preserve"> CHI!A35</f>
        <v>WR*Thomas, Zavion - CHI</v>
      </c>
      <c r="B290" s="1">
        <f xml:space="preserve"> CHI!B35</f>
        <v>22</v>
      </c>
      <c r="C290">
        <f xml:space="preserve"> CHI!X35</f>
        <v>23.8</v>
      </c>
      <c r="D290">
        <f xml:space="preserve"> CHI!Y35</f>
        <v>35.799999999999997</v>
      </c>
      <c r="E290">
        <f xml:space="preserve"> CHI!Z35</f>
        <v>29.8</v>
      </c>
    </row>
    <row r="291" spans="1:5" x14ac:dyDescent="0.25">
      <c r="A291" t="str">
        <f>MIA!A25</f>
        <v>RB*Gordon, Ollie - MIA</v>
      </c>
      <c r="B291" s="1">
        <f>MIA!B25</f>
        <v>22</v>
      </c>
      <c r="C291">
        <f>MIA!X25</f>
        <v>31.6</v>
      </c>
      <c r="D291">
        <f>MIA!Y25</f>
        <v>35.6</v>
      </c>
      <c r="E291">
        <f>MIA!Z25</f>
        <v>33.6</v>
      </c>
    </row>
    <row r="292" spans="1:5" x14ac:dyDescent="0.25">
      <c r="A292" t="str">
        <f xml:space="preserve"> CLE!A45</f>
        <v>TE*Ryan, Carsen - CLE</v>
      </c>
      <c r="B292" s="1">
        <f xml:space="preserve"> CLE!B45</f>
        <v>22</v>
      </c>
      <c r="C292">
        <f xml:space="preserve"> CLE!X45</f>
        <v>16.8</v>
      </c>
      <c r="D292">
        <f xml:space="preserve"> CLE!Y45</f>
        <v>33.799999999999997</v>
      </c>
      <c r="E292">
        <f xml:space="preserve"> CLE!Z45</f>
        <v>25.3</v>
      </c>
    </row>
    <row r="293" spans="1:5" x14ac:dyDescent="0.25">
      <c r="A293" t="str">
        <f xml:space="preserve"> CAR!A24</f>
        <v>RB*Etienne, Trevor - CAR</v>
      </c>
      <c r="B293" s="1">
        <f xml:space="preserve"> CAR!B24</f>
        <v>21</v>
      </c>
      <c r="C293">
        <f xml:space="preserve"> CAR!X24</f>
        <v>25.6</v>
      </c>
      <c r="D293">
        <f xml:space="preserve"> CAR!Y24</f>
        <v>33.6</v>
      </c>
      <c r="E293">
        <f xml:space="preserve"> CAR!Z24</f>
        <v>29.6</v>
      </c>
    </row>
    <row r="294" spans="1:5" x14ac:dyDescent="0.25">
      <c r="A294" t="str">
        <f xml:space="preserve"> DEN!A46</f>
        <v>TE*Trautman, Adam - DEN</v>
      </c>
      <c r="B294" s="1">
        <f xml:space="preserve"> DEN!B46</f>
        <v>29</v>
      </c>
      <c r="C294">
        <f xml:space="preserve"> DEN!X46</f>
        <v>19.5</v>
      </c>
      <c r="D294">
        <f xml:space="preserve"> DEN!Y46</f>
        <v>33.5</v>
      </c>
      <c r="E294">
        <f xml:space="preserve"> DEN!Z46</f>
        <v>26.5</v>
      </c>
    </row>
    <row r="295" spans="1:5" x14ac:dyDescent="0.25">
      <c r="A295" t="str">
        <f xml:space="preserve"> GB!A15</f>
        <v>QB*Taylor, Tyrod - GB</v>
      </c>
      <c r="B295" s="1">
        <f xml:space="preserve"> GB!B15</f>
        <v>36</v>
      </c>
      <c r="C295">
        <f xml:space="preserve"> GB!X15</f>
        <v>33.050000000000004</v>
      </c>
      <c r="D295">
        <f xml:space="preserve"> GB!X15</f>
        <v>33.050000000000004</v>
      </c>
      <c r="E295">
        <f xml:space="preserve"> GB!X15</f>
        <v>33.050000000000004</v>
      </c>
    </row>
    <row r="296" spans="1:5" x14ac:dyDescent="0.25">
      <c r="A296" t="str">
        <f>LAC!A33</f>
        <v>WR*Thompson, Brenen - LAC</v>
      </c>
      <c r="B296" s="1">
        <f>LAC!B33</f>
        <v>22</v>
      </c>
      <c r="C296">
        <f>LAC!X33</f>
        <v>24.6</v>
      </c>
      <c r="D296">
        <f>LAC!Y33</f>
        <v>32.6</v>
      </c>
      <c r="E296">
        <f>LAC!Z33</f>
        <v>28.6</v>
      </c>
    </row>
    <row r="297" spans="1:5" x14ac:dyDescent="0.25">
      <c r="A297" t="str">
        <f xml:space="preserve"> CLE!A44</f>
        <v>TE*Royer, Joe - CLE</v>
      </c>
      <c r="B297" s="1">
        <f xml:space="preserve"> CLE!B44</f>
        <v>24</v>
      </c>
      <c r="C297">
        <f xml:space="preserve"> CLE!X44</f>
        <v>14.8</v>
      </c>
      <c r="D297">
        <f xml:space="preserve"> CLE!Y44</f>
        <v>31.8</v>
      </c>
      <c r="E297">
        <f xml:space="preserve"> CLE!Z44</f>
        <v>23.3</v>
      </c>
    </row>
    <row r="298" spans="1:5" x14ac:dyDescent="0.25">
      <c r="A298" t="str">
        <f>LV!A36</f>
        <v>WR*Benson, Malik - LV</v>
      </c>
      <c r="B298" s="1">
        <f>LV!B36</f>
        <v>23</v>
      </c>
      <c r="C298">
        <f>LV!X36</f>
        <v>22.5</v>
      </c>
      <c r="D298">
        <f>LV!Y36</f>
        <v>31.5</v>
      </c>
      <c r="E298">
        <f>LV!Z36</f>
        <v>27</v>
      </c>
    </row>
    <row r="299" spans="1:5" x14ac:dyDescent="0.25">
      <c r="A299" t="str">
        <f>NYG!A16</f>
        <v>QB*Winston, Jameis - NYG</v>
      </c>
      <c r="B299" s="1">
        <f>NYG!B16</f>
        <v>32</v>
      </c>
      <c r="C299">
        <f>NYG!X16</f>
        <v>31.45</v>
      </c>
      <c r="D299">
        <f>NYG!X16</f>
        <v>31.45</v>
      </c>
      <c r="E299">
        <f>NYG!X16</f>
        <v>31.45</v>
      </c>
    </row>
    <row r="300" spans="1:5" x14ac:dyDescent="0.25">
      <c r="A300" t="str">
        <f>ATL!A35</f>
        <v>WR*Branch, Zachariah - ATL</v>
      </c>
      <c r="B300" s="1">
        <f>ATL!B35</f>
        <v>22</v>
      </c>
      <c r="C300">
        <f>ATL!X35</f>
        <v>21</v>
      </c>
      <c r="D300">
        <f>ATL!Y35</f>
        <v>31</v>
      </c>
      <c r="E300">
        <f>ATL!Z35</f>
        <v>26</v>
      </c>
    </row>
    <row r="301" spans="1:5" x14ac:dyDescent="0.25">
      <c r="A301" t="str">
        <f>LV!A32</f>
        <v>WR*Bech, Jack - LV</v>
      </c>
      <c r="B301" s="1">
        <f>LV!B32</f>
        <v>24</v>
      </c>
      <c r="C301">
        <f>LV!X32</f>
        <v>15.9</v>
      </c>
      <c r="D301">
        <f>LV!Y32</f>
        <v>29.9</v>
      </c>
      <c r="E301">
        <f>LV!Z32</f>
        <v>22.9</v>
      </c>
    </row>
    <row r="302" spans="1:5" x14ac:dyDescent="0.25">
      <c r="A302" t="str">
        <f>KC!A35</f>
        <v>WR*Allen, Cryus - KC</v>
      </c>
      <c r="B302" s="1">
        <f>KC!B35</f>
        <v>23</v>
      </c>
      <c r="C302">
        <f>KC!X35</f>
        <v>17.600000000000001</v>
      </c>
      <c r="D302">
        <f>KC!Y35</f>
        <v>29.6</v>
      </c>
      <c r="E302">
        <f>KC!Z35</f>
        <v>23.6</v>
      </c>
    </row>
    <row r="303" spans="1:5" x14ac:dyDescent="0.25">
      <c r="A303" t="str">
        <f>NO!A43</f>
        <v>TE*Fant, Noah - NO</v>
      </c>
      <c r="B303" s="1">
        <f>NO!B43</f>
        <v>28</v>
      </c>
      <c r="C303">
        <f>NO!X43</f>
        <v>16.5</v>
      </c>
      <c r="D303">
        <f>NO!Y43</f>
        <v>29.5</v>
      </c>
      <c r="E303">
        <f>NO!Z43</f>
        <v>23</v>
      </c>
    </row>
    <row r="304" spans="1:5" x14ac:dyDescent="0.25">
      <c r="A304" t="str">
        <f xml:space="preserve"> DAL!A26</f>
        <v>RB*Davis, Malik - DAL</v>
      </c>
      <c r="B304" s="1">
        <f xml:space="preserve"> DAL!B26</f>
        <v>27</v>
      </c>
      <c r="C304">
        <f xml:space="preserve"> DAL!X26</f>
        <v>24.2</v>
      </c>
      <c r="D304">
        <f xml:space="preserve"> DAL!Y26</f>
        <v>29.2</v>
      </c>
      <c r="E304">
        <f xml:space="preserve"> DAL!Z26</f>
        <v>26.7</v>
      </c>
    </row>
    <row r="305" spans="1:5" x14ac:dyDescent="0.25">
      <c r="A305" t="str">
        <f xml:space="preserve"> CLE!A37</f>
        <v>WR*Tillman, Cedric - CLE</v>
      </c>
      <c r="B305" s="1">
        <f xml:space="preserve"> CLE!B37</f>
        <v>26</v>
      </c>
      <c r="C305">
        <f xml:space="preserve"> CLE!X37</f>
        <v>17.8</v>
      </c>
      <c r="D305">
        <f xml:space="preserve"> CLE!Y37</f>
        <v>28.8</v>
      </c>
      <c r="E305">
        <f xml:space="preserve"> CLE!Z37</f>
        <v>23.3</v>
      </c>
    </row>
    <row r="306" spans="1:5" x14ac:dyDescent="0.25">
      <c r="A306" t="str">
        <f xml:space="preserve"> CHI!A43</f>
        <v>TE*Kmet, Cole - CHI</v>
      </c>
      <c r="B306" s="1">
        <f xml:space="preserve"> CHI!B43</f>
        <v>27</v>
      </c>
      <c r="C306">
        <f xml:space="preserve"> CHI!X43</f>
        <v>17</v>
      </c>
      <c r="D306">
        <f xml:space="preserve"> CHI!Y43</f>
        <v>28</v>
      </c>
      <c r="E306">
        <f xml:space="preserve"> CHI!Z43</f>
        <v>22.5</v>
      </c>
    </row>
    <row r="307" spans="1:5" x14ac:dyDescent="0.25">
      <c r="A307" t="str">
        <f>WAS!A43</f>
        <v>TE*Sinnott, Ben - WAS</v>
      </c>
      <c r="B307" s="1">
        <f>WAS!B43</f>
        <v>24</v>
      </c>
      <c r="C307">
        <f>WAS!X43</f>
        <v>16</v>
      </c>
      <c r="D307">
        <f>WAS!Y43</f>
        <v>28</v>
      </c>
      <c r="E307">
        <f>WAS!Z43</f>
        <v>22</v>
      </c>
    </row>
    <row r="308" spans="1:5" x14ac:dyDescent="0.25">
      <c r="A308" t="str">
        <f>TEN!A36</f>
        <v>WR*Dike, Chimere - TEN</v>
      </c>
      <c r="B308" s="1">
        <f>TEN!B36</f>
        <v>23</v>
      </c>
      <c r="C308">
        <f>TEN!X36</f>
        <v>15.600000000000001</v>
      </c>
      <c r="D308">
        <f>TEN!Y36</f>
        <v>27.6</v>
      </c>
      <c r="E308">
        <f>TEN!Z36</f>
        <v>21.6</v>
      </c>
    </row>
    <row r="309" spans="1:5" x14ac:dyDescent="0.25">
      <c r="A309" t="str">
        <f>WAS!A34</f>
        <v>WR*Burks, Treylon - WAS</v>
      </c>
      <c r="B309" s="1">
        <f>WAS!B34</f>
        <v>26</v>
      </c>
      <c r="C309">
        <f>WAS!X34</f>
        <v>18.3</v>
      </c>
      <c r="D309">
        <f>WAS!Y34</f>
        <v>27.3</v>
      </c>
      <c r="E309">
        <f>WAS!Z34</f>
        <v>22.8</v>
      </c>
    </row>
    <row r="310" spans="1:5" x14ac:dyDescent="0.25">
      <c r="A310" t="str">
        <f xml:space="preserve"> IND!A24</f>
        <v>RB*Bentley, Ulysses - IND</v>
      </c>
      <c r="B310" s="1">
        <f xml:space="preserve"> IND!B24</f>
        <v>25</v>
      </c>
      <c r="C310">
        <f xml:space="preserve"> IND!X24</f>
        <v>12.1</v>
      </c>
      <c r="D310">
        <f xml:space="preserve"> IND!Y24</f>
        <v>27.1</v>
      </c>
      <c r="E310">
        <f xml:space="preserve"> IND!Z24</f>
        <v>19.600000000000001</v>
      </c>
    </row>
    <row r="311" spans="1:5" x14ac:dyDescent="0.25">
      <c r="A311" t="str">
        <f>TEN!A37</f>
        <v>WR*Ayomanor, Elic - TEN</v>
      </c>
      <c r="B311" s="1">
        <f>TEN!B37</f>
        <v>23</v>
      </c>
      <c r="C311">
        <f>TEN!X37</f>
        <v>17</v>
      </c>
      <c r="D311">
        <f>TEN!Y37</f>
        <v>27</v>
      </c>
      <c r="E311">
        <f>TEN!Z37</f>
        <v>22</v>
      </c>
    </row>
    <row r="312" spans="1:5" x14ac:dyDescent="0.25">
      <c r="A312" t="str">
        <f>NYG!A22</f>
        <v>RB*Singletary, Devin - NYG</v>
      </c>
      <c r="B312" s="1">
        <f>NYG!B22</f>
        <v>29</v>
      </c>
      <c r="C312">
        <f>NYG!X22</f>
        <v>21.1</v>
      </c>
      <c r="D312">
        <f>NYG!Y22</f>
        <v>26.1</v>
      </c>
      <c r="E312">
        <f>NYG!Z22</f>
        <v>23.6</v>
      </c>
    </row>
    <row r="313" spans="1:5" x14ac:dyDescent="0.25">
      <c r="A313" t="str">
        <f xml:space="preserve"> IND!A44</f>
        <v>TE*Alie-Cox, Mo - IND</v>
      </c>
      <c r="B313" s="1">
        <f xml:space="preserve"> IND!B44</f>
        <v>33</v>
      </c>
      <c r="C313">
        <f xml:space="preserve"> IND!X44</f>
        <v>15</v>
      </c>
      <c r="D313">
        <f xml:space="preserve"> IND!Y44</f>
        <v>26</v>
      </c>
      <c r="E313">
        <f xml:space="preserve"> IND!Z44</f>
        <v>20.5</v>
      </c>
    </row>
    <row r="314" spans="1:5" x14ac:dyDescent="0.25">
      <c r="A314" t="str">
        <f>PIT!A22</f>
        <v>RB*Johnson, Kaleb - PIT</v>
      </c>
      <c r="B314" s="1">
        <f>PIT!B22</f>
        <v>24</v>
      </c>
      <c r="C314">
        <f>PIT!X22</f>
        <v>22.8</v>
      </c>
      <c r="D314">
        <f>PIT!Y22</f>
        <v>25.8</v>
      </c>
      <c r="E314">
        <f>PIT!Z22</f>
        <v>24.3</v>
      </c>
    </row>
    <row r="315" spans="1:5" x14ac:dyDescent="0.25">
      <c r="A315" t="str">
        <f>PHI!A32</f>
        <v>WR*Moore, Elijah - PHI</v>
      </c>
      <c r="B315" s="1">
        <f>PHI!B32</f>
        <v>26</v>
      </c>
      <c r="C315">
        <f>PHI!X32</f>
        <v>18.8</v>
      </c>
      <c r="D315">
        <f>PHI!Y32</f>
        <v>25.8</v>
      </c>
      <c r="E315">
        <f>PHI!Z32</f>
        <v>22.3</v>
      </c>
    </row>
    <row r="316" spans="1:5" x14ac:dyDescent="0.25">
      <c r="A316" t="str">
        <f>NE!A23</f>
        <v>RB*Montgomery, Myles - NE</v>
      </c>
      <c r="B316" s="1">
        <f>NE!B23</f>
        <v>23</v>
      </c>
      <c r="C316">
        <f>NE!X23</f>
        <v>23.3</v>
      </c>
      <c r="D316">
        <f>NE!Y23</f>
        <v>25.3</v>
      </c>
      <c r="E316">
        <f>NE!Z23</f>
        <v>24.3</v>
      </c>
    </row>
    <row r="317" spans="1:5" x14ac:dyDescent="0.25">
      <c r="A317" t="str">
        <f>NYG!A32</f>
        <v>WR*Beckham, Odell - NYG</v>
      </c>
      <c r="B317" s="1">
        <f>NYG!B32</f>
        <v>33</v>
      </c>
      <c r="C317">
        <f>NYG!X32</f>
        <v>11.8</v>
      </c>
      <c r="D317">
        <f>NYG!Y32</f>
        <v>24.8</v>
      </c>
      <c r="E317">
        <f>NYG!Z32</f>
        <v>18.3</v>
      </c>
    </row>
    <row r="318" spans="1:5" x14ac:dyDescent="0.25">
      <c r="A318" t="str">
        <f>WAS!A36</f>
        <v>WR*Brown, Dyami - WAS</v>
      </c>
      <c r="B318" s="1">
        <f>WAS!B36</f>
        <v>26</v>
      </c>
      <c r="C318">
        <f>WAS!X36</f>
        <v>13.5</v>
      </c>
      <c r="D318">
        <f>WAS!Y36</f>
        <v>24.5</v>
      </c>
      <c r="E318">
        <f>WAS!Z36</f>
        <v>19</v>
      </c>
    </row>
    <row r="319" spans="1:5" x14ac:dyDescent="0.25">
      <c r="A319" t="str">
        <f>TEN!A43</f>
        <v>TE*Bellinger, Daniel -TE</v>
      </c>
      <c r="B319" s="1">
        <f>TEN!B43</f>
        <v>25</v>
      </c>
      <c r="C319">
        <f>TEN!X43</f>
        <v>11.5</v>
      </c>
      <c r="D319">
        <f>TEN!Y43</f>
        <v>24.5</v>
      </c>
      <c r="E319">
        <f>TEN!Z43</f>
        <v>18</v>
      </c>
    </row>
    <row r="320" spans="1:5" x14ac:dyDescent="0.25">
      <c r="A320" t="str">
        <f>NO!A44</f>
        <v>TE*Delp, Oscar - NO</v>
      </c>
      <c r="B320" s="1">
        <f>NO!B44</f>
        <v>22</v>
      </c>
      <c r="C320">
        <f>NO!X44</f>
        <v>10.100000000000001</v>
      </c>
      <c r="D320">
        <f>NO!Y44</f>
        <v>24.1</v>
      </c>
      <c r="E320">
        <f>NO!Z44</f>
        <v>17.100000000000001</v>
      </c>
    </row>
    <row r="321" spans="1:5" x14ac:dyDescent="0.25">
      <c r="A321" t="str">
        <f>PHI!A16</f>
        <v>QB*Dalton, Andy - PHI</v>
      </c>
      <c r="B321" s="1">
        <f>PHI!B16</f>
        <v>38</v>
      </c>
      <c r="C321">
        <f>PHI!X16</f>
        <v>24.05</v>
      </c>
      <c r="D321">
        <f>PHI!X16</f>
        <v>24.05</v>
      </c>
      <c r="E321">
        <f>PHI!X16</f>
        <v>24.05</v>
      </c>
    </row>
    <row r="322" spans="1:5" x14ac:dyDescent="0.25">
      <c r="A322" t="str">
        <f>MIA!A24</f>
        <v>RB*Edwards, Donovan - MIA</v>
      </c>
      <c r="B322" s="1">
        <f>MIA!B24</f>
        <v>23</v>
      </c>
      <c r="C322">
        <f>MIA!X24</f>
        <v>19.600000000000001</v>
      </c>
      <c r="D322">
        <f>MIA!Y24</f>
        <v>23.6</v>
      </c>
      <c r="E322">
        <f>MIA!Z24</f>
        <v>21.6</v>
      </c>
    </row>
    <row r="323" spans="1:5" x14ac:dyDescent="0.25">
      <c r="A323" t="str">
        <f>JAX!A22</f>
        <v>RB*Abdullah, Ameer - JAX</v>
      </c>
      <c r="B323" s="1">
        <f>JAX!B22</f>
        <v>32</v>
      </c>
      <c r="C323">
        <f>JAX!X22</f>
        <v>17.5</v>
      </c>
      <c r="D323">
        <f>JAX!Y22</f>
        <v>23.5</v>
      </c>
      <c r="E323">
        <f>JAX!Z22</f>
        <v>20.5</v>
      </c>
    </row>
    <row r="324" spans="1:5" x14ac:dyDescent="0.25">
      <c r="A324" t="str">
        <f>NO!A35</f>
        <v>WR*Lance, Bryce - NO</v>
      </c>
      <c r="B324" s="1">
        <f>NO!B35</f>
        <v>23</v>
      </c>
      <c r="C324">
        <f>NO!X35</f>
        <v>14.4</v>
      </c>
      <c r="D324">
        <f>NO!Y35</f>
        <v>23.4</v>
      </c>
      <c r="E324">
        <f>NO!Z35</f>
        <v>18.899999999999999</v>
      </c>
    </row>
    <row r="325" spans="1:5" x14ac:dyDescent="0.25">
      <c r="A325" t="str">
        <f>KC!A15</f>
        <v>QB*Fields, Justin - KC</v>
      </c>
      <c r="B325" s="1">
        <f>KC!B15</f>
        <v>27</v>
      </c>
      <c r="C325">
        <f>KC!X15</f>
        <v>23.25</v>
      </c>
      <c r="D325">
        <f>KC!X15</f>
        <v>23.25</v>
      </c>
      <c r="E325">
        <f>KC!X15</f>
        <v>23.25</v>
      </c>
    </row>
    <row r="326" spans="1:5" x14ac:dyDescent="0.25">
      <c r="A326" t="str">
        <f xml:space="preserve"> CIN!A44</f>
        <v>TE*Hudson, Tanner - CIN</v>
      </c>
      <c r="B326" s="1">
        <f xml:space="preserve"> CIN!B44</f>
        <v>32</v>
      </c>
      <c r="C326">
        <f xml:space="preserve"> CIN!X44</f>
        <v>13.100000000000001</v>
      </c>
      <c r="D326">
        <f xml:space="preserve"> CIN!Y44</f>
        <v>23.1</v>
      </c>
      <c r="E326">
        <f xml:space="preserve"> CIN!Z44</f>
        <v>18.100000000000001</v>
      </c>
    </row>
    <row r="327" spans="1:5" x14ac:dyDescent="0.25">
      <c r="A327" t="str">
        <f>MIN!A44</f>
        <v>TE*Oliver, Josh - MIN</v>
      </c>
      <c r="B327" s="1">
        <f>MIN!B44</f>
        <v>29</v>
      </c>
      <c r="C327">
        <f>MIN!X44</f>
        <v>10.8</v>
      </c>
      <c r="D327">
        <f>MIN!Y44</f>
        <v>22.8</v>
      </c>
      <c r="E327">
        <f>MIN!Z44</f>
        <v>16.8</v>
      </c>
    </row>
    <row r="328" spans="1:5" x14ac:dyDescent="0.25">
      <c r="A328" t="str">
        <f xml:space="preserve"> DET!A24</f>
        <v>RB* Saylors, Jacob - DET</v>
      </c>
      <c r="B328" s="1">
        <f xml:space="preserve"> DET!B24</f>
        <v>25</v>
      </c>
      <c r="C328">
        <f xml:space="preserve"> DET!X24</f>
        <v>22</v>
      </c>
      <c r="D328">
        <f xml:space="preserve"> DET!Y24</f>
        <v>22</v>
      </c>
      <c r="E328">
        <f xml:space="preserve"> DET!Z24</f>
        <v>22</v>
      </c>
    </row>
    <row r="329" spans="1:5" x14ac:dyDescent="0.25">
      <c r="A329" t="str">
        <f xml:space="preserve"> DET!A44</f>
        <v>TE*Wright, Brock - DET</v>
      </c>
      <c r="B329" s="1">
        <f xml:space="preserve"> DET!B44</f>
        <v>27</v>
      </c>
      <c r="C329">
        <f xml:space="preserve"> DET!X44</f>
        <v>13</v>
      </c>
      <c r="D329">
        <f xml:space="preserve"> DET!Y44</f>
        <v>22</v>
      </c>
      <c r="E329">
        <f xml:space="preserve"> DET!Z44</f>
        <v>17.5</v>
      </c>
    </row>
    <row r="330" spans="1:5" x14ac:dyDescent="0.25">
      <c r="A330" t="str">
        <f xml:space="preserve"> DAL!A36</f>
        <v>WR*Valdes-Scantilng, Marqeuz - DAL</v>
      </c>
      <c r="B330" s="1">
        <f xml:space="preserve"> DAL!B36</f>
        <v>31</v>
      </c>
      <c r="C330">
        <f xml:space="preserve"> DAL!X36</f>
        <v>15.8</v>
      </c>
      <c r="D330">
        <f xml:space="preserve"> DAL!Y36</f>
        <v>21.8</v>
      </c>
      <c r="E330">
        <f xml:space="preserve"> DAL!Z36</f>
        <v>18.8</v>
      </c>
    </row>
    <row r="331" spans="1:5" x14ac:dyDescent="0.25">
      <c r="A331" t="str">
        <f>KC!A22</f>
        <v>RB*Smith, Brashard - KC</v>
      </c>
      <c r="B331" s="1">
        <f>KC!B22</f>
        <v>23</v>
      </c>
      <c r="C331">
        <f>KC!X22</f>
        <v>18.100000000000001</v>
      </c>
      <c r="D331">
        <f>KC!Y22</f>
        <v>21.1</v>
      </c>
      <c r="E331">
        <f>KC!Z22</f>
        <v>19.600000000000001</v>
      </c>
    </row>
    <row r="332" spans="1:5" x14ac:dyDescent="0.25">
      <c r="A332" t="str">
        <f xml:space="preserve"> DET!A45</f>
        <v>TE* Conklin, Tyler - DET</v>
      </c>
      <c r="B332" s="1">
        <f xml:space="preserve"> DET!B45</f>
        <v>31</v>
      </c>
      <c r="C332">
        <f xml:space="preserve"> DET!X45</f>
        <v>10.8</v>
      </c>
      <c r="D332">
        <f xml:space="preserve"> DET!Y45</f>
        <v>20.8</v>
      </c>
      <c r="E332">
        <f xml:space="preserve"> DET!Z45</f>
        <v>15.8</v>
      </c>
    </row>
    <row r="333" spans="1:5" x14ac:dyDescent="0.25">
      <c r="A333" t="str">
        <f>KC!A34</f>
        <v>WR*Royals, Jalen - KC</v>
      </c>
      <c r="B333" s="1">
        <f>KC!B34</f>
        <v>23</v>
      </c>
      <c r="C333">
        <f>KC!X34</f>
        <v>14.7</v>
      </c>
      <c r="D333">
        <f>KC!Y34</f>
        <v>20.7</v>
      </c>
      <c r="E333">
        <f>KC!Z34</f>
        <v>17.7</v>
      </c>
    </row>
    <row r="334" spans="1:5" x14ac:dyDescent="0.25">
      <c r="A334" t="str">
        <f>ATL!A24</f>
        <v>RB*Goodson, Tyler - ATL</v>
      </c>
      <c r="B334" s="1">
        <f>ATL!B24</f>
        <v>25</v>
      </c>
      <c r="C334">
        <f>ATL!X24</f>
        <v>14.7</v>
      </c>
      <c r="D334">
        <f>ATL!Y24</f>
        <v>19.7</v>
      </c>
      <c r="E334">
        <f>ATL!Z24</f>
        <v>17.2</v>
      </c>
    </row>
    <row r="335" spans="1:5" x14ac:dyDescent="0.25">
      <c r="A335" t="str">
        <f xml:space="preserve"> DAL!A25</f>
        <v>RB*Mafah, Phil - DAL</v>
      </c>
      <c r="B335" s="1">
        <f xml:space="preserve"> DAL!B25</f>
        <v>24</v>
      </c>
      <c r="C335">
        <f xml:space="preserve"> DAL!X25</f>
        <v>11.6</v>
      </c>
      <c r="D335">
        <f xml:space="preserve"> DAL!Y25</f>
        <v>19.600000000000001</v>
      </c>
      <c r="E335">
        <f xml:space="preserve"> DAL!Z25</f>
        <v>15.6</v>
      </c>
    </row>
    <row r="336" spans="1:5" x14ac:dyDescent="0.25">
      <c r="A336" t="str">
        <f>NYG!A43</f>
        <v>TE*Fidone, Thomas - NYG</v>
      </c>
      <c r="B336" s="1">
        <f>NYG!B43</f>
        <v>23</v>
      </c>
      <c r="C336">
        <f>NYG!X43</f>
        <v>12.3</v>
      </c>
      <c r="D336">
        <f>NYG!Y43</f>
        <v>19.3</v>
      </c>
      <c r="E336">
        <f>NYG!Z43</f>
        <v>15.8</v>
      </c>
    </row>
    <row r="337" spans="1:5" x14ac:dyDescent="0.25">
      <c r="A337" t="str">
        <f xml:space="preserve"> IND!A23</f>
        <v>RB*McGowan, Seth - IND</v>
      </c>
      <c r="B337" s="1">
        <f xml:space="preserve"> IND!B23</f>
        <v>24</v>
      </c>
      <c r="C337">
        <f xml:space="preserve"> IND!X23</f>
        <v>18</v>
      </c>
      <c r="D337">
        <f xml:space="preserve"> IND!Y23</f>
        <v>19</v>
      </c>
      <c r="E337">
        <f xml:space="preserve"> IND!Z23</f>
        <v>18.5</v>
      </c>
    </row>
    <row r="338" spans="1:5" x14ac:dyDescent="0.25">
      <c r="A338" t="str">
        <f>JAX!A44</f>
        <v>TE*Long, Hunter - JAX</v>
      </c>
      <c r="B338" s="1">
        <f>JAX!B44</f>
        <v>28</v>
      </c>
      <c r="C338">
        <f>JAX!X44</f>
        <v>7.9</v>
      </c>
      <c r="D338">
        <f>JAX!Y44</f>
        <v>18.899999999999999</v>
      </c>
      <c r="E338">
        <f>JAX!Z44</f>
        <v>13.4</v>
      </c>
    </row>
    <row r="339" spans="1:5" x14ac:dyDescent="0.25">
      <c r="A339" t="str">
        <f xml:space="preserve"> DET!A26</f>
        <v>RB*Vaki, Sione - DET</v>
      </c>
      <c r="B339" s="1">
        <f xml:space="preserve"> DET!B26</f>
        <v>25</v>
      </c>
      <c r="C339">
        <f xml:space="preserve"> DET!X26</f>
        <v>18.8</v>
      </c>
      <c r="D339">
        <f xml:space="preserve"> DET!Y26</f>
        <v>18.8</v>
      </c>
      <c r="E339">
        <f xml:space="preserve"> DET!Z26</f>
        <v>18.8</v>
      </c>
    </row>
    <row r="340" spans="1:5" x14ac:dyDescent="0.25">
      <c r="A340" t="str">
        <f xml:space="preserve"> DEN!A23</f>
        <v>RB*McLaughlin, Jaleel - DEN</v>
      </c>
      <c r="B340" s="1">
        <f xml:space="preserve"> DEN!B23</f>
        <v>25</v>
      </c>
      <c r="C340">
        <f xml:space="preserve"> DEN!X23</f>
        <v>14.8</v>
      </c>
      <c r="D340">
        <f xml:space="preserve"> DEN!Y23</f>
        <v>18.8</v>
      </c>
      <c r="E340">
        <f xml:space="preserve"> DEN!Z23</f>
        <v>16.8</v>
      </c>
    </row>
    <row r="341" spans="1:5" x14ac:dyDescent="0.25">
      <c r="A341" t="str">
        <f>ARI!A35</f>
        <v>WR*Duvernay, Devin - ARI</v>
      </c>
      <c r="B341" s="1">
        <f>ARI!B35</f>
        <v>28</v>
      </c>
      <c r="C341">
        <f>ARI!X35</f>
        <v>13.8</v>
      </c>
      <c r="D341">
        <f>ARI!Y35</f>
        <v>18.8</v>
      </c>
      <c r="E341">
        <f>ARI!Z35</f>
        <v>16.3</v>
      </c>
    </row>
    <row r="342" spans="1:5" x14ac:dyDescent="0.25">
      <c r="A342" t="str">
        <f>MIA!A44</f>
        <v>TE*Kacmarek, Will - MIA</v>
      </c>
      <c r="B342" s="1">
        <f>MIA!B44</f>
        <v>23</v>
      </c>
      <c r="C342">
        <f>MIA!X44</f>
        <v>9</v>
      </c>
      <c r="D342">
        <f>MIA!Y44</f>
        <v>18</v>
      </c>
      <c r="E342">
        <f>MIA!Z44</f>
        <v>13.5</v>
      </c>
    </row>
    <row r="343" spans="1:5" x14ac:dyDescent="0.25">
      <c r="A343" t="str">
        <f xml:space="preserve"> DAL!A24</f>
        <v>RB*Abanikanda, Israel - DAL</v>
      </c>
      <c r="B343" s="1">
        <f xml:space="preserve"> DAL!B24</f>
        <v>23</v>
      </c>
      <c r="C343">
        <f xml:space="preserve"> DAL!X24</f>
        <v>15.500000000000002</v>
      </c>
      <c r="D343">
        <f xml:space="preserve"> DAL!Y24</f>
        <v>17.500000000000004</v>
      </c>
      <c r="E343">
        <f xml:space="preserve"> DAL!Z24</f>
        <v>16.5</v>
      </c>
    </row>
    <row r="344" spans="1:5" x14ac:dyDescent="0.25">
      <c r="A344" t="str">
        <f>BALT!A46</f>
        <v>TE*Cuevas, Josh - BAL</v>
      </c>
      <c r="B344" s="1">
        <f>BALT!B46</f>
        <v>22</v>
      </c>
      <c r="C344">
        <f>BALT!X46</f>
        <v>8.2000000000000011</v>
      </c>
      <c r="D344">
        <f>BALT!Y46</f>
        <v>17.200000000000003</v>
      </c>
      <c r="E344">
        <f>BALT!Z46</f>
        <v>12.700000000000001</v>
      </c>
    </row>
    <row r="345" spans="1:5" x14ac:dyDescent="0.25">
      <c r="A345" t="str">
        <f>WAS!A33</f>
        <v>WR*Williams, Antonio - WAS</v>
      </c>
      <c r="B345" s="1">
        <f>WAS!B33</f>
        <v>21</v>
      </c>
      <c r="C345">
        <f>WAS!X33</f>
        <v>8</v>
      </c>
      <c r="D345">
        <f>WAS!Y33</f>
        <v>17</v>
      </c>
      <c r="E345">
        <f>WAS!Z33</f>
        <v>12.5</v>
      </c>
    </row>
    <row r="346" spans="1:5" x14ac:dyDescent="0.25">
      <c r="A346" t="str">
        <f>NO!A37</f>
        <v>WR*Brown, Barion - NO</v>
      </c>
      <c r="B346" s="1">
        <f>NO!B37</f>
        <v>22</v>
      </c>
      <c r="C346">
        <f>NO!X37</f>
        <v>8.9</v>
      </c>
      <c r="D346">
        <f>NO!Y37</f>
        <v>16.899999999999999</v>
      </c>
      <c r="E346">
        <f>NO!Z37</f>
        <v>12.9</v>
      </c>
    </row>
    <row r="347" spans="1:5" x14ac:dyDescent="0.25">
      <c r="A347" t="str">
        <f>TEN!A35</f>
        <v>WR*Osborn, K.J. -TEN</v>
      </c>
      <c r="B347" s="1">
        <f>TEN!B35</f>
        <v>28</v>
      </c>
      <c r="C347">
        <f>TEN!X35</f>
        <v>10.8</v>
      </c>
      <c r="D347">
        <f>TEN!Y35</f>
        <v>16.8</v>
      </c>
      <c r="E347">
        <f>TEN!Z35</f>
        <v>13.8</v>
      </c>
    </row>
    <row r="348" spans="1:5" x14ac:dyDescent="0.25">
      <c r="A348" t="str">
        <f>LAC!A46</f>
        <v>TE*Gadsden, Oronde - LAC</v>
      </c>
      <c r="B348" s="1">
        <f>LAC!B46</f>
        <v>23</v>
      </c>
      <c r="C348">
        <f>LAC!X46</f>
        <v>8.8000000000000007</v>
      </c>
      <c r="D348">
        <f>LAC!Y46</f>
        <v>16.8</v>
      </c>
      <c r="E348">
        <f>LAC!Z46</f>
        <v>12.8</v>
      </c>
    </row>
    <row r="349" spans="1:5" x14ac:dyDescent="0.25">
      <c r="A349" t="str">
        <f>BALT!A23</f>
        <v>RB*Ali, Rasheen - BAL</v>
      </c>
      <c r="B349" s="1">
        <f>BALT!B23</f>
        <v>25</v>
      </c>
      <c r="C349">
        <f>BALT!X23</f>
        <v>8.8000000000000007</v>
      </c>
      <c r="D349">
        <f>BALT!Y23</f>
        <v>16.8</v>
      </c>
      <c r="E349">
        <f>BALT!Z23</f>
        <v>12.8</v>
      </c>
    </row>
    <row r="350" spans="1:5" x14ac:dyDescent="0.25">
      <c r="A350" t="str">
        <f>LV!A33</f>
        <v>WR*Thornton, Dont'e - LV</v>
      </c>
      <c r="B350" s="1">
        <f>LV!B33</f>
        <v>24</v>
      </c>
      <c r="C350">
        <f>LV!X33</f>
        <v>6.5</v>
      </c>
      <c r="D350">
        <f>LV!Y33</f>
        <v>16.5</v>
      </c>
      <c r="E350">
        <f>LV!Z33</f>
        <v>11.5</v>
      </c>
    </row>
    <row r="351" spans="1:5" x14ac:dyDescent="0.25">
      <c r="A351" t="str">
        <f>WAS!A45</f>
        <v>TE*Bates, John - WAS</v>
      </c>
      <c r="B351" s="1">
        <f>WAS!B45</f>
        <v>28</v>
      </c>
      <c r="C351">
        <f>WAS!X45</f>
        <v>8</v>
      </c>
      <c r="D351">
        <f>WAS!Y45</f>
        <v>16</v>
      </c>
      <c r="E351">
        <f>WAS!Z45</f>
        <v>12</v>
      </c>
    </row>
    <row r="352" spans="1:5" x14ac:dyDescent="0.25">
      <c r="A352" t="str">
        <f xml:space="preserve"> HOU!A46</f>
        <v>TE*Stover, Cade - HOU</v>
      </c>
      <c r="B352" s="1">
        <f xml:space="preserve"> HOU!B46</f>
        <v>26</v>
      </c>
      <c r="C352">
        <f xml:space="preserve"> HOU!X46</f>
        <v>6</v>
      </c>
      <c r="D352">
        <f xml:space="preserve"> HOU!Y46</f>
        <v>16</v>
      </c>
      <c r="E352">
        <f xml:space="preserve"> HOU!Z46</f>
        <v>11</v>
      </c>
    </row>
    <row r="353" spans="1:5" x14ac:dyDescent="0.25">
      <c r="A353" t="str">
        <f>ARI!A45</f>
        <v>TE*Reiman, Tip - ARI</v>
      </c>
      <c r="B353" s="1">
        <f>ARI!B45</f>
        <v>25</v>
      </c>
      <c r="C353">
        <f>ARI!X45</f>
        <v>9.9</v>
      </c>
      <c r="D353">
        <f>ARI!Y45</f>
        <v>15.9</v>
      </c>
      <c r="E353">
        <f>ARI!Z45</f>
        <v>12.9</v>
      </c>
    </row>
    <row r="354" spans="1:5" x14ac:dyDescent="0.25">
      <c r="A354" t="str">
        <f>ARI!A44</f>
        <v>TE*Higgins, Elijah - ARI</v>
      </c>
      <c r="B354" s="1">
        <f>ARI!B44</f>
        <v>26</v>
      </c>
      <c r="C354">
        <f>ARI!X44</f>
        <v>7.2</v>
      </c>
      <c r="D354">
        <f>ARI!Y44</f>
        <v>15.2</v>
      </c>
      <c r="E354">
        <f>ARI!Z44</f>
        <v>11.2</v>
      </c>
    </row>
    <row r="355" spans="1:5" x14ac:dyDescent="0.25">
      <c r="A355" t="str">
        <f>LAC!A16</f>
        <v>QB*Lance, Trey - LAC</v>
      </c>
      <c r="B355" s="1">
        <f>LAC!B16</f>
        <v>26</v>
      </c>
      <c r="C355">
        <f>LAC!X16</f>
        <v>15.000000000000002</v>
      </c>
      <c r="D355">
        <f>LAC!X16</f>
        <v>15.000000000000002</v>
      </c>
      <c r="E355">
        <f>LAC!X16</f>
        <v>15.000000000000002</v>
      </c>
    </row>
    <row r="356" spans="1:5" x14ac:dyDescent="0.25">
      <c r="A356" t="str">
        <f xml:space="preserve"> IND!A33</f>
        <v>WR*Burks, Deion - IND</v>
      </c>
      <c r="B356" s="1">
        <f xml:space="preserve"> IND!B33</f>
        <v>23</v>
      </c>
      <c r="C356">
        <f xml:space="preserve"> IND!X33</f>
        <v>12</v>
      </c>
      <c r="D356">
        <f xml:space="preserve"> IND!Y33</f>
        <v>15</v>
      </c>
      <c r="E356">
        <f xml:space="preserve"> IND!Z33</f>
        <v>13.5</v>
      </c>
    </row>
    <row r="357" spans="1:5" x14ac:dyDescent="0.25">
      <c r="A357" t="str">
        <f>JAX!A43</f>
        <v>TE*Boerkircher, Nate - JAX</v>
      </c>
      <c r="B357" s="1">
        <f>JAX!B43</f>
        <v>24</v>
      </c>
      <c r="C357">
        <f>JAX!X43</f>
        <v>5</v>
      </c>
      <c r="D357">
        <f>JAX!Y43</f>
        <v>15</v>
      </c>
      <c r="E357">
        <f>JAX!Z43</f>
        <v>10</v>
      </c>
    </row>
    <row r="358" spans="1:5" x14ac:dyDescent="0.25">
      <c r="A358" t="str">
        <f>BUF!A15</f>
        <v>QB*Allen, Kyle - BUF</v>
      </c>
      <c r="B358" s="1">
        <f>BUF!B15</f>
        <v>30</v>
      </c>
      <c r="C358">
        <f>BUF!X15</f>
        <v>14.600000000000001</v>
      </c>
      <c r="D358">
        <f>BUF!X15</f>
        <v>14.600000000000001</v>
      </c>
      <c r="E358">
        <f>BUF!X15</f>
        <v>14.600000000000001</v>
      </c>
    </row>
    <row r="359" spans="1:5" x14ac:dyDescent="0.25">
      <c r="A359" t="str">
        <f>BUF!A37</f>
        <v>WR*Shavers, Tyrell - BUF</v>
      </c>
      <c r="B359" s="1">
        <f>BUF!B37</f>
        <v>28</v>
      </c>
      <c r="C359">
        <f>BUF!X37</f>
        <v>8.5</v>
      </c>
      <c r="D359">
        <f>BUF!Y37</f>
        <v>14.5</v>
      </c>
      <c r="E359">
        <f>BUF!Z37</f>
        <v>11.5</v>
      </c>
    </row>
    <row r="360" spans="1:5" x14ac:dyDescent="0.25">
      <c r="A360" t="str">
        <f>SEA!A35</f>
        <v>WR*Henderson, Emmanuel - SEA</v>
      </c>
      <c r="B360" s="1">
        <f>SEA!B35</f>
        <v>22</v>
      </c>
      <c r="C360">
        <f>SEA!X35</f>
        <v>11.4</v>
      </c>
      <c r="D360">
        <f>SEA!Y35</f>
        <v>14.4</v>
      </c>
      <c r="E360">
        <f>SEA!Z35</f>
        <v>12.9</v>
      </c>
    </row>
    <row r="361" spans="1:5" x14ac:dyDescent="0.25">
      <c r="A361" t="str">
        <f xml:space="preserve"> CLE!A23</f>
        <v>RB*Booth, Davon - CLE</v>
      </c>
      <c r="B361" s="1">
        <f xml:space="preserve"> CLE!B23</f>
        <v>24</v>
      </c>
      <c r="C361">
        <f xml:space="preserve"> CLE!X23</f>
        <v>7.2000000000000011</v>
      </c>
      <c r="D361">
        <f xml:space="preserve"> CLE!Y23</f>
        <v>14.200000000000001</v>
      </c>
      <c r="E361">
        <f xml:space="preserve"> CLE!Z23</f>
        <v>10.700000000000001</v>
      </c>
    </row>
    <row r="362" spans="1:5" x14ac:dyDescent="0.25">
      <c r="A362" t="str">
        <f>NYJ!A45</f>
        <v>TE*Ruckert, Jeremy - NYJ</v>
      </c>
      <c r="B362" s="1">
        <f>NYJ!B45</f>
        <v>26</v>
      </c>
      <c r="C362">
        <f>NYJ!X45</f>
        <v>6.1000000000000005</v>
      </c>
      <c r="D362">
        <f>NYJ!Y45</f>
        <v>14.100000000000001</v>
      </c>
      <c r="E362">
        <f>NYJ!Z45</f>
        <v>10.100000000000001</v>
      </c>
    </row>
    <row r="363" spans="1:5" x14ac:dyDescent="0.25">
      <c r="A363" t="str">
        <f>TEN!A45</f>
        <v>TE*Granson, Kyle - TE</v>
      </c>
      <c r="B363" s="1">
        <f>TEN!B45</f>
        <v>28</v>
      </c>
      <c r="C363">
        <f>TEN!X45</f>
        <v>10</v>
      </c>
      <c r="D363">
        <f>TEN!Y45</f>
        <v>14</v>
      </c>
      <c r="E363">
        <f>TEN!Z45</f>
        <v>12</v>
      </c>
    </row>
    <row r="364" spans="1:5" x14ac:dyDescent="0.25">
      <c r="A364" t="str">
        <f xml:space="preserve"> HOU!A24</f>
        <v>RB*Jordan, Jawhar - HOU</v>
      </c>
      <c r="B364" s="1">
        <f xml:space="preserve"> HOU!B24</f>
        <v>26</v>
      </c>
      <c r="C364">
        <f xml:space="preserve"> HOU!X24</f>
        <v>10.9</v>
      </c>
      <c r="D364">
        <f xml:space="preserve"> HOU!Y24</f>
        <v>13.9</v>
      </c>
      <c r="E364">
        <f xml:space="preserve"> HOU!Z24</f>
        <v>12.4</v>
      </c>
    </row>
    <row r="365" spans="1:5" x14ac:dyDescent="0.25">
      <c r="A365" t="str">
        <f>NO!A36</f>
        <v>WR*Means, Bub - NO</v>
      </c>
      <c r="B365" s="1">
        <f>NO!B36</f>
        <v>25</v>
      </c>
      <c r="C365">
        <f>NO!X36</f>
        <v>7.5</v>
      </c>
      <c r="D365">
        <f>NO!Y36</f>
        <v>13.5</v>
      </c>
      <c r="E365">
        <f>NO!Z36</f>
        <v>10.5</v>
      </c>
    </row>
    <row r="366" spans="1:5" x14ac:dyDescent="0.25">
      <c r="A366" t="str">
        <f xml:space="preserve"> GB!A45</f>
        <v>TE*Whyle, Josh - GB</v>
      </c>
      <c r="B366" s="1">
        <f xml:space="preserve"> GB!B45</f>
        <v>26</v>
      </c>
      <c r="C366">
        <f xml:space="preserve"> GB!X45</f>
        <v>6.3000000000000007</v>
      </c>
      <c r="D366">
        <f xml:space="preserve"> GB!Y45</f>
        <v>13.3</v>
      </c>
      <c r="E366">
        <f xml:space="preserve"> GB!Z45</f>
        <v>9.8000000000000007</v>
      </c>
    </row>
    <row r="367" spans="1:5" x14ac:dyDescent="0.25">
      <c r="A367" t="str">
        <f>BUF!A35</f>
        <v>WR*Palmer, Joshua - BUF</v>
      </c>
      <c r="B367" s="1">
        <f>BUF!B35</f>
        <v>27</v>
      </c>
      <c r="C367">
        <f>BUF!X35</f>
        <v>7.1000000000000005</v>
      </c>
      <c r="D367">
        <f>BUF!Y35</f>
        <v>13.100000000000001</v>
      </c>
      <c r="E367">
        <f>BUF!Z35</f>
        <v>10.100000000000001</v>
      </c>
    </row>
    <row r="368" spans="1:5" x14ac:dyDescent="0.25">
      <c r="A368" t="str">
        <f>MIA!A45</f>
        <v>TE*Traore, Seydou - MIA</v>
      </c>
      <c r="B368" s="1">
        <f>MIA!B45</f>
        <v>23</v>
      </c>
      <c r="C368">
        <f>MIA!X45</f>
        <v>6.9</v>
      </c>
      <c r="D368">
        <f>MIA!Y45</f>
        <v>12.9</v>
      </c>
      <c r="E368">
        <f>MIA!Z45</f>
        <v>9.9</v>
      </c>
    </row>
    <row r="369" spans="1:5" x14ac:dyDescent="0.25">
      <c r="A369" t="str">
        <f xml:space="preserve"> IND!A43</f>
        <v>TE*Ogletree, Drew - IND</v>
      </c>
      <c r="B369" s="1">
        <f xml:space="preserve"> IND!B43</f>
        <v>27</v>
      </c>
      <c r="C369">
        <f xml:space="preserve"> IND!X43</f>
        <v>8.8000000000000007</v>
      </c>
      <c r="D369">
        <f xml:space="preserve"> IND!Y43</f>
        <v>12.8</v>
      </c>
      <c r="E369">
        <f xml:space="preserve"> IND!Z43</f>
        <v>10.8</v>
      </c>
    </row>
    <row r="370" spans="1:5" x14ac:dyDescent="0.25">
      <c r="A370" t="str">
        <f xml:space="preserve"> CIN!A45</f>
        <v>TE* Sample, Drew - CIN</v>
      </c>
      <c r="B370" s="1">
        <f xml:space="preserve"> CIN!B45</f>
        <v>30</v>
      </c>
      <c r="C370">
        <f xml:space="preserve"> CIN!X45</f>
        <v>7.7</v>
      </c>
      <c r="D370">
        <f xml:space="preserve"> CIN!Y45</f>
        <v>12.7</v>
      </c>
      <c r="E370">
        <f xml:space="preserve"> CIN!Z45</f>
        <v>10.199999999999999</v>
      </c>
    </row>
    <row r="371" spans="1:5" x14ac:dyDescent="0.25">
      <c r="A371" t="str">
        <f xml:space="preserve"> CLE!A46</f>
        <v>TE*Whiteheart, Blake - CLE</v>
      </c>
      <c r="B371" s="1">
        <f xml:space="preserve"> CLE!B46</f>
        <v>26</v>
      </c>
      <c r="C371">
        <f xml:space="preserve"> CLE!X46</f>
        <v>7.4</v>
      </c>
      <c r="D371">
        <f xml:space="preserve"> CLE!Y46</f>
        <v>11.4</v>
      </c>
      <c r="E371">
        <f xml:space="preserve"> CLE!Z46</f>
        <v>9.4</v>
      </c>
    </row>
    <row r="372" spans="1:5" x14ac:dyDescent="0.25">
      <c r="A372" t="str">
        <f>BALT!A44</f>
        <v>TE*Ricard, Patrick - BAL</v>
      </c>
      <c r="B372" s="1">
        <f>BALT!B44</f>
        <v>32</v>
      </c>
      <c r="C372">
        <f>BALT!X44</f>
        <v>8.1999999999999993</v>
      </c>
      <c r="D372">
        <f>BALT!Y44</f>
        <v>11.2</v>
      </c>
      <c r="E372">
        <f>BALT!Z44</f>
        <v>9.6999999999999993</v>
      </c>
    </row>
    <row r="373" spans="1:5" x14ac:dyDescent="0.25">
      <c r="A373" t="str">
        <f>ATL!A44</f>
        <v>TE*Woerner, Charlie - ATL</v>
      </c>
      <c r="B373" s="1">
        <f>ATL!B44</f>
        <v>28</v>
      </c>
      <c r="C373">
        <f>ATL!X44</f>
        <v>4.2</v>
      </c>
      <c r="D373">
        <f>ATL!Y44</f>
        <v>11.2</v>
      </c>
      <c r="E373">
        <f>ATL!Z44</f>
        <v>7.7</v>
      </c>
    </row>
    <row r="374" spans="1:5" x14ac:dyDescent="0.25">
      <c r="A374" t="str">
        <f>PIT!A46</f>
        <v>TE*Bell, Jaheim - PIT</v>
      </c>
      <c r="B374" s="1">
        <f>PIT!B46</f>
        <v>24</v>
      </c>
      <c r="C374">
        <f>PIT!X46</f>
        <v>8</v>
      </c>
      <c r="D374">
        <f>PIT!Y46</f>
        <v>11</v>
      </c>
      <c r="E374">
        <f>PIT!Z46</f>
        <v>9.5</v>
      </c>
    </row>
    <row r="375" spans="1:5" x14ac:dyDescent="0.25">
      <c r="A375" t="str">
        <f>PHI!A24</f>
        <v>RB*Shipley, Will - PHI</v>
      </c>
      <c r="B375" s="1">
        <f>PHI!B24</f>
        <v>23</v>
      </c>
      <c r="C375">
        <f>PHI!X24</f>
        <v>7</v>
      </c>
      <c r="D375">
        <f>PHI!Y24</f>
        <v>11</v>
      </c>
      <c r="E375">
        <f>PHI!Z24</f>
        <v>9</v>
      </c>
    </row>
    <row r="376" spans="1:5" x14ac:dyDescent="0.25">
      <c r="A376" t="str">
        <f>NO!A23</f>
        <v>RB*Miller, Kendre - NO</v>
      </c>
      <c r="B376" s="1">
        <f>NO!B23</f>
        <v>24</v>
      </c>
      <c r="C376">
        <f>NO!X23</f>
        <v>10.5</v>
      </c>
      <c r="D376">
        <f>NO!Y23</f>
        <v>10.5</v>
      </c>
      <c r="E376">
        <f>NO!Z23</f>
        <v>10.5</v>
      </c>
    </row>
    <row r="377" spans="1:5" x14ac:dyDescent="0.25">
      <c r="A377" t="str">
        <f>NYJ!A33</f>
        <v>WR*Patrick, Tim - NYJ</v>
      </c>
      <c r="B377" s="1">
        <f>NYJ!B33</f>
        <v>32</v>
      </c>
      <c r="C377">
        <f>NYJ!X33</f>
        <v>5.5</v>
      </c>
      <c r="D377">
        <f>NYJ!Y33</f>
        <v>10.5</v>
      </c>
      <c r="E377">
        <f>NYJ!Z33</f>
        <v>8</v>
      </c>
    </row>
    <row r="378" spans="1:5" x14ac:dyDescent="0.25">
      <c r="A378" t="str">
        <f>TEN!A25</f>
        <v>RB*Carter, Michael - TE</v>
      </c>
      <c r="B378" s="1">
        <f>TEN!B25</f>
        <v>27</v>
      </c>
      <c r="C378">
        <f>TEN!X25</f>
        <v>5.4</v>
      </c>
      <c r="D378">
        <f>TEN!Y25</f>
        <v>10.4</v>
      </c>
      <c r="E378">
        <f>TEN!Z25</f>
        <v>7.9</v>
      </c>
    </row>
    <row r="379" spans="1:5" x14ac:dyDescent="0.25">
      <c r="A379" t="str">
        <f>PHI!A25</f>
        <v>RB*Pierce, Dameon - PHI</v>
      </c>
      <c r="B379" s="1">
        <f>PHI!B25</f>
        <v>26</v>
      </c>
      <c r="C379">
        <f>PHI!X25</f>
        <v>5</v>
      </c>
      <c r="D379">
        <f>PHI!Y25</f>
        <v>10</v>
      </c>
      <c r="E379">
        <f>PHI!Z25</f>
        <v>7.5</v>
      </c>
    </row>
    <row r="380" spans="1:5" x14ac:dyDescent="0.25">
      <c r="A380" t="str">
        <f>LV!A45</f>
        <v>TE*Thomas, Ian - LV</v>
      </c>
      <c r="B380" s="1">
        <f>LV!B45</f>
        <v>30</v>
      </c>
      <c r="C380">
        <f>LV!X45</f>
        <v>3.9000000000000004</v>
      </c>
      <c r="D380">
        <f>LV!Y45</f>
        <v>9.9</v>
      </c>
      <c r="E380">
        <f>LV!Z45</f>
        <v>6.9</v>
      </c>
    </row>
    <row r="381" spans="1:5" x14ac:dyDescent="0.25">
      <c r="A381" t="str">
        <f>SF!A35</f>
        <v>WR*Kirk, Christian - SF</v>
      </c>
      <c r="B381" s="1">
        <f>SF!B35</f>
        <v>29</v>
      </c>
      <c r="C381">
        <f>SF!X35</f>
        <v>4.6000000000000005</v>
      </c>
      <c r="D381">
        <f>SF!Y35</f>
        <v>9.6000000000000014</v>
      </c>
      <c r="E381">
        <f>SF!Z35</f>
        <v>7.1000000000000005</v>
      </c>
    </row>
    <row r="382" spans="1:5" x14ac:dyDescent="0.25">
      <c r="A382" t="str">
        <f>NYJ!A36</f>
        <v>WR*Williams, Isaiah - NYJ</v>
      </c>
      <c r="B382" s="1">
        <f>NYJ!B36</f>
        <v>25</v>
      </c>
      <c r="C382">
        <f>NYJ!X36</f>
        <v>4.5</v>
      </c>
      <c r="D382">
        <f>NYJ!Y36</f>
        <v>9.5</v>
      </c>
      <c r="E382">
        <f>NYJ!Z36</f>
        <v>7</v>
      </c>
    </row>
    <row r="383" spans="1:5" x14ac:dyDescent="0.25">
      <c r="A383" t="str">
        <f>PIT!A35</f>
        <v>WR*Wilson, Roman - PIT</v>
      </c>
      <c r="B383" s="1">
        <f>PIT!B35</f>
        <v>25</v>
      </c>
      <c r="C383">
        <f>PIT!X35</f>
        <v>5.4</v>
      </c>
      <c r="D383">
        <f>PIT!Y35</f>
        <v>9.4</v>
      </c>
      <c r="E383">
        <f>PIT!Z35</f>
        <v>7.4</v>
      </c>
    </row>
    <row r="384" spans="1:5" x14ac:dyDescent="0.25">
      <c r="A384" t="str">
        <f>BALT!A25</f>
        <v>RB*Randall, Adam - BAL</v>
      </c>
      <c r="B384" s="1">
        <f>BALT!B25</f>
        <v>21</v>
      </c>
      <c r="C384">
        <f>BALT!X25</f>
        <v>5.2</v>
      </c>
      <c r="D384">
        <f>BALT!Y25</f>
        <v>9.1999999999999993</v>
      </c>
      <c r="E384">
        <f>BALT!Z25</f>
        <v>7.1999999999999993</v>
      </c>
    </row>
    <row r="385" spans="1:5" x14ac:dyDescent="0.25">
      <c r="A385" t="str">
        <f>TB!A44</f>
        <v>TE*Durham, Payne - TB</v>
      </c>
      <c r="B385" s="1">
        <f>TB!B44</f>
        <v>26</v>
      </c>
      <c r="C385">
        <f>TB!X44</f>
        <v>7</v>
      </c>
      <c r="D385">
        <f>TB!Y44</f>
        <v>9</v>
      </c>
      <c r="E385">
        <f>TB!Z44</f>
        <v>8</v>
      </c>
    </row>
    <row r="386" spans="1:5" x14ac:dyDescent="0.25">
      <c r="A386" t="str">
        <f>PIT!A37</f>
        <v>WR*Skowronek, Ben - PIT</v>
      </c>
      <c r="B386" s="1">
        <f>PIT!B37</f>
        <v>29</v>
      </c>
      <c r="C386">
        <f>PIT!X37</f>
        <v>6</v>
      </c>
      <c r="D386">
        <f>PIT!Y37</f>
        <v>9</v>
      </c>
      <c r="E386">
        <f>PIT!Z37</f>
        <v>7.5</v>
      </c>
    </row>
    <row r="387" spans="1:5" x14ac:dyDescent="0.25">
      <c r="A387" t="str">
        <f>PIT!A16</f>
        <v>QB*Howard, Will - PIT</v>
      </c>
      <c r="B387" s="1">
        <f>PIT!B16</f>
        <v>25</v>
      </c>
      <c r="C387">
        <f>PIT!X16</f>
        <v>8.9</v>
      </c>
      <c r="D387">
        <f>PIT!X16</f>
        <v>8.9</v>
      </c>
      <c r="E387">
        <f>PIT!X16</f>
        <v>8.9</v>
      </c>
    </row>
    <row r="388" spans="1:5" x14ac:dyDescent="0.25">
      <c r="A388" t="str">
        <f xml:space="preserve"> DEN!A25</f>
        <v>RB*Badie, Tyler - DEN</v>
      </c>
      <c r="B388" s="1">
        <f xml:space="preserve"> DEN!B25</f>
        <v>26</v>
      </c>
      <c r="C388">
        <f xml:space="preserve"> DEN!X25</f>
        <v>4.3000000000000007</v>
      </c>
      <c r="D388">
        <f xml:space="preserve"> DEN!Y25</f>
        <v>8.3000000000000007</v>
      </c>
      <c r="E388">
        <f xml:space="preserve"> DEN!Z25</f>
        <v>6.3000000000000007</v>
      </c>
    </row>
    <row r="389" spans="1:5" x14ac:dyDescent="0.25">
      <c r="A389" t="str">
        <f>MIN!A25</f>
        <v>RB*Scott, Zavier - MIN</v>
      </c>
      <c r="B389" s="1">
        <f>MIN!B25</f>
        <v>26</v>
      </c>
      <c r="C389">
        <f>MIN!X25</f>
        <v>5.1000000000000005</v>
      </c>
      <c r="D389">
        <f>MIN!Y25</f>
        <v>8.1000000000000014</v>
      </c>
      <c r="E389">
        <f>MIN!Z25</f>
        <v>6.6000000000000005</v>
      </c>
    </row>
    <row r="390" spans="1:5" x14ac:dyDescent="0.25">
      <c r="A390" t="str">
        <f>NYJ!A37</f>
        <v>WR*Smith, Arian - NYJ</v>
      </c>
      <c r="B390" s="1">
        <f>NYJ!B37</f>
        <v>25</v>
      </c>
      <c r="C390">
        <f>NYJ!X37</f>
        <v>5</v>
      </c>
      <c r="D390">
        <f>NYJ!Y37</f>
        <v>8</v>
      </c>
      <c r="E390">
        <f>NYJ!Z37</f>
        <v>6.5</v>
      </c>
    </row>
    <row r="391" spans="1:5" x14ac:dyDescent="0.25">
      <c r="A391" t="str">
        <f>LV!A25</f>
        <v>RB*Hemby, Roman - LV</v>
      </c>
      <c r="B391" s="1">
        <f>LV!B25</f>
        <v>23</v>
      </c>
      <c r="C391">
        <f>LV!X25</f>
        <v>6.9</v>
      </c>
      <c r="D391">
        <f>LV!Y25</f>
        <v>7.9</v>
      </c>
      <c r="E391">
        <f>LV!Z25</f>
        <v>7.4</v>
      </c>
    </row>
    <row r="392" spans="1:5" x14ac:dyDescent="0.25">
      <c r="A392" t="str">
        <f>ATL!A34</f>
        <v>WR*Washington, Casey - ATL</v>
      </c>
      <c r="B392" s="1">
        <f>ATL!B34</f>
        <v>25</v>
      </c>
      <c r="C392">
        <f>ATL!X34</f>
        <v>4.7</v>
      </c>
      <c r="D392">
        <f>ATL!Y34</f>
        <v>7.7</v>
      </c>
      <c r="E392">
        <f>ATL!Z34</f>
        <v>6.2</v>
      </c>
    </row>
    <row r="393" spans="1:5" x14ac:dyDescent="0.25">
      <c r="A393" t="str">
        <f>MIA!A35</f>
        <v>WR*Bell, Chris - MIA</v>
      </c>
      <c r="B393" s="1">
        <f>MIA!B35</f>
        <v>21</v>
      </c>
      <c r="C393">
        <f>MIA!X35</f>
        <v>3.5</v>
      </c>
      <c r="D393">
        <f>MIA!Y35</f>
        <v>6.5</v>
      </c>
      <c r="E393">
        <f>MIA!Z35</f>
        <v>5</v>
      </c>
    </row>
    <row r="394" spans="1:5" x14ac:dyDescent="0.25">
      <c r="A394" t="str">
        <f>LAC!A37</f>
        <v>WR*Lambert-Smith, KeAndre</v>
      </c>
      <c r="B394" s="1">
        <f>LAC!B37</f>
        <v>23</v>
      </c>
      <c r="C394">
        <f>LAC!X37</f>
        <v>3.5</v>
      </c>
      <c r="D394">
        <f>LAC!Y37</f>
        <v>6.5</v>
      </c>
      <c r="E394">
        <f>LAC!Z37</f>
        <v>5</v>
      </c>
    </row>
    <row r="395" spans="1:5" x14ac:dyDescent="0.25">
      <c r="A395" t="str">
        <f>NO!A24</f>
        <v>RB*Neal, Devin - NO</v>
      </c>
      <c r="B395" s="1">
        <f>NO!B24</f>
        <v>23</v>
      </c>
      <c r="C395">
        <f>NO!X24</f>
        <v>6.3000000000000007</v>
      </c>
      <c r="D395">
        <f>NO!Y24</f>
        <v>6.3000000000000007</v>
      </c>
      <c r="E395">
        <f>NO!Z24</f>
        <v>6.3000000000000007</v>
      </c>
    </row>
    <row r="396" spans="1:5" x14ac:dyDescent="0.25">
      <c r="A396" t="str">
        <f xml:space="preserve"> CHI!A36</f>
        <v>WR*Walker, Jahdae - CHI</v>
      </c>
      <c r="B396" s="1">
        <f xml:space="preserve"> CHI!B36</f>
        <v>23</v>
      </c>
      <c r="C396">
        <f xml:space="preserve"> CHI!X36</f>
        <v>3.3000000000000003</v>
      </c>
      <c r="D396">
        <f xml:space="preserve"> CHI!Y36</f>
        <v>6.3000000000000007</v>
      </c>
      <c r="E396">
        <f xml:space="preserve"> CHI!Z36</f>
        <v>4.8000000000000007</v>
      </c>
    </row>
    <row r="397" spans="1:5" x14ac:dyDescent="0.25">
      <c r="A397" t="str">
        <f>WAS!A23</f>
        <v>RB*Ford, Jerome - WAS</v>
      </c>
      <c r="B397" s="1">
        <f>WAS!B23</f>
        <v>26</v>
      </c>
      <c r="C397">
        <f>WAS!X23</f>
        <v>3.3000000000000003</v>
      </c>
      <c r="D397">
        <f>WAS!Y23</f>
        <v>6.3</v>
      </c>
      <c r="E397">
        <f>WAS!Z23</f>
        <v>4.8000000000000007</v>
      </c>
    </row>
    <row r="398" spans="1:5" x14ac:dyDescent="0.25">
      <c r="A398" t="str">
        <f>WAS!A22</f>
        <v>RB*Allen, Kaytron - WAS</v>
      </c>
      <c r="B398" s="1">
        <f>WAS!B22</f>
        <v>23</v>
      </c>
      <c r="C398">
        <f>WAS!X22</f>
        <v>5.1000000000000005</v>
      </c>
      <c r="D398">
        <f>WAS!Y22</f>
        <v>6.1000000000000005</v>
      </c>
      <c r="E398">
        <f>WAS!Z22</f>
        <v>5.6000000000000005</v>
      </c>
    </row>
    <row r="399" spans="1:5" x14ac:dyDescent="0.25">
      <c r="A399" t="str">
        <f xml:space="preserve"> CHI!A46</f>
        <v>TE*Carlson, Stephen - CHI</v>
      </c>
      <c r="B399" s="1">
        <f xml:space="preserve"> CHI!B46</f>
        <v>29</v>
      </c>
      <c r="C399">
        <f xml:space="preserve"> CHI!X46</f>
        <v>6</v>
      </c>
      <c r="D399">
        <f xml:space="preserve"> CHI!Y46</f>
        <v>6</v>
      </c>
      <c r="E399">
        <f xml:space="preserve"> CHI!Z46</f>
        <v>6</v>
      </c>
    </row>
    <row r="400" spans="1:5" x14ac:dyDescent="0.25">
      <c r="A400" t="str">
        <f xml:space="preserve"> HOU!A37</f>
        <v>WR*Watson, Justin - HOU</v>
      </c>
      <c r="B400" s="1">
        <f xml:space="preserve"> HOU!B37</f>
        <v>30</v>
      </c>
      <c r="C400">
        <f xml:space="preserve"> HOU!X37</f>
        <v>3</v>
      </c>
      <c r="D400">
        <f xml:space="preserve"> HOU!Y37</f>
        <v>6</v>
      </c>
      <c r="E400">
        <f xml:space="preserve"> HOU!Z37</f>
        <v>4.5</v>
      </c>
    </row>
    <row r="401" spans="1:5" x14ac:dyDescent="0.25">
      <c r="A401" t="str">
        <f>ATL!A37</f>
        <v>WR*Anthony, Vinny - ATL</v>
      </c>
      <c r="B401" s="1">
        <f>ATL!B37</f>
        <v>22</v>
      </c>
      <c r="C401">
        <f>ATL!X37</f>
        <v>2.9000000000000004</v>
      </c>
      <c r="D401">
        <f>ATL!Y37</f>
        <v>5.9</v>
      </c>
      <c r="E401">
        <f>ATL!Z37</f>
        <v>4.4000000000000004</v>
      </c>
    </row>
    <row r="402" spans="1:5" x14ac:dyDescent="0.25">
      <c r="A402" t="str">
        <f>NE!A25</f>
        <v>RB*Larison, Lan - NE</v>
      </c>
      <c r="B402" s="1">
        <f>NE!B25</f>
        <v>23</v>
      </c>
      <c r="C402">
        <f>NE!X25</f>
        <v>4.7</v>
      </c>
      <c r="D402">
        <f>NE!Y25</f>
        <v>5.7</v>
      </c>
      <c r="E402">
        <f>NE!Z25</f>
        <v>5.2</v>
      </c>
    </row>
    <row r="403" spans="1:5" x14ac:dyDescent="0.25">
      <c r="A403" t="str">
        <f xml:space="preserve"> CHI!A37</f>
        <v>WR*Miller, Scotty - CHI</v>
      </c>
      <c r="B403" s="1">
        <f xml:space="preserve"> CHI!B37</f>
        <v>28</v>
      </c>
      <c r="C403">
        <f xml:space="preserve"> CHI!X37</f>
        <v>2.2000000000000002</v>
      </c>
      <c r="D403">
        <f xml:space="preserve"> CHI!Y37</f>
        <v>5.2</v>
      </c>
      <c r="E403">
        <f xml:space="preserve"> CHI!Z37</f>
        <v>3.7</v>
      </c>
    </row>
    <row r="404" spans="1:5" x14ac:dyDescent="0.25">
      <c r="A404" t="str">
        <f>MIN!A45</f>
        <v>TE*Bartholomew, Gavin - MIN</v>
      </c>
      <c r="B404" s="1">
        <f>MIN!B45</f>
        <v>23</v>
      </c>
      <c r="C404">
        <f>MIN!X45</f>
        <v>2.1</v>
      </c>
      <c r="D404">
        <f>MIN!Y45</f>
        <v>5.0999999999999996</v>
      </c>
      <c r="E404">
        <f>MIN!Z45</f>
        <v>3.6</v>
      </c>
    </row>
    <row r="405" spans="1:5" x14ac:dyDescent="0.25">
      <c r="A405" t="str">
        <f>PHI!A44</f>
        <v>TE*Calcaterra, Grant - PHI</v>
      </c>
      <c r="B405" s="1">
        <f>PHI!B44</f>
        <v>28</v>
      </c>
      <c r="C405">
        <f>PHI!X44</f>
        <v>2.1</v>
      </c>
      <c r="D405">
        <f>PHI!Y44</f>
        <v>5.0999999999999996</v>
      </c>
      <c r="E405">
        <f>PHI!Z44</f>
        <v>3.6</v>
      </c>
    </row>
    <row r="406" spans="1:5" x14ac:dyDescent="0.25">
      <c r="A406" t="str">
        <f xml:space="preserve"> CLE!A26</f>
        <v>RB*Sanders, Raheim - CLE</v>
      </c>
      <c r="B406" s="1">
        <f xml:space="preserve"> CLE!B26</f>
        <v>23</v>
      </c>
      <c r="C406">
        <f xml:space="preserve"> CLE!X26</f>
        <v>2.5</v>
      </c>
      <c r="D406">
        <f xml:space="preserve"> CLE!Y26</f>
        <v>4.5</v>
      </c>
      <c r="E406">
        <f xml:space="preserve"> CLE!Z26</f>
        <v>3.5000000000000004</v>
      </c>
    </row>
    <row r="407" spans="1:5" x14ac:dyDescent="0.25">
      <c r="A407" t="str">
        <f>SF!A36</f>
        <v>WR*Watkins, Jordan - SF</v>
      </c>
      <c r="B407" s="1">
        <f>SF!B36</f>
        <v>24</v>
      </c>
      <c r="C407">
        <f>SF!X36</f>
        <v>2.5</v>
      </c>
      <c r="D407">
        <f>SF!Y36</f>
        <v>4.5</v>
      </c>
      <c r="E407">
        <f>SF!Z36</f>
        <v>3.5</v>
      </c>
    </row>
    <row r="408" spans="1:5" x14ac:dyDescent="0.25">
      <c r="A408" t="str">
        <f xml:space="preserve"> IND!A25</f>
        <v>RB*Giddens, DJ - IND</v>
      </c>
      <c r="B408" s="1">
        <f xml:space="preserve"> IND!B25</f>
        <v>23</v>
      </c>
      <c r="C408">
        <f xml:space="preserve"> IND!X25</f>
        <v>1.5</v>
      </c>
      <c r="D408">
        <f xml:space="preserve"> IND!Y25</f>
        <v>4.5</v>
      </c>
      <c r="E408">
        <f xml:space="preserve"> IND!Z25</f>
        <v>3</v>
      </c>
    </row>
    <row r="409" spans="1:5" x14ac:dyDescent="0.25">
      <c r="A409" t="str">
        <f xml:space="preserve"> CIN!A35</f>
        <v>WR*Tinsley - Mitchell - CIN</v>
      </c>
      <c r="B409" s="1">
        <f xml:space="preserve"> CIN!B35</f>
        <v>26</v>
      </c>
      <c r="C409">
        <f xml:space="preserve"> CIN!X35</f>
        <v>2.3000000000000003</v>
      </c>
      <c r="D409">
        <f xml:space="preserve"> CIN!Y35</f>
        <v>4.3000000000000007</v>
      </c>
      <c r="E409">
        <f xml:space="preserve"> CIN!Z35</f>
        <v>3.3000000000000003</v>
      </c>
    </row>
    <row r="410" spans="1:5" x14ac:dyDescent="0.25">
      <c r="A410" t="str">
        <f xml:space="preserve"> IND!A37</f>
        <v>WR*Gould, Anthony - IND</v>
      </c>
      <c r="B410" s="1">
        <f xml:space="preserve"> IND!B37</f>
        <v>25</v>
      </c>
      <c r="C410">
        <f xml:space="preserve"> IND!X37</f>
        <v>1.2000000000000002</v>
      </c>
      <c r="D410">
        <f xml:space="preserve"> IND!Y37</f>
        <v>4.2</v>
      </c>
      <c r="E410">
        <f xml:space="preserve"> IND!Z37</f>
        <v>2.7</v>
      </c>
    </row>
    <row r="411" spans="1:5" x14ac:dyDescent="0.25">
      <c r="A411" t="str">
        <f>LAR!A26</f>
        <v>RB*Rivers, Ronnie - LAR</v>
      </c>
      <c r="B411" s="1">
        <f>LAR!B26</f>
        <v>27</v>
      </c>
      <c r="C411">
        <f>LAR!X26</f>
        <v>4</v>
      </c>
      <c r="D411">
        <f>LAR!Y26</f>
        <v>4</v>
      </c>
      <c r="E411">
        <f>LAR!Z26</f>
        <v>4</v>
      </c>
    </row>
    <row r="412" spans="1:5" x14ac:dyDescent="0.25">
      <c r="A412" t="str">
        <f xml:space="preserve"> DAL!A45</f>
        <v>TE*Spann-Ford, Brevyn - DAL</v>
      </c>
      <c r="B412" s="1">
        <f xml:space="preserve"> DAL!B45</f>
        <v>23</v>
      </c>
      <c r="C412">
        <f xml:space="preserve"> DAL!X45</f>
        <v>2</v>
      </c>
      <c r="D412">
        <f xml:space="preserve"> DAL!Y45</f>
        <v>4</v>
      </c>
      <c r="E412">
        <f xml:space="preserve"> DAL!Z45</f>
        <v>3</v>
      </c>
    </row>
    <row r="413" spans="1:5" x14ac:dyDescent="0.25">
      <c r="A413" t="str">
        <f>SEA!A37</f>
        <v>WR*Bobo, Jake - SEA</v>
      </c>
      <c r="B413" s="1">
        <f>SEA!B37</f>
        <v>28</v>
      </c>
      <c r="C413">
        <f>SEA!X37</f>
        <v>2</v>
      </c>
      <c r="D413">
        <f>SEA!Y37</f>
        <v>4</v>
      </c>
      <c r="E413">
        <f>SEA!Z37</f>
        <v>3</v>
      </c>
    </row>
    <row r="414" spans="1:5" x14ac:dyDescent="0.25">
      <c r="A414" t="str">
        <f xml:space="preserve"> DEN!A44</f>
        <v>TE*Krull, Lucas - DEN</v>
      </c>
      <c r="B414" s="1">
        <f xml:space="preserve"> DEN!B44</f>
        <v>28</v>
      </c>
      <c r="C414">
        <f xml:space="preserve"> DEN!X44</f>
        <v>1.5</v>
      </c>
      <c r="D414">
        <f xml:space="preserve"> DEN!Y44</f>
        <v>3.5</v>
      </c>
      <c r="E414">
        <f xml:space="preserve"> DEN!Z44</f>
        <v>2.5</v>
      </c>
    </row>
    <row r="415" spans="1:5" x14ac:dyDescent="0.25">
      <c r="A415" t="str">
        <f>JAX!A26</f>
        <v>RB*Taylor, J'Mari - JAX</v>
      </c>
      <c r="B415" s="1">
        <f>JAX!B26</f>
        <v>24</v>
      </c>
      <c r="C415">
        <f>JAX!X26</f>
        <v>3.2</v>
      </c>
      <c r="D415">
        <f>JAX!Y26</f>
        <v>3.2</v>
      </c>
      <c r="E415">
        <f>JAX!Z26</f>
        <v>3.2</v>
      </c>
    </row>
    <row r="416" spans="1:5" x14ac:dyDescent="0.25">
      <c r="A416" t="str">
        <f>LV!A23</f>
        <v>RB*Laube, Dylan - LV</v>
      </c>
      <c r="B416" s="1">
        <f>LV!B23</f>
        <v>27</v>
      </c>
      <c r="C416">
        <f>LV!X23</f>
        <v>2.1</v>
      </c>
      <c r="D416">
        <f>LV!Y23</f>
        <v>3.1</v>
      </c>
      <c r="E416">
        <f>LV!Z23</f>
        <v>2.6</v>
      </c>
    </row>
    <row r="417" spans="1:5" x14ac:dyDescent="0.25">
      <c r="A417" t="str">
        <f xml:space="preserve"> CAR!A25</f>
        <v>RB*Dillon, AJ - CAR</v>
      </c>
      <c r="B417" s="1">
        <f xml:space="preserve"> CAR!B25</f>
        <v>28</v>
      </c>
      <c r="C417">
        <f xml:space="preserve"> CAR!X25</f>
        <v>3</v>
      </c>
      <c r="D417">
        <f xml:space="preserve"> CAR!Y25</f>
        <v>3</v>
      </c>
      <c r="E417">
        <f xml:space="preserve"> CAR!Z25</f>
        <v>3</v>
      </c>
    </row>
    <row r="418" spans="1:5" x14ac:dyDescent="0.25">
      <c r="A418" t="str">
        <f>NO!A26</f>
        <v>RB*Estime, Audric - NO</v>
      </c>
      <c r="B418" s="1">
        <f>NO!B26</f>
        <v>22</v>
      </c>
      <c r="C418">
        <f>NO!X26</f>
        <v>2.7</v>
      </c>
      <c r="D418">
        <f>NO!Y26</f>
        <v>2.7</v>
      </c>
      <c r="E418">
        <f>NO!Z26</f>
        <v>2.7</v>
      </c>
    </row>
    <row r="419" spans="1:5" x14ac:dyDescent="0.25">
      <c r="A419" t="str">
        <f xml:space="preserve"> IND!A46</f>
        <v>TE*Mallory, Will - IND</v>
      </c>
      <c r="B419" s="1">
        <f xml:space="preserve"> IND!B46</f>
        <v>27</v>
      </c>
      <c r="C419">
        <f xml:space="preserve"> IND!X46</f>
        <v>1.5</v>
      </c>
      <c r="D419">
        <f xml:space="preserve"> IND!Y46</f>
        <v>2.5</v>
      </c>
      <c r="E419">
        <f xml:space="preserve"> IND!Z46</f>
        <v>2</v>
      </c>
    </row>
    <row r="420" spans="1:5" x14ac:dyDescent="0.25">
      <c r="A420" t="str">
        <f xml:space="preserve"> CHI!A24</f>
        <v>RB*Johnson, Roschon - CHI</v>
      </c>
      <c r="B420" s="1">
        <f xml:space="preserve"> CHI!B24</f>
        <v>25</v>
      </c>
      <c r="C420">
        <f xml:space="preserve"> CHI!X24</f>
        <v>2.3000000000000003</v>
      </c>
      <c r="D420">
        <f xml:space="preserve"> CHI!Y24</f>
        <v>2.3000000000000003</v>
      </c>
      <c r="E420">
        <f xml:space="preserve"> CHI!Z24</f>
        <v>2.3000000000000003</v>
      </c>
    </row>
    <row r="421" spans="1:5" x14ac:dyDescent="0.25">
      <c r="A421" t="str">
        <f xml:space="preserve"> CAR!A37</f>
        <v>WR*Moore, David - CAR</v>
      </c>
      <c r="B421" s="1">
        <f xml:space="preserve"> CAR!B37</f>
        <v>31</v>
      </c>
      <c r="C421">
        <f xml:space="preserve"> CAR!X37</f>
        <v>1.2000000000000002</v>
      </c>
      <c r="D421">
        <f xml:space="preserve"> CAR!Y37</f>
        <v>2.2000000000000002</v>
      </c>
      <c r="E421">
        <f xml:space="preserve"> CAR!Z37</f>
        <v>1.7000000000000002</v>
      </c>
    </row>
    <row r="422" spans="1:5" x14ac:dyDescent="0.25">
      <c r="A422" t="str">
        <f xml:space="preserve"> DAL!A44</f>
        <v>TE*Schoonmaker, Luke - DAL</v>
      </c>
      <c r="B422" s="1">
        <f xml:space="preserve"> DAL!B44</f>
        <v>27</v>
      </c>
      <c r="C422">
        <f xml:space="preserve"> DAL!X44</f>
        <v>1</v>
      </c>
      <c r="D422">
        <f xml:space="preserve"> DAL!Y44</f>
        <v>2</v>
      </c>
      <c r="E422">
        <f xml:space="preserve"> DAL!Z44</f>
        <v>1.5</v>
      </c>
    </row>
    <row r="423" spans="1:5" x14ac:dyDescent="0.25">
      <c r="A423" t="str">
        <f xml:space="preserve"> HOU!A25</f>
        <v>RB*Brooks, British - HOU</v>
      </c>
      <c r="B423" s="1">
        <f xml:space="preserve"> HOU!B25</f>
        <v>26</v>
      </c>
      <c r="C423">
        <f xml:space="preserve"> HOU!X25</f>
        <v>1.9000000000000001</v>
      </c>
      <c r="D423">
        <f xml:space="preserve"> HOU!Y25</f>
        <v>1.9000000000000001</v>
      </c>
      <c r="E423">
        <f xml:space="preserve"> HOU!Z25</f>
        <v>1.9000000000000001</v>
      </c>
    </row>
    <row r="424" spans="1:5" x14ac:dyDescent="0.25">
      <c r="A424" t="str">
        <f>KC!A45</f>
        <v>TE*Wiley, Jared - KC</v>
      </c>
      <c r="B424" s="1">
        <f>KC!B45</f>
        <v>25</v>
      </c>
      <c r="C424">
        <f>KC!X45</f>
        <v>0.8</v>
      </c>
      <c r="D424">
        <f>KC!Y45</f>
        <v>1.8</v>
      </c>
      <c r="E424">
        <f>KC!Z45</f>
        <v>1.3</v>
      </c>
    </row>
    <row r="425" spans="1:5" x14ac:dyDescent="0.25">
      <c r="A425" t="str">
        <f xml:space="preserve"> CAR!A46</f>
        <v>TE*Mitchell,  James - CAR</v>
      </c>
      <c r="B425" s="1">
        <f xml:space="preserve"> CAR!B46</f>
        <v>26</v>
      </c>
      <c r="C425">
        <f xml:space="preserve"> CAR!X46</f>
        <v>0.8</v>
      </c>
      <c r="D425">
        <f xml:space="preserve"> CAR!Y46</f>
        <v>1.8</v>
      </c>
      <c r="E425">
        <f xml:space="preserve"> CAR!Z46</f>
        <v>1.3</v>
      </c>
    </row>
    <row r="426" spans="1:5" x14ac:dyDescent="0.25">
      <c r="A426" t="str">
        <f xml:space="preserve"> GB!A43</f>
        <v>TE*Musgrave, Luke - GB</v>
      </c>
      <c r="B426" s="1">
        <f xml:space="preserve"> GB!B43</f>
        <v>25</v>
      </c>
      <c r="C426">
        <f xml:space="preserve"> GB!X43</f>
        <v>0.70000000000000007</v>
      </c>
      <c r="D426">
        <f xml:space="preserve"> GB!Y43</f>
        <v>1.7000000000000002</v>
      </c>
      <c r="E426">
        <f xml:space="preserve"> GB!Z43</f>
        <v>1.2000000000000002</v>
      </c>
    </row>
    <row r="427" spans="1:5" x14ac:dyDescent="0.25">
      <c r="A427" t="str">
        <f>LAC!A36</f>
        <v>WR*Davis, Derius - LAC</v>
      </c>
      <c r="B427" s="1">
        <f>LAC!B36</f>
        <v>26</v>
      </c>
      <c r="C427">
        <f>LAC!X36</f>
        <v>0.70000000000000007</v>
      </c>
      <c r="D427">
        <f>LAC!Y36</f>
        <v>1.7000000000000002</v>
      </c>
      <c r="E427">
        <f>LAC!Z36</f>
        <v>1.2000000000000002</v>
      </c>
    </row>
    <row r="428" spans="1:5" x14ac:dyDescent="0.25">
      <c r="A428" t="str">
        <f>NYG!A46</f>
        <v>TE*Manhertz, Chris - NYG</v>
      </c>
      <c r="B428" s="1">
        <f>NYG!B46</f>
        <v>34</v>
      </c>
      <c r="C428">
        <f>NYG!X46</f>
        <v>0.70000000000000007</v>
      </c>
      <c r="D428">
        <f>NYG!Y46</f>
        <v>1.7000000000000002</v>
      </c>
      <c r="E428">
        <f>NYG!Z46</f>
        <v>1.2000000000000002</v>
      </c>
    </row>
    <row r="429" spans="1:5" x14ac:dyDescent="0.25">
      <c r="A429" t="str">
        <f xml:space="preserve"> CIN!A37</f>
        <v>WR*Jones, Charlie - CIN</v>
      </c>
      <c r="B429" s="1">
        <f xml:space="preserve"> CIN!B37</f>
        <v>28</v>
      </c>
      <c r="C429">
        <f xml:space="preserve"> CIN!X37</f>
        <v>0.60000000000000009</v>
      </c>
      <c r="D429">
        <f xml:space="preserve"> CIN!Y37</f>
        <v>1.6</v>
      </c>
      <c r="E429">
        <f xml:space="preserve"> CIN!Z37</f>
        <v>1.1000000000000001</v>
      </c>
    </row>
    <row r="430" spans="1:5" x14ac:dyDescent="0.25">
      <c r="A430" t="str">
        <f>TEN!A24</f>
        <v>RB*Chestnut, Julius - TEN</v>
      </c>
      <c r="B430" s="1">
        <f>TEN!B24</f>
        <v>25</v>
      </c>
      <c r="C430">
        <f>TEN!X24</f>
        <v>1</v>
      </c>
      <c r="D430">
        <f>TEN!Y24</f>
        <v>1</v>
      </c>
      <c r="E430">
        <f>TEN!Z24</f>
        <v>1</v>
      </c>
    </row>
    <row r="431" spans="1:5" x14ac:dyDescent="0.25">
      <c r="A431" t="str">
        <f xml:space="preserve"> CHI!A26</f>
        <v>RB*Bennett, Coleman - CHI</v>
      </c>
      <c r="B431" s="1">
        <f xml:space="preserve"> CHI!B26</f>
        <v>23</v>
      </c>
      <c r="C431">
        <f xml:space="preserve"> CHI!X26</f>
        <v>0.30000000000000004</v>
      </c>
      <c r="D431">
        <f xml:space="preserve"> CHI!Y26</f>
        <v>0.30000000000000004</v>
      </c>
      <c r="E431">
        <f xml:space="preserve"> CHI!Z26</f>
        <v>0.30000000000000004</v>
      </c>
    </row>
    <row r="432" spans="1:5" x14ac:dyDescent="0.25">
      <c r="A432">
        <f xml:space="preserve"> CLE!A36</f>
        <v>0</v>
      </c>
      <c r="B432" s="1">
        <f xml:space="preserve"> CLE!B36</f>
        <v>0</v>
      </c>
      <c r="C432">
        <f xml:space="preserve"> CLE!X36</f>
        <v>0</v>
      </c>
      <c r="D432">
        <f xml:space="preserve"> CLE!Y36</f>
        <v>0</v>
      </c>
      <c r="E432">
        <f xml:space="preserve"> CLE!Z36</f>
        <v>0</v>
      </c>
    </row>
    <row r="433" spans="1:5" x14ac:dyDescent="0.25">
      <c r="A433">
        <f xml:space="preserve"> CLE!A25</f>
        <v>0</v>
      </c>
      <c r="B433" s="1">
        <f xml:space="preserve"> CLE!B25</f>
        <v>0</v>
      </c>
      <c r="C433">
        <f xml:space="preserve"> CLE!X25</f>
        <v>0</v>
      </c>
      <c r="D433">
        <f xml:space="preserve"> CLE!Y25</f>
        <v>0</v>
      </c>
      <c r="E433">
        <f xml:space="preserve"> CLE!Z25</f>
        <v>0</v>
      </c>
    </row>
    <row r="434" spans="1:5" x14ac:dyDescent="0.25">
      <c r="A434">
        <f xml:space="preserve"> CAR!A32</f>
        <v>0</v>
      </c>
      <c r="B434" s="1">
        <f xml:space="preserve"> CAR!B32</f>
        <v>0</v>
      </c>
      <c r="C434">
        <f xml:space="preserve"> CAR!X32</f>
        <v>0</v>
      </c>
      <c r="D434">
        <f xml:space="preserve"> CAR!Y32</f>
        <v>0</v>
      </c>
      <c r="E434">
        <f xml:space="preserve"> CAR!Z32</f>
        <v>0</v>
      </c>
    </row>
    <row r="435" spans="1:5" x14ac:dyDescent="0.25">
      <c r="A435" t="str">
        <f xml:space="preserve"> CLE!A43</f>
        <v>TE*Fannin, Harold - CLE</v>
      </c>
      <c r="B435" s="1">
        <f xml:space="preserve"> CLE!B43</f>
        <v>22</v>
      </c>
      <c r="C435">
        <f xml:space="preserve"> CLE!X43</f>
        <v>114</v>
      </c>
      <c r="D435">
        <f>ARI!Y153</f>
        <v>0</v>
      </c>
      <c r="E435">
        <f>ARI!Z153</f>
        <v>0</v>
      </c>
    </row>
    <row r="436" spans="1:5" x14ac:dyDescent="0.25">
      <c r="A436" t="str">
        <f>SEA!A26</f>
        <v>RB*Holani, George - SEA</v>
      </c>
      <c r="B436" s="1">
        <f>SEA!B26</f>
        <v>26</v>
      </c>
      <c r="C436">
        <f>SEA!X26</f>
        <v>79.900000000000006</v>
      </c>
      <c r="D436">
        <f>ARI!Y522</f>
        <v>0</v>
      </c>
      <c r="E436">
        <f>ARI!Z522</f>
        <v>0</v>
      </c>
    </row>
    <row r="437" spans="1:5" x14ac:dyDescent="0.25">
      <c r="A437" t="str">
        <f>MIA!A43</f>
        <v>TE*Dulcich, Greg - MIA</v>
      </c>
      <c r="B437" s="1">
        <f>MIA!B43</f>
        <v>26</v>
      </c>
      <c r="C437">
        <f>MIA!X43</f>
        <v>73.5</v>
      </c>
      <c r="D437">
        <f>ARI!Y369</f>
        <v>0</v>
      </c>
      <c r="E437">
        <f>ARI!Z369</f>
        <v>0</v>
      </c>
    </row>
    <row r="438" spans="1:5" x14ac:dyDescent="0.25">
      <c r="A438" t="str">
        <f>JAX!A24</f>
        <v>RB*Allen, LeQuint - JAX</v>
      </c>
      <c r="B438" s="1">
        <f>JAX!B24</f>
        <v>22</v>
      </c>
      <c r="C438">
        <f>JAX!X24</f>
        <v>21.9</v>
      </c>
      <c r="D438">
        <f>ARI!Y270</f>
        <v>0</v>
      </c>
      <c r="E438">
        <f>ARI!Z270</f>
        <v>0</v>
      </c>
    </row>
    <row r="439" spans="1:5" x14ac:dyDescent="0.25">
      <c r="A439" t="str">
        <f xml:space="preserve"> DAL!A46</f>
        <v>TE*Trigg, Michael - DAL</v>
      </c>
      <c r="B439" s="1">
        <f xml:space="preserve"> DAL!B46</f>
        <v>23</v>
      </c>
      <c r="C439">
        <f xml:space="preserve"> DAL!X46</f>
        <v>19.5</v>
      </c>
      <c r="D439">
        <f>ARI!Y174</f>
        <v>0</v>
      </c>
      <c r="E439">
        <f>ARI!Z174</f>
        <v>0</v>
      </c>
    </row>
    <row r="440" spans="1:5" x14ac:dyDescent="0.25">
      <c r="A440" t="str">
        <f xml:space="preserve"> DEN!A45</f>
        <v>TE*Joly, Justin - DEN</v>
      </c>
      <c r="B440" s="1">
        <f xml:space="preserve"> DEN!B45</f>
        <v>21</v>
      </c>
      <c r="C440">
        <f xml:space="preserve"> DEN!X45</f>
        <v>12.4</v>
      </c>
      <c r="D440">
        <f>ARI!Y191</f>
        <v>0</v>
      </c>
      <c r="E440">
        <f>ARI!Z191</f>
        <v>0</v>
      </c>
    </row>
    <row r="441" spans="1:5" x14ac:dyDescent="0.25">
      <c r="A441" t="str">
        <f>JAX!A46</f>
        <v>TE*Koziol, Tanner - JAX</v>
      </c>
      <c r="B441" s="1">
        <f>JAX!B46</f>
        <v>23</v>
      </c>
      <c r="C441">
        <f>JAX!X46</f>
        <v>9</v>
      </c>
      <c r="D441">
        <f>ARI!Y282</f>
        <v>0</v>
      </c>
      <c r="E441">
        <f>ARI!Z282</f>
        <v>0</v>
      </c>
    </row>
    <row r="442" spans="1:5" x14ac:dyDescent="0.25">
      <c r="A442" t="str">
        <f>LAR!A36</f>
        <v>WR*Daniels, CJ - LAR</v>
      </c>
      <c r="B442" s="1">
        <f>LAR!B36</f>
        <v>24</v>
      </c>
      <c r="C442">
        <f>LAR!X36</f>
        <v>8.8000000000000007</v>
      </c>
      <c r="D442">
        <f>ARI!Y349</f>
        <v>0</v>
      </c>
      <c r="E442">
        <f>ARI!Z349</f>
        <v>0</v>
      </c>
    </row>
    <row r="443" spans="1:5" x14ac:dyDescent="0.25">
      <c r="A443" t="str">
        <f>NE!A26</f>
        <v>RB*Miller, Jam - NE</v>
      </c>
      <c r="B443" s="1">
        <f>NE!B26</f>
        <v>22</v>
      </c>
      <c r="C443">
        <f>NE!X26</f>
        <v>2</v>
      </c>
      <c r="D443">
        <f>ARI!Y396</f>
        <v>0</v>
      </c>
      <c r="E443">
        <f>ARI!Z396</f>
        <v>0</v>
      </c>
    </row>
    <row r="444" spans="1:5" x14ac:dyDescent="0.25">
      <c r="A444" t="str">
        <f>LV!A37</f>
        <v>WR*Young, Dareke - LV</v>
      </c>
      <c r="B444" s="1">
        <f>LV!B37</f>
        <v>27</v>
      </c>
      <c r="C444">
        <f>LV!X37</f>
        <v>1.9000000000000001</v>
      </c>
      <c r="D444">
        <f>ARI!Y314</f>
        <v>0</v>
      </c>
      <c r="E444">
        <f>ARI!Z314</f>
        <v>0</v>
      </c>
    </row>
    <row r="445" spans="1:5" x14ac:dyDescent="0.25">
      <c r="A445" t="str">
        <f xml:space="preserve"> CHI!A25</f>
        <v>RB*Brown, Brittain, CHI</v>
      </c>
      <c r="B445" s="1">
        <f xml:space="preserve"> CHI!B25</f>
        <v>28</v>
      </c>
      <c r="C445">
        <f xml:space="preserve"> CHI!X25</f>
        <v>1.2000000000000002</v>
      </c>
      <c r="D445">
        <f>ARI!Y110</f>
        <v>0</v>
      </c>
      <c r="E445">
        <f>ARI!Z110</f>
        <v>0</v>
      </c>
    </row>
    <row r="446" spans="1:5" x14ac:dyDescent="0.25">
      <c r="A446" t="str">
        <f>NE!A46</f>
        <v>TE*Dippre, CJ - NE</v>
      </c>
      <c r="B446" s="1">
        <f>NE!B46</f>
        <v>24</v>
      </c>
      <c r="C446">
        <f>NE!X46</f>
        <v>0.70000000000000007</v>
      </c>
      <c r="D446">
        <f>ARI!Y406</f>
        <v>0</v>
      </c>
      <c r="E446">
        <f>ARI!Z406</f>
        <v>0</v>
      </c>
    </row>
    <row r="447" spans="1:5" x14ac:dyDescent="0.25">
      <c r="A447">
        <f>NE!A44</f>
        <v>0</v>
      </c>
      <c r="B447" s="1">
        <f>NE!B44</f>
        <v>0</v>
      </c>
      <c r="C447">
        <f>NE!X44</f>
        <v>0</v>
      </c>
      <c r="D447">
        <f>NE!Y44</f>
        <v>0</v>
      </c>
      <c r="E447">
        <f>NE!Z44</f>
        <v>0</v>
      </c>
    </row>
    <row r="448" spans="1:5" x14ac:dyDescent="0.25">
      <c r="A448" t="str">
        <f>SF!A26</f>
        <v>RB*Juszczyk, Kyle - SF</v>
      </c>
      <c r="B448" s="1">
        <f>SF!B26</f>
        <v>35</v>
      </c>
      <c r="C448">
        <f>SF!X26</f>
        <v>0</v>
      </c>
      <c r="D448">
        <f>SF!Y26</f>
        <v>0</v>
      </c>
      <c r="E448">
        <f>SF!Z26</f>
        <v>0</v>
      </c>
    </row>
    <row r="449" spans="1:5" x14ac:dyDescent="0.25">
      <c r="A449">
        <f>NYG!A14</f>
        <v>0</v>
      </c>
      <c r="B449" s="1">
        <f>NYG!B14</f>
        <v>0</v>
      </c>
      <c r="C449">
        <f>NYG!X14</f>
        <v>0</v>
      </c>
      <c r="D449">
        <f>NYG!X14</f>
        <v>0</v>
      </c>
      <c r="E449">
        <f>NYG!X14</f>
        <v>0</v>
      </c>
    </row>
    <row r="450" spans="1:5" x14ac:dyDescent="0.25">
      <c r="A450" t="str">
        <f>MIN!A14</f>
        <v>QB*McCarthy, J.J. - MIN</v>
      </c>
      <c r="B450" s="1">
        <f>MIN!B14</f>
        <v>23</v>
      </c>
      <c r="C450">
        <f>MIN!X14</f>
        <v>0</v>
      </c>
      <c r="D450">
        <f>MIN!X14</f>
        <v>0</v>
      </c>
      <c r="E450">
        <f>MIN!X14</f>
        <v>0</v>
      </c>
    </row>
    <row r="451" spans="1:5" x14ac:dyDescent="0.25">
      <c r="A451" t="str">
        <f>ARI!A22</f>
        <v>RB*Conner, James - ARI</v>
      </c>
      <c r="B451" s="1">
        <f>ARI!B22</f>
        <v>31</v>
      </c>
      <c r="C451">
        <f>ARI!X22</f>
        <v>0</v>
      </c>
      <c r="D451">
        <f>ARI!Y22</f>
        <v>0</v>
      </c>
      <c r="E451">
        <f>ARI!Z22</f>
        <v>0</v>
      </c>
    </row>
    <row r="452" spans="1:5" x14ac:dyDescent="0.25">
      <c r="A452" t="str">
        <f xml:space="preserve"> GB!A33</f>
        <v>WR*Melton, Bo - GB</v>
      </c>
      <c r="B452" s="1">
        <f xml:space="preserve"> GB!B33</f>
        <v>27</v>
      </c>
      <c r="C452">
        <f xml:space="preserve"> GB!X33</f>
        <v>0</v>
      </c>
      <c r="D452">
        <f xml:space="preserve"> GB!Y33</f>
        <v>0</v>
      </c>
      <c r="E452">
        <f xml:space="preserve"> GB!Z33</f>
        <v>0</v>
      </c>
    </row>
    <row r="453" spans="1:5" x14ac:dyDescent="0.25">
      <c r="A453" t="str">
        <f xml:space="preserve"> DEN!A36</f>
        <v>WR*Butler, Hakeem  - DEN</v>
      </c>
      <c r="B453" s="1">
        <f xml:space="preserve"> DEN!B36</f>
        <v>30</v>
      </c>
      <c r="C453">
        <f xml:space="preserve"> DEN!X36</f>
        <v>0</v>
      </c>
      <c r="D453">
        <f xml:space="preserve"> DEN!Y36</f>
        <v>0</v>
      </c>
      <c r="E453">
        <f xml:space="preserve"> DEN!Z36</f>
        <v>0</v>
      </c>
    </row>
    <row r="454" spans="1:5" x14ac:dyDescent="0.25">
      <c r="A454">
        <f>LV!A26</f>
        <v>0</v>
      </c>
      <c r="B454" s="1">
        <f>LV!B26</f>
        <v>0</v>
      </c>
      <c r="C454">
        <f>LV!X26</f>
        <v>0</v>
      </c>
      <c r="D454">
        <f>LV!Y26</f>
        <v>0</v>
      </c>
      <c r="E454">
        <f>LV!Z26</f>
        <v>0</v>
      </c>
    </row>
    <row r="455" spans="1:5" x14ac:dyDescent="0.25">
      <c r="A455">
        <f>SEA!A43</f>
        <v>0</v>
      </c>
      <c r="B455" s="1">
        <f>SEA!B43</f>
        <v>28</v>
      </c>
      <c r="C455">
        <f>SEA!X43</f>
        <v>0</v>
      </c>
      <c r="D455">
        <f>SEA!Y43</f>
        <v>0</v>
      </c>
      <c r="E455">
        <f>SEA!Z43</f>
        <v>0</v>
      </c>
    </row>
    <row r="456" spans="1:5" x14ac:dyDescent="0.25">
      <c r="A456" t="str">
        <f>ARI!A23</f>
        <v>RB*Benson, Trey - ARI</v>
      </c>
      <c r="B456" s="1">
        <f>ARI!B23</f>
        <v>24</v>
      </c>
      <c r="C456">
        <f>ARI!X23</f>
        <v>0</v>
      </c>
      <c r="D456">
        <f>ARI!Y23</f>
        <v>0</v>
      </c>
      <c r="E456">
        <f>ARI!Z23</f>
        <v>0</v>
      </c>
    </row>
    <row r="457" spans="1:5" x14ac:dyDescent="0.25">
      <c r="A457" t="str">
        <f xml:space="preserve"> DET!A35</f>
        <v>WR*Law, Kendrick - DET</v>
      </c>
      <c r="B457" s="1">
        <f xml:space="preserve"> DET!B35</f>
        <v>21</v>
      </c>
      <c r="C457">
        <f xml:space="preserve"> DET!X35</f>
        <v>0</v>
      </c>
      <c r="D457">
        <f xml:space="preserve"> DET!Y35</f>
        <v>0</v>
      </c>
      <c r="E457">
        <f xml:space="preserve"> DET!Z35</f>
        <v>0</v>
      </c>
    </row>
    <row r="458" spans="1:5" x14ac:dyDescent="0.25">
      <c r="A458" t="str">
        <f>NO!A14</f>
        <v>QB*Rattler, Spencer - NO</v>
      </c>
      <c r="B458" s="1">
        <f>NO!B14</f>
        <v>26</v>
      </c>
      <c r="C458">
        <f>NO!X14</f>
        <v>0</v>
      </c>
      <c r="D458">
        <f>NO!X14</f>
        <v>0</v>
      </c>
      <c r="E458">
        <f>NO!X14</f>
        <v>0</v>
      </c>
    </row>
    <row r="459" spans="1:5" x14ac:dyDescent="0.25">
      <c r="A459" t="str">
        <f xml:space="preserve"> GB!A24</f>
        <v>RB*Lloyd, Marshawn - GB</v>
      </c>
      <c r="B459" s="1">
        <f xml:space="preserve"> GB!B24</f>
        <v>25</v>
      </c>
      <c r="C459">
        <f xml:space="preserve"> GB!X24</f>
        <v>0</v>
      </c>
      <c r="D459">
        <f xml:space="preserve"> GB!Y24</f>
        <v>0</v>
      </c>
      <c r="E459">
        <f xml:space="preserve"> GB!Z24</f>
        <v>0</v>
      </c>
    </row>
    <row r="460" spans="1:5" x14ac:dyDescent="0.25">
      <c r="A460" t="str">
        <f xml:space="preserve"> GB!A37</f>
        <v>WR*Moore, Skyy  - GB</v>
      </c>
      <c r="B460" s="1">
        <f xml:space="preserve"> GB!B37</f>
        <v>25</v>
      </c>
      <c r="C460">
        <f xml:space="preserve"> GB!X37</f>
        <v>0</v>
      </c>
      <c r="D460">
        <f xml:space="preserve"> GB!Y37</f>
        <v>0</v>
      </c>
      <c r="E460">
        <f xml:space="preserve"> GB!Z37</f>
        <v>0</v>
      </c>
    </row>
    <row r="461" spans="1:5" x14ac:dyDescent="0.25">
      <c r="A461" t="str">
        <f xml:space="preserve"> CLE!A15</f>
        <v>QB*Green, Taylen - CL</v>
      </c>
      <c r="B461" s="1">
        <f xml:space="preserve"> CLE!B15</f>
        <v>23</v>
      </c>
      <c r="C461">
        <f xml:space="preserve"> CLE!X15</f>
        <v>0</v>
      </c>
      <c r="D461">
        <f xml:space="preserve"> CLE!X15</f>
        <v>0</v>
      </c>
      <c r="E461">
        <f xml:space="preserve"> CLE!X15</f>
        <v>0</v>
      </c>
    </row>
    <row r="462" spans="1:5" x14ac:dyDescent="0.25">
      <c r="A462">
        <f>PIT!A25</f>
        <v>0</v>
      </c>
      <c r="B462" s="1">
        <f>PIT!B25</f>
        <v>0</v>
      </c>
      <c r="C462">
        <f>PIT!X25</f>
        <v>0</v>
      </c>
      <c r="D462">
        <f>PIT!Y25</f>
        <v>0</v>
      </c>
      <c r="E462">
        <f>PIT!Z25</f>
        <v>0</v>
      </c>
    </row>
    <row r="463" spans="1:5" x14ac:dyDescent="0.25">
      <c r="A463">
        <f>KC!A37</f>
        <v>0</v>
      </c>
      <c r="B463" s="1">
        <f>KC!B37</f>
        <v>0</v>
      </c>
      <c r="C463">
        <f>KC!X37</f>
        <v>0</v>
      </c>
      <c r="D463">
        <f>KC!Y37</f>
        <v>0</v>
      </c>
      <c r="E463">
        <f>KC!Z37</f>
        <v>0</v>
      </c>
    </row>
    <row r="464" spans="1:5" x14ac:dyDescent="0.25">
      <c r="A464" t="str">
        <f>MIN!A35</f>
        <v>WR*Jones, Jeshaun - MIN</v>
      </c>
      <c r="B464" s="1">
        <f>MIN!B35</f>
        <v>26</v>
      </c>
      <c r="C464">
        <f>MIN!X35</f>
        <v>0</v>
      </c>
      <c r="D464">
        <f>MIN!Y35</f>
        <v>0</v>
      </c>
      <c r="E464">
        <f>MIN!Z35</f>
        <v>0</v>
      </c>
    </row>
    <row r="465" spans="1:5" x14ac:dyDescent="0.25">
      <c r="A465" t="str">
        <f xml:space="preserve"> GB!A25</f>
        <v>RB*Martinez, Damien - GB</v>
      </c>
      <c r="B465" s="1">
        <f xml:space="preserve"> GB!B25</f>
        <v>22</v>
      </c>
      <c r="C465">
        <f xml:space="preserve"> GB!X25</f>
        <v>0</v>
      </c>
      <c r="D465">
        <f xml:space="preserve"> GB!Y25</f>
        <v>0</v>
      </c>
      <c r="E465">
        <f xml:space="preserve"> GB!Z25</f>
        <v>0</v>
      </c>
    </row>
    <row r="466" spans="1:5" x14ac:dyDescent="0.25">
      <c r="A466">
        <f>JAX!A16</f>
        <v>0</v>
      </c>
      <c r="B466" s="1">
        <f>JAX!B16</f>
        <v>0</v>
      </c>
      <c r="C466">
        <f>JAX!X16</f>
        <v>0</v>
      </c>
      <c r="D466">
        <f>JAX!X16</f>
        <v>0</v>
      </c>
      <c r="E466">
        <f>JAX!X16</f>
        <v>0</v>
      </c>
    </row>
    <row r="467" spans="1:5" x14ac:dyDescent="0.25">
      <c r="A467" t="str">
        <f>SEA!A15</f>
        <v>QB*Milroe, Jalen - SEA</v>
      </c>
      <c r="B467" s="1">
        <f>SEA!B15</f>
        <v>24</v>
      </c>
      <c r="C467">
        <f>SEA!X15</f>
        <v>0</v>
      </c>
      <c r="D467">
        <f>SEA!X15</f>
        <v>0</v>
      </c>
      <c r="E467">
        <f>SEA!X15</f>
        <v>0</v>
      </c>
    </row>
    <row r="468" spans="1:5" x14ac:dyDescent="0.25">
      <c r="A468" t="str">
        <f xml:space="preserve"> CIN!A22</f>
        <v>RB*Haynes, Jamal - CHI</v>
      </c>
      <c r="B468" s="1">
        <f xml:space="preserve"> CIN!B22</f>
        <v>23</v>
      </c>
      <c r="C468">
        <f xml:space="preserve"> CIN!X22</f>
        <v>0</v>
      </c>
      <c r="D468">
        <f xml:space="preserve"> CIN!Y22</f>
        <v>0</v>
      </c>
      <c r="E468">
        <f xml:space="preserve"> CIN!Z22</f>
        <v>0</v>
      </c>
    </row>
    <row r="469" spans="1:5" x14ac:dyDescent="0.25">
      <c r="A469" t="str">
        <f>LAR!A24</f>
        <v>RB*Hunter, Jarquez - LAR</v>
      </c>
      <c r="B469" s="1">
        <f>LAR!B24</f>
        <v>24</v>
      </c>
      <c r="C469">
        <f>LAR!X24</f>
        <v>0</v>
      </c>
      <c r="D469">
        <f>LAR!Y24</f>
        <v>0</v>
      </c>
      <c r="E469">
        <f>LAR!Z24</f>
        <v>0</v>
      </c>
    </row>
    <row r="470" spans="1:5" x14ac:dyDescent="0.25">
      <c r="A470" t="str">
        <f xml:space="preserve"> DAL!A37</f>
        <v>WRJ*Johnson, Tyler - DAL</v>
      </c>
      <c r="B470" s="1">
        <f xml:space="preserve"> DAL!B37</f>
        <v>27</v>
      </c>
      <c r="C470">
        <f xml:space="preserve"> DAL!X37</f>
        <v>0</v>
      </c>
      <c r="D470">
        <f xml:space="preserve"> DAL!Y37</f>
        <v>0</v>
      </c>
      <c r="E470">
        <f xml:space="preserve"> DAL!Z37</f>
        <v>0</v>
      </c>
    </row>
    <row r="471" spans="1:5" x14ac:dyDescent="0.25">
      <c r="A471" t="str">
        <f xml:space="preserve"> CAR!A16</f>
        <v>QB*Grier, Will - CAR</v>
      </c>
      <c r="B471" s="1">
        <f xml:space="preserve"> CAR!B16</f>
        <v>31</v>
      </c>
      <c r="C471">
        <f xml:space="preserve"> CAR!X16</f>
        <v>0</v>
      </c>
      <c r="D471">
        <f xml:space="preserve"> CAR!X16</f>
        <v>0</v>
      </c>
      <c r="E471">
        <f xml:space="preserve"> CAR!X16</f>
        <v>0</v>
      </c>
    </row>
    <row r="472" spans="1:5" x14ac:dyDescent="0.25">
      <c r="A472" t="str">
        <f>PHI!A36</f>
        <v>WR*Wilson, Johnny - PHI</v>
      </c>
      <c r="B472" s="1">
        <f>PHI!B36</f>
        <v>25</v>
      </c>
      <c r="C472">
        <f>PHI!X36</f>
        <v>0</v>
      </c>
      <c r="D472">
        <f>PHI!Y36</f>
        <v>0</v>
      </c>
      <c r="E472">
        <f>PHI!Z36</f>
        <v>0</v>
      </c>
    </row>
    <row r="473" spans="1:5" x14ac:dyDescent="0.25">
      <c r="A473" t="str">
        <f>MIA!A46</f>
        <v>TE*Sims, Ben - MIA</v>
      </c>
      <c r="B473" s="1">
        <f>MIA!B46</f>
        <v>26</v>
      </c>
      <c r="C473">
        <f>MIA!X46</f>
        <v>0</v>
      </c>
      <c r="D473">
        <f>MIA!Y46</f>
        <v>0</v>
      </c>
      <c r="E473">
        <f>MIA!Z46</f>
        <v>0</v>
      </c>
    </row>
    <row r="474" spans="1:5" x14ac:dyDescent="0.25">
      <c r="A474" t="str">
        <f>ARI!A16</f>
        <v>QB*Beck, Carson - ARI</v>
      </c>
      <c r="B474" s="1">
        <f>ARI!B16</f>
        <v>24</v>
      </c>
      <c r="C474">
        <f>ARI!X16</f>
        <v>0</v>
      </c>
      <c r="D474">
        <f>ARI!X16</f>
        <v>0</v>
      </c>
      <c r="E474">
        <f>ARI!X16</f>
        <v>0</v>
      </c>
    </row>
    <row r="475" spans="1:5" x14ac:dyDescent="0.25">
      <c r="A475" t="str">
        <f xml:space="preserve"> DAL!A15</f>
        <v>QB*Milton, Joe - DAL</v>
      </c>
      <c r="B475" s="1">
        <f xml:space="preserve"> DAL!B15</f>
        <v>26</v>
      </c>
      <c r="C475">
        <f xml:space="preserve"> DAL!X15</f>
        <v>0</v>
      </c>
      <c r="D475">
        <f xml:space="preserve"> DAL!X15</f>
        <v>0</v>
      </c>
      <c r="E475">
        <f xml:space="preserve"> DAL!X15</f>
        <v>0</v>
      </c>
    </row>
    <row r="476" spans="1:5" x14ac:dyDescent="0.25">
      <c r="A476">
        <f>NYJ!A16</f>
        <v>0</v>
      </c>
      <c r="B476" s="1">
        <f>NYJ!B16</f>
        <v>0</v>
      </c>
      <c r="C476">
        <f>NYJ!X16</f>
        <v>0</v>
      </c>
      <c r="D476">
        <f>NYJ!X16</f>
        <v>0</v>
      </c>
      <c r="E476">
        <f>NYJ!X16</f>
        <v>0</v>
      </c>
    </row>
    <row r="477" spans="1:5" x14ac:dyDescent="0.25">
      <c r="A477">
        <f>LAC!A26</f>
        <v>0</v>
      </c>
      <c r="B477" s="1">
        <f>LAC!B26</f>
        <v>0</v>
      </c>
      <c r="C477">
        <f>LAC!X26</f>
        <v>0</v>
      </c>
      <c r="D477">
        <f>LAC!Y26</f>
        <v>0</v>
      </c>
      <c r="E477">
        <f>LAC!Z26</f>
        <v>0</v>
      </c>
    </row>
    <row r="478" spans="1:5" x14ac:dyDescent="0.25">
      <c r="A478" t="str">
        <f>NYJ!A15</f>
        <v>QB*Klubnik, Cade - NYJ</v>
      </c>
      <c r="B478" s="1">
        <f>NYJ!B15</f>
        <v>22</v>
      </c>
      <c r="C478">
        <f>NYJ!X15</f>
        <v>0</v>
      </c>
      <c r="D478">
        <f>NYJ!X15</f>
        <v>0</v>
      </c>
      <c r="E478">
        <f>NYJ!X15</f>
        <v>0</v>
      </c>
    </row>
    <row r="479" spans="1:5" x14ac:dyDescent="0.25">
      <c r="A479">
        <f>TB!A37</f>
        <v>0</v>
      </c>
      <c r="B479" s="1">
        <f>TB!B37</f>
        <v>0</v>
      </c>
      <c r="C479">
        <f>TB!X37</f>
        <v>0</v>
      </c>
      <c r="D479">
        <f>TB!Y37</f>
        <v>0</v>
      </c>
      <c r="E479">
        <f>TB!Z37</f>
        <v>0</v>
      </c>
    </row>
    <row r="480" spans="1:5" x14ac:dyDescent="0.25">
      <c r="A480" t="str">
        <f>PIT!A45</f>
        <v>TE*McGree, Lake - PIT</v>
      </c>
      <c r="B480" s="1">
        <f>PIT!B45</f>
        <v>23</v>
      </c>
      <c r="C480">
        <f>PIT!X45</f>
        <v>0</v>
      </c>
      <c r="D480">
        <f>PIT!Y45</f>
        <v>0</v>
      </c>
      <c r="E480">
        <f>PIT!Z45</f>
        <v>0</v>
      </c>
    </row>
    <row r="481" spans="1:5" x14ac:dyDescent="0.25">
      <c r="A481" t="str">
        <f>ARI!A36</f>
        <v>WR*Weaver, Xavier - ARI</v>
      </c>
      <c r="B481" s="1">
        <f>ARI!B36</f>
        <v>23</v>
      </c>
      <c r="C481">
        <f>ARI!X36</f>
        <v>0</v>
      </c>
      <c r="D481">
        <f>ARI!Y36</f>
        <v>0</v>
      </c>
      <c r="E481">
        <f>ARI!Z36</f>
        <v>0</v>
      </c>
    </row>
    <row r="482" spans="1:5" x14ac:dyDescent="0.25">
      <c r="A482" t="str">
        <f>JAX!A37</f>
        <v>WR*Trammell, Austin - JAX</v>
      </c>
      <c r="B482" s="1">
        <f>JAX!B37</f>
        <v>28</v>
      </c>
      <c r="C482">
        <f>JAX!X37</f>
        <v>0</v>
      </c>
      <c r="D482">
        <f>JAX!Y37</f>
        <v>0</v>
      </c>
      <c r="E482">
        <f>JAX!Z37</f>
        <v>0</v>
      </c>
    </row>
    <row r="483" spans="1:5" x14ac:dyDescent="0.25">
      <c r="A483" t="str">
        <f>SEA!A25</f>
        <v>RB*McIntosh, Kenny - SEA</v>
      </c>
      <c r="B483" s="1">
        <f>SEA!B25</f>
        <v>26</v>
      </c>
      <c r="C483">
        <f>SEA!X25</f>
        <v>0</v>
      </c>
      <c r="D483">
        <f>SEA!Y25</f>
        <v>0</v>
      </c>
      <c r="E483">
        <f>SEA!Z25</f>
        <v>0</v>
      </c>
    </row>
    <row r="484" spans="1:5" x14ac:dyDescent="0.25">
      <c r="A484" t="str">
        <f>JAX!A36</f>
        <v>WR*Cameron, Josh - JAX</v>
      </c>
      <c r="B484" s="1">
        <f>JAX!B36</f>
        <v>23</v>
      </c>
      <c r="C484">
        <f>JAX!X36</f>
        <v>0</v>
      </c>
      <c r="D484">
        <f>JAX!Y36</f>
        <v>0</v>
      </c>
      <c r="E484">
        <f>JAX!Z36</f>
        <v>0</v>
      </c>
    </row>
    <row r="485" spans="1:5" x14ac:dyDescent="0.25">
      <c r="A485" t="str">
        <f>TB!A45</f>
        <v>TE*Kieft, Ko - TB</v>
      </c>
      <c r="B485" s="1">
        <f>TB!B45</f>
        <v>28</v>
      </c>
      <c r="C485">
        <f>TB!X45</f>
        <v>0</v>
      </c>
      <c r="D485">
        <f>TB!Y45</f>
        <v>0</v>
      </c>
      <c r="E485">
        <f>TB!Z45</f>
        <v>0</v>
      </c>
    </row>
    <row r="486" spans="1:5" x14ac:dyDescent="0.25">
      <c r="A486" t="str">
        <f>PIT!A26</f>
        <v>RB*Homer, Travis - PIT</v>
      </c>
      <c r="B486" s="1">
        <f>PIT!B26</f>
        <v>27</v>
      </c>
      <c r="C486">
        <f>PIT!X26</f>
        <v>0</v>
      </c>
      <c r="D486">
        <f>PIT!Y26</f>
        <v>0</v>
      </c>
      <c r="E486">
        <f>PIT!Z26</f>
        <v>0</v>
      </c>
    </row>
    <row r="487" spans="1:5" x14ac:dyDescent="0.25">
      <c r="A487" t="str">
        <f>PIT!A36</f>
        <v>WR*Heidenreich, El - PIT</v>
      </c>
      <c r="B487" s="1">
        <f>PIT!B36</f>
        <v>22</v>
      </c>
      <c r="C487">
        <f>PIT!X36</f>
        <v>0</v>
      </c>
      <c r="D487">
        <f>PIT!Y36</f>
        <v>0</v>
      </c>
      <c r="E487">
        <f>PIT!Z36</f>
        <v>0</v>
      </c>
    </row>
    <row r="488" spans="1:5" x14ac:dyDescent="0.25">
      <c r="A488" t="str">
        <f>NYG!A23</f>
        <v>RB*Gray, Eric - NYG</v>
      </c>
      <c r="B488" s="1">
        <f>NYG!B23</f>
        <v>27</v>
      </c>
      <c r="C488">
        <f>NYG!X23</f>
        <v>0</v>
      </c>
      <c r="D488">
        <f>NYG!Y23</f>
        <v>0</v>
      </c>
      <c r="E488">
        <f>NYG!Z23</f>
        <v>0</v>
      </c>
    </row>
    <row r="489" spans="1:5" x14ac:dyDescent="0.25">
      <c r="A489" t="str">
        <f>SF!A25</f>
        <v>RB*Taylor, Patrick - SF</v>
      </c>
      <c r="B489" s="1">
        <f>SF!B25</f>
        <v>28</v>
      </c>
      <c r="C489">
        <f>SF!X25</f>
        <v>0</v>
      </c>
      <c r="D489">
        <f>SF!Y25</f>
        <v>0</v>
      </c>
      <c r="E489">
        <f>SF!Z25</f>
        <v>0</v>
      </c>
    </row>
    <row r="490" spans="1:5" x14ac:dyDescent="0.25">
      <c r="A490">
        <f>NO!A15</f>
        <v>0</v>
      </c>
      <c r="B490" s="1">
        <f>NO!B15</f>
        <v>0</v>
      </c>
      <c r="C490">
        <f>NO!X15</f>
        <v>0</v>
      </c>
      <c r="D490">
        <f>NO!X15</f>
        <v>0</v>
      </c>
      <c r="E490">
        <f>NO!X15</f>
        <v>0</v>
      </c>
    </row>
    <row r="491" spans="1:5" x14ac:dyDescent="0.25">
      <c r="A491">
        <f xml:space="preserve"> IND!A26</f>
        <v>0</v>
      </c>
      <c r="B491" s="1">
        <f xml:space="preserve"> IND!B26</f>
        <v>0</v>
      </c>
      <c r="C491">
        <f xml:space="preserve"> IND!X26</f>
        <v>0</v>
      </c>
      <c r="D491">
        <f xml:space="preserve"> IND!Y26</f>
        <v>0</v>
      </c>
      <c r="E491">
        <f xml:space="preserve"> IND!Z26</f>
        <v>0</v>
      </c>
    </row>
    <row r="492" spans="1:5" x14ac:dyDescent="0.25">
      <c r="A492">
        <f>LAC!A45</f>
        <v>0</v>
      </c>
      <c r="B492" s="1">
        <f>LAC!B45</f>
        <v>0</v>
      </c>
      <c r="C492">
        <f>LAC!X45</f>
        <v>0</v>
      </c>
      <c r="D492">
        <f>LAC!Y45</f>
        <v>0</v>
      </c>
      <c r="E492">
        <f>LAC!Z45</f>
        <v>0</v>
      </c>
    </row>
    <row r="493" spans="1:5" x14ac:dyDescent="0.25">
      <c r="A493" t="str">
        <f xml:space="preserve"> HOU!A43</f>
        <v>TE*Klein, Marlin - HOU</v>
      </c>
      <c r="B493" s="1">
        <f xml:space="preserve"> HOU!B43</f>
        <v>23</v>
      </c>
      <c r="C493">
        <f xml:space="preserve"> HOU!X43</f>
        <v>0</v>
      </c>
      <c r="D493">
        <f xml:space="preserve"> HOU!Y43</f>
        <v>0</v>
      </c>
      <c r="E493">
        <f xml:space="preserve"> HOU!Z43</f>
        <v>0</v>
      </c>
    </row>
    <row r="494" spans="1:5" x14ac:dyDescent="0.25">
      <c r="A494" t="str">
        <f>PHI!A45</f>
        <v>TE*Mundt, Johnny - PHI</v>
      </c>
      <c r="B494" s="1">
        <f>PHI!B45</f>
        <v>31</v>
      </c>
      <c r="C494">
        <f>PHI!X45</f>
        <v>0</v>
      </c>
      <c r="D494">
        <f>PHI!Y45</f>
        <v>0</v>
      </c>
      <c r="E494">
        <f>PHI!Z45</f>
        <v>0</v>
      </c>
    </row>
    <row r="495" spans="1:5" x14ac:dyDescent="0.25">
      <c r="A495" t="str">
        <f>SF!A44</f>
        <v>TE*Farrell, Luke - SF</v>
      </c>
      <c r="B495" s="1">
        <f>SF!B44</f>
        <v>29</v>
      </c>
      <c r="C495">
        <f>SF!X44</f>
        <v>0</v>
      </c>
      <c r="D495">
        <f>SF!Y44</f>
        <v>0</v>
      </c>
      <c r="E495">
        <f>SF!Z44</f>
        <v>0</v>
      </c>
    </row>
    <row r="496" spans="1:5" x14ac:dyDescent="0.25">
      <c r="A496">
        <f>LAC!A25</f>
        <v>0</v>
      </c>
      <c r="B496" s="1">
        <f>LAC!B25</f>
        <v>0</v>
      </c>
      <c r="C496">
        <f>LAC!X25</f>
        <v>0</v>
      </c>
      <c r="D496">
        <f>LAC!Y25</f>
        <v>0</v>
      </c>
      <c r="E496">
        <f>LAC!Z25</f>
        <v>0</v>
      </c>
    </row>
    <row r="497" spans="1:5" x14ac:dyDescent="0.25">
      <c r="A497" t="str">
        <f xml:space="preserve"> DET!A16</f>
        <v>QB*Altmyer, Luke - DET</v>
      </c>
      <c r="B497" s="1">
        <f xml:space="preserve"> DET!B16</f>
        <v>23</v>
      </c>
      <c r="C497">
        <f xml:space="preserve"> DET!X16</f>
        <v>0</v>
      </c>
      <c r="D497">
        <f xml:space="preserve"> DET!X16</f>
        <v>0</v>
      </c>
      <c r="E497">
        <f xml:space="preserve"> DET!X16</f>
        <v>0</v>
      </c>
    </row>
    <row r="498" spans="1:5" x14ac:dyDescent="0.25">
      <c r="A498" t="str">
        <f>KC!A46</f>
        <v>TE*Briningstool, Jake - KC</v>
      </c>
      <c r="B498" s="1">
        <f>KC!B46</f>
        <v>23</v>
      </c>
      <c r="C498">
        <f>KC!X46</f>
        <v>0</v>
      </c>
      <c r="D498">
        <f>KC!Y46</f>
        <v>0</v>
      </c>
      <c r="E498">
        <f>KC!Z46</f>
        <v>0</v>
      </c>
    </row>
    <row r="499" spans="1:5" x14ac:dyDescent="0.25">
      <c r="A499">
        <f xml:space="preserve"> HOU!A26</f>
        <v>0</v>
      </c>
      <c r="B499" s="1">
        <f xml:space="preserve"> HOU!B26</f>
        <v>0</v>
      </c>
      <c r="C499">
        <f xml:space="preserve"> HOU!X26</f>
        <v>0</v>
      </c>
      <c r="D499">
        <f>ARI!Y236</f>
        <v>0</v>
      </c>
      <c r="E499">
        <f>ARI!Z236</f>
        <v>0</v>
      </c>
    </row>
    <row r="500" spans="1:5" x14ac:dyDescent="0.25">
      <c r="A500" t="str">
        <f>KC!A26</f>
        <v>RB*Ott, Jadyn - KC</v>
      </c>
      <c r="B500" s="1">
        <f>KC!B26</f>
        <v>23</v>
      </c>
      <c r="C500">
        <f>KC!X26</f>
        <v>0</v>
      </c>
      <c r="D500">
        <f>ARI!Y290</f>
        <v>0</v>
      </c>
      <c r="E500">
        <f>ARI!Z290</f>
        <v>0</v>
      </c>
    </row>
    <row r="501" spans="1:5" x14ac:dyDescent="0.25">
      <c r="A501" t="str">
        <f>SEA!A46</f>
        <v>TE*Saubert, Eric - SEA</v>
      </c>
      <c r="B501" s="1">
        <f>SEA!B46</f>
        <v>32</v>
      </c>
      <c r="C501">
        <f>SEA!X46</f>
        <v>0</v>
      </c>
      <c r="D501">
        <f>ARI!Y532</f>
        <v>0</v>
      </c>
      <c r="E501">
        <f>ARI!Z532</f>
        <v>0</v>
      </c>
    </row>
    <row r="502" spans="1:5" x14ac:dyDescent="0.25">
      <c r="A502">
        <f>LAR!A25</f>
        <v>0</v>
      </c>
      <c r="B502" s="1">
        <f>LAR!B25</f>
        <v>0</v>
      </c>
      <c r="C502">
        <f>LAR!X25</f>
        <v>0</v>
      </c>
      <c r="D502">
        <f>LAR!Y25</f>
        <v>0</v>
      </c>
      <c r="E502">
        <f>LAR!Z25</f>
        <v>0</v>
      </c>
    </row>
    <row r="503" spans="1:5" x14ac:dyDescent="0.25">
      <c r="A503">
        <f>NE!A16</f>
        <v>0</v>
      </c>
      <c r="B503" s="1">
        <f>NE!B16</f>
        <v>0</v>
      </c>
      <c r="C503">
        <f>NE!X16</f>
        <v>0</v>
      </c>
      <c r="D503">
        <f>NE!X16</f>
        <v>0</v>
      </c>
      <c r="E503">
        <f>NE!X16</f>
        <v>0</v>
      </c>
    </row>
    <row r="504" spans="1:5" x14ac:dyDescent="0.25">
      <c r="A504" t="str">
        <f>TEN!A16</f>
        <v>QB*Levis, Will - TEN</v>
      </c>
      <c r="B504" s="1">
        <f>TEN!B16</f>
        <v>27</v>
      </c>
      <c r="C504">
        <f>TEN!X16</f>
        <v>0</v>
      </c>
      <c r="D504">
        <f>TEN!X16</f>
        <v>0</v>
      </c>
      <c r="E504">
        <f>TEN!X16</f>
        <v>0</v>
      </c>
    </row>
    <row r="505" spans="1:5" x14ac:dyDescent="0.25">
      <c r="A505">
        <f>TB!A25</f>
        <v>0</v>
      </c>
      <c r="B505" s="1">
        <f>TB!B25</f>
        <v>0</v>
      </c>
      <c r="C505">
        <f>TB!X25</f>
        <v>0</v>
      </c>
      <c r="D505">
        <f>TB!Y25</f>
        <v>0</v>
      </c>
      <c r="E505">
        <f>TB!Z25</f>
        <v>0</v>
      </c>
    </row>
    <row r="506" spans="1:5" x14ac:dyDescent="0.25">
      <c r="A506" t="str">
        <f>WAS!A46</f>
        <v>TE*Yankoff, Colson - WAS</v>
      </c>
      <c r="B506" s="1">
        <f>WAS!B46</f>
        <v>26</v>
      </c>
      <c r="C506">
        <f>WAS!X46</f>
        <v>0</v>
      </c>
      <c r="D506">
        <f>WAS!Y46</f>
        <v>0</v>
      </c>
      <c r="E506">
        <f>WAS!Z46</f>
        <v>0</v>
      </c>
    </row>
    <row r="507" spans="1:5" x14ac:dyDescent="0.25">
      <c r="A507" t="str">
        <f>PIT!A15</f>
        <v>QB*Rudolph, Mason - PIT</v>
      </c>
      <c r="B507" s="1">
        <f>PIT!B15</f>
        <v>31</v>
      </c>
      <c r="C507">
        <f>PIT!X15</f>
        <v>0</v>
      </c>
      <c r="D507">
        <f>PIT!X15</f>
        <v>0</v>
      </c>
      <c r="E507">
        <f>PIT!X15</f>
        <v>0</v>
      </c>
    </row>
    <row r="508" spans="1:5" x14ac:dyDescent="0.25">
      <c r="A508" t="str">
        <f>LV!A16</f>
        <v>QB*O'Connell, Aidan - LV</v>
      </c>
      <c r="B508" s="1">
        <f>LV!B16</f>
        <v>28</v>
      </c>
      <c r="C508">
        <f>LV!X16</f>
        <v>0</v>
      </c>
      <c r="D508">
        <f>LV!X16</f>
        <v>0</v>
      </c>
      <c r="E508">
        <f>LV!X16</f>
        <v>0</v>
      </c>
    </row>
    <row r="509" spans="1:5" x14ac:dyDescent="0.25">
      <c r="A509" t="str">
        <f>NE!A15</f>
        <v>QB*DeVito, Tommy - NE</v>
      </c>
      <c r="B509" s="1">
        <f>NE!B15</f>
        <v>27</v>
      </c>
      <c r="C509">
        <f>NE!X15</f>
        <v>0</v>
      </c>
      <c r="D509">
        <f>NE!X15</f>
        <v>0</v>
      </c>
      <c r="E509">
        <f>NE!X15</f>
        <v>0</v>
      </c>
    </row>
    <row r="510" spans="1:5" x14ac:dyDescent="0.25">
      <c r="A510" t="str">
        <f>WAS!A15</f>
        <v>QB*Mariota, Marcus - WAS</v>
      </c>
      <c r="B510" s="1">
        <f>WAS!B15</f>
        <v>33</v>
      </c>
      <c r="C510">
        <f>WAS!X15</f>
        <v>0</v>
      </c>
      <c r="D510">
        <f>WAS!X15</f>
        <v>0</v>
      </c>
      <c r="E510">
        <f>WAS!X15</f>
        <v>0</v>
      </c>
    </row>
    <row r="511" spans="1:5" x14ac:dyDescent="0.25">
      <c r="A511">
        <f>MIA!A26</f>
        <v>0</v>
      </c>
      <c r="B511" s="1">
        <f>MIA!B26</f>
        <v>0</v>
      </c>
      <c r="C511">
        <f>MIA!X26</f>
        <v>0</v>
      </c>
      <c r="D511">
        <f>MIA!Y26</f>
        <v>0</v>
      </c>
      <c r="E511">
        <f>MIA!Z26</f>
        <v>0</v>
      </c>
    </row>
    <row r="512" spans="1:5" x14ac:dyDescent="0.25">
      <c r="A512">
        <f>TB!A46</f>
        <v>0</v>
      </c>
      <c r="B512" s="1">
        <f>TB!B46</f>
        <v>0</v>
      </c>
      <c r="C512">
        <f>TB!X46</f>
        <v>0</v>
      </c>
      <c r="D512">
        <f>TB!Y46</f>
        <v>0</v>
      </c>
      <c r="E512">
        <f>TB!Z46</f>
        <v>0</v>
      </c>
    </row>
    <row r="513" spans="1:5" x14ac:dyDescent="0.25">
      <c r="A513">
        <f>MIA!A16</f>
        <v>0</v>
      </c>
      <c r="B513" s="1">
        <f>MIA!B16</f>
        <v>0</v>
      </c>
      <c r="C513">
        <f>MIA!X16</f>
        <v>0</v>
      </c>
      <c r="D513">
        <f>MIA!X16</f>
        <v>0</v>
      </c>
      <c r="E513">
        <f>MIA!X16</f>
        <v>0</v>
      </c>
    </row>
    <row r="514" spans="1:5" x14ac:dyDescent="0.25">
      <c r="A514" t="str">
        <f>PHI!A15</f>
        <v>QB*McKee, Tanner - PHI</v>
      </c>
      <c r="B514" s="1">
        <f>PHI!B15</f>
        <v>26</v>
      </c>
      <c r="C514">
        <f>PHI!X15</f>
        <v>0</v>
      </c>
      <c r="D514">
        <f>PHI!X15</f>
        <v>0</v>
      </c>
      <c r="E514">
        <f>PHI!X15</f>
        <v>0</v>
      </c>
    </row>
    <row r="515" spans="1:5" x14ac:dyDescent="0.25">
      <c r="A515" t="str">
        <f>SF!A16</f>
        <v>QB*Rourke, Kurtis - SF</v>
      </c>
      <c r="B515" s="1">
        <f>SF!B16</f>
        <v>25</v>
      </c>
      <c r="C515">
        <f>SF!X16</f>
        <v>0</v>
      </c>
      <c r="D515">
        <f>SF!X16</f>
        <v>0</v>
      </c>
      <c r="E515">
        <f>SF!X16</f>
        <v>0</v>
      </c>
    </row>
    <row r="516" spans="1:5" x14ac:dyDescent="0.25">
      <c r="A516" t="str">
        <f>MIN!A16</f>
        <v>WR*Wentz, Carson - MIN</v>
      </c>
      <c r="B516" s="1">
        <f>MIN!B16</f>
        <v>33</v>
      </c>
      <c r="C516">
        <f>MIN!X16</f>
        <v>0</v>
      </c>
      <c r="D516">
        <f>MIN!X16</f>
        <v>0</v>
      </c>
      <c r="E516">
        <f>MIN!X16</f>
        <v>0</v>
      </c>
    </row>
    <row r="517" spans="1:5" x14ac:dyDescent="0.25">
      <c r="A517" t="str">
        <f>MIA!A15</f>
        <v>QB*Ewers, Quinn - MIA</v>
      </c>
      <c r="B517" s="1">
        <f>MIA!B15</f>
        <v>23</v>
      </c>
      <c r="C517">
        <f>MIA!X15</f>
        <v>0</v>
      </c>
      <c r="D517">
        <f>MIA!X15</f>
        <v>0</v>
      </c>
      <c r="E517">
        <f>MIA!X15</f>
        <v>0</v>
      </c>
    </row>
    <row r="518" spans="1:5" x14ac:dyDescent="0.25">
      <c r="A518" t="str">
        <f>LV!A46</f>
        <v>TE*Myarick, Chris - LV</v>
      </c>
      <c r="B518" s="1">
        <f>LV!B46</f>
        <v>31</v>
      </c>
      <c r="C518">
        <f>LV!X46</f>
        <v>0</v>
      </c>
      <c r="D518">
        <f>LV!Y46</f>
        <v>0</v>
      </c>
      <c r="E518">
        <f>LV!Z46</f>
        <v>0</v>
      </c>
    </row>
    <row r="519" spans="1:5" x14ac:dyDescent="0.25">
      <c r="A519">
        <f>LAC!A15</f>
        <v>0</v>
      </c>
      <c r="B519" s="1">
        <f>LAC!B15</f>
        <v>0</v>
      </c>
      <c r="C519">
        <f>LAC!X15</f>
        <v>0</v>
      </c>
      <c r="D519">
        <f>LAC!X15</f>
        <v>0</v>
      </c>
      <c r="E519">
        <f>LAC!X15</f>
        <v>0</v>
      </c>
    </row>
    <row r="520" spans="1:5" x14ac:dyDescent="0.25">
      <c r="A520" t="str">
        <f>BALT!A37</f>
        <v>WR*Guillory, Xavier - BAL</v>
      </c>
      <c r="B520" s="1">
        <f>BALT!B37</f>
        <v>24</v>
      </c>
      <c r="C520">
        <f>BALT!X37</f>
        <v>0</v>
      </c>
      <c r="D520">
        <f>BALT!Y37</f>
        <v>0</v>
      </c>
      <c r="E520">
        <f>BALT!Z37</f>
        <v>0</v>
      </c>
    </row>
    <row r="521" spans="1:5" x14ac:dyDescent="0.25">
      <c r="A521" t="str">
        <f xml:space="preserve"> DEN!A15</f>
        <v>QB*Stidham, Jarrett - DEN</v>
      </c>
      <c r="B521" s="1">
        <f xml:space="preserve"> DEN!B15</f>
        <v>30</v>
      </c>
      <c r="C521">
        <f xml:space="preserve"> DEN!X15</f>
        <v>0</v>
      </c>
      <c r="D521">
        <f xml:space="preserve"> DEN!X15</f>
        <v>0</v>
      </c>
      <c r="E521">
        <f xml:space="preserve"> DEN!X15</f>
        <v>0</v>
      </c>
    </row>
    <row r="522" spans="1:5" x14ac:dyDescent="0.25">
      <c r="A522">
        <f>ATL!A25</f>
        <v>0</v>
      </c>
      <c r="B522" s="1">
        <f>ATL!B25</f>
        <v>0</v>
      </c>
      <c r="C522">
        <f>ATL!X25</f>
        <v>0</v>
      </c>
      <c r="D522">
        <f>ATL!Y25</f>
        <v>0</v>
      </c>
      <c r="E522">
        <f>ATL!Z25</f>
        <v>0</v>
      </c>
    </row>
    <row r="523" spans="1:5" x14ac:dyDescent="0.25">
      <c r="A523" t="str">
        <f>ARI!A37</f>
        <v>WR*Virgil, Reggie - ARI</v>
      </c>
      <c r="B523" s="1">
        <f>ARI!B37</f>
        <v>22</v>
      </c>
      <c r="C523">
        <f>ARI!X37</f>
        <v>0</v>
      </c>
      <c r="D523">
        <f>ARI!Y37</f>
        <v>0</v>
      </c>
      <c r="E523">
        <f>ARI!Z37</f>
        <v>0</v>
      </c>
    </row>
    <row r="524" spans="1:5" x14ac:dyDescent="0.25">
      <c r="A524" t="str">
        <f>NYJ!A25</f>
        <v>RB*Nwangwu, Kene - NYJ</v>
      </c>
      <c r="B524" s="1">
        <f>NYJ!B25</f>
        <v>28</v>
      </c>
      <c r="C524">
        <f>NYJ!X25</f>
        <v>0</v>
      </c>
      <c r="D524">
        <f>NYJ!Y25</f>
        <v>0</v>
      </c>
      <c r="E524">
        <f>NYJ!Z25</f>
        <v>0</v>
      </c>
    </row>
    <row r="525" spans="1:5" x14ac:dyDescent="0.25">
      <c r="A525">
        <f>NYJ!A26</f>
        <v>0</v>
      </c>
      <c r="B525" s="1">
        <f>NYJ!B26</f>
        <v>0</v>
      </c>
      <c r="C525">
        <f>NYJ!X26</f>
        <v>0</v>
      </c>
      <c r="D525">
        <f>NYJ!Y26</f>
        <v>0</v>
      </c>
      <c r="E525">
        <f>NYJ!Z26</f>
        <v>0</v>
      </c>
    </row>
    <row r="526" spans="1:5" x14ac:dyDescent="0.25">
      <c r="A526" t="str">
        <f xml:space="preserve"> DET!A37</f>
        <v>WR*Lovett, Dominic - DET</v>
      </c>
      <c r="B526" s="1">
        <f xml:space="preserve"> DET!B37</f>
        <v>24</v>
      </c>
      <c r="C526">
        <f xml:space="preserve"> DET!X37</f>
        <v>0</v>
      </c>
      <c r="D526">
        <f xml:space="preserve"> DET!Y37</f>
        <v>0</v>
      </c>
      <c r="E526">
        <f xml:space="preserve"> DET!Z37</f>
        <v>0</v>
      </c>
    </row>
    <row r="527" spans="1:5" x14ac:dyDescent="0.25">
      <c r="A527" t="str">
        <f xml:space="preserve"> DAL!A16</f>
        <v>QB*Howell, Sam - DAL</v>
      </c>
      <c r="B527" s="1">
        <f xml:space="preserve"> DAL!B16</f>
        <v>25</v>
      </c>
      <c r="C527">
        <f xml:space="preserve"> DAL!X16</f>
        <v>0</v>
      </c>
      <c r="D527">
        <f xml:space="preserve"> DAL!X16</f>
        <v>0</v>
      </c>
      <c r="E527">
        <f xml:space="preserve"> DAL!X16</f>
        <v>0</v>
      </c>
    </row>
    <row r="528" spans="1:5" x14ac:dyDescent="0.25">
      <c r="A528" t="str">
        <f>KC!A16</f>
        <v>QB*Nussmeier, Garrett - KC</v>
      </c>
      <c r="B528" s="1">
        <f>KC!B16</f>
        <v>24</v>
      </c>
      <c r="C528">
        <f>KC!X16</f>
        <v>0</v>
      </c>
      <c r="D528">
        <f>KC!X16</f>
        <v>0</v>
      </c>
      <c r="E528">
        <f>KC!X16</f>
        <v>0</v>
      </c>
    </row>
    <row r="529" spans="1:5" x14ac:dyDescent="0.25">
      <c r="A529" t="str">
        <f>ATL!A15</f>
        <v>QB*Siemian, Trevor - ATL</v>
      </c>
      <c r="B529" s="1">
        <f>ATL!B15</f>
        <v>34</v>
      </c>
      <c r="C529">
        <f>ATL!X15</f>
        <v>0</v>
      </c>
      <c r="D529">
        <f>ATL!X15</f>
        <v>0</v>
      </c>
      <c r="E529">
        <f>ATL!X15</f>
        <v>0</v>
      </c>
    </row>
    <row r="530" spans="1:5" x14ac:dyDescent="0.25">
      <c r="A530">
        <f xml:space="preserve"> CAR!A26</f>
        <v>0</v>
      </c>
      <c r="B530" s="1">
        <f xml:space="preserve"> CAR!B26</f>
        <v>0</v>
      </c>
      <c r="C530">
        <f xml:space="preserve"> CAR!X26</f>
        <v>0</v>
      </c>
      <c r="D530">
        <f xml:space="preserve"> CAR!Y26</f>
        <v>0</v>
      </c>
      <c r="E530">
        <f xml:space="preserve"> CAR!Z26</f>
        <v>0</v>
      </c>
    </row>
    <row r="531" spans="1:5" x14ac:dyDescent="0.25">
      <c r="A531">
        <f>ATL!A26</f>
        <v>0</v>
      </c>
      <c r="B531" s="1">
        <f>ATL!B26</f>
        <v>0</v>
      </c>
      <c r="C531">
        <f>ATL!X26</f>
        <v>0</v>
      </c>
      <c r="D531">
        <f>ATL!Y26</f>
        <v>0</v>
      </c>
      <c r="E531">
        <f>ATL!Z26</f>
        <v>0</v>
      </c>
    </row>
    <row r="532" spans="1:5" x14ac:dyDescent="0.25">
      <c r="A532">
        <f xml:space="preserve"> DET!A25</f>
        <v>0</v>
      </c>
      <c r="B532" s="1">
        <f xml:space="preserve"> DET!B25</f>
        <v>0</v>
      </c>
      <c r="C532">
        <f xml:space="preserve"> DET!X25</f>
        <v>0</v>
      </c>
      <c r="D532">
        <f xml:space="preserve"> DET!Y25</f>
        <v>0</v>
      </c>
      <c r="E532">
        <f xml:space="preserve"> DET!Z25</f>
        <v>0</v>
      </c>
    </row>
    <row r="533" spans="1:5" x14ac:dyDescent="0.25">
      <c r="A533">
        <f>ATL!A46</f>
        <v>0</v>
      </c>
      <c r="B533" s="1">
        <f>ATL!B46</f>
        <v>0</v>
      </c>
      <c r="C533">
        <f>ATL!X46</f>
        <v>0</v>
      </c>
      <c r="D533">
        <f>ATL!Y46</f>
        <v>0</v>
      </c>
      <c r="E533">
        <f>ATL!Z46</f>
        <v>0</v>
      </c>
    </row>
    <row r="534" spans="1:5" x14ac:dyDescent="0.25">
      <c r="A534">
        <f xml:space="preserve"> DET!A46</f>
        <v>0</v>
      </c>
      <c r="B534" s="1">
        <f xml:space="preserve"> DET!B46</f>
        <v>0</v>
      </c>
      <c r="C534">
        <f xml:space="preserve"> DET!X46</f>
        <v>0</v>
      </c>
      <c r="D534">
        <f xml:space="preserve"> DET!Y46</f>
        <v>0</v>
      </c>
      <c r="E534">
        <f xml:space="preserve"> DET!Z46</f>
        <v>0</v>
      </c>
    </row>
    <row r="535" spans="1:5" x14ac:dyDescent="0.25">
      <c r="A535" t="str">
        <f>SF!A46</f>
        <v>TE*Willis, Brayden - SF</v>
      </c>
      <c r="B535" s="1">
        <f>SF!B46</f>
        <v>27</v>
      </c>
      <c r="C535">
        <f>SF!X46</f>
        <v>0</v>
      </c>
      <c r="D535">
        <f>SF!Y46</f>
        <v>0</v>
      </c>
      <c r="E535">
        <f>SF!Z46</f>
        <v>0</v>
      </c>
    </row>
    <row r="536" spans="1:5" x14ac:dyDescent="0.25">
      <c r="A536" t="str">
        <f>ARI!A46</f>
        <v>TE*Quitoriano, Teegan - ARI</v>
      </c>
      <c r="B536" s="1">
        <f>ARI!B46</f>
        <v>26</v>
      </c>
      <c r="C536">
        <f>ARI!X46</f>
        <v>0</v>
      </c>
      <c r="D536">
        <f>ARI!Y46</f>
        <v>0</v>
      </c>
      <c r="E536">
        <f>ARI!Z46</f>
        <v>0</v>
      </c>
    </row>
    <row r="537" spans="1:5" x14ac:dyDescent="0.25">
      <c r="A537">
        <f>BALT!A26</f>
        <v>0</v>
      </c>
      <c r="B537" s="1">
        <f>BALT!B26</f>
        <v>0</v>
      </c>
      <c r="C537">
        <f>BALT!X26</f>
        <v>0</v>
      </c>
      <c r="D537">
        <f>BALT!Y26</f>
        <v>0</v>
      </c>
      <c r="E537">
        <f>BALT!Z26</f>
        <v>0</v>
      </c>
    </row>
    <row r="538" spans="1:5" x14ac:dyDescent="0.25">
      <c r="A538" t="str">
        <f>NO!A46</f>
        <v>TE*Matavao, Moliki - NO</v>
      </c>
      <c r="B538" s="1">
        <f>NO!B46</f>
        <v>23</v>
      </c>
      <c r="C538">
        <f>NO!X46</f>
        <v>0</v>
      </c>
      <c r="D538">
        <f>NO!Y46</f>
        <v>0</v>
      </c>
      <c r="E538">
        <f>NO!Z46</f>
        <v>0</v>
      </c>
    </row>
    <row r="539" spans="1:5" x14ac:dyDescent="0.25">
      <c r="A539">
        <f>BUF!A25</f>
        <v>0</v>
      </c>
      <c r="B539" s="1">
        <f>BUF!B25</f>
        <v>0</v>
      </c>
      <c r="C539">
        <f>BUF!X25</f>
        <v>0</v>
      </c>
      <c r="D539">
        <f>ARI!Y56</f>
        <v>0</v>
      </c>
      <c r="E539">
        <f>ARI!Z56</f>
        <v>0</v>
      </c>
    </row>
    <row r="540" spans="1:5" x14ac:dyDescent="0.25">
      <c r="A540">
        <f>BUF!A26</f>
        <v>0</v>
      </c>
      <c r="B540" s="1">
        <f>BUF!B26</f>
        <v>0</v>
      </c>
      <c r="C540">
        <f>BUF!X26</f>
        <v>0</v>
      </c>
      <c r="D540">
        <f>ARI!Y57</f>
        <v>0</v>
      </c>
      <c r="E540">
        <f>ARI!Z57</f>
        <v>0</v>
      </c>
    </row>
    <row r="541" spans="1:5" x14ac:dyDescent="0.25">
      <c r="A541">
        <f>BUF!A46</f>
        <v>0</v>
      </c>
      <c r="B541" s="1">
        <f>BUF!B46</f>
        <v>0</v>
      </c>
      <c r="C541">
        <f>BUF!X46</f>
        <v>0</v>
      </c>
      <c r="D541">
        <f>ARI!Y67</f>
        <v>0</v>
      </c>
      <c r="E541">
        <f>ARI!Z67</f>
        <v>0</v>
      </c>
    </row>
    <row r="542" spans="1:5" x14ac:dyDescent="0.25">
      <c r="A542" t="str">
        <f xml:space="preserve"> CIN!A26</f>
        <v>RB*Brightwell, Gary - CIN</v>
      </c>
      <c r="B542" s="1">
        <f xml:space="preserve"> CIN!B26</f>
        <v>27</v>
      </c>
      <c r="C542">
        <f xml:space="preserve"> CIN!X26</f>
        <v>0</v>
      </c>
      <c r="D542">
        <f>ARI!Y129</f>
        <v>0</v>
      </c>
      <c r="E542">
        <f>ARI!Z129</f>
        <v>0</v>
      </c>
    </row>
    <row r="543" spans="1:5" x14ac:dyDescent="0.25">
      <c r="A543">
        <f xml:space="preserve"> GB!A26</f>
        <v>0</v>
      </c>
      <c r="B543" s="1">
        <f xml:space="preserve"> GB!B26</f>
        <v>0</v>
      </c>
      <c r="C543">
        <f xml:space="preserve"> GB!X26</f>
        <v>0</v>
      </c>
      <c r="D543">
        <f>ARI!Y218</f>
        <v>0</v>
      </c>
      <c r="E543">
        <f>ARI!Z218</f>
        <v>0</v>
      </c>
    </row>
    <row r="544" spans="1:5" x14ac:dyDescent="0.25">
      <c r="A544">
        <f xml:space="preserve"> GB!A46</f>
        <v>0</v>
      </c>
      <c r="B544" s="1">
        <f xml:space="preserve"> GB!B46</f>
        <v>0</v>
      </c>
      <c r="C544">
        <f xml:space="preserve"> GB!X46</f>
        <v>0</v>
      </c>
      <c r="D544">
        <f>ARI!Y228</f>
        <v>0</v>
      </c>
      <c r="E544">
        <f>ARI!Z228</f>
        <v>0</v>
      </c>
    </row>
    <row r="545" spans="1:5" x14ac:dyDescent="0.25">
      <c r="A545" t="str">
        <f>MIN!A37</f>
        <v>WR*Price, Myles - MIN</v>
      </c>
      <c r="B545" s="1">
        <f>MIN!B37</f>
        <v>24</v>
      </c>
      <c r="C545">
        <f>MIN!X37</f>
        <v>0</v>
      </c>
      <c r="D545">
        <f>ARI!Y385</f>
        <v>0</v>
      </c>
      <c r="E545">
        <f>ARI!Z385</f>
        <v>0</v>
      </c>
    </row>
    <row r="546" spans="1:5" x14ac:dyDescent="0.25">
      <c r="A546">
        <f>NYG!A26</f>
        <v>0</v>
      </c>
      <c r="B546" s="1">
        <f>NYG!B26</f>
        <v>0</v>
      </c>
      <c r="C546">
        <f>NYG!X26</f>
        <v>0</v>
      </c>
      <c r="D546">
        <f>ARI!Y432</f>
        <v>0</v>
      </c>
      <c r="E546">
        <f>ARI!Z432</f>
        <v>0</v>
      </c>
    </row>
    <row r="547" spans="1:5" x14ac:dyDescent="0.25">
      <c r="A547">
        <f>PHI!A26</f>
        <v>0</v>
      </c>
      <c r="B547" s="1">
        <f>PHI!B26</f>
        <v>0</v>
      </c>
      <c r="C547">
        <f>PHI!X26</f>
        <v>0</v>
      </c>
      <c r="D547">
        <f>ARI!Y468</f>
        <v>0</v>
      </c>
      <c r="E547">
        <f>ARI!Z468</f>
        <v>0</v>
      </c>
    </row>
    <row r="548" spans="1:5" x14ac:dyDescent="0.25">
      <c r="A548">
        <f>TB!A26</f>
        <v>0</v>
      </c>
      <c r="B548" s="1">
        <f>TB!B26</f>
        <v>0</v>
      </c>
      <c r="C548">
        <f>TB!X26</f>
        <v>0</v>
      </c>
      <c r="D548">
        <f>ARI!Y540</f>
        <v>0</v>
      </c>
      <c r="E548">
        <f>ARI!Z540</f>
        <v>0</v>
      </c>
    </row>
    <row r="549" spans="1:5" x14ac:dyDescent="0.25">
      <c r="A549" t="str">
        <f>TEN!A46</f>
        <v>TE*Martin-Robinson, David - TEN</v>
      </c>
      <c r="B549" s="1">
        <f>TEN!B46</f>
        <v>26</v>
      </c>
      <c r="C549">
        <f>TEN!X46</f>
        <v>0</v>
      </c>
      <c r="D549">
        <f>ARI!Y568</f>
        <v>0</v>
      </c>
      <c r="E549">
        <f>ARI!Z568</f>
        <v>0</v>
      </c>
    </row>
    <row r="550" spans="1:5" x14ac:dyDescent="0.25">
      <c r="A550" t="str">
        <f>NYJ!A46</f>
        <v>TE*Woods, Jelani - NYJ</v>
      </c>
      <c r="B550" s="1">
        <f>NYJ!B46</f>
        <v>27</v>
      </c>
      <c r="C550">
        <f>NYJ!X46</f>
        <v>0</v>
      </c>
      <c r="D550">
        <f>NYJ!Y46</f>
        <v>0</v>
      </c>
      <c r="E550">
        <f>NYJ!Z46</f>
        <v>0</v>
      </c>
    </row>
    <row r="551" spans="1:5" x14ac:dyDescent="0.25">
      <c r="A551" t="str">
        <f xml:space="preserve"> CAR!A15</f>
        <v>QB*Pickett, Kenny - CAR</v>
      </c>
      <c r="B551" s="1">
        <f xml:space="preserve"> CAR!B15</f>
        <v>27</v>
      </c>
      <c r="C551">
        <f xml:space="preserve"> CAR!X15</f>
        <v>0</v>
      </c>
      <c r="D551">
        <f xml:space="preserve"> CAR!X15</f>
        <v>0</v>
      </c>
      <c r="E551">
        <f xml:space="preserve"> CAR!X15</f>
        <v>0</v>
      </c>
    </row>
    <row r="552" spans="1:5" x14ac:dyDescent="0.25">
      <c r="A552" t="str">
        <f xml:space="preserve"> CIN!A16</f>
        <v>QB, Johnson, Josh - CIN</v>
      </c>
      <c r="B552" s="1">
        <f xml:space="preserve"> CIN!B16</f>
        <v>40</v>
      </c>
      <c r="C552">
        <f xml:space="preserve"> CIN!X16</f>
        <v>0</v>
      </c>
      <c r="D552">
        <f xml:space="preserve"> CIN!X16</f>
        <v>0</v>
      </c>
      <c r="E552">
        <f xml:space="preserve"> CIN!X16</f>
        <v>0</v>
      </c>
    </row>
    <row r="553" spans="1:5" x14ac:dyDescent="0.25">
      <c r="A553" t="str">
        <f xml:space="preserve"> DET!A15</f>
        <v>QB*Bridgewater, Teddy - DET</v>
      </c>
      <c r="B553" s="1">
        <f xml:space="preserve"> DET!B15</f>
        <v>33</v>
      </c>
      <c r="C553">
        <f xml:space="preserve"> DET!X15</f>
        <v>0</v>
      </c>
      <c r="D553">
        <f xml:space="preserve"> DET!X15</f>
        <v>0</v>
      </c>
      <c r="E553">
        <f xml:space="preserve"> DET!X15</f>
        <v>0</v>
      </c>
    </row>
    <row r="554" spans="1:5" x14ac:dyDescent="0.25">
      <c r="A554" t="str">
        <f xml:space="preserve"> IND!A16</f>
        <v>RB*Leonard, Riley - IND</v>
      </c>
      <c r="B554" s="1">
        <f xml:space="preserve"> IND!B16</f>
        <v>23</v>
      </c>
      <c r="C554">
        <f xml:space="preserve"> IND!X16</f>
        <v>0</v>
      </c>
      <c r="D554">
        <f xml:space="preserve"> IND!X16</f>
        <v>0</v>
      </c>
      <c r="E554">
        <f xml:space="preserve"> IND!X16</f>
        <v>0</v>
      </c>
    </row>
    <row r="555" spans="1:5" x14ac:dyDescent="0.25">
      <c r="A555">
        <f>TB!A16</f>
        <v>0</v>
      </c>
      <c r="B555" s="1">
        <f>TB!B16</f>
        <v>0</v>
      </c>
      <c r="C555">
        <f>TB!X16</f>
        <v>0</v>
      </c>
      <c r="D555">
        <f>TB!X16</f>
        <v>0</v>
      </c>
      <c r="E555">
        <f>TB!X16</f>
        <v>0</v>
      </c>
    </row>
    <row r="556" spans="1:5" x14ac:dyDescent="0.25">
      <c r="A556">
        <f>WAS!A16</f>
        <v>0</v>
      </c>
      <c r="B556" s="1">
        <f>WAS!B16</f>
        <v>0</v>
      </c>
      <c r="C556">
        <f>WAS!X16</f>
        <v>0</v>
      </c>
      <c r="D556">
        <f>WAS!X16</f>
        <v>0</v>
      </c>
      <c r="E556">
        <f>WAS!X16</f>
        <v>0</v>
      </c>
    </row>
    <row r="557" spans="1:5" x14ac:dyDescent="0.25">
      <c r="A557" t="str">
        <f>JAX!A15</f>
        <v>QB*Mullens, Nick - JAX</v>
      </c>
      <c r="B557" s="1">
        <f>JAX!B15</f>
        <v>31</v>
      </c>
      <c r="C557">
        <f>JAX!X15</f>
        <v>0</v>
      </c>
      <c r="D557">
        <f>JAX!X15</f>
        <v>0</v>
      </c>
      <c r="E557">
        <f>JAX!X15</f>
        <v>0</v>
      </c>
    </row>
    <row r="558" spans="1:5" x14ac:dyDescent="0.25">
      <c r="A558" t="str">
        <f>LAR!A15</f>
        <v>QB*Bennett, Stetson - LAR</v>
      </c>
      <c r="B558" s="1">
        <f>LAR!B15</f>
        <v>29</v>
      </c>
      <c r="C558">
        <f>LAR!X15</f>
        <v>0</v>
      </c>
      <c r="D558">
        <f>LAR!X15</f>
        <v>0</v>
      </c>
      <c r="E558">
        <f>LAR!X15</f>
        <v>0</v>
      </c>
    </row>
    <row r="559" spans="1:5" x14ac:dyDescent="0.25">
      <c r="A559" t="str">
        <f xml:space="preserve"> CIN!A15</f>
        <v>QB*Flacco, Joe - CIN</v>
      </c>
      <c r="B559" s="1">
        <f xml:space="preserve"> CIN!B15</f>
        <v>41</v>
      </c>
      <c r="C559">
        <f xml:space="preserve"> CIN!X15</f>
        <v>0</v>
      </c>
      <c r="D559">
        <f xml:space="preserve"> CIN!X15</f>
        <v>0</v>
      </c>
      <c r="E559">
        <f xml:space="preserve"> CIN!X15</f>
        <v>0</v>
      </c>
    </row>
    <row r="560" spans="1:5" x14ac:dyDescent="0.25">
      <c r="A560" t="str">
        <f>BUF!A16</f>
        <v>QB*Buechele, Shane - BUF</v>
      </c>
      <c r="B560" s="1">
        <f>BUF!B16</f>
        <v>28</v>
      </c>
      <c r="C560">
        <f>BUF!X16</f>
        <v>0</v>
      </c>
      <c r="D560">
        <f>BUF!X16</f>
        <v>0</v>
      </c>
      <c r="E560">
        <f>BUF!X16</f>
        <v>0</v>
      </c>
    </row>
    <row r="561" spans="1:5" x14ac:dyDescent="0.25">
      <c r="A561" t="str">
        <f xml:space="preserve"> GB!A16</f>
        <v>QB*McCord, Kyle - GB</v>
      </c>
      <c r="B561" s="1">
        <f xml:space="preserve"> GB!B16</f>
        <v>23</v>
      </c>
      <c r="C561">
        <f xml:space="preserve"> GB!X16</f>
        <v>0</v>
      </c>
      <c r="D561">
        <f xml:space="preserve"> GB!X16</f>
        <v>0</v>
      </c>
      <c r="E561">
        <f xml:space="preserve"> GB!X16</f>
        <v>0</v>
      </c>
    </row>
    <row r="562" spans="1:5" x14ac:dyDescent="0.25">
      <c r="A562" t="str">
        <f>SF!A15</f>
        <v>QB*Jones, Mac - SF</v>
      </c>
      <c r="B562" s="1">
        <f>SF!B15</f>
        <v>28</v>
      </c>
      <c r="C562">
        <f>SF!X15</f>
        <v>0</v>
      </c>
      <c r="D562">
        <f>SF!X15</f>
        <v>0</v>
      </c>
      <c r="E562">
        <f>SF!X15</f>
        <v>0</v>
      </c>
    </row>
    <row r="563" spans="1:5" x14ac:dyDescent="0.25">
      <c r="A563" t="str">
        <f>LAR!A16</f>
        <v>QB*Simpson, Ty - LAR</v>
      </c>
      <c r="B563" s="1">
        <f>LAR!B16</f>
        <v>23</v>
      </c>
      <c r="C563">
        <f>LAR!X16</f>
        <v>0</v>
      </c>
      <c r="D563">
        <f>LAR!X16</f>
        <v>0</v>
      </c>
      <c r="E563">
        <f>LAR!X16</f>
        <v>0</v>
      </c>
    </row>
    <row r="564" spans="1:5" x14ac:dyDescent="0.25">
      <c r="A564" t="str">
        <f>BALT!A16</f>
        <v>QB*Pavia, Diego - BAL</v>
      </c>
      <c r="B564" s="1">
        <f>BALT!B16</f>
        <v>24</v>
      </c>
      <c r="C564">
        <f>BALT!X16</f>
        <v>0</v>
      </c>
      <c r="D564">
        <f>BALT!X16</f>
        <v>0</v>
      </c>
      <c r="E564">
        <f>BALT!X16</f>
        <v>0</v>
      </c>
    </row>
    <row r="565" spans="1:5" x14ac:dyDescent="0.25">
      <c r="A565">
        <f xml:space="preserve"> HOU!A16</f>
        <v>0</v>
      </c>
      <c r="B565" s="1">
        <f xml:space="preserve"> HOU!B16</f>
        <v>0</v>
      </c>
      <c r="C565">
        <f xml:space="preserve"> HOU!X16</f>
        <v>0</v>
      </c>
      <c r="D565">
        <f xml:space="preserve"> HOU!X16</f>
        <v>0</v>
      </c>
      <c r="E565">
        <f xml:space="preserve"> HOU!X16</f>
        <v>0</v>
      </c>
    </row>
    <row r="566" spans="1:5" x14ac:dyDescent="0.25">
      <c r="A566" t="str">
        <f>BALT!A15</f>
        <v>QB*Huntley, Tyler-BAL</v>
      </c>
      <c r="B566" s="1">
        <f>BALT!B15</f>
        <v>28</v>
      </c>
      <c r="C566">
        <f>BALT!X15</f>
        <v>0</v>
      </c>
      <c r="D566">
        <f>BALT!X15</f>
        <v>0</v>
      </c>
      <c r="E566">
        <f>BALT!X15</f>
        <v>0</v>
      </c>
    </row>
    <row r="567" spans="1:5" x14ac:dyDescent="0.25">
      <c r="A567" t="str">
        <f xml:space="preserve"> HOU!A15</f>
        <v>QB*Mills, Davis - HOU</v>
      </c>
      <c r="B567" s="1">
        <f xml:space="preserve"> HOU!B15</f>
        <v>28</v>
      </c>
      <c r="C567">
        <f xml:space="preserve"> HOU!X15</f>
        <v>0</v>
      </c>
      <c r="D567">
        <f xml:space="preserve"> HOU!X15</f>
        <v>0</v>
      </c>
      <c r="E567">
        <f xml:space="preserve"> HOU!X15</f>
        <v>0</v>
      </c>
    </row>
    <row r="568" spans="1:5" x14ac:dyDescent="0.25">
      <c r="A568" t="str">
        <f xml:space="preserve"> CHI!A16</f>
        <v>QB*Keenum, Case - CHI</v>
      </c>
      <c r="B568" s="1">
        <f xml:space="preserve"> CHI!B16</f>
        <v>38</v>
      </c>
      <c r="C568">
        <f xml:space="preserve"> CHI!X16</f>
        <v>0</v>
      </c>
      <c r="D568">
        <f xml:space="preserve"> CHI!X16</f>
        <v>0</v>
      </c>
      <c r="E568">
        <f xml:space="preserve"> CHI!X16</f>
        <v>0</v>
      </c>
    </row>
    <row r="569" spans="1:5" x14ac:dyDescent="0.25">
      <c r="A569" t="str">
        <f>TB!A15</f>
        <v>QB*Browning, Jake - TB</v>
      </c>
      <c r="B569" s="1">
        <f>TB!B15</f>
        <v>30</v>
      </c>
      <c r="C569">
        <f>TB!X15</f>
        <v>0</v>
      </c>
      <c r="D569">
        <f>TB!X15</f>
        <v>0</v>
      </c>
      <c r="E569">
        <f>TB!X15</f>
        <v>0</v>
      </c>
    </row>
    <row r="570" spans="1:5" x14ac:dyDescent="0.25">
      <c r="A570" t="str">
        <f>SEA!A16</f>
        <v>QB*Lock, Drew - SEA</v>
      </c>
      <c r="B570" s="1">
        <f>SEA!B16</f>
        <v>30</v>
      </c>
      <c r="C570">
        <f>SEA!X16</f>
        <v>0</v>
      </c>
      <c r="D570">
        <f>SEA!X16</f>
        <v>0</v>
      </c>
      <c r="E570">
        <f>SEA!X16</f>
        <v>0</v>
      </c>
    </row>
    <row r="571" spans="1:5" x14ac:dyDescent="0.25">
      <c r="A571" t="str">
        <f>TEN!A15</f>
        <v>QB*Trubisky, Mitchell - TEN</v>
      </c>
      <c r="B571" s="1">
        <f>TEN!B15</f>
        <v>31</v>
      </c>
      <c r="C571">
        <f>TEN!X15</f>
        <v>0</v>
      </c>
      <c r="D571">
        <f>TEN!X15</f>
        <v>0</v>
      </c>
      <c r="E571">
        <f>TEN!X15</f>
        <v>0</v>
      </c>
    </row>
    <row r="572" spans="1:5" x14ac:dyDescent="0.25">
      <c r="A572" t="str">
        <f xml:space="preserve"> DEN!A16</f>
        <v>QB*Ehlinger, Sam - DEN</v>
      </c>
      <c r="B572" s="1">
        <f xml:space="preserve"> DEN!B16</f>
        <v>28</v>
      </c>
      <c r="C572">
        <f xml:space="preserve"> DEN!X16</f>
        <v>0</v>
      </c>
      <c r="D572">
        <f xml:space="preserve"> DEN!X16</f>
        <v>0</v>
      </c>
      <c r="E572">
        <f xml:space="preserve"> DEN!X16</f>
        <v>0</v>
      </c>
    </row>
    <row r="573" spans="1:5" x14ac:dyDescent="0.25">
      <c r="A573" t="str">
        <f xml:space="preserve"> CHI!A15</f>
        <v>QB*Bagent, Tyson - CHI</v>
      </c>
      <c r="B573" s="1">
        <f xml:space="preserve"> CHI!B15</f>
        <v>27</v>
      </c>
      <c r="C573">
        <f xml:space="preserve"> CHI!X15</f>
        <v>0</v>
      </c>
      <c r="D573">
        <f xml:space="preserve"> CHI!X15</f>
        <v>0</v>
      </c>
      <c r="E573">
        <f xml:space="preserve"> CHI!X15</f>
        <v>0</v>
      </c>
    </row>
    <row r="574" spans="1:5" x14ac:dyDescent="0.25">
      <c r="A574" t="str">
        <f>ARI!A15</f>
        <v>QB*Minshew, Gardner - ARI</v>
      </c>
      <c r="B574" s="1">
        <f>ARI!B15</f>
        <v>30</v>
      </c>
      <c r="C574">
        <f>ARI!X15</f>
        <v>0</v>
      </c>
      <c r="D574">
        <f>ARI!X15</f>
        <v>0</v>
      </c>
      <c r="E574">
        <f>ARI!X15</f>
        <v>0</v>
      </c>
    </row>
  </sheetData>
  <autoFilter ref="A1:E574" xr:uid="{2293FDC7-991D-40E2-B34E-AE4EEBE92885}">
    <sortState xmlns:xlrd2="http://schemas.microsoft.com/office/spreadsheetml/2017/richdata2" ref="A2:E574">
      <sortCondition descending="1" ref="D1:D574"/>
    </sortState>
  </autoFilter>
  <dataConsolidate/>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626C9-C3FC-4331-9C7D-EAD453A5EE8D}">
  <dimension ref="A1:S191"/>
  <sheetViews>
    <sheetView zoomScale="130" zoomScaleNormal="130" workbookViewId="0">
      <selection activeCell="P19" sqref="P19"/>
    </sheetView>
  </sheetViews>
  <sheetFormatPr defaultRowHeight="15" x14ac:dyDescent="0.25"/>
  <cols>
    <col min="1" max="1" width="22.42578125" style="473" bestFit="1" customWidth="1"/>
    <col min="2" max="2" width="6" bestFit="1" customWidth="1"/>
    <col min="3" max="3" width="8.28515625" style="1" bestFit="1" customWidth="1"/>
    <col min="4" max="4" width="7.5703125" bestFit="1" customWidth="1"/>
    <col min="5" max="5" width="3.28515625" bestFit="1" customWidth="1"/>
    <col min="6" max="6" width="24.5703125" style="1" bestFit="1" customWidth="1"/>
    <col min="8" max="8" width="8.28515625" style="1" bestFit="1" customWidth="1"/>
    <col min="10" max="10" width="5" customWidth="1"/>
    <col min="11" max="11" width="22" bestFit="1" customWidth="1"/>
    <col min="12" max="12" width="5.85546875" bestFit="1" customWidth="1"/>
    <col min="15" max="15" width="4.7109375" customWidth="1"/>
    <col min="16" max="16" width="24.5703125" bestFit="1" customWidth="1"/>
    <col min="17" max="17" width="6" bestFit="1" customWidth="1"/>
  </cols>
  <sheetData>
    <row r="1" spans="1:19" x14ac:dyDescent="0.25">
      <c r="A1" s="473" t="s">
        <v>2229</v>
      </c>
      <c r="B1" t="s">
        <v>4000</v>
      </c>
      <c r="C1" s="1" t="s">
        <v>60</v>
      </c>
      <c r="F1" s="473" t="s">
        <v>2229</v>
      </c>
      <c r="G1" t="s">
        <v>4000</v>
      </c>
      <c r="H1" s="1" t="s">
        <v>60</v>
      </c>
      <c r="K1" s="473" t="s">
        <v>2229</v>
      </c>
      <c r="L1" t="s">
        <v>4000</v>
      </c>
      <c r="M1" s="1" t="s">
        <v>60</v>
      </c>
      <c r="P1" s="473" t="s">
        <v>2229</v>
      </c>
      <c r="Q1" t="s">
        <v>4000</v>
      </c>
      <c r="R1" s="1" t="s">
        <v>60</v>
      </c>
    </row>
    <row r="2" spans="1:19" x14ac:dyDescent="0.25">
      <c r="A2" s="473" t="s">
        <v>716</v>
      </c>
      <c r="B2" t="s">
        <v>1018</v>
      </c>
      <c r="C2" s="1" t="s">
        <v>0</v>
      </c>
      <c r="D2">
        <v>472.35</v>
      </c>
      <c r="F2" s="473" t="s">
        <v>1103</v>
      </c>
      <c r="G2" t="s">
        <v>1101</v>
      </c>
      <c r="H2" s="1" t="s">
        <v>16</v>
      </c>
      <c r="I2">
        <v>371.70000000000005</v>
      </c>
      <c r="K2" s="473" t="s">
        <v>1015</v>
      </c>
      <c r="L2" t="s">
        <v>1008</v>
      </c>
      <c r="M2" s="1" t="s">
        <v>286</v>
      </c>
      <c r="N2">
        <v>286.3</v>
      </c>
      <c r="P2" s="473" t="s">
        <v>1065</v>
      </c>
      <c r="Q2" t="s">
        <v>1061</v>
      </c>
      <c r="R2" s="1" t="s">
        <v>285</v>
      </c>
      <c r="S2">
        <v>380.7</v>
      </c>
    </row>
    <row r="3" spans="1:19" x14ac:dyDescent="0.25">
      <c r="A3" s="473" t="s">
        <v>1027</v>
      </c>
      <c r="B3" t="s">
        <v>1028</v>
      </c>
      <c r="C3" s="1" t="s">
        <v>0</v>
      </c>
      <c r="D3">
        <v>428</v>
      </c>
      <c r="F3" s="473" t="s">
        <v>1035</v>
      </c>
      <c r="G3" t="s">
        <v>1034</v>
      </c>
      <c r="H3" s="1" t="s">
        <v>16</v>
      </c>
      <c r="I3">
        <v>363.1</v>
      </c>
      <c r="K3" s="473" t="s">
        <v>2009</v>
      </c>
      <c r="L3" t="s">
        <v>1052</v>
      </c>
      <c r="M3" s="1" t="s">
        <v>286</v>
      </c>
      <c r="N3">
        <v>229.5</v>
      </c>
      <c r="P3" s="473" t="s">
        <v>1181</v>
      </c>
      <c r="Q3" t="s">
        <v>1172</v>
      </c>
      <c r="R3" s="1" t="s">
        <v>285</v>
      </c>
      <c r="S3">
        <v>363.2</v>
      </c>
    </row>
    <row r="4" spans="1:19" x14ac:dyDescent="0.25">
      <c r="A4" s="473" t="s">
        <v>1171</v>
      </c>
      <c r="B4" t="s">
        <v>1172</v>
      </c>
      <c r="C4" s="1" t="s">
        <v>0</v>
      </c>
      <c r="D4">
        <v>407.3</v>
      </c>
      <c r="F4" s="473" t="s">
        <v>1257</v>
      </c>
      <c r="G4" t="s">
        <v>1254</v>
      </c>
      <c r="H4" s="1" t="s">
        <v>16</v>
      </c>
      <c r="I4">
        <v>353.4</v>
      </c>
      <c r="K4" s="473" t="s">
        <v>1041</v>
      </c>
      <c r="L4" t="s">
        <v>1034</v>
      </c>
      <c r="M4" s="1" t="s">
        <v>286</v>
      </c>
      <c r="N4">
        <v>228.8</v>
      </c>
      <c r="P4" s="473" t="s">
        <v>4001</v>
      </c>
      <c r="Q4" t="s">
        <v>1304</v>
      </c>
      <c r="R4" s="1" t="s">
        <v>285</v>
      </c>
      <c r="S4">
        <v>312.10000000000002</v>
      </c>
    </row>
    <row r="5" spans="1:19" x14ac:dyDescent="0.25">
      <c r="A5" s="473" t="s">
        <v>1256</v>
      </c>
      <c r="B5" t="s">
        <v>1254</v>
      </c>
      <c r="C5" s="1" t="s">
        <v>0</v>
      </c>
      <c r="D5">
        <v>403.5</v>
      </c>
      <c r="F5" s="473" t="s">
        <v>1995</v>
      </c>
      <c r="G5" t="s">
        <v>1155</v>
      </c>
      <c r="H5" s="1" t="s">
        <v>16</v>
      </c>
      <c r="I5">
        <v>317.89999999999998</v>
      </c>
      <c r="K5" s="473" t="s">
        <v>1990</v>
      </c>
      <c r="L5" t="s">
        <v>1155</v>
      </c>
      <c r="M5" s="1" t="s">
        <v>286</v>
      </c>
      <c r="N5">
        <v>225.2</v>
      </c>
      <c r="P5" s="473" t="s">
        <v>1196</v>
      </c>
      <c r="Q5" t="s">
        <v>1194</v>
      </c>
      <c r="R5" s="1" t="s">
        <v>285</v>
      </c>
      <c r="S5">
        <v>304.2</v>
      </c>
    </row>
    <row r="6" spans="1:19" x14ac:dyDescent="0.25">
      <c r="A6" s="473" t="s">
        <v>1986</v>
      </c>
      <c r="B6" t="s">
        <v>1202</v>
      </c>
      <c r="C6" s="1" t="s">
        <v>0</v>
      </c>
      <c r="D6">
        <v>392.34999999999997</v>
      </c>
      <c r="F6" s="473" t="s">
        <v>1285</v>
      </c>
      <c r="G6" t="s">
        <v>1018</v>
      </c>
      <c r="H6" s="1" t="s">
        <v>16</v>
      </c>
      <c r="I6">
        <v>309.3</v>
      </c>
      <c r="K6" s="473" t="s">
        <v>1024</v>
      </c>
      <c r="L6" t="s">
        <v>1018</v>
      </c>
      <c r="M6" s="1" t="s">
        <v>286</v>
      </c>
      <c r="N6">
        <v>199.4</v>
      </c>
      <c r="P6" s="473" t="s">
        <v>3985</v>
      </c>
      <c r="Q6" t="s">
        <v>1337</v>
      </c>
      <c r="R6" s="1" t="s">
        <v>285</v>
      </c>
      <c r="S6">
        <v>304.2</v>
      </c>
    </row>
    <row r="7" spans="1:19" x14ac:dyDescent="0.25">
      <c r="A7" s="473" t="s">
        <v>1984</v>
      </c>
      <c r="B7" t="s">
        <v>1052</v>
      </c>
      <c r="C7" s="1" t="s">
        <v>0</v>
      </c>
      <c r="D7">
        <v>391.90000000000003</v>
      </c>
      <c r="F7" s="473" t="s">
        <v>1029</v>
      </c>
      <c r="G7" t="s">
        <v>1028</v>
      </c>
      <c r="H7" s="1" t="s">
        <v>16</v>
      </c>
      <c r="I7">
        <v>298.5</v>
      </c>
      <c r="K7" s="473" t="s">
        <v>1153</v>
      </c>
      <c r="L7" t="s">
        <v>1150</v>
      </c>
      <c r="M7" s="1" t="s">
        <v>286</v>
      </c>
      <c r="N7">
        <v>192.5</v>
      </c>
      <c r="P7" s="473" t="s">
        <v>2015</v>
      </c>
      <c r="Q7" t="s">
        <v>1150</v>
      </c>
      <c r="R7" s="1" t="s">
        <v>285</v>
      </c>
      <c r="S7">
        <v>301.89999999999998</v>
      </c>
    </row>
    <row r="8" spans="1:19" x14ac:dyDescent="0.25">
      <c r="A8" s="473" t="s">
        <v>1078</v>
      </c>
      <c r="B8" t="s">
        <v>1079</v>
      </c>
      <c r="C8" s="1" t="s">
        <v>0</v>
      </c>
      <c r="D8">
        <v>382.6</v>
      </c>
      <c r="F8" s="473" t="s">
        <v>1133</v>
      </c>
      <c r="G8" t="s">
        <v>1132</v>
      </c>
      <c r="H8" s="1" t="s">
        <v>16</v>
      </c>
      <c r="I8">
        <v>274.7</v>
      </c>
      <c r="K8" s="473" t="s">
        <v>1089</v>
      </c>
      <c r="L8" t="s">
        <v>1079</v>
      </c>
      <c r="M8" s="1" t="s">
        <v>286</v>
      </c>
      <c r="N8">
        <v>180</v>
      </c>
      <c r="P8" s="473" t="s">
        <v>1991</v>
      </c>
      <c r="Q8" t="s">
        <v>1165</v>
      </c>
      <c r="R8" s="1" t="s">
        <v>285</v>
      </c>
      <c r="S8">
        <v>301.7</v>
      </c>
    </row>
    <row r="9" spans="1:19" x14ac:dyDescent="0.25">
      <c r="A9" s="473" t="s">
        <v>1060</v>
      </c>
      <c r="B9" t="s">
        <v>1061</v>
      </c>
      <c r="C9" s="1" t="s">
        <v>0</v>
      </c>
      <c r="D9">
        <v>381.3</v>
      </c>
      <c r="F9" s="473" t="s">
        <v>1274</v>
      </c>
      <c r="G9" t="s">
        <v>1293</v>
      </c>
      <c r="H9" s="1" t="s">
        <v>16</v>
      </c>
      <c r="I9">
        <v>274.2</v>
      </c>
      <c r="K9" s="473" t="s">
        <v>1033</v>
      </c>
      <c r="L9" t="s">
        <v>1028</v>
      </c>
      <c r="M9" s="1" t="s">
        <v>286</v>
      </c>
      <c r="N9">
        <v>168</v>
      </c>
      <c r="P9" s="473" t="s">
        <v>1038</v>
      </c>
      <c r="Q9" t="s">
        <v>1034</v>
      </c>
      <c r="R9" s="1" t="s">
        <v>285</v>
      </c>
      <c r="S9">
        <v>286</v>
      </c>
    </row>
    <row r="10" spans="1:19" x14ac:dyDescent="0.25">
      <c r="A10" s="473" t="s">
        <v>1164</v>
      </c>
      <c r="B10" t="s">
        <v>1165</v>
      </c>
      <c r="C10" s="1" t="s">
        <v>0</v>
      </c>
      <c r="D10">
        <v>380.8</v>
      </c>
      <c r="F10" s="473" t="s">
        <v>1064</v>
      </c>
      <c r="G10" t="s">
        <v>1061</v>
      </c>
      <c r="H10" s="1" t="s">
        <v>16</v>
      </c>
      <c r="I10">
        <v>272.5</v>
      </c>
      <c r="K10" s="473" t="s">
        <v>1216</v>
      </c>
      <c r="L10" t="s">
        <v>1209</v>
      </c>
      <c r="M10" s="1" t="s">
        <v>286</v>
      </c>
      <c r="N10">
        <v>166</v>
      </c>
      <c r="P10" s="473" t="s">
        <v>1214</v>
      </c>
      <c r="Q10" t="s">
        <v>1209</v>
      </c>
      <c r="R10" s="1" t="s">
        <v>285</v>
      </c>
      <c r="S10">
        <v>279.39999999999998</v>
      </c>
    </row>
    <row r="11" spans="1:19" x14ac:dyDescent="0.25">
      <c r="A11" s="473" t="s">
        <v>747</v>
      </c>
      <c r="B11" t="s">
        <v>1273</v>
      </c>
      <c r="C11" s="1" t="s">
        <v>0</v>
      </c>
      <c r="D11">
        <v>378.5</v>
      </c>
      <c r="F11" s="473" t="s">
        <v>1158</v>
      </c>
      <c r="G11" t="s">
        <v>1112</v>
      </c>
      <c r="H11" s="1" t="s">
        <v>16</v>
      </c>
      <c r="I11">
        <v>258</v>
      </c>
      <c r="K11" s="473" t="s">
        <v>1025</v>
      </c>
      <c r="L11" t="s">
        <v>1218</v>
      </c>
      <c r="M11" s="1" t="s">
        <v>286</v>
      </c>
      <c r="N11">
        <v>161.5</v>
      </c>
      <c r="P11" s="473" t="s">
        <v>1084</v>
      </c>
      <c r="Q11" t="s">
        <v>1079</v>
      </c>
      <c r="R11" s="1" t="s">
        <v>285</v>
      </c>
      <c r="S11">
        <v>273.10000000000002</v>
      </c>
    </row>
    <row r="12" spans="1:19" x14ac:dyDescent="0.25">
      <c r="A12" s="473" t="s">
        <v>1139</v>
      </c>
      <c r="B12" t="s">
        <v>1140</v>
      </c>
      <c r="C12" s="1" t="s">
        <v>0</v>
      </c>
      <c r="D12">
        <v>373.6</v>
      </c>
      <c r="F12" s="473" t="s">
        <v>1174</v>
      </c>
      <c r="G12" t="s">
        <v>1172</v>
      </c>
      <c r="H12" s="1" t="s">
        <v>16</v>
      </c>
      <c r="I12">
        <v>246</v>
      </c>
      <c r="K12" s="473" t="s">
        <v>1199</v>
      </c>
      <c r="L12" t="s">
        <v>1194</v>
      </c>
      <c r="M12" s="1" t="s">
        <v>286</v>
      </c>
      <c r="N12">
        <v>160.9</v>
      </c>
      <c r="P12" s="473" t="s">
        <v>1014</v>
      </c>
      <c r="Q12" t="s">
        <v>1008</v>
      </c>
      <c r="R12" s="1" t="s">
        <v>285</v>
      </c>
      <c r="S12">
        <v>268</v>
      </c>
    </row>
    <row r="13" spans="1:19" x14ac:dyDescent="0.25">
      <c r="A13" s="473" t="s">
        <v>1232</v>
      </c>
      <c r="B13" t="s">
        <v>1233</v>
      </c>
      <c r="C13" s="1" t="s">
        <v>0</v>
      </c>
      <c r="D13">
        <v>368.75</v>
      </c>
      <c r="F13" s="473" t="s">
        <v>1227</v>
      </c>
      <c r="G13" t="s">
        <v>1225</v>
      </c>
      <c r="H13" s="1" t="s">
        <v>16</v>
      </c>
      <c r="I13">
        <v>246</v>
      </c>
      <c r="K13" s="473" t="s">
        <v>1251</v>
      </c>
      <c r="L13" t="s">
        <v>1243</v>
      </c>
      <c r="M13" s="1" t="s">
        <v>286</v>
      </c>
      <c r="N13">
        <v>150</v>
      </c>
      <c r="P13" s="473" t="s">
        <v>1247</v>
      </c>
      <c r="Q13" t="s">
        <v>1079</v>
      </c>
      <c r="R13" s="1" t="s">
        <v>285</v>
      </c>
      <c r="S13">
        <v>265.89999999999998</v>
      </c>
    </row>
    <row r="14" spans="1:19" x14ac:dyDescent="0.25">
      <c r="A14" s="473" t="s">
        <v>1100</v>
      </c>
      <c r="B14" t="s">
        <v>1101</v>
      </c>
      <c r="C14" s="1" t="s">
        <v>0</v>
      </c>
      <c r="D14">
        <v>366.2</v>
      </c>
      <c r="F14" s="473" t="s">
        <v>2002</v>
      </c>
      <c r="G14" t="s">
        <v>1218</v>
      </c>
      <c r="H14" s="1" t="s">
        <v>16</v>
      </c>
      <c r="I14">
        <v>246</v>
      </c>
      <c r="K14" s="473" t="s">
        <v>1263</v>
      </c>
      <c r="L14" t="s">
        <v>1254</v>
      </c>
      <c r="M14" s="1" t="s">
        <v>286</v>
      </c>
      <c r="N14">
        <v>149.80000000000001</v>
      </c>
      <c r="P14" s="473" t="s">
        <v>3836</v>
      </c>
      <c r="Q14" t="s">
        <v>1282</v>
      </c>
      <c r="R14" s="1" t="s">
        <v>285</v>
      </c>
      <c r="S14">
        <v>263</v>
      </c>
    </row>
    <row r="15" spans="1:19" x14ac:dyDescent="0.25">
      <c r="A15" s="473" t="s">
        <v>2147</v>
      </c>
      <c r="B15" t="s">
        <v>1218</v>
      </c>
      <c r="C15" s="1" t="s">
        <v>0</v>
      </c>
      <c r="D15">
        <v>365.4</v>
      </c>
      <c r="F15" s="473" t="s">
        <v>3837</v>
      </c>
      <c r="G15" t="s">
        <v>1008</v>
      </c>
      <c r="H15" s="1" t="s">
        <v>16</v>
      </c>
      <c r="I15">
        <v>242.2</v>
      </c>
      <c r="K15" s="473" t="s">
        <v>2020</v>
      </c>
      <c r="L15" t="s">
        <v>1132</v>
      </c>
      <c r="M15" s="1" t="s">
        <v>286</v>
      </c>
      <c r="N15">
        <v>146</v>
      </c>
      <c r="P15" s="473" t="s">
        <v>1108</v>
      </c>
      <c r="Q15" t="s">
        <v>1101</v>
      </c>
      <c r="R15" s="1" t="s">
        <v>285</v>
      </c>
      <c r="S15">
        <v>260.3</v>
      </c>
    </row>
    <row r="16" spans="1:19" x14ac:dyDescent="0.25">
      <c r="A16" s="473" t="s">
        <v>1007</v>
      </c>
      <c r="B16" t="s">
        <v>1194</v>
      </c>
      <c r="C16" s="1" t="s">
        <v>0</v>
      </c>
      <c r="D16">
        <v>362.9</v>
      </c>
      <c r="F16" s="473" t="s">
        <v>1220</v>
      </c>
      <c r="G16" t="s">
        <v>1233</v>
      </c>
      <c r="H16" s="1" t="s">
        <v>16</v>
      </c>
      <c r="I16">
        <v>241.5</v>
      </c>
      <c r="K16" s="473" t="s">
        <v>1206</v>
      </c>
      <c r="L16" t="s">
        <v>1202</v>
      </c>
      <c r="M16" s="1" t="s">
        <v>286</v>
      </c>
      <c r="N16">
        <v>146</v>
      </c>
      <c r="P16" s="473" t="s">
        <v>1229</v>
      </c>
      <c r="Q16" t="s">
        <v>1225</v>
      </c>
      <c r="R16" s="1" t="s">
        <v>285</v>
      </c>
      <c r="S16">
        <v>241.2</v>
      </c>
    </row>
    <row r="17" spans="1:19" x14ac:dyDescent="0.25">
      <c r="A17" s="473" t="s">
        <v>1983</v>
      </c>
      <c r="B17" t="s">
        <v>1092</v>
      </c>
      <c r="C17" s="1" t="s">
        <v>0</v>
      </c>
      <c r="D17">
        <v>362.3</v>
      </c>
      <c r="F17" s="473" t="s">
        <v>2000</v>
      </c>
      <c r="G17" t="s">
        <v>1070</v>
      </c>
      <c r="H17" s="1" t="s">
        <v>16</v>
      </c>
      <c r="I17">
        <v>240.1</v>
      </c>
      <c r="K17" s="473" t="s">
        <v>1120</v>
      </c>
      <c r="L17" t="s">
        <v>1112</v>
      </c>
      <c r="M17" s="1" t="s">
        <v>286</v>
      </c>
      <c r="N17">
        <v>145.4</v>
      </c>
      <c r="P17" s="473" t="s">
        <v>2035</v>
      </c>
      <c r="Q17" t="s">
        <v>1273</v>
      </c>
      <c r="R17" s="1" t="s">
        <v>285</v>
      </c>
      <c r="S17">
        <v>239.7</v>
      </c>
    </row>
    <row r="18" spans="1:19" x14ac:dyDescent="0.25">
      <c r="A18" s="473" t="s">
        <v>1292</v>
      </c>
      <c r="B18" t="s">
        <v>1008</v>
      </c>
      <c r="C18" s="1" t="s">
        <v>0</v>
      </c>
      <c r="D18">
        <v>359.6</v>
      </c>
      <c r="F18" s="473" t="s">
        <v>664</v>
      </c>
      <c r="G18" t="s">
        <v>1079</v>
      </c>
      <c r="H18" s="1" t="s">
        <v>16</v>
      </c>
      <c r="I18">
        <v>231.60000000000002</v>
      </c>
      <c r="K18" s="473" t="s">
        <v>693</v>
      </c>
      <c r="L18" t="s">
        <v>1233</v>
      </c>
      <c r="M18" s="1" t="s">
        <v>286</v>
      </c>
      <c r="N18">
        <v>124.5</v>
      </c>
      <c r="P18" s="473" t="s">
        <v>1023</v>
      </c>
      <c r="Q18" t="s">
        <v>1018</v>
      </c>
      <c r="R18" s="1" t="s">
        <v>285</v>
      </c>
      <c r="S18">
        <v>235.10000000000002</v>
      </c>
    </row>
    <row r="19" spans="1:19" x14ac:dyDescent="0.25">
      <c r="A19" s="473" t="s">
        <v>1982</v>
      </c>
      <c r="B19" t="s">
        <v>1293</v>
      </c>
      <c r="C19" s="1" t="s">
        <v>0</v>
      </c>
      <c r="D19">
        <v>358.1</v>
      </c>
      <c r="F19" s="473" t="s">
        <v>1235</v>
      </c>
      <c r="G19" t="s">
        <v>1273</v>
      </c>
      <c r="H19" s="1" t="s">
        <v>16</v>
      </c>
      <c r="I19">
        <v>230.5</v>
      </c>
      <c r="K19" s="473" t="s">
        <v>746</v>
      </c>
      <c r="L19" t="s">
        <v>1122</v>
      </c>
      <c r="M19" s="1" t="s">
        <v>286</v>
      </c>
      <c r="N19">
        <v>119</v>
      </c>
      <c r="P19" s="473" t="s">
        <v>1297</v>
      </c>
      <c r="Q19" t="s">
        <v>1293</v>
      </c>
      <c r="R19" s="1" t="s">
        <v>285</v>
      </c>
      <c r="S19">
        <v>235</v>
      </c>
    </row>
    <row r="20" spans="1:19" x14ac:dyDescent="0.25">
      <c r="A20" s="473" t="s">
        <v>1253</v>
      </c>
      <c r="B20" t="s">
        <v>1264</v>
      </c>
      <c r="C20" s="1" t="s">
        <v>0</v>
      </c>
      <c r="D20">
        <v>340.7</v>
      </c>
      <c r="F20" s="473" t="s">
        <v>2017</v>
      </c>
      <c r="G20" t="s">
        <v>1165</v>
      </c>
      <c r="H20" s="1" t="s">
        <v>16</v>
      </c>
      <c r="I20">
        <v>222.2</v>
      </c>
      <c r="K20" s="473" t="s">
        <v>3854</v>
      </c>
      <c r="L20" t="s">
        <v>1293</v>
      </c>
      <c r="M20" s="1" t="s">
        <v>286</v>
      </c>
      <c r="N20">
        <v>118.2</v>
      </c>
      <c r="P20" s="473" t="s">
        <v>2001</v>
      </c>
      <c r="Q20" t="s">
        <v>1112</v>
      </c>
      <c r="R20" s="1" t="s">
        <v>285</v>
      </c>
      <c r="S20">
        <v>234.50000000000003</v>
      </c>
    </row>
    <row r="21" spans="1:19" x14ac:dyDescent="0.25">
      <c r="A21" s="473" t="s">
        <v>1283</v>
      </c>
      <c r="B21" t="s">
        <v>3828</v>
      </c>
      <c r="C21" s="1" t="s">
        <v>0</v>
      </c>
      <c r="D21">
        <v>337.4</v>
      </c>
      <c r="F21" s="473" t="s">
        <v>1082</v>
      </c>
      <c r="G21" t="s">
        <v>1243</v>
      </c>
      <c r="H21" s="1" t="s">
        <v>16</v>
      </c>
      <c r="I21">
        <v>220.3</v>
      </c>
      <c r="K21" s="473" t="s">
        <v>2067</v>
      </c>
      <c r="L21" t="s">
        <v>1264</v>
      </c>
      <c r="M21" s="1" t="s">
        <v>286</v>
      </c>
      <c r="N21">
        <v>118</v>
      </c>
      <c r="P21" s="473" t="s">
        <v>1238</v>
      </c>
      <c r="Q21" t="s">
        <v>1202</v>
      </c>
      <c r="R21" s="1" t="s">
        <v>285</v>
      </c>
      <c r="S21">
        <v>232</v>
      </c>
    </row>
    <row r="22" spans="1:19" x14ac:dyDescent="0.25">
      <c r="A22" s="473" t="s">
        <v>1224</v>
      </c>
      <c r="B22" t="s">
        <v>1243</v>
      </c>
      <c r="C22" s="1" t="s">
        <v>0</v>
      </c>
      <c r="D22">
        <v>320.64999999999998</v>
      </c>
      <c r="F22" s="473" t="s">
        <v>1187</v>
      </c>
      <c r="G22" t="s">
        <v>1186</v>
      </c>
      <c r="H22" s="1" t="s">
        <v>16</v>
      </c>
      <c r="I22">
        <v>219</v>
      </c>
      <c r="K22" s="473" t="s">
        <v>749</v>
      </c>
      <c r="L22" t="s">
        <v>1092</v>
      </c>
      <c r="M22" s="1" t="s">
        <v>286</v>
      </c>
      <c r="N22">
        <v>115.5</v>
      </c>
      <c r="P22" s="473" t="s">
        <v>1237</v>
      </c>
      <c r="Q22" t="s">
        <v>1233</v>
      </c>
      <c r="R22" s="1" t="s">
        <v>285</v>
      </c>
      <c r="S22">
        <v>231.60000000000002</v>
      </c>
    </row>
    <row r="23" spans="1:19" x14ac:dyDescent="0.25">
      <c r="A23" s="473" t="s">
        <v>1121</v>
      </c>
      <c r="B23" t="s">
        <v>1122</v>
      </c>
      <c r="C23" s="1" t="s">
        <v>0</v>
      </c>
      <c r="D23">
        <v>318.75</v>
      </c>
      <c r="F23" s="473" t="s">
        <v>1236</v>
      </c>
      <c r="G23" t="s">
        <v>1052</v>
      </c>
      <c r="H23" s="1" t="s">
        <v>16</v>
      </c>
      <c r="I23">
        <v>209.5</v>
      </c>
      <c r="K23" s="473" t="s">
        <v>2018</v>
      </c>
      <c r="L23" t="s">
        <v>1225</v>
      </c>
      <c r="M23" s="1" t="s">
        <v>286</v>
      </c>
      <c r="N23">
        <v>115</v>
      </c>
      <c r="P23" s="473" t="s">
        <v>1996</v>
      </c>
      <c r="Q23" t="s">
        <v>1052</v>
      </c>
      <c r="R23" s="1" t="s">
        <v>285</v>
      </c>
      <c r="S23">
        <v>229.7</v>
      </c>
    </row>
    <row r="24" spans="1:19" x14ac:dyDescent="0.25">
      <c r="A24" s="473" t="s">
        <v>1149</v>
      </c>
      <c r="B24" t="s">
        <v>1150</v>
      </c>
      <c r="C24" s="1" t="s">
        <v>0</v>
      </c>
      <c r="D24">
        <v>309.85000000000002</v>
      </c>
      <c r="F24" s="473" t="s">
        <v>3838</v>
      </c>
      <c r="G24" t="s">
        <v>1150</v>
      </c>
      <c r="H24" s="1" t="s">
        <v>16</v>
      </c>
      <c r="I24">
        <v>209.3</v>
      </c>
      <c r="K24" s="473" t="s">
        <v>1077</v>
      </c>
      <c r="L24" t="s">
        <v>1165</v>
      </c>
      <c r="M24" s="1" t="s">
        <v>286</v>
      </c>
      <c r="N24">
        <v>114.5</v>
      </c>
      <c r="P24" s="473" t="s">
        <v>1136</v>
      </c>
      <c r="Q24" t="s">
        <v>1132</v>
      </c>
      <c r="R24" s="1" t="s">
        <v>285</v>
      </c>
      <c r="S24">
        <v>229</v>
      </c>
    </row>
    <row r="25" spans="1:19" x14ac:dyDescent="0.25">
      <c r="A25" s="473" t="s">
        <v>1043</v>
      </c>
      <c r="B25" t="s">
        <v>1044</v>
      </c>
      <c r="C25" s="1" t="s">
        <v>0</v>
      </c>
      <c r="D25">
        <v>309.45</v>
      </c>
      <c r="F25" s="473" t="s">
        <v>1204</v>
      </c>
      <c r="G25" t="s">
        <v>1202</v>
      </c>
      <c r="H25" s="1" t="s">
        <v>16</v>
      </c>
      <c r="I25">
        <v>204.60000000000002</v>
      </c>
      <c r="K25" s="473" t="s">
        <v>2038</v>
      </c>
      <c r="L25" t="s">
        <v>1218</v>
      </c>
      <c r="M25" s="1" t="s">
        <v>286</v>
      </c>
      <c r="N25">
        <v>114.2</v>
      </c>
      <c r="P25" s="473" t="s">
        <v>1277</v>
      </c>
      <c r="Q25" t="s">
        <v>1273</v>
      </c>
      <c r="R25" s="1" t="s">
        <v>285</v>
      </c>
      <c r="S25">
        <v>224.60000000000002</v>
      </c>
    </row>
    <row r="26" spans="1:19" x14ac:dyDescent="0.25">
      <c r="A26" s="473" t="s">
        <v>1987</v>
      </c>
      <c r="B26" t="s">
        <v>1282</v>
      </c>
      <c r="C26" s="1" t="s">
        <v>0</v>
      </c>
      <c r="D26">
        <v>307</v>
      </c>
      <c r="F26" s="473" t="s">
        <v>1246</v>
      </c>
      <c r="G26" t="s">
        <v>1243</v>
      </c>
      <c r="H26" s="1" t="s">
        <v>16</v>
      </c>
      <c r="I26">
        <v>193.10000000000002</v>
      </c>
      <c r="K26" s="473" t="s">
        <v>1272</v>
      </c>
      <c r="L26" t="s">
        <v>1172</v>
      </c>
      <c r="M26" s="1" t="s">
        <v>286</v>
      </c>
      <c r="N26">
        <v>108</v>
      </c>
      <c r="P26" s="473" t="s">
        <v>2014</v>
      </c>
      <c r="Q26" t="s">
        <v>1044</v>
      </c>
      <c r="R26" s="1" t="s">
        <v>285</v>
      </c>
      <c r="S26">
        <v>224</v>
      </c>
    </row>
    <row r="27" spans="1:19" x14ac:dyDescent="0.25">
      <c r="A27" s="473" t="s">
        <v>1998</v>
      </c>
      <c r="B27" t="s">
        <v>1209</v>
      </c>
      <c r="C27" s="1" t="s">
        <v>0</v>
      </c>
      <c r="D27">
        <v>303.55</v>
      </c>
      <c r="F27" s="473" t="s">
        <v>1081</v>
      </c>
      <c r="G27" t="s">
        <v>1282</v>
      </c>
      <c r="H27" s="1" t="s">
        <v>16</v>
      </c>
      <c r="I27">
        <v>192.9</v>
      </c>
      <c r="K27" s="473" t="s">
        <v>1279</v>
      </c>
      <c r="L27" t="s">
        <v>1273</v>
      </c>
      <c r="M27" s="1" t="s">
        <v>286</v>
      </c>
      <c r="N27">
        <v>106.7</v>
      </c>
      <c r="P27" s="473" t="s">
        <v>1159</v>
      </c>
      <c r="Q27" t="s">
        <v>1172</v>
      </c>
      <c r="R27" s="1" t="s">
        <v>285</v>
      </c>
      <c r="S27">
        <v>223.4</v>
      </c>
    </row>
    <row r="28" spans="1:19" x14ac:dyDescent="0.25">
      <c r="A28" s="473" t="s">
        <v>1111</v>
      </c>
      <c r="B28" t="s">
        <v>1112</v>
      </c>
      <c r="C28" s="1" t="s">
        <v>0</v>
      </c>
      <c r="D28">
        <v>288.35000000000002</v>
      </c>
      <c r="F28" s="473" t="s">
        <v>2010</v>
      </c>
      <c r="G28" t="s">
        <v>1052</v>
      </c>
      <c r="H28" s="1" t="s">
        <v>16</v>
      </c>
      <c r="I28">
        <v>189.8</v>
      </c>
      <c r="K28" s="473" t="s">
        <v>1148</v>
      </c>
      <c r="L28" t="s">
        <v>1140</v>
      </c>
      <c r="M28" s="1" t="s">
        <v>286</v>
      </c>
      <c r="N28">
        <v>106.6</v>
      </c>
      <c r="P28" s="473" t="s">
        <v>1066</v>
      </c>
      <c r="Q28" t="s">
        <v>1061</v>
      </c>
      <c r="R28" s="1" t="s">
        <v>285</v>
      </c>
      <c r="S28">
        <v>217.5</v>
      </c>
    </row>
    <row r="29" spans="1:19" x14ac:dyDescent="0.25">
      <c r="A29" s="473" t="s">
        <v>3835</v>
      </c>
      <c r="B29" t="s">
        <v>1070</v>
      </c>
      <c r="C29" s="1" t="s">
        <v>0</v>
      </c>
      <c r="D29">
        <v>281.3</v>
      </c>
      <c r="F29" s="473" t="s">
        <v>2006</v>
      </c>
      <c r="G29" t="s">
        <v>1202</v>
      </c>
      <c r="H29" s="1" t="s">
        <v>16</v>
      </c>
      <c r="I29">
        <v>188</v>
      </c>
      <c r="K29" s="473" t="s">
        <v>1109</v>
      </c>
      <c r="L29" t="s">
        <v>1101</v>
      </c>
      <c r="M29" s="1" t="s">
        <v>286</v>
      </c>
      <c r="N29">
        <v>101.5</v>
      </c>
      <c r="P29" s="473" t="s">
        <v>730</v>
      </c>
      <c r="Q29" t="s">
        <v>1140</v>
      </c>
      <c r="R29" s="1" t="s">
        <v>285</v>
      </c>
      <c r="S29">
        <v>211.9</v>
      </c>
    </row>
    <row r="30" spans="1:19" x14ac:dyDescent="0.25">
      <c r="A30" s="473" t="s">
        <v>717</v>
      </c>
      <c r="B30" t="s">
        <v>1225</v>
      </c>
      <c r="C30" s="1" t="s">
        <v>0</v>
      </c>
      <c r="D30">
        <v>276.75</v>
      </c>
      <c r="F30" s="473" t="s">
        <v>1141</v>
      </c>
      <c r="G30" t="s">
        <v>1209</v>
      </c>
      <c r="H30" s="1" t="s">
        <v>16</v>
      </c>
      <c r="I30">
        <v>184.10000000000002</v>
      </c>
      <c r="K30" s="473" t="s">
        <v>1207</v>
      </c>
      <c r="L30" t="s">
        <v>1061</v>
      </c>
      <c r="M30" s="1" t="s">
        <v>286</v>
      </c>
      <c r="N30">
        <v>92.300000000000011</v>
      </c>
      <c r="P30" s="473" t="s">
        <v>1146</v>
      </c>
      <c r="Q30" t="s">
        <v>1140</v>
      </c>
      <c r="R30" s="1" t="s">
        <v>285</v>
      </c>
      <c r="S30">
        <v>210.60000000000002</v>
      </c>
    </row>
    <row r="31" spans="1:19" x14ac:dyDescent="0.25">
      <c r="A31" s="473" t="s">
        <v>1217</v>
      </c>
      <c r="B31" t="s">
        <v>1132</v>
      </c>
      <c r="C31" s="1" t="s">
        <v>0</v>
      </c>
      <c r="D31">
        <v>196.6</v>
      </c>
      <c r="F31" s="473" t="s">
        <v>723</v>
      </c>
      <c r="G31" t="s">
        <v>1122</v>
      </c>
      <c r="H31" s="1" t="s">
        <v>16</v>
      </c>
      <c r="I31">
        <v>183.4</v>
      </c>
      <c r="K31" s="473" t="s">
        <v>3861</v>
      </c>
      <c r="L31" t="s">
        <v>1225</v>
      </c>
      <c r="M31" s="1" t="s">
        <v>286</v>
      </c>
      <c r="N31">
        <v>87.2</v>
      </c>
      <c r="P31" s="473" t="s">
        <v>1095</v>
      </c>
      <c r="Q31" t="s">
        <v>1092</v>
      </c>
      <c r="R31" s="1" t="s">
        <v>285</v>
      </c>
      <c r="S31">
        <v>209</v>
      </c>
    </row>
    <row r="32" spans="1:19" x14ac:dyDescent="0.25">
      <c r="A32" s="473" t="s">
        <v>3846</v>
      </c>
      <c r="B32" t="s">
        <v>1155</v>
      </c>
      <c r="C32" s="1" t="s">
        <v>0</v>
      </c>
      <c r="D32">
        <v>162.10000000000002</v>
      </c>
      <c r="F32" s="473" t="s">
        <v>1019</v>
      </c>
      <c r="G32" t="s">
        <v>1165</v>
      </c>
      <c r="H32" s="1" t="s">
        <v>16</v>
      </c>
      <c r="I32">
        <v>174.5</v>
      </c>
      <c r="K32" s="473" t="s">
        <v>1250</v>
      </c>
      <c r="L32" t="s">
        <v>1243</v>
      </c>
      <c r="M32" s="1" t="s">
        <v>286</v>
      </c>
      <c r="N32">
        <v>85.4</v>
      </c>
      <c r="P32" s="473" t="s">
        <v>1127</v>
      </c>
      <c r="Q32" t="s">
        <v>1128</v>
      </c>
      <c r="R32" s="1" t="s">
        <v>285</v>
      </c>
      <c r="S32">
        <v>205</v>
      </c>
    </row>
    <row r="33" spans="1:19" x14ac:dyDescent="0.25">
      <c r="A33" s="473" t="s">
        <v>1988</v>
      </c>
      <c r="B33" t="s">
        <v>1034</v>
      </c>
      <c r="C33" s="1" t="s">
        <v>0</v>
      </c>
      <c r="D33">
        <v>153.70000000000002</v>
      </c>
      <c r="F33" s="473" t="s">
        <v>4002</v>
      </c>
      <c r="G33" t="s">
        <v>1307</v>
      </c>
      <c r="H33" s="1" t="s">
        <v>16</v>
      </c>
      <c r="I33">
        <v>173.5</v>
      </c>
      <c r="K33" s="473" t="s">
        <v>2068</v>
      </c>
      <c r="L33" t="s">
        <v>1172</v>
      </c>
      <c r="M33" s="1" t="s">
        <v>286</v>
      </c>
      <c r="N33">
        <v>83</v>
      </c>
      <c r="P33" s="473" t="s">
        <v>2008</v>
      </c>
      <c r="Q33" t="s">
        <v>1052</v>
      </c>
      <c r="R33" s="1" t="s">
        <v>285</v>
      </c>
      <c r="S33">
        <v>204.8</v>
      </c>
    </row>
    <row r="34" spans="1:19" x14ac:dyDescent="0.25">
      <c r="A34" s="473" t="s">
        <v>1185</v>
      </c>
      <c r="B34" t="s">
        <v>1034</v>
      </c>
      <c r="C34" s="1" t="s">
        <v>0</v>
      </c>
      <c r="D34">
        <v>134.50000000000003</v>
      </c>
      <c r="F34" s="473" t="s">
        <v>3843</v>
      </c>
      <c r="G34" t="s">
        <v>1264</v>
      </c>
      <c r="H34" s="1" t="s">
        <v>16</v>
      </c>
      <c r="I34">
        <v>170.2</v>
      </c>
      <c r="K34" s="473" t="s">
        <v>2077</v>
      </c>
      <c r="L34" t="s">
        <v>1282</v>
      </c>
      <c r="M34" s="1" t="s">
        <v>286</v>
      </c>
      <c r="N34">
        <v>80</v>
      </c>
      <c r="P34" s="473" t="s">
        <v>1189</v>
      </c>
      <c r="Q34" t="s">
        <v>1092</v>
      </c>
      <c r="R34" s="1" t="s">
        <v>285</v>
      </c>
      <c r="S34">
        <v>201.29999999999998</v>
      </c>
    </row>
    <row r="35" spans="1:19" x14ac:dyDescent="0.25">
      <c r="A35" s="473" t="s">
        <v>1131</v>
      </c>
      <c r="B35" t="s">
        <v>1132</v>
      </c>
      <c r="C35" s="1" t="s">
        <v>0</v>
      </c>
      <c r="D35">
        <v>126.05000000000001</v>
      </c>
      <c r="F35" s="473" t="s">
        <v>2084</v>
      </c>
      <c r="G35" t="s">
        <v>1264</v>
      </c>
      <c r="H35" s="1" t="s">
        <v>16</v>
      </c>
      <c r="I35">
        <v>165</v>
      </c>
      <c r="K35" s="473" t="s">
        <v>1182</v>
      </c>
      <c r="L35" t="s">
        <v>1172</v>
      </c>
      <c r="M35" s="1" t="s">
        <v>286</v>
      </c>
      <c r="N35">
        <v>76.5</v>
      </c>
      <c r="P35" s="473" t="s">
        <v>1168</v>
      </c>
      <c r="Q35" t="s">
        <v>1165</v>
      </c>
      <c r="R35" s="1" t="s">
        <v>285</v>
      </c>
      <c r="S35">
        <v>197.9</v>
      </c>
    </row>
    <row r="36" spans="1:19" x14ac:dyDescent="0.25">
      <c r="A36" s="473" t="s">
        <v>3855</v>
      </c>
      <c r="B36" t="s">
        <v>1155</v>
      </c>
      <c r="C36" s="1" t="s">
        <v>0</v>
      </c>
      <c r="D36">
        <v>117.25</v>
      </c>
      <c r="F36" s="473" t="s">
        <v>3844</v>
      </c>
      <c r="G36" t="s">
        <v>3829</v>
      </c>
      <c r="H36" s="1" t="s">
        <v>16</v>
      </c>
      <c r="I36">
        <v>164.2</v>
      </c>
      <c r="K36" s="473" t="s">
        <v>3867</v>
      </c>
      <c r="L36" t="s">
        <v>1018</v>
      </c>
      <c r="M36" s="1" t="s">
        <v>286</v>
      </c>
      <c r="N36">
        <v>74</v>
      </c>
      <c r="P36" s="473" t="s">
        <v>3839</v>
      </c>
      <c r="Q36" t="s">
        <v>1233</v>
      </c>
      <c r="R36" s="1" t="s">
        <v>285</v>
      </c>
      <c r="S36">
        <v>195.4</v>
      </c>
    </row>
    <row r="37" spans="1:19" x14ac:dyDescent="0.25">
      <c r="A37" s="473" t="s">
        <v>1051</v>
      </c>
      <c r="B37" t="s">
        <v>1150</v>
      </c>
      <c r="C37" s="1" t="s">
        <v>0</v>
      </c>
      <c r="D37">
        <v>39</v>
      </c>
      <c r="F37" s="473" t="s">
        <v>1997</v>
      </c>
      <c r="G37" t="s">
        <v>1092</v>
      </c>
      <c r="H37" s="1" t="s">
        <v>16</v>
      </c>
      <c r="I37">
        <v>163.19999999999999</v>
      </c>
      <c r="K37" s="473" t="s">
        <v>3872</v>
      </c>
      <c r="L37" t="s">
        <v>1061</v>
      </c>
      <c r="M37" s="1" t="s">
        <v>286</v>
      </c>
      <c r="N37">
        <v>63.5</v>
      </c>
      <c r="P37" s="473" t="s">
        <v>1058</v>
      </c>
      <c r="Q37" t="s">
        <v>1028</v>
      </c>
      <c r="R37" s="1" t="s">
        <v>285</v>
      </c>
      <c r="S37">
        <v>193</v>
      </c>
    </row>
    <row r="38" spans="1:19" x14ac:dyDescent="0.25">
      <c r="A38" s="473" t="s">
        <v>1219</v>
      </c>
      <c r="B38" t="s">
        <v>1112</v>
      </c>
      <c r="C38" s="1" t="s">
        <v>0</v>
      </c>
      <c r="D38">
        <v>33.050000000000004</v>
      </c>
      <c r="F38" s="473" t="s">
        <v>2043</v>
      </c>
      <c r="G38" t="s">
        <v>1140</v>
      </c>
      <c r="H38" s="1" t="s">
        <v>16</v>
      </c>
      <c r="I38">
        <v>152.30000000000001</v>
      </c>
      <c r="K38" s="473" t="s">
        <v>2046</v>
      </c>
      <c r="L38" t="s">
        <v>1264</v>
      </c>
      <c r="M38" s="1" t="s">
        <v>286</v>
      </c>
      <c r="N38">
        <v>62.1</v>
      </c>
      <c r="P38" s="473" t="s">
        <v>3840</v>
      </c>
      <c r="Q38" t="s">
        <v>1282</v>
      </c>
      <c r="R38" s="1" t="s">
        <v>285</v>
      </c>
      <c r="S38">
        <v>192</v>
      </c>
    </row>
    <row r="39" spans="1:19" x14ac:dyDescent="0.25">
      <c r="A39" s="473" t="s">
        <v>1210</v>
      </c>
      <c r="B39" t="s">
        <v>1218</v>
      </c>
      <c r="C39" s="1" t="s">
        <v>0</v>
      </c>
      <c r="D39">
        <v>31.45</v>
      </c>
      <c r="F39" s="473" t="s">
        <v>3847</v>
      </c>
      <c r="G39" t="s">
        <v>1092</v>
      </c>
      <c r="H39" s="1" t="s">
        <v>16</v>
      </c>
      <c r="I39">
        <v>145.4</v>
      </c>
      <c r="K39" s="473" t="s">
        <v>3873</v>
      </c>
      <c r="L39" t="s">
        <v>1233</v>
      </c>
      <c r="M39" s="1" t="s">
        <v>286</v>
      </c>
      <c r="N39">
        <v>60.5</v>
      </c>
      <c r="P39" s="473" t="s">
        <v>1268</v>
      </c>
      <c r="Q39" t="s">
        <v>1243</v>
      </c>
      <c r="R39" s="1" t="s">
        <v>285</v>
      </c>
      <c r="S39">
        <v>189.1</v>
      </c>
    </row>
    <row r="40" spans="1:19" x14ac:dyDescent="0.25">
      <c r="A40" s="473" t="s">
        <v>1045</v>
      </c>
      <c r="B40" t="s">
        <v>1233</v>
      </c>
      <c r="C40" s="1" t="s">
        <v>0</v>
      </c>
      <c r="D40">
        <v>24.05</v>
      </c>
      <c r="F40" s="473" t="s">
        <v>2168</v>
      </c>
      <c r="G40" t="s">
        <v>1122</v>
      </c>
      <c r="H40" s="1" t="s">
        <v>16</v>
      </c>
      <c r="I40">
        <v>145</v>
      </c>
      <c r="K40" s="473" t="s">
        <v>3875</v>
      </c>
      <c r="L40" t="s">
        <v>1101</v>
      </c>
      <c r="M40" s="1" t="s">
        <v>286</v>
      </c>
      <c r="N40">
        <v>59.5</v>
      </c>
      <c r="P40" s="473" t="s">
        <v>1135</v>
      </c>
      <c r="Q40" t="s">
        <v>1243</v>
      </c>
      <c r="R40" s="1" t="s">
        <v>285</v>
      </c>
      <c r="S40">
        <v>184.60000000000002</v>
      </c>
    </row>
    <row r="41" spans="1:19" x14ac:dyDescent="0.25">
      <c r="A41" s="473" t="s">
        <v>1255</v>
      </c>
      <c r="B41" t="s">
        <v>1165</v>
      </c>
      <c r="C41" s="1" t="s">
        <v>0</v>
      </c>
      <c r="D41">
        <v>15.000000000000002</v>
      </c>
      <c r="F41" s="473" t="s">
        <v>2045</v>
      </c>
      <c r="G41" t="s">
        <v>1172</v>
      </c>
      <c r="H41" s="1" t="s">
        <v>16</v>
      </c>
      <c r="I41">
        <v>140.6</v>
      </c>
      <c r="K41" s="473" t="s">
        <v>1163</v>
      </c>
      <c r="L41" t="s">
        <v>1155</v>
      </c>
      <c r="M41" s="1" t="s">
        <v>286</v>
      </c>
      <c r="N41">
        <v>58.5</v>
      </c>
      <c r="P41" s="473" t="s">
        <v>2016</v>
      </c>
      <c r="Q41" t="s">
        <v>1254</v>
      </c>
      <c r="R41" s="1" t="s">
        <v>285</v>
      </c>
      <c r="S41">
        <v>183.7</v>
      </c>
    </row>
    <row r="42" spans="1:19" x14ac:dyDescent="0.25">
      <c r="A42" s="473" t="s">
        <v>3916</v>
      </c>
      <c r="B42" t="s">
        <v>1028</v>
      </c>
      <c r="C42" s="1" t="s">
        <v>0</v>
      </c>
      <c r="D42">
        <v>14.600000000000001</v>
      </c>
      <c r="F42" s="473" t="s">
        <v>1494</v>
      </c>
      <c r="G42" t="s">
        <v>1112</v>
      </c>
      <c r="H42" s="1" t="s">
        <v>16</v>
      </c>
      <c r="I42">
        <v>137.80000000000001</v>
      </c>
      <c r="K42" s="473" t="s">
        <v>2131</v>
      </c>
      <c r="L42" t="s">
        <v>1028</v>
      </c>
      <c r="M42" s="1" t="s">
        <v>286</v>
      </c>
      <c r="N42">
        <v>54.2</v>
      </c>
      <c r="P42" s="473" t="s">
        <v>3841</v>
      </c>
      <c r="Q42" t="s">
        <v>1186</v>
      </c>
      <c r="R42" s="1" t="s">
        <v>285</v>
      </c>
      <c r="S42">
        <v>183.10000000000002</v>
      </c>
    </row>
    <row r="43" spans="1:19" x14ac:dyDescent="0.25">
      <c r="A43" s="473" t="s">
        <v>2155</v>
      </c>
      <c r="B43" t="s">
        <v>1243</v>
      </c>
      <c r="C43" s="1" t="s">
        <v>0</v>
      </c>
      <c r="D43">
        <v>8.9</v>
      </c>
      <c r="F43" s="473" t="s">
        <v>2031</v>
      </c>
      <c r="G43" t="s">
        <v>1194</v>
      </c>
      <c r="H43" s="1" t="s">
        <v>16</v>
      </c>
      <c r="I43">
        <v>133.80000000000001</v>
      </c>
      <c r="K43" s="473" t="s">
        <v>1050</v>
      </c>
      <c r="L43" t="s">
        <v>1044</v>
      </c>
      <c r="M43" s="1" t="s">
        <v>286</v>
      </c>
      <c r="N43">
        <v>53.1</v>
      </c>
      <c r="P43" s="473" t="s">
        <v>2013</v>
      </c>
      <c r="Q43" t="s">
        <v>1112</v>
      </c>
      <c r="R43" s="1" t="s">
        <v>285</v>
      </c>
      <c r="S43">
        <v>178.7</v>
      </c>
    </row>
    <row r="44" spans="1:19" x14ac:dyDescent="0.25">
      <c r="A44" s="473" t="s">
        <v>1989</v>
      </c>
      <c r="B44" t="s">
        <v>1194</v>
      </c>
      <c r="C44" s="1" t="s">
        <v>0</v>
      </c>
      <c r="D44">
        <v>0</v>
      </c>
      <c r="F44" s="473" t="s">
        <v>3851</v>
      </c>
      <c r="G44" t="s">
        <v>3830</v>
      </c>
      <c r="H44" s="1" t="s">
        <v>16</v>
      </c>
      <c r="I44">
        <v>130.10000000000002</v>
      </c>
      <c r="K44" s="473" t="s">
        <v>2026</v>
      </c>
      <c r="L44" t="s">
        <v>1044</v>
      </c>
      <c r="M44" s="1" t="s">
        <v>286</v>
      </c>
      <c r="N44">
        <v>50.1</v>
      </c>
      <c r="P44" s="473" t="s">
        <v>1197</v>
      </c>
      <c r="Q44" t="s">
        <v>1194</v>
      </c>
      <c r="R44" s="1" t="s">
        <v>285</v>
      </c>
      <c r="S44">
        <v>178.4</v>
      </c>
    </row>
    <row r="45" spans="1:19" x14ac:dyDescent="0.25">
      <c r="A45" s="473" t="s">
        <v>2062</v>
      </c>
      <c r="B45" t="s">
        <v>1209</v>
      </c>
      <c r="C45" s="1" t="s">
        <v>0</v>
      </c>
      <c r="D45">
        <v>0</v>
      </c>
      <c r="F45" s="473" t="s">
        <v>1047</v>
      </c>
      <c r="G45" t="s">
        <v>1044</v>
      </c>
      <c r="H45" s="1" t="s">
        <v>16</v>
      </c>
      <c r="I45">
        <v>123.1</v>
      </c>
      <c r="K45" s="473" t="s">
        <v>2153</v>
      </c>
      <c r="L45" t="s">
        <v>1165</v>
      </c>
      <c r="M45" s="1" t="s">
        <v>286</v>
      </c>
      <c r="N45">
        <v>50</v>
      </c>
      <c r="P45" s="473" t="s">
        <v>1999</v>
      </c>
      <c r="Q45" t="s">
        <v>1008</v>
      </c>
      <c r="R45" s="1" t="s">
        <v>285</v>
      </c>
      <c r="S45">
        <v>176.7</v>
      </c>
    </row>
    <row r="46" spans="1:19" x14ac:dyDescent="0.25">
      <c r="A46" s="473" t="s">
        <v>3942</v>
      </c>
      <c r="B46" t="s">
        <v>3833</v>
      </c>
      <c r="C46" s="1" t="s">
        <v>0</v>
      </c>
      <c r="D46">
        <v>0</v>
      </c>
      <c r="F46" s="473" t="s">
        <v>1113</v>
      </c>
      <c r="G46" t="s">
        <v>1194</v>
      </c>
      <c r="H46" s="1" t="s">
        <v>16</v>
      </c>
      <c r="I46">
        <v>118.6</v>
      </c>
      <c r="K46" s="473" t="s">
        <v>3882</v>
      </c>
      <c r="L46" t="s">
        <v>1052</v>
      </c>
      <c r="M46" s="1" t="s">
        <v>286</v>
      </c>
      <c r="N46">
        <v>48.6</v>
      </c>
      <c r="P46" s="473" t="s">
        <v>1276</v>
      </c>
      <c r="Q46" t="s">
        <v>1254</v>
      </c>
      <c r="R46" s="1" t="s">
        <v>285</v>
      </c>
      <c r="S46">
        <v>176</v>
      </c>
    </row>
    <row r="47" spans="1:19" x14ac:dyDescent="0.25">
      <c r="A47" s="473" t="s">
        <v>2096</v>
      </c>
      <c r="B47" t="s">
        <v>1264</v>
      </c>
      <c r="C47" s="1" t="s">
        <v>0</v>
      </c>
      <c r="D47">
        <v>0</v>
      </c>
      <c r="F47" s="473" t="s">
        <v>2049</v>
      </c>
      <c r="G47" t="s">
        <v>1070</v>
      </c>
      <c r="H47" s="1" t="s">
        <v>16</v>
      </c>
      <c r="I47">
        <v>115.4</v>
      </c>
      <c r="K47" s="473" t="s">
        <v>3885</v>
      </c>
      <c r="L47" t="s">
        <v>1340</v>
      </c>
      <c r="M47" s="1" t="s">
        <v>286</v>
      </c>
      <c r="N47">
        <v>44</v>
      </c>
      <c r="P47" s="473" t="s">
        <v>3842</v>
      </c>
      <c r="Q47" t="s">
        <v>1293</v>
      </c>
      <c r="R47" s="1" t="s">
        <v>285</v>
      </c>
      <c r="S47">
        <v>173.4</v>
      </c>
    </row>
    <row r="48" spans="1:19" x14ac:dyDescent="0.25">
      <c r="A48" s="473" t="s">
        <v>1080</v>
      </c>
      <c r="B48" t="s">
        <v>1044</v>
      </c>
      <c r="C48" s="1" t="s">
        <v>0</v>
      </c>
      <c r="D48">
        <v>0</v>
      </c>
      <c r="F48" s="473" t="s">
        <v>1211</v>
      </c>
      <c r="G48" t="s">
        <v>1209</v>
      </c>
      <c r="H48" s="1" t="s">
        <v>16</v>
      </c>
      <c r="I48">
        <v>112.89999999999999</v>
      </c>
      <c r="K48" s="473" t="s">
        <v>2088</v>
      </c>
      <c r="L48" t="s">
        <v>1061</v>
      </c>
      <c r="M48" s="1" t="s">
        <v>286</v>
      </c>
      <c r="N48">
        <v>41.1</v>
      </c>
      <c r="P48" s="473" t="s">
        <v>1031</v>
      </c>
      <c r="Q48" t="s">
        <v>1028</v>
      </c>
      <c r="R48" s="1" t="s">
        <v>285</v>
      </c>
      <c r="S48">
        <v>173</v>
      </c>
    </row>
    <row r="49" spans="1:19" x14ac:dyDescent="0.25">
      <c r="A49" s="473" t="s">
        <v>3947</v>
      </c>
      <c r="B49" t="s">
        <v>1008</v>
      </c>
      <c r="C49" s="1" t="s">
        <v>0</v>
      </c>
      <c r="D49">
        <v>0</v>
      </c>
      <c r="F49" s="473" t="s">
        <v>1275</v>
      </c>
      <c r="G49" t="s">
        <v>1273</v>
      </c>
      <c r="H49" s="1" t="s">
        <v>16</v>
      </c>
      <c r="I49">
        <v>110.1</v>
      </c>
      <c r="K49" s="473" t="s">
        <v>3888</v>
      </c>
      <c r="L49" t="s">
        <v>1254</v>
      </c>
      <c r="M49" s="1" t="s">
        <v>286</v>
      </c>
      <c r="N49">
        <v>41</v>
      </c>
      <c r="P49" s="473" t="s">
        <v>1137</v>
      </c>
      <c r="Q49" t="s">
        <v>1132</v>
      </c>
      <c r="R49" s="1" t="s">
        <v>285</v>
      </c>
      <c r="S49">
        <v>166</v>
      </c>
    </row>
    <row r="50" spans="1:19" x14ac:dyDescent="0.25">
      <c r="A50" s="473" t="s">
        <v>2114</v>
      </c>
      <c r="B50" t="s">
        <v>1079</v>
      </c>
      <c r="C50" s="1" t="s">
        <v>0</v>
      </c>
      <c r="D50">
        <v>0</v>
      </c>
      <c r="F50" s="473" t="s">
        <v>1286</v>
      </c>
      <c r="G50" t="s">
        <v>1282</v>
      </c>
      <c r="H50" s="1" t="s">
        <v>16</v>
      </c>
      <c r="I50">
        <v>105.8</v>
      </c>
      <c r="K50" s="473" t="s">
        <v>3889</v>
      </c>
      <c r="L50" t="s">
        <v>3988</v>
      </c>
      <c r="M50" s="1" t="s">
        <v>286</v>
      </c>
      <c r="N50">
        <v>40</v>
      </c>
      <c r="P50" s="473" t="s">
        <v>1992</v>
      </c>
      <c r="Q50" t="s">
        <v>1150</v>
      </c>
      <c r="R50" s="1" t="s">
        <v>285</v>
      </c>
      <c r="S50">
        <v>163.9</v>
      </c>
    </row>
    <row r="51" spans="1:19" x14ac:dyDescent="0.25">
      <c r="A51" s="473" t="s">
        <v>3948</v>
      </c>
      <c r="B51" t="s">
        <v>1225</v>
      </c>
      <c r="C51" s="1" t="s">
        <v>0</v>
      </c>
      <c r="D51">
        <v>0</v>
      </c>
      <c r="F51" s="473" t="s">
        <v>1296</v>
      </c>
      <c r="G51" t="s">
        <v>1034</v>
      </c>
      <c r="H51" s="1" t="s">
        <v>16</v>
      </c>
      <c r="I51">
        <v>104.5</v>
      </c>
      <c r="K51" s="473" t="s">
        <v>741</v>
      </c>
      <c r="L51" t="s">
        <v>1122</v>
      </c>
      <c r="M51" s="1" t="s">
        <v>286</v>
      </c>
      <c r="N51">
        <v>38.5</v>
      </c>
      <c r="P51" s="473" t="s">
        <v>3845</v>
      </c>
      <c r="Q51" t="s">
        <v>1070</v>
      </c>
      <c r="R51" s="1" t="s">
        <v>285</v>
      </c>
      <c r="S51">
        <v>163.60000000000002</v>
      </c>
    </row>
    <row r="52" spans="1:19" x14ac:dyDescent="0.25">
      <c r="A52" s="473" t="s">
        <v>3953</v>
      </c>
      <c r="B52" t="s">
        <v>1101</v>
      </c>
      <c r="C52" s="1" t="s">
        <v>0</v>
      </c>
      <c r="D52">
        <v>0</v>
      </c>
      <c r="F52" s="473" t="s">
        <v>1994</v>
      </c>
      <c r="G52" t="s">
        <v>1273</v>
      </c>
      <c r="H52" s="1" t="s">
        <v>16</v>
      </c>
      <c r="I52">
        <v>101.5</v>
      </c>
      <c r="K52" s="473" t="s">
        <v>1154</v>
      </c>
      <c r="L52" t="s">
        <v>1150</v>
      </c>
      <c r="M52" s="1" t="s">
        <v>286</v>
      </c>
      <c r="N52">
        <v>37</v>
      </c>
      <c r="P52" s="473" t="s">
        <v>2051</v>
      </c>
      <c r="Q52" t="s">
        <v>1122</v>
      </c>
      <c r="R52" s="1" t="s">
        <v>285</v>
      </c>
      <c r="S52">
        <v>161.69999999999999</v>
      </c>
    </row>
    <row r="53" spans="1:19" x14ac:dyDescent="0.25">
      <c r="A53" s="473" t="s">
        <v>1284</v>
      </c>
      <c r="B53" t="s">
        <v>1282</v>
      </c>
      <c r="C53" s="1" t="s">
        <v>0</v>
      </c>
      <c r="D53">
        <v>0</v>
      </c>
      <c r="F53" s="473" t="s">
        <v>3858</v>
      </c>
      <c r="G53" t="s">
        <v>1254</v>
      </c>
      <c r="H53" s="1" t="s">
        <v>16</v>
      </c>
      <c r="I53">
        <v>100.5</v>
      </c>
      <c r="K53" s="473" t="s">
        <v>1032</v>
      </c>
      <c r="L53" t="s">
        <v>1028</v>
      </c>
      <c r="M53" s="1" t="s">
        <v>286</v>
      </c>
      <c r="N53">
        <v>36</v>
      </c>
      <c r="P53" s="473" t="s">
        <v>1993</v>
      </c>
      <c r="Q53" t="s">
        <v>1140</v>
      </c>
      <c r="R53" s="1" t="s">
        <v>285</v>
      </c>
      <c r="S53">
        <v>161.19999999999999</v>
      </c>
    </row>
    <row r="54" spans="1:19" x14ac:dyDescent="0.25">
      <c r="A54" s="473" t="s">
        <v>721</v>
      </c>
      <c r="B54" t="s">
        <v>1243</v>
      </c>
      <c r="C54" s="1" t="s">
        <v>0</v>
      </c>
      <c r="D54">
        <v>0</v>
      </c>
      <c r="F54" s="473" t="s">
        <v>3860</v>
      </c>
      <c r="G54" t="s">
        <v>1092</v>
      </c>
      <c r="H54" s="1" t="s">
        <v>16</v>
      </c>
      <c r="I54">
        <v>95</v>
      </c>
      <c r="K54" s="473" t="s">
        <v>2157</v>
      </c>
      <c r="L54" t="s">
        <v>1044</v>
      </c>
      <c r="M54" s="1" t="s">
        <v>286</v>
      </c>
      <c r="N54">
        <v>34</v>
      </c>
      <c r="P54" s="473" t="s">
        <v>2033</v>
      </c>
      <c r="Q54" t="s">
        <v>1122</v>
      </c>
      <c r="R54" s="1" t="s">
        <v>285</v>
      </c>
      <c r="S54">
        <v>159.10000000000002</v>
      </c>
    </row>
    <row r="55" spans="1:19" x14ac:dyDescent="0.25">
      <c r="A55" s="473" t="s">
        <v>1156</v>
      </c>
      <c r="B55" t="s">
        <v>1155</v>
      </c>
      <c r="C55" s="1" t="s">
        <v>0</v>
      </c>
      <c r="D55">
        <v>0</v>
      </c>
      <c r="F55" s="473" t="s">
        <v>728</v>
      </c>
      <c r="G55" t="s">
        <v>1018</v>
      </c>
      <c r="H55" s="1" t="s">
        <v>16</v>
      </c>
      <c r="I55">
        <v>90.5</v>
      </c>
      <c r="K55" s="473" t="s">
        <v>3896</v>
      </c>
      <c r="L55" t="s">
        <v>1070</v>
      </c>
      <c r="M55" s="1" t="s">
        <v>286</v>
      </c>
      <c r="N55">
        <v>33.799999999999997</v>
      </c>
      <c r="P55" s="473" t="s">
        <v>1161</v>
      </c>
      <c r="Q55" t="s">
        <v>1162</v>
      </c>
      <c r="R55" s="1" t="s">
        <v>285</v>
      </c>
      <c r="S55">
        <v>152.19999999999999</v>
      </c>
    </row>
    <row r="56" spans="1:19" x14ac:dyDescent="0.25">
      <c r="A56" s="473" t="s">
        <v>3962</v>
      </c>
      <c r="B56" t="s">
        <v>1202</v>
      </c>
      <c r="C56" s="1" t="s">
        <v>0</v>
      </c>
      <c r="D56">
        <v>0</v>
      </c>
      <c r="F56" s="473" t="s">
        <v>2075</v>
      </c>
      <c r="G56" t="s">
        <v>1254</v>
      </c>
      <c r="H56" s="1" t="s">
        <v>16</v>
      </c>
      <c r="I56">
        <v>87.5</v>
      </c>
      <c r="K56" s="473" t="s">
        <v>1099</v>
      </c>
      <c r="L56" t="s">
        <v>1092</v>
      </c>
      <c r="M56" s="1" t="s">
        <v>286</v>
      </c>
      <c r="N56">
        <v>33.5</v>
      </c>
      <c r="P56" s="473" t="s">
        <v>2019</v>
      </c>
      <c r="Q56" t="s">
        <v>1044</v>
      </c>
      <c r="R56" s="1" t="s">
        <v>285</v>
      </c>
      <c r="S56">
        <v>151</v>
      </c>
    </row>
    <row r="57" spans="1:19" x14ac:dyDescent="0.25">
      <c r="A57" s="473" t="s">
        <v>1234</v>
      </c>
      <c r="B57" t="s">
        <v>1293</v>
      </c>
      <c r="C57" s="1" t="s">
        <v>0</v>
      </c>
      <c r="D57">
        <v>0</v>
      </c>
      <c r="F57" s="473" t="s">
        <v>1037</v>
      </c>
      <c r="G57" t="s">
        <v>1008</v>
      </c>
      <c r="H57" s="1" t="s">
        <v>16</v>
      </c>
      <c r="I57">
        <v>84</v>
      </c>
      <c r="K57" s="473" t="s">
        <v>3989</v>
      </c>
      <c r="L57" t="s">
        <v>1308</v>
      </c>
      <c r="M57" s="1" t="s">
        <v>286</v>
      </c>
      <c r="N57">
        <v>32</v>
      </c>
      <c r="P57" s="473" t="s">
        <v>1117</v>
      </c>
      <c r="Q57" t="s">
        <v>1202</v>
      </c>
      <c r="R57" s="1" t="s">
        <v>285</v>
      </c>
      <c r="S57">
        <v>147.80000000000001</v>
      </c>
    </row>
    <row r="58" spans="1:19" x14ac:dyDescent="0.25">
      <c r="A58" s="473" t="s">
        <v>2148</v>
      </c>
      <c r="B58" t="s">
        <v>1233</v>
      </c>
      <c r="C58" s="1" t="s">
        <v>0</v>
      </c>
      <c r="D58">
        <v>0</v>
      </c>
      <c r="F58" s="473" t="s">
        <v>2034</v>
      </c>
      <c r="G58" t="s">
        <v>1028</v>
      </c>
      <c r="H58" s="1" t="s">
        <v>16</v>
      </c>
      <c r="I58">
        <v>82.5</v>
      </c>
      <c r="K58" s="473" t="s">
        <v>3897</v>
      </c>
      <c r="L58" t="s">
        <v>1070</v>
      </c>
      <c r="M58" s="1" t="s">
        <v>286</v>
      </c>
      <c r="N58">
        <v>31.8</v>
      </c>
      <c r="P58" s="473" t="s">
        <v>3848</v>
      </c>
      <c r="Q58" t="s">
        <v>1243</v>
      </c>
      <c r="R58" s="1" t="s">
        <v>285</v>
      </c>
      <c r="S58">
        <v>138.1</v>
      </c>
    </row>
    <row r="59" spans="1:19" x14ac:dyDescent="0.25">
      <c r="A59" s="473" t="s">
        <v>3963</v>
      </c>
      <c r="B59" t="s">
        <v>1254</v>
      </c>
      <c r="C59" s="1" t="s">
        <v>0</v>
      </c>
      <c r="D59">
        <v>0</v>
      </c>
      <c r="F59" s="473" t="s">
        <v>3865</v>
      </c>
      <c r="G59" t="s">
        <v>1194</v>
      </c>
      <c r="H59" s="1" t="s">
        <v>16</v>
      </c>
      <c r="I59">
        <v>78.099999999999994</v>
      </c>
      <c r="K59" s="473" t="s">
        <v>1270</v>
      </c>
      <c r="L59" t="s">
        <v>1209</v>
      </c>
      <c r="M59" s="1" t="s">
        <v>286</v>
      </c>
      <c r="N59">
        <v>29.5</v>
      </c>
      <c r="P59" s="473" t="s">
        <v>1177</v>
      </c>
      <c r="Q59" t="s">
        <v>1264</v>
      </c>
      <c r="R59" s="1" t="s">
        <v>285</v>
      </c>
      <c r="S59">
        <v>137.30000000000001</v>
      </c>
    </row>
    <row r="60" spans="1:19" x14ac:dyDescent="0.25">
      <c r="A60" s="473" t="s">
        <v>2152</v>
      </c>
      <c r="B60" t="s">
        <v>1186</v>
      </c>
      <c r="C60" s="1" t="s">
        <v>0</v>
      </c>
      <c r="D60">
        <v>0</v>
      </c>
      <c r="F60" s="473" t="s">
        <v>1151</v>
      </c>
      <c r="G60" t="s">
        <v>1101</v>
      </c>
      <c r="H60" s="1" t="s">
        <v>16</v>
      </c>
      <c r="I60">
        <v>75.5</v>
      </c>
      <c r="K60" s="473" t="s">
        <v>1059</v>
      </c>
      <c r="L60" t="s">
        <v>1052</v>
      </c>
      <c r="M60" s="1" t="s">
        <v>286</v>
      </c>
      <c r="N60">
        <v>28</v>
      </c>
      <c r="P60" s="473" t="s">
        <v>3849</v>
      </c>
      <c r="Q60" t="s">
        <v>1112</v>
      </c>
      <c r="R60" s="1" t="s">
        <v>285</v>
      </c>
      <c r="S60">
        <v>134.4</v>
      </c>
    </row>
    <row r="61" spans="1:19" x14ac:dyDescent="0.25">
      <c r="A61" s="473" t="s">
        <v>1093</v>
      </c>
      <c r="B61" t="s">
        <v>1092</v>
      </c>
      <c r="C61" s="1" t="s">
        <v>0</v>
      </c>
      <c r="D61">
        <v>0</v>
      </c>
      <c r="F61" s="473" t="s">
        <v>3868</v>
      </c>
      <c r="G61" t="s">
        <v>1155</v>
      </c>
      <c r="H61" s="1" t="s">
        <v>16</v>
      </c>
      <c r="I61">
        <v>72.900000000000006</v>
      </c>
      <c r="K61" s="473" t="s">
        <v>2101</v>
      </c>
      <c r="L61" t="s">
        <v>1202</v>
      </c>
      <c r="M61" s="1" t="s">
        <v>286</v>
      </c>
      <c r="N61">
        <v>26</v>
      </c>
      <c r="P61" s="473" t="s">
        <v>3850</v>
      </c>
      <c r="Q61" t="s">
        <v>1225</v>
      </c>
      <c r="R61" s="1" t="s">
        <v>285</v>
      </c>
      <c r="S61">
        <v>134.4</v>
      </c>
    </row>
    <row r="62" spans="1:19" x14ac:dyDescent="0.25">
      <c r="A62" s="473" t="s">
        <v>1294</v>
      </c>
      <c r="B62" t="s">
        <v>1079</v>
      </c>
      <c r="C62" s="1" t="s">
        <v>0</v>
      </c>
      <c r="D62">
        <v>0</v>
      </c>
      <c r="F62" s="473" t="s">
        <v>3870</v>
      </c>
      <c r="G62" t="s">
        <v>1079</v>
      </c>
      <c r="H62" s="1" t="s">
        <v>16</v>
      </c>
      <c r="I62">
        <v>67.2</v>
      </c>
      <c r="K62" s="473" t="s">
        <v>1069</v>
      </c>
      <c r="L62" t="s">
        <v>1061</v>
      </c>
      <c r="M62" s="1" t="s">
        <v>286</v>
      </c>
      <c r="N62">
        <v>24.7</v>
      </c>
      <c r="P62" s="473" t="s">
        <v>1020</v>
      </c>
      <c r="Q62" t="s">
        <v>1021</v>
      </c>
      <c r="R62" s="1" t="s">
        <v>285</v>
      </c>
      <c r="S62">
        <v>134.30000000000001</v>
      </c>
    </row>
    <row r="63" spans="1:19" x14ac:dyDescent="0.25">
      <c r="A63" s="473" t="s">
        <v>3967</v>
      </c>
      <c r="B63" t="s">
        <v>1150</v>
      </c>
      <c r="C63" s="1" t="s">
        <v>0</v>
      </c>
      <c r="D63">
        <v>0</v>
      </c>
      <c r="F63" s="473" t="s">
        <v>2098</v>
      </c>
      <c r="G63" t="s">
        <v>1165</v>
      </c>
      <c r="H63" s="1" t="s">
        <v>16</v>
      </c>
      <c r="I63">
        <v>65.5</v>
      </c>
      <c r="K63" s="473" t="s">
        <v>1223</v>
      </c>
      <c r="L63" t="s">
        <v>1306</v>
      </c>
      <c r="M63" s="1" t="s">
        <v>286</v>
      </c>
      <c r="N63">
        <v>24.5</v>
      </c>
      <c r="P63" s="473" t="s">
        <v>1985</v>
      </c>
      <c r="Q63" t="s">
        <v>1218</v>
      </c>
      <c r="R63" s="1" t="s">
        <v>285</v>
      </c>
      <c r="S63">
        <v>131</v>
      </c>
    </row>
    <row r="64" spans="1:19" x14ac:dyDescent="0.25">
      <c r="A64" s="473" t="s">
        <v>3968</v>
      </c>
      <c r="B64" t="s">
        <v>1034</v>
      </c>
      <c r="C64" s="1" t="s">
        <v>0</v>
      </c>
      <c r="D64">
        <v>0</v>
      </c>
      <c r="F64" s="473" t="s">
        <v>1010</v>
      </c>
      <c r="G64" t="s">
        <v>1150</v>
      </c>
      <c r="H64" s="1" t="s">
        <v>16</v>
      </c>
      <c r="I64">
        <v>62.4</v>
      </c>
      <c r="K64" s="473" t="s">
        <v>3905</v>
      </c>
      <c r="L64" t="s">
        <v>1209</v>
      </c>
      <c r="M64" s="1" t="s">
        <v>286</v>
      </c>
      <c r="N64">
        <v>24.1</v>
      </c>
      <c r="P64" s="473" t="s">
        <v>1311</v>
      </c>
      <c r="Q64" t="s">
        <v>1155</v>
      </c>
      <c r="R64" s="1" t="s">
        <v>285</v>
      </c>
      <c r="S64">
        <v>131</v>
      </c>
    </row>
    <row r="65" spans="1:19" x14ac:dyDescent="0.25">
      <c r="A65" s="473" t="s">
        <v>1244</v>
      </c>
      <c r="B65" t="s">
        <v>1044</v>
      </c>
      <c r="C65" s="1" t="s">
        <v>0</v>
      </c>
      <c r="D65">
        <v>0</v>
      </c>
      <c r="F65" s="473" t="s">
        <v>2090</v>
      </c>
      <c r="G65" t="s">
        <v>1225</v>
      </c>
      <c r="H65" s="1" t="s">
        <v>16</v>
      </c>
      <c r="I65">
        <v>61.1</v>
      </c>
      <c r="K65" s="473" t="s">
        <v>3906</v>
      </c>
      <c r="L65" t="s">
        <v>1140</v>
      </c>
      <c r="M65" s="1" t="s">
        <v>286</v>
      </c>
      <c r="N65">
        <v>24</v>
      </c>
      <c r="P65" s="473" t="s">
        <v>1213</v>
      </c>
      <c r="Q65" t="s">
        <v>1264</v>
      </c>
      <c r="R65" s="1" t="s">
        <v>285</v>
      </c>
      <c r="S65">
        <v>129.19999999999999</v>
      </c>
    </row>
    <row r="66" spans="1:19" x14ac:dyDescent="0.25">
      <c r="A66" s="473" t="s">
        <v>3999</v>
      </c>
      <c r="B66" t="s">
        <v>3994</v>
      </c>
      <c r="C66" s="1" t="s">
        <v>0</v>
      </c>
      <c r="D66">
        <v>0</v>
      </c>
      <c r="F66" s="473" t="s">
        <v>2027</v>
      </c>
      <c r="G66" t="s">
        <v>1061</v>
      </c>
      <c r="H66" s="1" t="s">
        <v>16</v>
      </c>
      <c r="I66">
        <v>57</v>
      </c>
      <c r="K66" s="473" t="s">
        <v>2059</v>
      </c>
      <c r="L66" t="s">
        <v>1194</v>
      </c>
      <c r="M66" s="1" t="s">
        <v>286</v>
      </c>
      <c r="N66">
        <v>22.8</v>
      </c>
      <c r="P66" s="473" t="s">
        <v>3852</v>
      </c>
      <c r="Q66" t="s">
        <v>1079</v>
      </c>
      <c r="R66" s="1" t="s">
        <v>285</v>
      </c>
      <c r="S66">
        <v>124.5</v>
      </c>
    </row>
    <row r="67" spans="1:19" x14ac:dyDescent="0.25">
      <c r="A67" s="473" t="s">
        <v>3979</v>
      </c>
      <c r="B67" t="s">
        <v>1101</v>
      </c>
      <c r="C67" s="1" t="s">
        <v>0</v>
      </c>
      <c r="D67">
        <v>0</v>
      </c>
      <c r="F67" s="473" t="s">
        <v>3878</v>
      </c>
      <c r="G67" t="s">
        <v>1150</v>
      </c>
      <c r="H67" s="1" t="s">
        <v>16</v>
      </c>
      <c r="I67">
        <v>56.1</v>
      </c>
      <c r="K67" s="473" t="s">
        <v>1110</v>
      </c>
      <c r="L67" t="s">
        <v>1101</v>
      </c>
      <c r="M67" s="1" t="s">
        <v>286</v>
      </c>
      <c r="N67">
        <v>22</v>
      </c>
      <c r="P67" s="473" t="s">
        <v>3853</v>
      </c>
      <c r="Q67" t="s">
        <v>1044</v>
      </c>
      <c r="R67" s="1" t="s">
        <v>285</v>
      </c>
      <c r="S67">
        <v>123.2</v>
      </c>
    </row>
    <row r="68" spans="1:19" x14ac:dyDescent="0.25">
      <c r="A68" s="473" t="s">
        <v>748</v>
      </c>
      <c r="B68" t="s">
        <v>1140</v>
      </c>
      <c r="C68" s="1" t="s">
        <v>0</v>
      </c>
      <c r="D68">
        <v>0</v>
      </c>
      <c r="F68" s="473" t="s">
        <v>3879</v>
      </c>
      <c r="G68" t="s">
        <v>1282</v>
      </c>
      <c r="H68" s="1" t="s">
        <v>16</v>
      </c>
      <c r="I68">
        <v>54.7</v>
      </c>
      <c r="K68" s="473" t="s">
        <v>2144</v>
      </c>
      <c r="L68" t="s">
        <v>1218</v>
      </c>
      <c r="M68" s="1" t="s">
        <v>286</v>
      </c>
      <c r="N68">
        <v>19.3</v>
      </c>
      <c r="P68" s="473" t="s">
        <v>3856</v>
      </c>
      <c r="Q68" t="s">
        <v>1150</v>
      </c>
      <c r="R68" s="1" t="s">
        <v>285</v>
      </c>
      <c r="S68">
        <v>116</v>
      </c>
    </row>
    <row r="69" spans="1:19" x14ac:dyDescent="0.25">
      <c r="A69" s="473" t="s">
        <v>1173</v>
      </c>
      <c r="B69" t="s">
        <v>1172</v>
      </c>
      <c r="C69" s="1" t="s">
        <v>0</v>
      </c>
      <c r="D69">
        <v>0</v>
      </c>
      <c r="F69" s="473" t="s">
        <v>2011</v>
      </c>
      <c r="G69" t="s">
        <v>1028</v>
      </c>
      <c r="H69" s="1" t="s">
        <v>16</v>
      </c>
      <c r="I69">
        <v>53.9</v>
      </c>
      <c r="K69" s="473" t="s">
        <v>1183</v>
      </c>
      <c r="L69" t="s">
        <v>1140</v>
      </c>
      <c r="M69" s="1" t="s">
        <v>286</v>
      </c>
      <c r="N69">
        <v>18.899999999999999</v>
      </c>
      <c r="P69" s="473" t="s">
        <v>1249</v>
      </c>
      <c r="Q69" t="s">
        <v>1218</v>
      </c>
      <c r="R69" s="1" t="s">
        <v>285</v>
      </c>
      <c r="S69">
        <v>115.5</v>
      </c>
    </row>
    <row r="70" spans="1:19" x14ac:dyDescent="0.25">
      <c r="A70" s="473" t="s">
        <v>2007</v>
      </c>
      <c r="B70" t="s">
        <v>1061</v>
      </c>
      <c r="C70" s="1" t="s">
        <v>0</v>
      </c>
      <c r="D70">
        <v>0</v>
      </c>
      <c r="F70" s="473" t="s">
        <v>2028</v>
      </c>
      <c r="G70" t="s">
        <v>1218</v>
      </c>
      <c r="H70" s="1" t="s">
        <v>16</v>
      </c>
      <c r="I70">
        <v>49</v>
      </c>
      <c r="K70" s="473" t="s">
        <v>1026</v>
      </c>
      <c r="L70" t="s">
        <v>1165</v>
      </c>
      <c r="M70" s="1" t="s">
        <v>286</v>
      </c>
      <c r="N70">
        <v>18.5</v>
      </c>
      <c r="P70" s="473" t="s">
        <v>2004</v>
      </c>
      <c r="Q70" t="s">
        <v>1140</v>
      </c>
      <c r="R70" s="1" t="s">
        <v>285</v>
      </c>
      <c r="S70">
        <v>114.80000000000001</v>
      </c>
    </row>
    <row r="71" spans="1:19" x14ac:dyDescent="0.25">
      <c r="A71" s="473" t="s">
        <v>3981</v>
      </c>
      <c r="B71" t="s">
        <v>1028</v>
      </c>
      <c r="C71" s="1" t="s">
        <v>0</v>
      </c>
      <c r="D71">
        <v>0</v>
      </c>
      <c r="F71" s="473" t="s">
        <v>1142</v>
      </c>
      <c r="G71" t="s">
        <v>1233</v>
      </c>
      <c r="H71" s="1" t="s">
        <v>16</v>
      </c>
      <c r="I71">
        <v>44.800000000000004</v>
      </c>
      <c r="K71" s="473" t="s">
        <v>3911</v>
      </c>
      <c r="L71" t="s">
        <v>1186</v>
      </c>
      <c r="M71" s="1" t="s">
        <v>286</v>
      </c>
      <c r="N71">
        <v>18</v>
      </c>
      <c r="P71" s="473" t="s">
        <v>1096</v>
      </c>
      <c r="Q71" t="s">
        <v>1070</v>
      </c>
      <c r="R71" s="1" t="s">
        <v>285</v>
      </c>
      <c r="S71">
        <v>112</v>
      </c>
    </row>
    <row r="72" spans="1:19" x14ac:dyDescent="0.25">
      <c r="A72" s="473" t="s">
        <v>2175</v>
      </c>
      <c r="B72" t="s">
        <v>1112</v>
      </c>
      <c r="C72" s="1" t="s">
        <v>0</v>
      </c>
      <c r="D72">
        <v>0</v>
      </c>
      <c r="F72" s="473" t="s">
        <v>727</v>
      </c>
      <c r="G72" t="s">
        <v>1061</v>
      </c>
      <c r="H72" s="1" t="s">
        <v>16</v>
      </c>
      <c r="I72">
        <v>43.4</v>
      </c>
      <c r="K72" s="473" t="s">
        <v>3913</v>
      </c>
      <c r="L72" t="s">
        <v>1018</v>
      </c>
      <c r="M72" s="1" t="s">
        <v>286</v>
      </c>
      <c r="N72">
        <v>17.200000000000003</v>
      </c>
      <c r="P72" s="473" t="s">
        <v>1143</v>
      </c>
      <c r="Q72" t="s">
        <v>1254</v>
      </c>
      <c r="R72" s="1" t="s">
        <v>285</v>
      </c>
      <c r="S72">
        <v>111.6</v>
      </c>
    </row>
    <row r="73" spans="1:19" x14ac:dyDescent="0.25">
      <c r="A73" s="473" t="s">
        <v>1201</v>
      </c>
      <c r="B73" t="s">
        <v>1254</v>
      </c>
      <c r="C73" s="1" t="s">
        <v>0</v>
      </c>
      <c r="D73">
        <v>0</v>
      </c>
      <c r="F73" s="473" t="s">
        <v>2094</v>
      </c>
      <c r="G73" t="s">
        <v>1044</v>
      </c>
      <c r="H73" s="1" t="s">
        <v>16</v>
      </c>
      <c r="I73">
        <v>40.6</v>
      </c>
      <c r="K73" s="473" t="s">
        <v>2069</v>
      </c>
      <c r="L73" t="s">
        <v>1122</v>
      </c>
      <c r="M73" s="1" t="s">
        <v>286</v>
      </c>
      <c r="N73">
        <v>17</v>
      </c>
      <c r="P73" s="473" t="s">
        <v>1067</v>
      </c>
      <c r="Q73" t="s">
        <v>1061</v>
      </c>
      <c r="R73" s="1" t="s">
        <v>285</v>
      </c>
      <c r="S73">
        <v>106.4</v>
      </c>
    </row>
    <row r="74" spans="1:19" x14ac:dyDescent="0.25">
      <c r="A74" s="473" t="s">
        <v>3982</v>
      </c>
      <c r="B74" t="s">
        <v>1172</v>
      </c>
      <c r="C74" s="1" t="s">
        <v>0</v>
      </c>
      <c r="D74">
        <v>0</v>
      </c>
      <c r="F74" s="473" t="s">
        <v>2024</v>
      </c>
      <c r="G74" t="s">
        <v>1186</v>
      </c>
      <c r="H74" s="1" t="s">
        <v>16</v>
      </c>
      <c r="I74">
        <v>37.799999999999997</v>
      </c>
      <c r="K74" s="473" t="s">
        <v>1300</v>
      </c>
      <c r="L74" t="s">
        <v>1293</v>
      </c>
      <c r="M74" s="1" t="s">
        <v>286</v>
      </c>
      <c r="N74">
        <v>16</v>
      </c>
      <c r="P74" s="473" t="s">
        <v>3857</v>
      </c>
      <c r="Q74" t="s">
        <v>1018</v>
      </c>
      <c r="R74" s="1" t="s">
        <v>285</v>
      </c>
      <c r="S74">
        <v>106</v>
      </c>
    </row>
    <row r="75" spans="1:19" x14ac:dyDescent="0.25">
      <c r="A75" s="473" t="s">
        <v>3983</v>
      </c>
      <c r="B75" t="s">
        <v>1018</v>
      </c>
      <c r="C75" s="1" t="s">
        <v>0</v>
      </c>
      <c r="D75">
        <v>0</v>
      </c>
      <c r="F75" s="473" t="s">
        <v>2093</v>
      </c>
      <c r="G75" t="s">
        <v>1293</v>
      </c>
      <c r="H75" s="1" t="s">
        <v>16</v>
      </c>
      <c r="I75">
        <v>37.299999999999997</v>
      </c>
      <c r="K75" s="473" t="s">
        <v>2105</v>
      </c>
      <c r="L75" t="s">
        <v>1008</v>
      </c>
      <c r="M75" s="1" t="s">
        <v>286</v>
      </c>
      <c r="N75">
        <v>15.9</v>
      </c>
      <c r="P75" s="473" t="s">
        <v>2042</v>
      </c>
      <c r="Q75" t="s">
        <v>1202</v>
      </c>
      <c r="R75" s="1" t="s">
        <v>285</v>
      </c>
      <c r="S75">
        <v>102.80000000000001</v>
      </c>
    </row>
    <row r="76" spans="1:19" x14ac:dyDescent="0.25">
      <c r="A76" s="473" t="s">
        <v>3984</v>
      </c>
      <c r="B76" t="s">
        <v>3834</v>
      </c>
      <c r="C76" s="1" t="s">
        <v>0</v>
      </c>
      <c r="D76">
        <v>0</v>
      </c>
      <c r="F76" s="473" t="s">
        <v>3890</v>
      </c>
      <c r="G76" t="s">
        <v>1008</v>
      </c>
      <c r="H76" s="1" t="s">
        <v>16</v>
      </c>
      <c r="I76">
        <v>37.1</v>
      </c>
      <c r="K76" s="473" t="s">
        <v>1190</v>
      </c>
      <c r="L76" t="s">
        <v>1008</v>
      </c>
      <c r="M76" s="1" t="s">
        <v>286</v>
      </c>
      <c r="N76">
        <v>15.2</v>
      </c>
      <c r="P76" s="473" t="s">
        <v>1262</v>
      </c>
      <c r="Q76" t="s">
        <v>1194</v>
      </c>
      <c r="R76" s="1" t="s">
        <v>285</v>
      </c>
      <c r="S76">
        <v>101.30000000000001</v>
      </c>
    </row>
    <row r="77" spans="1:19" x14ac:dyDescent="0.25">
      <c r="A77" s="473" t="s">
        <v>1123</v>
      </c>
      <c r="B77" t="s">
        <v>1122</v>
      </c>
      <c r="C77" s="1" t="s">
        <v>0</v>
      </c>
      <c r="D77">
        <v>0</v>
      </c>
      <c r="F77" s="473" t="s">
        <v>2039</v>
      </c>
      <c r="G77" t="s">
        <v>1225</v>
      </c>
      <c r="H77" s="1" t="s">
        <v>16</v>
      </c>
      <c r="I77">
        <v>36.699999999999996</v>
      </c>
      <c r="K77" s="473" t="s">
        <v>1119</v>
      </c>
      <c r="L77" t="s">
        <v>1112</v>
      </c>
      <c r="M77" s="1" t="s">
        <v>286</v>
      </c>
      <c r="N77">
        <v>15</v>
      </c>
      <c r="P77" s="473" t="s">
        <v>3859</v>
      </c>
      <c r="Q77" t="s">
        <v>1273</v>
      </c>
      <c r="R77" s="1" t="s">
        <v>285</v>
      </c>
      <c r="S77">
        <v>100.5</v>
      </c>
    </row>
    <row r="78" spans="1:19" x14ac:dyDescent="0.25">
      <c r="A78" s="473" t="s">
        <v>1124</v>
      </c>
      <c r="B78" t="s">
        <v>1052</v>
      </c>
      <c r="C78" s="1" t="s">
        <v>0</v>
      </c>
      <c r="D78">
        <v>0</v>
      </c>
      <c r="F78" s="473" t="s">
        <v>2120</v>
      </c>
      <c r="G78" t="s">
        <v>1186</v>
      </c>
      <c r="H78" s="1" t="s">
        <v>16</v>
      </c>
      <c r="I78">
        <v>35.6</v>
      </c>
      <c r="K78" s="473" t="s">
        <v>1231</v>
      </c>
      <c r="L78" t="s">
        <v>1225</v>
      </c>
      <c r="M78" s="1" t="s">
        <v>286</v>
      </c>
      <c r="N78">
        <v>14.100000000000001</v>
      </c>
      <c r="P78" s="473" t="s">
        <v>1088</v>
      </c>
      <c r="Q78" t="s">
        <v>1186</v>
      </c>
      <c r="R78" s="1" t="s">
        <v>285</v>
      </c>
      <c r="S78">
        <v>97.2</v>
      </c>
    </row>
    <row r="79" spans="1:19" x14ac:dyDescent="0.25">
      <c r="A79" s="473" t="s">
        <v>1062</v>
      </c>
      <c r="B79" t="s">
        <v>1273</v>
      </c>
      <c r="C79" s="1" t="s">
        <v>0</v>
      </c>
      <c r="D79">
        <v>0</v>
      </c>
      <c r="F79" s="473" t="s">
        <v>3895</v>
      </c>
      <c r="G79" t="s">
        <v>1140</v>
      </c>
      <c r="H79" s="1" t="s">
        <v>16</v>
      </c>
      <c r="I79">
        <v>35</v>
      </c>
      <c r="K79" s="473" t="s">
        <v>2141</v>
      </c>
      <c r="L79" t="s">
        <v>3832</v>
      </c>
      <c r="M79" s="1" t="s">
        <v>286</v>
      </c>
      <c r="N79">
        <v>14</v>
      </c>
      <c r="P79" s="473" t="s">
        <v>2085</v>
      </c>
      <c r="Q79" t="s">
        <v>1101</v>
      </c>
      <c r="R79" s="1" t="s">
        <v>285</v>
      </c>
      <c r="S79">
        <v>96</v>
      </c>
    </row>
    <row r="80" spans="1:19" x14ac:dyDescent="0.25">
      <c r="A80" s="473" t="s">
        <v>719</v>
      </c>
      <c r="B80" t="s">
        <v>1264</v>
      </c>
      <c r="C80" s="1" t="s">
        <v>0</v>
      </c>
      <c r="D80">
        <v>0</v>
      </c>
      <c r="F80" s="473" t="s">
        <v>2022</v>
      </c>
      <c r="G80" t="s">
        <v>1079</v>
      </c>
      <c r="H80" s="1" t="s">
        <v>16</v>
      </c>
      <c r="I80">
        <v>29.2</v>
      </c>
      <c r="K80" s="473" t="s">
        <v>3921</v>
      </c>
      <c r="L80" t="s">
        <v>1202</v>
      </c>
      <c r="M80" s="1" t="s">
        <v>286</v>
      </c>
      <c r="N80">
        <v>13.2</v>
      </c>
      <c r="P80" s="473" t="s">
        <v>1056</v>
      </c>
      <c r="Q80" t="s">
        <v>1218</v>
      </c>
      <c r="R80" s="1" t="s">
        <v>285</v>
      </c>
      <c r="S80">
        <v>94.5</v>
      </c>
    </row>
    <row r="81" spans="1:19" x14ac:dyDescent="0.25">
      <c r="A81" s="473" t="s">
        <v>1242</v>
      </c>
      <c r="B81" t="s">
        <v>1282</v>
      </c>
      <c r="C81" s="1" t="s">
        <v>0</v>
      </c>
      <c r="D81">
        <v>0</v>
      </c>
      <c r="F81" s="473" t="s">
        <v>3900</v>
      </c>
      <c r="G81" t="s">
        <v>1132</v>
      </c>
      <c r="H81" s="1" t="s">
        <v>16</v>
      </c>
      <c r="I81">
        <v>27.1</v>
      </c>
      <c r="K81" s="473" t="s">
        <v>2107</v>
      </c>
      <c r="L81" t="s">
        <v>1132</v>
      </c>
      <c r="M81" s="1" t="s">
        <v>286</v>
      </c>
      <c r="N81">
        <v>12.8</v>
      </c>
      <c r="P81" s="473" t="s">
        <v>1118</v>
      </c>
      <c r="Q81" t="s">
        <v>1233</v>
      </c>
      <c r="R81" s="1" t="s">
        <v>285</v>
      </c>
      <c r="S81">
        <v>92.5</v>
      </c>
    </row>
    <row r="82" spans="1:19" x14ac:dyDescent="0.25">
      <c r="A82" s="473" t="s">
        <v>2176</v>
      </c>
      <c r="B82" t="s">
        <v>1092</v>
      </c>
      <c r="C82" s="1" t="s">
        <v>0</v>
      </c>
      <c r="D82">
        <v>0</v>
      </c>
      <c r="F82" s="473" t="s">
        <v>726</v>
      </c>
      <c r="G82" t="s">
        <v>1218</v>
      </c>
      <c r="H82" s="1" t="s">
        <v>16</v>
      </c>
      <c r="I82">
        <v>26.1</v>
      </c>
      <c r="K82" s="473" t="s">
        <v>1017</v>
      </c>
      <c r="L82" t="s">
        <v>1070</v>
      </c>
      <c r="M82" s="1" t="s">
        <v>286</v>
      </c>
      <c r="N82">
        <v>11.4</v>
      </c>
      <c r="P82" s="473" t="s">
        <v>3986</v>
      </c>
      <c r="Q82" t="s">
        <v>1308</v>
      </c>
      <c r="R82" s="1" t="s">
        <v>285</v>
      </c>
      <c r="S82">
        <v>91.7</v>
      </c>
    </row>
    <row r="83" spans="1:19" x14ac:dyDescent="0.25">
      <c r="A83" s="473" t="s">
        <v>1053</v>
      </c>
      <c r="B83" t="s">
        <v>1052</v>
      </c>
      <c r="C83" s="1" t="s">
        <v>0</v>
      </c>
      <c r="D83">
        <v>0</v>
      </c>
      <c r="F83" s="473" t="s">
        <v>2003</v>
      </c>
      <c r="G83" t="s">
        <v>1243</v>
      </c>
      <c r="H83" s="1" t="s">
        <v>16</v>
      </c>
      <c r="I83">
        <v>25.8</v>
      </c>
      <c r="K83" s="473" t="s">
        <v>2113</v>
      </c>
      <c r="L83" t="s">
        <v>1018</v>
      </c>
      <c r="M83" s="1" t="s">
        <v>286</v>
      </c>
      <c r="N83">
        <v>11.2</v>
      </c>
      <c r="P83" s="473" t="s">
        <v>2005</v>
      </c>
      <c r="Q83" t="s">
        <v>1028</v>
      </c>
      <c r="R83" s="1" t="s">
        <v>285</v>
      </c>
      <c r="S83">
        <v>87.1</v>
      </c>
    </row>
    <row r="84" spans="1:19" x14ac:dyDescent="0.25">
      <c r="A84" s="473" t="s">
        <v>718</v>
      </c>
      <c r="B84" t="s">
        <v>1008</v>
      </c>
      <c r="C84" s="1" t="s">
        <v>0</v>
      </c>
      <c r="D84">
        <v>0</v>
      </c>
      <c r="F84" s="473" t="s">
        <v>3903</v>
      </c>
      <c r="G84" t="s">
        <v>1202</v>
      </c>
      <c r="H84" s="1" t="s">
        <v>16</v>
      </c>
      <c r="I84">
        <v>25.3</v>
      </c>
      <c r="K84" s="473" t="s">
        <v>2119</v>
      </c>
      <c r="L84" t="s">
        <v>1034</v>
      </c>
      <c r="M84" s="1" t="s">
        <v>286</v>
      </c>
      <c r="N84">
        <v>11.2</v>
      </c>
      <c r="P84" s="473" t="s">
        <v>3862</v>
      </c>
      <c r="Q84" t="s">
        <v>1070</v>
      </c>
      <c r="R84" s="1" t="s">
        <v>285</v>
      </c>
      <c r="S84">
        <v>85.800000000000011</v>
      </c>
    </row>
    <row r="85" spans="1:19" x14ac:dyDescent="0.25">
      <c r="F85" s="473" t="s">
        <v>3907</v>
      </c>
      <c r="G85" t="s">
        <v>1186</v>
      </c>
      <c r="H85" s="1" t="s">
        <v>16</v>
      </c>
      <c r="I85">
        <v>23.6</v>
      </c>
      <c r="K85" s="473" t="s">
        <v>2143</v>
      </c>
      <c r="L85" t="s">
        <v>1243</v>
      </c>
      <c r="M85" s="1" t="s">
        <v>286</v>
      </c>
      <c r="N85">
        <v>11</v>
      </c>
      <c r="P85" s="473" t="s">
        <v>2044</v>
      </c>
      <c r="Q85" t="s">
        <v>1112</v>
      </c>
      <c r="R85" s="1" t="s">
        <v>285</v>
      </c>
      <c r="S85">
        <v>85</v>
      </c>
    </row>
    <row r="86" spans="1:19" x14ac:dyDescent="0.25">
      <c r="F86" s="473" t="s">
        <v>3909</v>
      </c>
      <c r="G86" t="s">
        <v>1101</v>
      </c>
      <c r="H86" s="1" t="s">
        <v>16</v>
      </c>
      <c r="I86">
        <v>22</v>
      </c>
      <c r="K86" s="473" t="s">
        <v>3922</v>
      </c>
      <c r="L86" t="s">
        <v>1186</v>
      </c>
      <c r="M86" s="1" t="s">
        <v>286</v>
      </c>
      <c r="N86">
        <v>9.9</v>
      </c>
      <c r="P86" s="473" t="s">
        <v>1087</v>
      </c>
      <c r="Q86" t="s">
        <v>1079</v>
      </c>
      <c r="R86" s="1" t="s">
        <v>285</v>
      </c>
      <c r="S86">
        <v>84.300000000000011</v>
      </c>
    </row>
    <row r="87" spans="1:19" x14ac:dyDescent="0.25">
      <c r="F87" s="473" t="s">
        <v>2083</v>
      </c>
      <c r="G87" t="s">
        <v>1150</v>
      </c>
      <c r="H87" s="1" t="s">
        <v>16</v>
      </c>
      <c r="I87">
        <v>21.1</v>
      </c>
      <c r="K87" s="473" t="s">
        <v>743</v>
      </c>
      <c r="L87" t="s">
        <v>1155</v>
      </c>
      <c r="M87" s="1" t="s">
        <v>286</v>
      </c>
      <c r="N87">
        <v>9.9</v>
      </c>
      <c r="P87" s="473" t="s">
        <v>1330</v>
      </c>
      <c r="Q87" t="s">
        <v>1202</v>
      </c>
      <c r="R87" s="1" t="s">
        <v>285</v>
      </c>
      <c r="S87">
        <v>83.4</v>
      </c>
    </row>
    <row r="88" spans="1:19" x14ac:dyDescent="0.25">
      <c r="F88" s="473" t="s">
        <v>1116</v>
      </c>
      <c r="G88" t="s">
        <v>1034</v>
      </c>
      <c r="H88" s="1" t="s">
        <v>16</v>
      </c>
      <c r="I88">
        <v>19.7</v>
      </c>
      <c r="K88" s="473" t="s">
        <v>1281</v>
      </c>
      <c r="L88" t="s">
        <v>1273</v>
      </c>
      <c r="M88" s="1" t="s">
        <v>286</v>
      </c>
      <c r="N88">
        <v>9</v>
      </c>
      <c r="P88" s="473" t="s">
        <v>1178</v>
      </c>
      <c r="Q88" t="s">
        <v>1186</v>
      </c>
      <c r="R88" s="1" t="s">
        <v>285</v>
      </c>
      <c r="S88">
        <v>83</v>
      </c>
    </row>
    <row r="89" spans="1:19" x14ac:dyDescent="0.25">
      <c r="F89" s="473" t="s">
        <v>2100</v>
      </c>
      <c r="G89" t="s">
        <v>1079</v>
      </c>
      <c r="H89" s="1" t="s">
        <v>16</v>
      </c>
      <c r="I89">
        <v>19.600000000000001</v>
      </c>
      <c r="K89" s="473" t="s">
        <v>2126</v>
      </c>
      <c r="L89" t="s">
        <v>1052</v>
      </c>
      <c r="M89" s="1" t="s">
        <v>286</v>
      </c>
      <c r="N89">
        <v>6</v>
      </c>
      <c r="P89" s="473" t="s">
        <v>3863</v>
      </c>
      <c r="Q89" t="s">
        <v>1008</v>
      </c>
      <c r="R89" s="1" t="s">
        <v>285</v>
      </c>
      <c r="S89">
        <v>82</v>
      </c>
    </row>
    <row r="90" spans="1:19" x14ac:dyDescent="0.25">
      <c r="F90" s="473" t="s">
        <v>3910</v>
      </c>
      <c r="G90" t="s">
        <v>1132</v>
      </c>
      <c r="H90" s="1" t="s">
        <v>16</v>
      </c>
      <c r="I90">
        <v>19</v>
      </c>
      <c r="K90" s="473" t="s">
        <v>3933</v>
      </c>
      <c r="L90" t="s">
        <v>1194</v>
      </c>
      <c r="M90" s="1" t="s">
        <v>286</v>
      </c>
      <c r="N90">
        <v>5.0999999999999996</v>
      </c>
      <c r="P90" s="473" t="s">
        <v>2070</v>
      </c>
      <c r="Q90" t="s">
        <v>1165</v>
      </c>
      <c r="R90" s="1" t="s">
        <v>285</v>
      </c>
      <c r="S90">
        <v>81.8</v>
      </c>
    </row>
    <row r="91" spans="1:19" x14ac:dyDescent="0.25">
      <c r="F91" s="473" t="s">
        <v>1329</v>
      </c>
      <c r="G91" t="s">
        <v>1092</v>
      </c>
      <c r="H91" s="1" t="s">
        <v>16</v>
      </c>
      <c r="I91">
        <v>18.8</v>
      </c>
      <c r="K91" s="473" t="s">
        <v>1239</v>
      </c>
      <c r="L91" t="s">
        <v>1233</v>
      </c>
      <c r="M91" s="1" t="s">
        <v>286</v>
      </c>
      <c r="N91">
        <v>5.0999999999999996</v>
      </c>
      <c r="P91" s="473" t="s">
        <v>3864</v>
      </c>
      <c r="Q91" t="s">
        <v>1070</v>
      </c>
      <c r="R91" s="1" t="s">
        <v>285</v>
      </c>
      <c r="S91">
        <v>80.7</v>
      </c>
    </row>
    <row r="92" spans="1:19" x14ac:dyDescent="0.25">
      <c r="F92" s="473" t="s">
        <v>2109</v>
      </c>
      <c r="G92" t="s">
        <v>1101</v>
      </c>
      <c r="H92" s="1" t="s">
        <v>16</v>
      </c>
      <c r="I92">
        <v>18.8</v>
      </c>
      <c r="K92" s="473" t="s">
        <v>3995</v>
      </c>
      <c r="L92" t="s">
        <v>1336</v>
      </c>
      <c r="M92" s="1" t="s">
        <v>286</v>
      </c>
      <c r="N92">
        <v>4</v>
      </c>
      <c r="P92" s="473" t="s">
        <v>731</v>
      </c>
      <c r="Q92" t="s">
        <v>1218</v>
      </c>
      <c r="R92" s="1" t="s">
        <v>285</v>
      </c>
      <c r="S92">
        <v>80</v>
      </c>
    </row>
    <row r="93" spans="1:19" x14ac:dyDescent="0.25">
      <c r="F93" s="473" t="s">
        <v>3912</v>
      </c>
      <c r="G93" t="s">
        <v>1079</v>
      </c>
      <c r="H93" s="1" t="s">
        <v>16</v>
      </c>
      <c r="I93">
        <v>17.500000000000004</v>
      </c>
      <c r="K93" s="473" t="s">
        <v>2129</v>
      </c>
      <c r="L93" t="s">
        <v>1092</v>
      </c>
      <c r="M93" s="1" t="s">
        <v>286</v>
      </c>
      <c r="N93">
        <v>3.5</v>
      </c>
      <c r="P93" s="473" t="s">
        <v>2057</v>
      </c>
      <c r="Q93" t="s">
        <v>1293</v>
      </c>
      <c r="R93" s="1" t="s">
        <v>285</v>
      </c>
      <c r="S93">
        <v>78.300000000000011</v>
      </c>
    </row>
    <row r="94" spans="1:19" x14ac:dyDescent="0.25">
      <c r="F94" s="473" t="s">
        <v>2127</v>
      </c>
      <c r="G94" t="s">
        <v>1018</v>
      </c>
      <c r="H94" s="1" t="s">
        <v>16</v>
      </c>
      <c r="I94">
        <v>16.8</v>
      </c>
      <c r="K94" s="473" t="s">
        <v>2142</v>
      </c>
      <c r="L94" t="s">
        <v>1132</v>
      </c>
      <c r="M94" s="1" t="s">
        <v>286</v>
      </c>
      <c r="N94">
        <v>2.5</v>
      </c>
      <c r="P94" s="473" t="s">
        <v>2048</v>
      </c>
      <c r="Q94" t="s">
        <v>1225</v>
      </c>
      <c r="R94" s="1" t="s">
        <v>285</v>
      </c>
      <c r="S94">
        <v>78.099999999999994</v>
      </c>
    </row>
    <row r="95" spans="1:19" x14ac:dyDescent="0.25">
      <c r="F95" s="473" t="s">
        <v>3919</v>
      </c>
      <c r="G95" t="s">
        <v>1122</v>
      </c>
      <c r="H95" s="1" t="s">
        <v>16</v>
      </c>
      <c r="I95">
        <v>13.9</v>
      </c>
      <c r="K95" s="473" t="s">
        <v>1090</v>
      </c>
      <c r="L95" t="s">
        <v>1079</v>
      </c>
      <c r="M95" s="1" t="s">
        <v>286</v>
      </c>
      <c r="N95">
        <v>2</v>
      </c>
      <c r="P95" s="473" t="s">
        <v>1144</v>
      </c>
      <c r="Q95" t="s">
        <v>1282</v>
      </c>
      <c r="R95" s="1" t="s">
        <v>285</v>
      </c>
      <c r="S95">
        <v>78</v>
      </c>
    </row>
    <row r="96" spans="1:19" x14ac:dyDescent="0.25">
      <c r="F96" s="473" t="s">
        <v>3920</v>
      </c>
      <c r="G96" t="s">
        <v>1194</v>
      </c>
      <c r="H96" s="1" t="s">
        <v>16</v>
      </c>
      <c r="I96">
        <v>13.8</v>
      </c>
      <c r="K96" s="473" t="s">
        <v>2137</v>
      </c>
      <c r="L96" t="s">
        <v>1150</v>
      </c>
      <c r="M96" s="1" t="s">
        <v>286</v>
      </c>
      <c r="N96">
        <v>1.8</v>
      </c>
      <c r="P96" s="473" t="s">
        <v>2041</v>
      </c>
      <c r="Q96" t="s">
        <v>1092</v>
      </c>
      <c r="R96" s="1" t="s">
        <v>285</v>
      </c>
      <c r="S96">
        <v>77.800000000000011</v>
      </c>
    </row>
    <row r="97" spans="6:19" x14ac:dyDescent="0.25">
      <c r="F97" s="473" t="s">
        <v>2064</v>
      </c>
      <c r="G97" t="s">
        <v>1233</v>
      </c>
      <c r="H97" s="1" t="s">
        <v>16</v>
      </c>
      <c r="I97">
        <v>11</v>
      </c>
      <c r="K97" s="473" t="s">
        <v>2174</v>
      </c>
      <c r="L97" t="s">
        <v>1044</v>
      </c>
      <c r="M97" s="1" t="s">
        <v>286</v>
      </c>
      <c r="N97">
        <v>1.8</v>
      </c>
      <c r="P97" s="473" t="s">
        <v>2061</v>
      </c>
      <c r="Q97" t="s">
        <v>1273</v>
      </c>
      <c r="R97" s="1" t="s">
        <v>285</v>
      </c>
      <c r="S97">
        <v>77.5</v>
      </c>
    </row>
    <row r="98" spans="6:19" x14ac:dyDescent="0.25">
      <c r="F98" s="473" t="s">
        <v>1212</v>
      </c>
      <c r="G98" t="s">
        <v>1209</v>
      </c>
      <c r="H98" s="1" t="s">
        <v>16</v>
      </c>
      <c r="I98">
        <v>10.5</v>
      </c>
      <c r="K98" s="473" t="s">
        <v>1098</v>
      </c>
      <c r="L98" t="s">
        <v>1218</v>
      </c>
      <c r="M98" s="1" t="s">
        <v>286</v>
      </c>
      <c r="N98">
        <v>1.7000000000000002</v>
      </c>
      <c r="P98" s="473" t="s">
        <v>2095</v>
      </c>
      <c r="Q98" t="s">
        <v>1264</v>
      </c>
      <c r="R98" s="1" t="s">
        <v>285</v>
      </c>
      <c r="S98">
        <v>76.5</v>
      </c>
    </row>
    <row r="99" spans="6:19" x14ac:dyDescent="0.25">
      <c r="F99" s="473" t="s">
        <v>1228</v>
      </c>
      <c r="G99" t="s">
        <v>3832</v>
      </c>
      <c r="H99" s="1" t="s">
        <v>16</v>
      </c>
      <c r="I99">
        <v>10.4</v>
      </c>
      <c r="K99" s="473" t="s">
        <v>1076</v>
      </c>
      <c r="L99" t="s">
        <v>1264</v>
      </c>
      <c r="M99" s="1" t="s">
        <v>286</v>
      </c>
      <c r="N99">
        <v>0</v>
      </c>
      <c r="P99" s="473" t="s">
        <v>3866</v>
      </c>
      <c r="Q99" t="s">
        <v>1209</v>
      </c>
      <c r="R99" s="1" t="s">
        <v>285</v>
      </c>
      <c r="S99">
        <v>76.2</v>
      </c>
    </row>
    <row r="100" spans="6:19" x14ac:dyDescent="0.25">
      <c r="F100" s="473" t="s">
        <v>1125</v>
      </c>
      <c r="G100" t="s">
        <v>1233</v>
      </c>
      <c r="H100" s="1" t="s">
        <v>16</v>
      </c>
      <c r="I100">
        <v>10</v>
      </c>
      <c r="K100" s="473" t="s">
        <v>2087</v>
      </c>
      <c r="L100" t="s">
        <v>1293</v>
      </c>
      <c r="M100" s="1" t="s">
        <v>286</v>
      </c>
      <c r="N100">
        <v>0</v>
      </c>
      <c r="P100" s="473" t="s">
        <v>3869</v>
      </c>
      <c r="Q100" t="s">
        <v>1044</v>
      </c>
      <c r="R100" s="1" t="s">
        <v>285</v>
      </c>
      <c r="S100">
        <v>70.099999999999994</v>
      </c>
    </row>
    <row r="101" spans="6:19" x14ac:dyDescent="0.25">
      <c r="F101" s="473" t="s">
        <v>1265</v>
      </c>
      <c r="G101" t="s">
        <v>1264</v>
      </c>
      <c r="H101" s="1" t="s">
        <v>16</v>
      </c>
      <c r="I101">
        <v>9.6999999999999993</v>
      </c>
      <c r="K101" s="473" t="s">
        <v>2145</v>
      </c>
      <c r="L101" t="s">
        <v>1186</v>
      </c>
      <c r="M101" s="1" t="s">
        <v>286</v>
      </c>
      <c r="N101">
        <v>0</v>
      </c>
      <c r="P101" s="473" t="s">
        <v>736</v>
      </c>
      <c r="Q101" t="s">
        <v>1052</v>
      </c>
      <c r="R101" s="1" t="s">
        <v>285</v>
      </c>
      <c r="S101">
        <v>69.7</v>
      </c>
    </row>
    <row r="102" spans="6:19" x14ac:dyDescent="0.25">
      <c r="F102" s="473" t="s">
        <v>3924</v>
      </c>
      <c r="G102" t="s">
        <v>1018</v>
      </c>
      <c r="H102" s="1" t="s">
        <v>16</v>
      </c>
      <c r="I102">
        <v>9.1999999999999993</v>
      </c>
      <c r="K102" s="473" t="s">
        <v>3949</v>
      </c>
      <c r="L102" t="s">
        <v>1243</v>
      </c>
      <c r="M102" s="1" t="s">
        <v>286</v>
      </c>
      <c r="N102">
        <v>0</v>
      </c>
      <c r="P102" s="473" t="s">
        <v>2037</v>
      </c>
      <c r="Q102" t="s">
        <v>1155</v>
      </c>
      <c r="R102" s="1" t="s">
        <v>285</v>
      </c>
      <c r="S102">
        <v>64.5</v>
      </c>
    </row>
    <row r="103" spans="6:19" x14ac:dyDescent="0.25">
      <c r="F103" s="473" t="s">
        <v>1094</v>
      </c>
      <c r="G103" t="s">
        <v>1092</v>
      </c>
      <c r="H103" s="1" t="s">
        <v>16</v>
      </c>
      <c r="I103">
        <v>8.3000000000000007</v>
      </c>
      <c r="K103" s="473" t="s">
        <v>1280</v>
      </c>
      <c r="L103" t="s">
        <v>1273</v>
      </c>
      <c r="M103" s="1" t="s">
        <v>286</v>
      </c>
      <c r="N103">
        <v>0</v>
      </c>
      <c r="P103" s="473" t="s">
        <v>3871</v>
      </c>
      <c r="Q103" t="s">
        <v>1273</v>
      </c>
      <c r="R103" s="1" t="s">
        <v>285</v>
      </c>
      <c r="S103">
        <v>64.400000000000006</v>
      </c>
    </row>
    <row r="104" spans="6:19" x14ac:dyDescent="0.25">
      <c r="F104" s="473" t="s">
        <v>3925</v>
      </c>
      <c r="G104" t="s">
        <v>1155</v>
      </c>
      <c r="H104" s="1" t="s">
        <v>16</v>
      </c>
      <c r="I104">
        <v>7.9</v>
      </c>
      <c r="K104" s="473" t="s">
        <v>3952</v>
      </c>
      <c r="L104" t="s">
        <v>1122</v>
      </c>
      <c r="M104" s="1" t="s">
        <v>286</v>
      </c>
      <c r="N104">
        <v>0</v>
      </c>
      <c r="P104" s="473" t="s">
        <v>3874</v>
      </c>
      <c r="Q104" t="s">
        <v>1209</v>
      </c>
      <c r="R104" s="1" t="s">
        <v>285</v>
      </c>
      <c r="S104">
        <v>60</v>
      </c>
    </row>
    <row r="105" spans="6:19" x14ac:dyDescent="0.25">
      <c r="F105" s="473" t="s">
        <v>3926</v>
      </c>
      <c r="G105" t="s">
        <v>1070</v>
      </c>
      <c r="H105" s="1" t="s">
        <v>16</v>
      </c>
      <c r="I105">
        <v>7.3</v>
      </c>
      <c r="K105" s="473" t="s">
        <v>1200</v>
      </c>
      <c r="L105" t="s">
        <v>1233</v>
      </c>
      <c r="M105" s="1" t="s">
        <v>286</v>
      </c>
      <c r="N105">
        <v>0</v>
      </c>
      <c r="P105" s="473" t="s">
        <v>2047</v>
      </c>
      <c r="Q105" t="s">
        <v>1092</v>
      </c>
      <c r="R105" s="1" t="s">
        <v>285</v>
      </c>
      <c r="S105">
        <v>59.6</v>
      </c>
    </row>
    <row r="106" spans="6:19" x14ac:dyDescent="0.25">
      <c r="F106" s="473" t="s">
        <v>3927</v>
      </c>
      <c r="G106" t="s">
        <v>1070</v>
      </c>
      <c r="H106" s="1" t="s">
        <v>16</v>
      </c>
      <c r="I106">
        <v>6.9</v>
      </c>
      <c r="K106" s="473" t="s">
        <v>1147</v>
      </c>
      <c r="L106" t="s">
        <v>1254</v>
      </c>
      <c r="M106" s="1" t="s">
        <v>286</v>
      </c>
      <c r="N106">
        <v>0</v>
      </c>
      <c r="P106" s="473" t="s">
        <v>3876</v>
      </c>
      <c r="Q106" t="s">
        <v>1122</v>
      </c>
      <c r="R106" s="1" t="s">
        <v>285</v>
      </c>
      <c r="S106">
        <v>58.400000000000006</v>
      </c>
    </row>
    <row r="107" spans="6:19" x14ac:dyDescent="0.25">
      <c r="F107" s="473" t="s">
        <v>2056</v>
      </c>
      <c r="G107" t="s">
        <v>1209</v>
      </c>
      <c r="H107" s="1" t="s">
        <v>16</v>
      </c>
      <c r="I107">
        <v>6.3000000000000007</v>
      </c>
      <c r="K107" s="473" t="s">
        <v>1290</v>
      </c>
      <c r="L107" t="s">
        <v>1112</v>
      </c>
      <c r="M107" s="1" t="s">
        <v>286</v>
      </c>
      <c r="N107">
        <v>0</v>
      </c>
      <c r="P107" s="473" t="s">
        <v>3877</v>
      </c>
      <c r="Q107" t="s">
        <v>1172</v>
      </c>
      <c r="R107" s="1" t="s">
        <v>285</v>
      </c>
      <c r="S107">
        <v>57</v>
      </c>
    </row>
    <row r="108" spans="6:19" x14ac:dyDescent="0.25">
      <c r="F108" s="473" t="s">
        <v>1072</v>
      </c>
      <c r="G108" t="s">
        <v>1293</v>
      </c>
      <c r="H108" s="1" t="s">
        <v>16</v>
      </c>
      <c r="I108">
        <v>6.3</v>
      </c>
      <c r="K108" s="473" t="s">
        <v>3954</v>
      </c>
      <c r="L108" t="s">
        <v>1150</v>
      </c>
      <c r="M108" s="1" t="s">
        <v>286</v>
      </c>
      <c r="N108">
        <v>0</v>
      </c>
      <c r="P108" s="473" t="s">
        <v>2071</v>
      </c>
      <c r="Q108" t="s">
        <v>3831</v>
      </c>
      <c r="R108" s="1" t="s">
        <v>285</v>
      </c>
      <c r="S108">
        <v>56.6</v>
      </c>
    </row>
    <row r="109" spans="6:19" x14ac:dyDescent="0.25">
      <c r="F109" s="473" t="s">
        <v>3931</v>
      </c>
      <c r="G109" t="s">
        <v>1293</v>
      </c>
      <c r="H109" s="1" t="s">
        <v>16</v>
      </c>
      <c r="I109">
        <v>6.1000000000000005</v>
      </c>
      <c r="K109" s="473" t="s">
        <v>2166</v>
      </c>
      <c r="L109" t="s">
        <v>1070</v>
      </c>
      <c r="M109" s="1" t="s">
        <v>286</v>
      </c>
      <c r="N109">
        <v>0</v>
      </c>
      <c r="P109" s="473" t="s">
        <v>2128</v>
      </c>
      <c r="Q109" t="s">
        <v>1018</v>
      </c>
      <c r="R109" s="1" t="s">
        <v>285</v>
      </c>
      <c r="S109">
        <v>56.6</v>
      </c>
    </row>
    <row r="110" spans="6:19" x14ac:dyDescent="0.25">
      <c r="F110" s="473" t="s">
        <v>2130</v>
      </c>
      <c r="G110" t="s">
        <v>1202</v>
      </c>
      <c r="H110" s="1" t="s">
        <v>16</v>
      </c>
      <c r="I110">
        <v>5.7</v>
      </c>
      <c r="K110" s="473" t="s">
        <v>2173</v>
      </c>
      <c r="L110" t="s">
        <v>1264</v>
      </c>
      <c r="M110" s="1" t="s">
        <v>286</v>
      </c>
      <c r="N110">
        <v>0</v>
      </c>
      <c r="P110" s="473" t="s">
        <v>3987</v>
      </c>
      <c r="Q110" t="s">
        <v>1340</v>
      </c>
      <c r="R110" s="1" t="s">
        <v>285</v>
      </c>
      <c r="S110">
        <v>56.2</v>
      </c>
    </row>
    <row r="111" spans="6:19" x14ac:dyDescent="0.25">
      <c r="F111" s="473" t="s">
        <v>2065</v>
      </c>
      <c r="G111" t="s">
        <v>1132</v>
      </c>
      <c r="H111" s="1" t="s">
        <v>16</v>
      </c>
      <c r="I111">
        <v>4.5</v>
      </c>
      <c r="K111" s="473" t="s">
        <v>3959</v>
      </c>
      <c r="L111" t="s">
        <v>1092</v>
      </c>
      <c r="M111" s="1" t="s">
        <v>286</v>
      </c>
      <c r="N111">
        <v>0</v>
      </c>
      <c r="P111" s="473" t="s">
        <v>735</v>
      </c>
      <c r="Q111" t="s">
        <v>1034</v>
      </c>
      <c r="R111" s="1" t="s">
        <v>285</v>
      </c>
      <c r="S111">
        <v>55.1</v>
      </c>
    </row>
    <row r="112" spans="6:19" x14ac:dyDescent="0.25">
      <c r="F112" s="473" t="s">
        <v>3934</v>
      </c>
      <c r="G112" t="s">
        <v>1070</v>
      </c>
      <c r="H112" s="1" t="s">
        <v>16</v>
      </c>
      <c r="I112">
        <v>4.5</v>
      </c>
      <c r="K112" s="473" t="s">
        <v>3960</v>
      </c>
      <c r="L112" t="s">
        <v>1186</v>
      </c>
      <c r="M112" s="1" t="s">
        <v>286</v>
      </c>
      <c r="N112">
        <v>0</v>
      </c>
      <c r="P112" s="473" t="s">
        <v>2172</v>
      </c>
      <c r="Q112" t="s">
        <v>1172</v>
      </c>
      <c r="R112" s="1" t="s">
        <v>285</v>
      </c>
      <c r="S112">
        <v>54.4</v>
      </c>
    </row>
    <row r="113" spans="6:19" x14ac:dyDescent="0.25">
      <c r="F113" s="473" t="s">
        <v>1175</v>
      </c>
      <c r="G113" t="s">
        <v>1172</v>
      </c>
      <c r="H113" s="1" t="s">
        <v>16</v>
      </c>
      <c r="I113">
        <v>4</v>
      </c>
      <c r="K113" s="473" t="s">
        <v>3961</v>
      </c>
      <c r="L113" t="s">
        <v>1293</v>
      </c>
      <c r="M113" s="1" t="s">
        <v>286</v>
      </c>
      <c r="N113">
        <v>0</v>
      </c>
      <c r="P113" s="473" t="s">
        <v>3880</v>
      </c>
      <c r="Q113" t="s">
        <v>1233</v>
      </c>
      <c r="R113" s="1" t="s">
        <v>285</v>
      </c>
      <c r="S113">
        <v>54</v>
      </c>
    </row>
    <row r="114" spans="6:19" x14ac:dyDescent="0.25">
      <c r="F114" s="473" t="s">
        <v>3935</v>
      </c>
      <c r="G114" t="s">
        <v>1140</v>
      </c>
      <c r="H114" s="1" t="s">
        <v>16</v>
      </c>
      <c r="I114">
        <v>3.2</v>
      </c>
      <c r="K114" s="473" t="s">
        <v>2163</v>
      </c>
      <c r="L114" t="s">
        <v>1254</v>
      </c>
      <c r="M114" s="1" t="s">
        <v>286</v>
      </c>
      <c r="N114">
        <v>0</v>
      </c>
      <c r="P114" s="473" t="s">
        <v>3881</v>
      </c>
      <c r="Q114" t="s">
        <v>1165</v>
      </c>
      <c r="R114" s="1" t="s">
        <v>285</v>
      </c>
      <c r="S114">
        <v>52.6</v>
      </c>
    </row>
    <row r="115" spans="6:19" x14ac:dyDescent="0.25">
      <c r="F115" s="473" t="s">
        <v>2135</v>
      </c>
      <c r="G115" t="s">
        <v>1155</v>
      </c>
      <c r="H115" s="1" t="s">
        <v>16</v>
      </c>
      <c r="I115">
        <v>3.1</v>
      </c>
      <c r="K115" s="473" t="s">
        <v>3969</v>
      </c>
      <c r="L115" t="s">
        <v>1008</v>
      </c>
      <c r="M115" s="1" t="s">
        <v>286</v>
      </c>
      <c r="N115">
        <v>0</v>
      </c>
      <c r="P115" s="473" t="s">
        <v>3883</v>
      </c>
      <c r="Q115" t="s">
        <v>1132</v>
      </c>
      <c r="R115" s="1" t="s">
        <v>285</v>
      </c>
      <c r="S115">
        <v>46</v>
      </c>
    </row>
    <row r="116" spans="6:19" x14ac:dyDescent="0.25">
      <c r="F116" s="473" t="s">
        <v>3936</v>
      </c>
      <c r="G116" t="s">
        <v>1044</v>
      </c>
      <c r="H116" s="1" t="s">
        <v>16</v>
      </c>
      <c r="I116">
        <v>3</v>
      </c>
      <c r="K116" s="473" t="s">
        <v>3970</v>
      </c>
      <c r="L116" t="s">
        <v>1209</v>
      </c>
      <c r="M116" s="1" t="s">
        <v>286</v>
      </c>
      <c r="N116">
        <v>0</v>
      </c>
      <c r="P116" s="473" t="s">
        <v>1097</v>
      </c>
      <c r="Q116" t="s">
        <v>1092</v>
      </c>
      <c r="R116" s="1" t="s">
        <v>285</v>
      </c>
      <c r="S116">
        <v>45.5</v>
      </c>
    </row>
    <row r="117" spans="6:19" x14ac:dyDescent="0.25">
      <c r="F117" s="473" t="s">
        <v>2025</v>
      </c>
      <c r="G117" t="s">
        <v>1209</v>
      </c>
      <c r="H117" s="1" t="s">
        <v>16</v>
      </c>
      <c r="I117">
        <v>2.7</v>
      </c>
      <c r="K117" s="473" t="s">
        <v>3973</v>
      </c>
      <c r="L117" t="s">
        <v>1079</v>
      </c>
      <c r="M117" s="1" t="s">
        <v>286</v>
      </c>
      <c r="N117">
        <v>0</v>
      </c>
      <c r="P117" s="473" t="s">
        <v>3884</v>
      </c>
      <c r="Q117" t="s">
        <v>1186</v>
      </c>
      <c r="R117" s="1" t="s">
        <v>285</v>
      </c>
      <c r="S117">
        <v>44</v>
      </c>
    </row>
    <row r="118" spans="6:19" x14ac:dyDescent="0.25">
      <c r="F118" s="473" t="s">
        <v>1055</v>
      </c>
      <c r="G118" t="s">
        <v>1052</v>
      </c>
      <c r="H118" s="1" t="s">
        <v>16</v>
      </c>
      <c r="I118">
        <v>2.3000000000000003</v>
      </c>
      <c r="K118" s="473" t="s">
        <v>3974</v>
      </c>
      <c r="L118" t="s">
        <v>1140</v>
      </c>
      <c r="M118" s="1" t="s">
        <v>286</v>
      </c>
      <c r="N118">
        <v>0</v>
      </c>
      <c r="P118" s="473" t="s">
        <v>1012</v>
      </c>
      <c r="Q118" t="s">
        <v>1101</v>
      </c>
      <c r="R118" s="1" t="s">
        <v>285</v>
      </c>
      <c r="S118">
        <v>43</v>
      </c>
    </row>
    <row r="119" spans="6:19" x14ac:dyDescent="0.25">
      <c r="F119" s="473" t="s">
        <v>2146</v>
      </c>
      <c r="G119" t="s">
        <v>1122</v>
      </c>
      <c r="H119" s="1" t="s">
        <v>16</v>
      </c>
      <c r="I119">
        <v>1.9000000000000001</v>
      </c>
      <c r="K119" s="473" t="s">
        <v>3977</v>
      </c>
      <c r="L119" t="s">
        <v>1202</v>
      </c>
      <c r="M119" s="1" t="s">
        <v>286</v>
      </c>
      <c r="N119">
        <v>0</v>
      </c>
      <c r="P119" s="473" t="s">
        <v>3886</v>
      </c>
      <c r="Q119" t="s">
        <v>1218</v>
      </c>
      <c r="R119" s="1" t="s">
        <v>285</v>
      </c>
      <c r="S119">
        <v>42</v>
      </c>
    </row>
    <row r="120" spans="6:19" x14ac:dyDescent="0.25">
      <c r="F120" s="473" t="s">
        <v>1288</v>
      </c>
      <c r="G120" t="s">
        <v>1282</v>
      </c>
      <c r="H120" s="1" t="s">
        <v>16</v>
      </c>
      <c r="I120">
        <v>1</v>
      </c>
      <c r="K120" s="473" t="s">
        <v>3996</v>
      </c>
      <c r="L120" t="s">
        <v>1306</v>
      </c>
      <c r="M120" s="1" t="s">
        <v>286</v>
      </c>
      <c r="N120">
        <v>0</v>
      </c>
      <c r="P120" s="473" t="s">
        <v>1129</v>
      </c>
      <c r="Q120" t="s">
        <v>1122</v>
      </c>
      <c r="R120" s="1" t="s">
        <v>285</v>
      </c>
      <c r="S120">
        <v>41.2</v>
      </c>
    </row>
    <row r="121" spans="6:19" x14ac:dyDescent="0.25">
      <c r="F121" s="473" t="s">
        <v>3938</v>
      </c>
      <c r="G121" t="s">
        <v>1052</v>
      </c>
      <c r="H121" s="1" t="s">
        <v>16</v>
      </c>
      <c r="I121">
        <v>0.30000000000000004</v>
      </c>
      <c r="K121" s="473" t="s">
        <v>3978</v>
      </c>
      <c r="L121" t="s">
        <v>1225</v>
      </c>
      <c r="M121" s="1" t="s">
        <v>286</v>
      </c>
      <c r="N121">
        <v>0</v>
      </c>
      <c r="P121" s="473" t="s">
        <v>3887</v>
      </c>
      <c r="Q121" t="s">
        <v>1028</v>
      </c>
      <c r="R121" s="1" t="s">
        <v>285</v>
      </c>
      <c r="S121">
        <v>41</v>
      </c>
    </row>
    <row r="122" spans="6:19" x14ac:dyDescent="0.25">
      <c r="F122" s="473" t="s">
        <v>1259</v>
      </c>
      <c r="G122" t="s">
        <v>1254</v>
      </c>
      <c r="H122" s="1" t="s">
        <v>16</v>
      </c>
      <c r="I122">
        <v>0</v>
      </c>
      <c r="P122" s="473" t="s">
        <v>2032</v>
      </c>
      <c r="Q122" t="s">
        <v>1150</v>
      </c>
      <c r="R122" s="1" t="s">
        <v>285</v>
      </c>
      <c r="S122">
        <v>37.5</v>
      </c>
    </row>
    <row r="123" spans="6:19" x14ac:dyDescent="0.25">
      <c r="F123" s="473" t="s">
        <v>1009</v>
      </c>
      <c r="G123" t="s">
        <v>1008</v>
      </c>
      <c r="H123" s="1" t="s">
        <v>16</v>
      </c>
      <c r="I123">
        <v>0</v>
      </c>
      <c r="P123" s="473" t="s">
        <v>2076</v>
      </c>
      <c r="Q123" t="s">
        <v>1172</v>
      </c>
      <c r="R123" s="1" t="s">
        <v>285</v>
      </c>
      <c r="S123">
        <v>36.9</v>
      </c>
    </row>
    <row r="124" spans="6:19" x14ac:dyDescent="0.25">
      <c r="F124" s="473" t="s">
        <v>2052</v>
      </c>
      <c r="G124" t="s">
        <v>1008</v>
      </c>
      <c r="H124" s="1" t="s">
        <v>16</v>
      </c>
      <c r="I124">
        <v>0</v>
      </c>
      <c r="P124" s="473" t="s">
        <v>3891</v>
      </c>
      <c r="Q124" t="s">
        <v>1293</v>
      </c>
      <c r="R124" s="1" t="s">
        <v>285</v>
      </c>
      <c r="S124">
        <v>36.5</v>
      </c>
    </row>
    <row r="125" spans="6:19" x14ac:dyDescent="0.25">
      <c r="F125" s="473" t="s">
        <v>2058</v>
      </c>
      <c r="G125" t="s">
        <v>1112</v>
      </c>
      <c r="H125" s="1" t="s">
        <v>16</v>
      </c>
      <c r="I125">
        <v>0</v>
      </c>
      <c r="P125" s="473" t="s">
        <v>3892</v>
      </c>
      <c r="Q125" t="s">
        <v>1186</v>
      </c>
      <c r="R125" s="1" t="s">
        <v>285</v>
      </c>
      <c r="S125">
        <v>36.1</v>
      </c>
    </row>
    <row r="126" spans="6:19" x14ac:dyDescent="0.25">
      <c r="F126" s="473" t="s">
        <v>2089</v>
      </c>
      <c r="G126" t="s">
        <v>1112</v>
      </c>
      <c r="H126" s="1" t="s">
        <v>16</v>
      </c>
      <c r="I126">
        <v>0</v>
      </c>
      <c r="P126" s="473" t="s">
        <v>2110</v>
      </c>
      <c r="Q126" t="s">
        <v>1194</v>
      </c>
      <c r="R126" s="1" t="s">
        <v>285</v>
      </c>
      <c r="S126">
        <v>36</v>
      </c>
    </row>
    <row r="127" spans="6:19" x14ac:dyDescent="0.25">
      <c r="F127" s="473" t="s">
        <v>3944</v>
      </c>
      <c r="G127" t="s">
        <v>1052</v>
      </c>
      <c r="H127" s="1" t="s">
        <v>16</v>
      </c>
      <c r="I127">
        <v>0</v>
      </c>
      <c r="P127" s="473" t="s">
        <v>3893</v>
      </c>
      <c r="Q127" t="s">
        <v>1052</v>
      </c>
      <c r="R127" s="1" t="s">
        <v>285</v>
      </c>
      <c r="S127">
        <v>35.799999999999997</v>
      </c>
    </row>
    <row r="128" spans="6:19" x14ac:dyDescent="0.25">
      <c r="F128" s="473" t="s">
        <v>2099</v>
      </c>
      <c r="G128" t="s">
        <v>1172</v>
      </c>
      <c r="H128" s="1" t="s">
        <v>16</v>
      </c>
      <c r="I128">
        <v>0</v>
      </c>
      <c r="P128" s="473" t="s">
        <v>3894</v>
      </c>
      <c r="Q128" t="s">
        <v>1254</v>
      </c>
      <c r="R128" s="1" t="s">
        <v>285</v>
      </c>
      <c r="S128">
        <v>35.5</v>
      </c>
    </row>
    <row r="129" spans="6:19" x14ac:dyDescent="0.25">
      <c r="F129" s="473" t="s">
        <v>1266</v>
      </c>
      <c r="G129" t="s">
        <v>1264</v>
      </c>
      <c r="H129" s="1" t="s">
        <v>16</v>
      </c>
      <c r="I129">
        <v>0</v>
      </c>
      <c r="P129" s="473" t="s">
        <v>2063</v>
      </c>
      <c r="Q129" t="s">
        <v>1254</v>
      </c>
      <c r="R129" s="1" t="s">
        <v>285</v>
      </c>
      <c r="S129">
        <v>33.5</v>
      </c>
    </row>
    <row r="130" spans="6:19" x14ac:dyDescent="0.25">
      <c r="F130" s="473" t="s">
        <v>729</v>
      </c>
      <c r="G130" t="s">
        <v>1243</v>
      </c>
      <c r="H130" s="1" t="s">
        <v>16</v>
      </c>
      <c r="I130">
        <v>0</v>
      </c>
      <c r="P130" s="473" t="s">
        <v>3898</v>
      </c>
      <c r="Q130" t="s">
        <v>1034</v>
      </c>
      <c r="R130" s="1" t="s">
        <v>285</v>
      </c>
      <c r="S130">
        <v>31</v>
      </c>
    </row>
    <row r="131" spans="6:19" x14ac:dyDescent="0.25">
      <c r="F131" s="473" t="s">
        <v>1221</v>
      </c>
      <c r="G131" t="s">
        <v>1218</v>
      </c>
      <c r="H131" s="1" t="s">
        <v>16</v>
      </c>
      <c r="I131">
        <v>0</v>
      </c>
      <c r="P131" s="473" t="s">
        <v>3899</v>
      </c>
      <c r="Q131" t="s">
        <v>1018</v>
      </c>
      <c r="R131" s="1" t="s">
        <v>285</v>
      </c>
      <c r="S131">
        <v>30.5</v>
      </c>
    </row>
    <row r="132" spans="6:19" x14ac:dyDescent="0.25">
      <c r="F132" s="473" t="s">
        <v>1115</v>
      </c>
      <c r="G132" t="s">
        <v>1254</v>
      </c>
      <c r="H132" s="1" t="s">
        <v>16</v>
      </c>
      <c r="I132">
        <v>0</v>
      </c>
      <c r="P132" s="473" t="s">
        <v>2050</v>
      </c>
      <c r="Q132" t="s">
        <v>1044</v>
      </c>
      <c r="R132" s="1" t="s">
        <v>285</v>
      </c>
      <c r="S132">
        <v>30</v>
      </c>
    </row>
    <row r="133" spans="6:19" x14ac:dyDescent="0.25">
      <c r="F133" s="473" t="s">
        <v>2169</v>
      </c>
      <c r="G133" t="s">
        <v>1140</v>
      </c>
      <c r="H133" s="1" t="s">
        <v>16</v>
      </c>
      <c r="I133">
        <v>0</v>
      </c>
      <c r="P133" s="473" t="s">
        <v>1075</v>
      </c>
      <c r="Q133" t="s">
        <v>1070</v>
      </c>
      <c r="R133" s="1" t="s">
        <v>285</v>
      </c>
      <c r="S133">
        <v>28.8</v>
      </c>
    </row>
    <row r="134" spans="6:19" x14ac:dyDescent="0.25">
      <c r="F134" s="473" t="s">
        <v>3956</v>
      </c>
      <c r="G134" t="s">
        <v>1264</v>
      </c>
      <c r="H134" s="1" t="s">
        <v>16</v>
      </c>
      <c r="I134">
        <v>0</v>
      </c>
      <c r="P134" s="473" t="s">
        <v>2054</v>
      </c>
      <c r="Q134" t="s">
        <v>1282</v>
      </c>
      <c r="R134" s="1" t="s">
        <v>285</v>
      </c>
      <c r="S134">
        <v>27.6</v>
      </c>
    </row>
    <row r="135" spans="6:19" x14ac:dyDescent="0.25">
      <c r="F135" s="473" t="s">
        <v>3957</v>
      </c>
      <c r="G135" t="s">
        <v>1150</v>
      </c>
      <c r="H135" s="1" t="s">
        <v>16</v>
      </c>
      <c r="I135">
        <v>0</v>
      </c>
      <c r="P135" s="473" t="s">
        <v>2081</v>
      </c>
      <c r="Q135" t="s">
        <v>1282</v>
      </c>
      <c r="R135" s="1" t="s">
        <v>285</v>
      </c>
      <c r="S135">
        <v>27</v>
      </c>
    </row>
    <row r="136" spans="6:19" x14ac:dyDescent="0.25">
      <c r="F136" s="473" t="s">
        <v>1195</v>
      </c>
      <c r="G136" t="s">
        <v>1225</v>
      </c>
      <c r="H136" s="1" t="s">
        <v>16</v>
      </c>
      <c r="I136">
        <v>0</v>
      </c>
      <c r="P136" s="473" t="s">
        <v>3901</v>
      </c>
      <c r="Q136" t="s">
        <v>1202</v>
      </c>
      <c r="R136" s="1" t="s">
        <v>285</v>
      </c>
      <c r="S136">
        <v>26</v>
      </c>
    </row>
    <row r="137" spans="6:19" x14ac:dyDescent="0.25">
      <c r="F137" s="473" t="s">
        <v>3971</v>
      </c>
      <c r="G137" t="s">
        <v>1028</v>
      </c>
      <c r="H137" s="1" t="s">
        <v>16</v>
      </c>
      <c r="I137">
        <v>0</v>
      </c>
      <c r="P137" s="473" t="s">
        <v>1074</v>
      </c>
      <c r="Q137" t="s">
        <v>1233</v>
      </c>
      <c r="R137" s="1" t="s">
        <v>285</v>
      </c>
      <c r="S137">
        <v>25.8</v>
      </c>
    </row>
    <row r="138" spans="6:19" x14ac:dyDescent="0.25">
      <c r="F138" s="473" t="s">
        <v>3998</v>
      </c>
      <c r="G138" t="s">
        <v>3997</v>
      </c>
      <c r="H138" s="1" t="s">
        <v>16</v>
      </c>
      <c r="I138">
        <v>0</v>
      </c>
      <c r="P138" s="473" t="s">
        <v>3902</v>
      </c>
      <c r="Q138" t="s">
        <v>1061</v>
      </c>
      <c r="R138" s="1" t="s">
        <v>285</v>
      </c>
      <c r="S138">
        <v>25.3</v>
      </c>
    </row>
    <row r="139" spans="6:19" x14ac:dyDescent="0.25">
      <c r="F139" s="473" t="s">
        <v>3972</v>
      </c>
      <c r="G139" t="s">
        <v>1061</v>
      </c>
      <c r="H139" s="1" t="s">
        <v>16</v>
      </c>
      <c r="I139">
        <v>0</v>
      </c>
      <c r="P139" s="473" t="s">
        <v>3904</v>
      </c>
      <c r="Q139" t="s">
        <v>1218</v>
      </c>
      <c r="R139" s="1" t="s">
        <v>285</v>
      </c>
      <c r="S139">
        <v>24.8</v>
      </c>
    </row>
    <row r="140" spans="6:19" x14ac:dyDescent="0.25">
      <c r="F140" s="473" t="s">
        <v>3976</v>
      </c>
      <c r="G140" t="s">
        <v>1202</v>
      </c>
      <c r="H140" s="1" t="s">
        <v>16</v>
      </c>
      <c r="I140">
        <v>0</v>
      </c>
      <c r="P140" s="473" t="s">
        <v>3908</v>
      </c>
      <c r="Q140" t="s">
        <v>1209</v>
      </c>
      <c r="R140" s="1" t="s">
        <v>285</v>
      </c>
      <c r="S140">
        <v>23.4</v>
      </c>
    </row>
    <row r="141" spans="6:19" x14ac:dyDescent="0.25">
      <c r="F141" s="473" t="s">
        <v>3980</v>
      </c>
      <c r="G141" t="s">
        <v>1132</v>
      </c>
      <c r="H141" s="1" t="s">
        <v>16</v>
      </c>
      <c r="I141">
        <v>0</v>
      </c>
      <c r="P141" s="473" t="s">
        <v>3990</v>
      </c>
      <c r="Q141" t="s">
        <v>1336</v>
      </c>
      <c r="R141" s="1" t="s">
        <v>285</v>
      </c>
      <c r="S141">
        <v>21.8</v>
      </c>
    </row>
    <row r="142" spans="6:19" x14ac:dyDescent="0.25">
      <c r="P142" s="473" t="s">
        <v>1289</v>
      </c>
      <c r="Q142" t="s">
        <v>1293</v>
      </c>
      <c r="R142" s="1" t="s">
        <v>285</v>
      </c>
      <c r="S142">
        <v>21.3</v>
      </c>
    </row>
    <row r="143" spans="6:19" x14ac:dyDescent="0.25">
      <c r="P143" s="473" t="s">
        <v>3991</v>
      </c>
      <c r="Q143" t="s">
        <v>3992</v>
      </c>
      <c r="R143" s="1" t="s">
        <v>285</v>
      </c>
      <c r="S143">
        <v>20</v>
      </c>
    </row>
    <row r="144" spans="6:19" x14ac:dyDescent="0.25">
      <c r="P144" s="473" t="s">
        <v>1022</v>
      </c>
      <c r="Q144" t="s">
        <v>1008</v>
      </c>
      <c r="R144" s="1" t="s">
        <v>285</v>
      </c>
      <c r="S144">
        <v>18.8</v>
      </c>
    </row>
    <row r="145" spans="16:19" x14ac:dyDescent="0.25">
      <c r="P145" s="473" t="s">
        <v>738</v>
      </c>
      <c r="Q145" t="s">
        <v>1132</v>
      </c>
      <c r="R145" s="1" t="s">
        <v>285</v>
      </c>
      <c r="S145">
        <v>17.100000000000001</v>
      </c>
    </row>
    <row r="146" spans="16:19" x14ac:dyDescent="0.25">
      <c r="P146" s="473" t="s">
        <v>3914</v>
      </c>
      <c r="Q146" t="s">
        <v>1209</v>
      </c>
      <c r="R146" s="1" t="s">
        <v>285</v>
      </c>
      <c r="S146">
        <v>16.899999999999999</v>
      </c>
    </row>
    <row r="147" spans="16:19" x14ac:dyDescent="0.25">
      <c r="P147" s="473" t="s">
        <v>3915</v>
      </c>
      <c r="Q147" t="s">
        <v>1306</v>
      </c>
      <c r="R147" s="1" t="s">
        <v>285</v>
      </c>
      <c r="S147">
        <v>16.8</v>
      </c>
    </row>
    <row r="148" spans="16:19" x14ac:dyDescent="0.25">
      <c r="P148" s="473" t="s">
        <v>3917</v>
      </c>
      <c r="Q148" t="s">
        <v>1028</v>
      </c>
      <c r="R148" s="1" t="s">
        <v>285</v>
      </c>
      <c r="S148">
        <v>14.5</v>
      </c>
    </row>
    <row r="149" spans="16:19" x14ac:dyDescent="0.25">
      <c r="P149" s="473" t="s">
        <v>3918</v>
      </c>
      <c r="Q149" t="s">
        <v>1264</v>
      </c>
      <c r="R149" s="1" t="s">
        <v>285</v>
      </c>
      <c r="S149">
        <v>14.4</v>
      </c>
    </row>
    <row r="150" spans="16:19" x14ac:dyDescent="0.25">
      <c r="P150" s="473" t="s">
        <v>2140</v>
      </c>
      <c r="Q150" t="s">
        <v>1070</v>
      </c>
      <c r="R150" s="1" t="s">
        <v>285</v>
      </c>
      <c r="S150">
        <v>13.8</v>
      </c>
    </row>
    <row r="151" spans="16:19" x14ac:dyDescent="0.25">
      <c r="P151" s="473" t="s">
        <v>2102</v>
      </c>
      <c r="Q151" t="s">
        <v>1293</v>
      </c>
      <c r="R151" s="1" t="s">
        <v>285</v>
      </c>
      <c r="S151">
        <v>13.600000000000001</v>
      </c>
    </row>
    <row r="152" spans="16:19" x14ac:dyDescent="0.25">
      <c r="P152" s="473" t="s">
        <v>2066</v>
      </c>
      <c r="Q152" t="s">
        <v>1209</v>
      </c>
      <c r="R152" s="1" t="s">
        <v>285</v>
      </c>
      <c r="S152">
        <v>13.5</v>
      </c>
    </row>
    <row r="153" spans="16:19" x14ac:dyDescent="0.25">
      <c r="P153" s="473" t="s">
        <v>2023</v>
      </c>
      <c r="Q153" t="s">
        <v>1028</v>
      </c>
      <c r="R153" s="1" t="s">
        <v>285</v>
      </c>
      <c r="S153">
        <v>13.100000000000001</v>
      </c>
    </row>
    <row r="154" spans="16:19" x14ac:dyDescent="0.25">
      <c r="P154" s="473" t="s">
        <v>2073</v>
      </c>
      <c r="Q154" t="s">
        <v>1155</v>
      </c>
      <c r="R154" s="1" t="s">
        <v>285</v>
      </c>
      <c r="S154">
        <v>11.5</v>
      </c>
    </row>
    <row r="155" spans="16:19" x14ac:dyDescent="0.25">
      <c r="P155" s="473" t="s">
        <v>2036</v>
      </c>
      <c r="Q155" t="s">
        <v>1225</v>
      </c>
      <c r="R155" s="1" t="s">
        <v>285</v>
      </c>
      <c r="S155">
        <v>10.5</v>
      </c>
    </row>
    <row r="156" spans="16:19" x14ac:dyDescent="0.25">
      <c r="P156" s="473" t="s">
        <v>3923</v>
      </c>
      <c r="Q156" t="s">
        <v>1225</v>
      </c>
      <c r="R156" s="1" t="s">
        <v>285</v>
      </c>
      <c r="S156">
        <v>9.5</v>
      </c>
    </row>
    <row r="157" spans="16:19" x14ac:dyDescent="0.25">
      <c r="P157" s="473" t="s">
        <v>2029</v>
      </c>
      <c r="Q157" t="s">
        <v>1243</v>
      </c>
      <c r="R157" s="1" t="s">
        <v>285</v>
      </c>
      <c r="S157">
        <v>9.4</v>
      </c>
    </row>
    <row r="158" spans="16:19" x14ac:dyDescent="0.25">
      <c r="P158" s="473" t="s">
        <v>1180</v>
      </c>
      <c r="Q158" t="s">
        <v>1243</v>
      </c>
      <c r="R158" s="1" t="s">
        <v>285</v>
      </c>
      <c r="S158">
        <v>9</v>
      </c>
    </row>
    <row r="159" spans="16:19" x14ac:dyDescent="0.25">
      <c r="P159" s="473" t="s">
        <v>2092</v>
      </c>
      <c r="Q159" t="s">
        <v>1225</v>
      </c>
      <c r="R159" s="1" t="s">
        <v>285</v>
      </c>
      <c r="S159">
        <v>8</v>
      </c>
    </row>
    <row r="160" spans="16:19" x14ac:dyDescent="0.25">
      <c r="P160" s="473" t="s">
        <v>2108</v>
      </c>
      <c r="Q160" t="s">
        <v>1034</v>
      </c>
      <c r="R160" s="1" t="s">
        <v>285</v>
      </c>
      <c r="S160">
        <v>7.7</v>
      </c>
    </row>
    <row r="161" spans="16:19" x14ac:dyDescent="0.25">
      <c r="P161" s="473" t="s">
        <v>3928</v>
      </c>
      <c r="Q161" t="s">
        <v>1150</v>
      </c>
      <c r="R161" s="1" t="s">
        <v>285</v>
      </c>
      <c r="S161">
        <v>6.8</v>
      </c>
    </row>
    <row r="162" spans="16:19" x14ac:dyDescent="0.25">
      <c r="P162" s="473" t="s">
        <v>3929</v>
      </c>
      <c r="Q162" t="s">
        <v>1186</v>
      </c>
      <c r="R162" s="1" t="s">
        <v>285</v>
      </c>
      <c r="S162">
        <v>6.5</v>
      </c>
    </row>
    <row r="163" spans="16:19" x14ac:dyDescent="0.25">
      <c r="P163" s="473" t="s">
        <v>3930</v>
      </c>
      <c r="Q163" t="s">
        <v>1052</v>
      </c>
      <c r="R163" s="1" t="s">
        <v>285</v>
      </c>
      <c r="S163">
        <v>6.3000000000000007</v>
      </c>
    </row>
    <row r="164" spans="16:19" x14ac:dyDescent="0.25">
      <c r="P164" s="473" t="s">
        <v>3993</v>
      </c>
      <c r="Q164" t="s">
        <v>3994</v>
      </c>
      <c r="R164" s="1" t="s">
        <v>285</v>
      </c>
      <c r="S164">
        <v>6.3</v>
      </c>
    </row>
    <row r="165" spans="16:19" x14ac:dyDescent="0.25">
      <c r="P165" s="473" t="s">
        <v>2091</v>
      </c>
      <c r="Q165" t="s">
        <v>1122</v>
      </c>
      <c r="R165" s="1" t="s">
        <v>285</v>
      </c>
      <c r="S165">
        <v>6</v>
      </c>
    </row>
    <row r="166" spans="16:19" x14ac:dyDescent="0.25">
      <c r="P166" s="473" t="s">
        <v>3932</v>
      </c>
      <c r="Q166" t="s">
        <v>1034</v>
      </c>
      <c r="R166" s="1" t="s">
        <v>285</v>
      </c>
      <c r="S166">
        <v>5.9</v>
      </c>
    </row>
    <row r="167" spans="16:19" x14ac:dyDescent="0.25">
      <c r="P167" s="473" t="s">
        <v>1039</v>
      </c>
      <c r="Q167" t="s">
        <v>1052</v>
      </c>
      <c r="R167" s="1" t="s">
        <v>285</v>
      </c>
      <c r="S167">
        <v>5.2</v>
      </c>
    </row>
    <row r="168" spans="16:19" x14ac:dyDescent="0.25">
      <c r="P168" s="473" t="s">
        <v>1169</v>
      </c>
      <c r="Q168" t="s">
        <v>1165</v>
      </c>
      <c r="R168" s="1" t="s">
        <v>285</v>
      </c>
      <c r="S168">
        <v>5.0999999999999996</v>
      </c>
    </row>
    <row r="169" spans="16:19" x14ac:dyDescent="0.25">
      <c r="P169" s="473" t="s">
        <v>2151</v>
      </c>
      <c r="Q169" t="s">
        <v>1254</v>
      </c>
      <c r="R169" s="1" t="s">
        <v>285</v>
      </c>
      <c r="S169">
        <v>4.5</v>
      </c>
    </row>
    <row r="170" spans="16:19" x14ac:dyDescent="0.25">
      <c r="P170" s="473" t="s">
        <v>2122</v>
      </c>
      <c r="Q170" t="s">
        <v>1132</v>
      </c>
      <c r="R170" s="1" t="s">
        <v>285</v>
      </c>
      <c r="S170">
        <v>4.2</v>
      </c>
    </row>
    <row r="171" spans="16:19" x14ac:dyDescent="0.25">
      <c r="P171" s="473" t="s">
        <v>1497</v>
      </c>
      <c r="Q171" t="s">
        <v>1264</v>
      </c>
      <c r="R171" s="1" t="s">
        <v>285</v>
      </c>
      <c r="S171">
        <v>4</v>
      </c>
    </row>
    <row r="172" spans="16:19" x14ac:dyDescent="0.25">
      <c r="P172" s="473" t="s">
        <v>2082</v>
      </c>
      <c r="Q172" t="s">
        <v>1044</v>
      </c>
      <c r="R172" s="1" t="s">
        <v>285</v>
      </c>
      <c r="S172">
        <v>2.2000000000000002</v>
      </c>
    </row>
    <row r="173" spans="16:19" x14ac:dyDescent="0.25">
      <c r="P173" s="473" t="s">
        <v>3937</v>
      </c>
      <c r="Q173" t="s">
        <v>1155</v>
      </c>
      <c r="R173" s="1" t="s">
        <v>285</v>
      </c>
      <c r="S173">
        <v>1.9</v>
      </c>
    </row>
    <row r="174" spans="16:19" x14ac:dyDescent="0.25">
      <c r="P174" s="473" t="s">
        <v>1068</v>
      </c>
      <c r="Q174" t="s">
        <v>1061</v>
      </c>
      <c r="R174" s="1" t="s">
        <v>285</v>
      </c>
      <c r="S174">
        <v>1.6</v>
      </c>
    </row>
    <row r="175" spans="16:19" x14ac:dyDescent="0.25">
      <c r="P175" s="473" t="s">
        <v>3939</v>
      </c>
      <c r="Q175" t="s">
        <v>1112</v>
      </c>
      <c r="R175" s="1" t="s">
        <v>285</v>
      </c>
      <c r="S175">
        <v>0</v>
      </c>
    </row>
    <row r="176" spans="16:19" x14ac:dyDescent="0.25">
      <c r="P176" s="473" t="s">
        <v>3940</v>
      </c>
      <c r="Q176" t="s">
        <v>1101</v>
      </c>
      <c r="R176" s="1" t="s">
        <v>285</v>
      </c>
      <c r="S176">
        <v>0</v>
      </c>
    </row>
    <row r="177" spans="16:19" x14ac:dyDescent="0.25">
      <c r="P177" s="473" t="s">
        <v>3941</v>
      </c>
      <c r="Q177" t="s">
        <v>1112</v>
      </c>
      <c r="R177" s="1" t="s">
        <v>285</v>
      </c>
      <c r="S177">
        <v>0</v>
      </c>
    </row>
    <row r="178" spans="16:19" x14ac:dyDescent="0.25">
      <c r="P178" s="473" t="s">
        <v>3943</v>
      </c>
      <c r="Q178" t="s">
        <v>1194</v>
      </c>
      <c r="R178" s="1" t="s">
        <v>285</v>
      </c>
      <c r="S178">
        <v>0</v>
      </c>
    </row>
    <row r="179" spans="16:19" x14ac:dyDescent="0.25">
      <c r="P179" s="473" t="s">
        <v>2103</v>
      </c>
      <c r="Q179" t="s">
        <v>1233</v>
      </c>
      <c r="R179" s="1" t="s">
        <v>285</v>
      </c>
      <c r="S179">
        <v>0</v>
      </c>
    </row>
    <row r="180" spans="16:19" x14ac:dyDescent="0.25">
      <c r="P180" s="473" t="s">
        <v>2121</v>
      </c>
      <c r="Q180" t="s">
        <v>1008</v>
      </c>
      <c r="R180" s="1" t="s">
        <v>285</v>
      </c>
      <c r="S180">
        <v>0</v>
      </c>
    </row>
    <row r="181" spans="16:19" x14ac:dyDescent="0.25">
      <c r="P181" s="473" t="s">
        <v>1176</v>
      </c>
      <c r="Q181" t="s">
        <v>1140</v>
      </c>
      <c r="R181" s="1" t="s">
        <v>285</v>
      </c>
      <c r="S181">
        <v>0</v>
      </c>
    </row>
    <row r="182" spans="16:19" x14ac:dyDescent="0.25">
      <c r="P182" s="473" t="s">
        <v>3950</v>
      </c>
      <c r="Q182" t="s">
        <v>1140</v>
      </c>
      <c r="R182" s="1" t="s">
        <v>285</v>
      </c>
      <c r="S182">
        <v>0</v>
      </c>
    </row>
    <row r="183" spans="16:19" x14ac:dyDescent="0.25">
      <c r="P183" s="473" t="s">
        <v>3951</v>
      </c>
      <c r="Q183" t="s">
        <v>1243</v>
      </c>
      <c r="R183" s="1" t="s">
        <v>285</v>
      </c>
      <c r="S183">
        <v>0</v>
      </c>
    </row>
    <row r="184" spans="16:19" x14ac:dyDescent="0.25">
      <c r="P184" s="473" t="s">
        <v>3955</v>
      </c>
      <c r="Q184" t="s">
        <v>1172</v>
      </c>
      <c r="R184" s="1" t="s">
        <v>285</v>
      </c>
      <c r="S184">
        <v>0</v>
      </c>
    </row>
    <row r="185" spans="16:19" x14ac:dyDescent="0.25">
      <c r="P185" s="473" t="s">
        <v>3958</v>
      </c>
      <c r="Q185" t="s">
        <v>1155</v>
      </c>
      <c r="R185" s="1" t="s">
        <v>285</v>
      </c>
      <c r="S185">
        <v>0</v>
      </c>
    </row>
    <row r="186" spans="16:19" x14ac:dyDescent="0.25">
      <c r="P186" s="473" t="s">
        <v>3964</v>
      </c>
      <c r="Q186" t="s">
        <v>1194</v>
      </c>
      <c r="R186" s="1" t="s">
        <v>285</v>
      </c>
      <c r="S186">
        <v>0</v>
      </c>
    </row>
    <row r="187" spans="16:19" x14ac:dyDescent="0.25">
      <c r="P187" s="473" t="s">
        <v>3965</v>
      </c>
      <c r="Q187" t="s">
        <v>1018</v>
      </c>
      <c r="R187" s="1" t="s">
        <v>285</v>
      </c>
      <c r="S187">
        <v>0</v>
      </c>
    </row>
    <row r="188" spans="16:19" x14ac:dyDescent="0.25">
      <c r="P188" s="473" t="s">
        <v>3966</v>
      </c>
      <c r="Q188" t="s">
        <v>1008</v>
      </c>
      <c r="R188" s="1" t="s">
        <v>285</v>
      </c>
      <c r="S188">
        <v>0</v>
      </c>
    </row>
    <row r="189" spans="16:19" x14ac:dyDescent="0.25">
      <c r="P189" s="473" t="s">
        <v>2159</v>
      </c>
      <c r="Q189" t="s">
        <v>1101</v>
      </c>
      <c r="R189" s="1" t="s">
        <v>285</v>
      </c>
      <c r="S189">
        <v>0</v>
      </c>
    </row>
    <row r="190" spans="16:19" x14ac:dyDescent="0.25">
      <c r="P190" s="473" t="s">
        <v>3975</v>
      </c>
      <c r="Q190" t="s">
        <v>1194</v>
      </c>
      <c r="R190" s="1" t="s">
        <v>285</v>
      </c>
      <c r="S190">
        <v>0</v>
      </c>
    </row>
    <row r="191" spans="16:19" x14ac:dyDescent="0.25">
      <c r="P191" s="473" t="s">
        <v>3946</v>
      </c>
      <c r="Q191" t="s">
        <v>1079</v>
      </c>
      <c r="R191" s="1" t="s">
        <v>3945</v>
      </c>
      <c r="S191">
        <v>0</v>
      </c>
    </row>
  </sheetData>
  <sortState xmlns:xlrd2="http://schemas.microsoft.com/office/spreadsheetml/2017/richdata2" ref="A2:D534">
    <sortCondition descending="1" ref="D2:D534"/>
  </sortState>
  <pageMargins left="0.7" right="0.7" top="0.75" bottom="0.75" header="0.3" footer="0.3"/>
  <pageSetup orientation="portrait" horizontalDpi="1200" verticalDpi="1200"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46ACD-54C1-4949-A32B-E30DCFFD2742}">
  <dimension ref="A1:L569"/>
  <sheetViews>
    <sheetView workbookViewId="0">
      <selection activeCell="A56" sqref="A56:D56"/>
    </sheetView>
  </sheetViews>
  <sheetFormatPr defaultRowHeight="15" x14ac:dyDescent="0.25"/>
  <cols>
    <col min="1" max="1" width="4" bestFit="1" customWidth="1"/>
    <col min="2" max="2" width="25.85546875" style="473" bestFit="1" customWidth="1"/>
    <col min="5" max="5" width="26.7109375" bestFit="1" customWidth="1"/>
    <col min="8" max="8" width="4.85546875" bestFit="1" customWidth="1"/>
    <col min="9" max="9" width="7" bestFit="1" customWidth="1"/>
    <col min="10" max="10" width="153.7109375" customWidth="1"/>
  </cols>
  <sheetData>
    <row r="1" spans="1:12" x14ac:dyDescent="0.25">
      <c r="E1" t="s">
        <v>1301</v>
      </c>
      <c r="F1" t="s">
        <v>1302</v>
      </c>
      <c r="G1" t="s">
        <v>1303</v>
      </c>
      <c r="H1" t="s">
        <v>1331</v>
      </c>
      <c r="I1" t="s">
        <v>1332</v>
      </c>
      <c r="J1" t="s">
        <v>1333</v>
      </c>
      <c r="K1" t="s">
        <v>1334</v>
      </c>
      <c r="L1" t="s">
        <v>1335</v>
      </c>
    </row>
    <row r="2" spans="1:12" x14ac:dyDescent="0.25">
      <c r="A2" s="1" t="s">
        <v>0</v>
      </c>
      <c r="B2" s="473" t="s">
        <v>716</v>
      </c>
      <c r="C2" s="1" t="s">
        <v>1018</v>
      </c>
      <c r="D2" s="1">
        <v>472.35</v>
      </c>
      <c r="H2">
        <v>1</v>
      </c>
      <c r="I2">
        <v>1</v>
      </c>
      <c r="K2">
        <v>3.5</v>
      </c>
      <c r="L2">
        <v>0.5</v>
      </c>
    </row>
    <row r="3" spans="1:12" x14ac:dyDescent="0.25">
      <c r="A3" s="1" t="s">
        <v>0</v>
      </c>
      <c r="B3" s="473" t="s">
        <v>1027</v>
      </c>
      <c r="C3" s="1" t="s">
        <v>1028</v>
      </c>
      <c r="D3" s="1">
        <v>443.3</v>
      </c>
      <c r="H3">
        <v>2</v>
      </c>
      <c r="I3">
        <v>1</v>
      </c>
      <c r="K3">
        <v>3.5</v>
      </c>
      <c r="L3">
        <v>0.5</v>
      </c>
    </row>
    <row r="4" spans="1:12" x14ac:dyDescent="0.25">
      <c r="A4" s="1" t="s">
        <v>0</v>
      </c>
      <c r="B4" s="473" t="s">
        <v>1060</v>
      </c>
      <c r="C4" s="1" t="s">
        <v>1061</v>
      </c>
      <c r="D4" s="1">
        <v>438.8</v>
      </c>
      <c r="H4">
        <v>3</v>
      </c>
      <c r="I4">
        <v>1</v>
      </c>
      <c r="K4">
        <v>3.5</v>
      </c>
      <c r="L4">
        <v>0.5</v>
      </c>
    </row>
    <row r="5" spans="1:12" x14ac:dyDescent="0.25">
      <c r="A5" s="1" t="s">
        <v>0</v>
      </c>
      <c r="B5" s="473" t="s">
        <v>1982</v>
      </c>
      <c r="C5" s="1" t="s">
        <v>1293</v>
      </c>
      <c r="D5" s="1">
        <v>434.15</v>
      </c>
      <c r="H5">
        <v>4</v>
      </c>
      <c r="I5">
        <v>1</v>
      </c>
      <c r="K5">
        <v>4.5</v>
      </c>
      <c r="L5">
        <v>1.5</v>
      </c>
    </row>
    <row r="6" spans="1:12" x14ac:dyDescent="0.25">
      <c r="A6" s="1" t="s">
        <v>0</v>
      </c>
      <c r="B6" s="473" t="s">
        <v>1232</v>
      </c>
      <c r="C6" s="1" t="s">
        <v>1233</v>
      </c>
      <c r="D6" s="1">
        <v>428.5</v>
      </c>
      <c r="H6">
        <v>5</v>
      </c>
      <c r="I6">
        <v>1</v>
      </c>
      <c r="K6">
        <v>4.5</v>
      </c>
      <c r="L6">
        <v>0.5</v>
      </c>
    </row>
    <row r="7" spans="1:12" x14ac:dyDescent="0.25">
      <c r="A7" s="1" t="s">
        <v>0</v>
      </c>
      <c r="B7" s="473" t="s">
        <v>747</v>
      </c>
      <c r="C7" s="1" t="s">
        <v>1273</v>
      </c>
      <c r="D7" s="1">
        <v>387.65</v>
      </c>
      <c r="H7">
        <v>6</v>
      </c>
      <c r="I7">
        <v>2</v>
      </c>
      <c r="K7">
        <v>4</v>
      </c>
      <c r="L7">
        <v>0.5</v>
      </c>
    </row>
    <row r="8" spans="1:12" x14ac:dyDescent="0.25">
      <c r="A8" s="1" t="s">
        <v>285</v>
      </c>
      <c r="B8" s="473" t="s">
        <v>1065</v>
      </c>
      <c r="C8" s="1" t="s">
        <v>1061</v>
      </c>
      <c r="D8" s="1">
        <v>386.6</v>
      </c>
      <c r="H8">
        <v>7</v>
      </c>
      <c r="I8">
        <v>2</v>
      </c>
      <c r="K8">
        <v>4</v>
      </c>
      <c r="L8">
        <v>2</v>
      </c>
    </row>
    <row r="9" spans="1:12" x14ac:dyDescent="0.25">
      <c r="A9" s="1" t="s">
        <v>0</v>
      </c>
      <c r="B9" s="473" t="s">
        <v>1983</v>
      </c>
      <c r="C9" s="1" t="s">
        <v>1092</v>
      </c>
      <c r="D9" s="1">
        <v>385.1</v>
      </c>
      <c r="H9">
        <v>8</v>
      </c>
      <c r="I9">
        <v>2</v>
      </c>
      <c r="K9">
        <v>4</v>
      </c>
      <c r="L9">
        <v>1</v>
      </c>
    </row>
    <row r="10" spans="1:12" x14ac:dyDescent="0.25">
      <c r="A10" s="1" t="s">
        <v>0</v>
      </c>
      <c r="B10" s="473" t="s">
        <v>1149</v>
      </c>
      <c r="C10" s="1" t="s">
        <v>1150</v>
      </c>
      <c r="D10" s="1">
        <v>383.15000000000003</v>
      </c>
      <c r="H10">
        <v>9</v>
      </c>
      <c r="I10">
        <v>2</v>
      </c>
      <c r="K10">
        <v>4</v>
      </c>
      <c r="L10">
        <v>1</v>
      </c>
    </row>
    <row r="11" spans="1:12" x14ac:dyDescent="0.25">
      <c r="A11" s="1" t="s">
        <v>0</v>
      </c>
      <c r="B11" s="473" t="s">
        <v>1078</v>
      </c>
      <c r="C11" s="1" t="s">
        <v>1079</v>
      </c>
      <c r="D11" s="1">
        <v>371.35</v>
      </c>
      <c r="H11">
        <v>10</v>
      </c>
      <c r="I11">
        <v>2</v>
      </c>
      <c r="K11">
        <v>2.5</v>
      </c>
      <c r="L11">
        <v>3</v>
      </c>
    </row>
    <row r="12" spans="1:12" x14ac:dyDescent="0.25">
      <c r="A12" s="1" t="s">
        <v>0</v>
      </c>
      <c r="B12" s="473" t="s">
        <v>1256</v>
      </c>
      <c r="C12" s="1" t="s">
        <v>1254</v>
      </c>
      <c r="D12" s="1">
        <v>370.40000000000003</v>
      </c>
      <c r="H12">
        <v>11</v>
      </c>
      <c r="I12">
        <v>2</v>
      </c>
      <c r="K12">
        <v>3.5</v>
      </c>
      <c r="L12">
        <v>2</v>
      </c>
    </row>
    <row r="13" spans="1:12" x14ac:dyDescent="0.25">
      <c r="A13" s="1" t="s">
        <v>0</v>
      </c>
      <c r="B13" s="473" t="s">
        <v>1100</v>
      </c>
      <c r="C13" s="1" t="s">
        <v>1101</v>
      </c>
      <c r="D13" s="1">
        <v>361.45</v>
      </c>
      <c r="H13">
        <v>12</v>
      </c>
      <c r="I13">
        <v>2</v>
      </c>
      <c r="K13">
        <v>4</v>
      </c>
      <c r="L13">
        <v>2.5</v>
      </c>
    </row>
    <row r="14" spans="1:12" x14ac:dyDescent="0.25">
      <c r="A14" s="1" t="s">
        <v>285</v>
      </c>
      <c r="B14" s="473" t="s">
        <v>1084</v>
      </c>
      <c r="C14" s="1" t="s">
        <v>1079</v>
      </c>
      <c r="D14" s="1">
        <v>356.2</v>
      </c>
      <c r="H14">
        <v>14</v>
      </c>
      <c r="I14">
        <v>2</v>
      </c>
      <c r="K14">
        <v>4</v>
      </c>
      <c r="L14">
        <v>2</v>
      </c>
    </row>
    <row r="15" spans="1:12" x14ac:dyDescent="0.25">
      <c r="A15" s="1" t="s">
        <v>16</v>
      </c>
      <c r="B15" s="473" t="s">
        <v>1257</v>
      </c>
      <c r="C15" s="1" t="s">
        <v>1254</v>
      </c>
      <c r="D15" s="1">
        <v>355.2</v>
      </c>
      <c r="H15">
        <v>19</v>
      </c>
      <c r="I15">
        <v>2</v>
      </c>
      <c r="K15">
        <v>4</v>
      </c>
      <c r="L15">
        <v>3</v>
      </c>
    </row>
    <row r="16" spans="1:12" x14ac:dyDescent="0.25">
      <c r="A16" s="1" t="s">
        <v>0</v>
      </c>
      <c r="B16" s="473" t="s">
        <v>1185</v>
      </c>
      <c r="C16" s="1" t="s">
        <v>1186</v>
      </c>
      <c r="D16" s="1">
        <v>354.30000000000007</v>
      </c>
      <c r="H16">
        <v>13</v>
      </c>
      <c r="I16">
        <v>2</v>
      </c>
      <c r="K16">
        <v>4</v>
      </c>
      <c r="L16">
        <v>2</v>
      </c>
    </row>
    <row r="17" spans="1:12" x14ac:dyDescent="0.25">
      <c r="A17" s="1" t="s">
        <v>0</v>
      </c>
      <c r="B17" s="473" t="s">
        <v>1984</v>
      </c>
      <c r="C17" s="1" t="s">
        <v>1052</v>
      </c>
      <c r="D17" s="1">
        <v>351.5</v>
      </c>
      <c r="H17">
        <v>22</v>
      </c>
      <c r="I17">
        <v>2</v>
      </c>
      <c r="K17">
        <v>3.5</v>
      </c>
      <c r="L17">
        <v>3.5</v>
      </c>
    </row>
    <row r="18" spans="1:12" x14ac:dyDescent="0.25">
      <c r="A18" s="1" t="s">
        <v>0</v>
      </c>
      <c r="B18" s="473" t="s">
        <v>1043</v>
      </c>
      <c r="C18" s="1" t="s">
        <v>1044</v>
      </c>
      <c r="D18" s="1">
        <v>350.5</v>
      </c>
      <c r="H18">
        <v>15</v>
      </c>
      <c r="I18">
        <v>2</v>
      </c>
      <c r="K18">
        <v>3.5</v>
      </c>
      <c r="L18">
        <v>3</v>
      </c>
    </row>
    <row r="19" spans="1:12" x14ac:dyDescent="0.25">
      <c r="A19" s="1" t="s">
        <v>0</v>
      </c>
      <c r="B19" s="473" t="s">
        <v>1091</v>
      </c>
      <c r="C19" s="1" t="s">
        <v>1218</v>
      </c>
      <c r="D19" s="1">
        <v>349</v>
      </c>
      <c r="H19">
        <v>16</v>
      </c>
      <c r="I19">
        <v>2</v>
      </c>
      <c r="K19">
        <v>4.5</v>
      </c>
      <c r="L19">
        <v>2.5</v>
      </c>
    </row>
    <row r="20" spans="1:12" x14ac:dyDescent="0.25">
      <c r="A20" s="1" t="s">
        <v>285</v>
      </c>
      <c r="B20" s="473" t="s">
        <v>1985</v>
      </c>
      <c r="C20" s="1" t="s">
        <v>1218</v>
      </c>
      <c r="D20" s="1">
        <v>344.9</v>
      </c>
      <c r="H20">
        <v>17</v>
      </c>
      <c r="I20">
        <v>2</v>
      </c>
      <c r="K20">
        <v>3</v>
      </c>
      <c r="L20">
        <v>3</v>
      </c>
    </row>
    <row r="21" spans="1:12" x14ac:dyDescent="0.25">
      <c r="A21" s="1" t="s">
        <v>0</v>
      </c>
      <c r="B21" s="473" t="s">
        <v>1007</v>
      </c>
      <c r="C21" s="1" t="s">
        <v>1008</v>
      </c>
      <c r="D21" s="1">
        <v>344.75</v>
      </c>
      <c r="H21">
        <v>18</v>
      </c>
      <c r="I21">
        <v>2</v>
      </c>
      <c r="K21">
        <v>3.5</v>
      </c>
      <c r="L21">
        <v>4</v>
      </c>
    </row>
    <row r="22" spans="1:12" x14ac:dyDescent="0.25">
      <c r="A22" s="1" t="s">
        <v>0</v>
      </c>
      <c r="B22" s="473" t="s">
        <v>1139</v>
      </c>
      <c r="C22" s="1" t="s">
        <v>1140</v>
      </c>
      <c r="D22" s="1">
        <v>336.1</v>
      </c>
      <c r="H22">
        <v>20</v>
      </c>
      <c r="I22">
        <v>2</v>
      </c>
      <c r="K22">
        <v>4.5</v>
      </c>
      <c r="L22">
        <v>3</v>
      </c>
    </row>
    <row r="23" spans="1:12" x14ac:dyDescent="0.25">
      <c r="A23" s="1" t="s">
        <v>0</v>
      </c>
      <c r="B23" s="473" t="s">
        <v>1111</v>
      </c>
      <c r="C23" s="1" t="s">
        <v>1112</v>
      </c>
      <c r="D23" s="1">
        <v>332.79999999999995</v>
      </c>
      <c r="H23">
        <v>21</v>
      </c>
      <c r="I23">
        <v>2</v>
      </c>
      <c r="K23">
        <v>4</v>
      </c>
      <c r="L23">
        <v>3.5</v>
      </c>
    </row>
    <row r="24" spans="1:12" x14ac:dyDescent="0.25">
      <c r="A24" s="1" t="s">
        <v>0</v>
      </c>
      <c r="B24" s="473" t="s">
        <v>1121</v>
      </c>
      <c r="C24" s="1" t="s">
        <v>1122</v>
      </c>
      <c r="D24" s="1">
        <v>330.1</v>
      </c>
      <c r="H24">
        <v>23</v>
      </c>
      <c r="I24">
        <v>2</v>
      </c>
      <c r="K24">
        <v>3</v>
      </c>
      <c r="L24">
        <v>3</v>
      </c>
    </row>
    <row r="25" spans="1:12" x14ac:dyDescent="0.25">
      <c r="A25" s="1" t="s">
        <v>16</v>
      </c>
      <c r="B25" s="473" t="s">
        <v>1285</v>
      </c>
      <c r="C25" s="1" t="s">
        <v>1018</v>
      </c>
      <c r="D25" s="1">
        <v>325.10000000000002</v>
      </c>
      <c r="H25">
        <v>24</v>
      </c>
      <c r="I25">
        <v>2</v>
      </c>
      <c r="K25">
        <v>3</v>
      </c>
      <c r="L25">
        <v>2.5</v>
      </c>
    </row>
    <row r="26" spans="1:12" x14ac:dyDescent="0.25">
      <c r="A26" s="1" t="s">
        <v>0</v>
      </c>
      <c r="B26" s="473" t="s">
        <v>1986</v>
      </c>
      <c r="C26" s="1" t="s">
        <v>1202</v>
      </c>
      <c r="D26" s="1">
        <v>324.20000000000005</v>
      </c>
      <c r="H26">
        <v>28</v>
      </c>
      <c r="I26">
        <v>2</v>
      </c>
      <c r="K26">
        <v>4</v>
      </c>
      <c r="L26">
        <v>4</v>
      </c>
    </row>
    <row r="27" spans="1:12" x14ac:dyDescent="0.25">
      <c r="A27" s="1" t="s">
        <v>0</v>
      </c>
      <c r="B27" s="473" t="s">
        <v>1224</v>
      </c>
      <c r="C27" s="1" t="s">
        <v>1243</v>
      </c>
      <c r="D27" s="1">
        <v>321.25</v>
      </c>
      <c r="H27">
        <v>25</v>
      </c>
      <c r="I27">
        <v>2</v>
      </c>
      <c r="K27">
        <v>3</v>
      </c>
      <c r="L27">
        <v>3.5</v>
      </c>
    </row>
    <row r="28" spans="1:12" x14ac:dyDescent="0.25">
      <c r="A28" s="1" t="s">
        <v>16</v>
      </c>
      <c r="B28" s="473" t="s">
        <v>1035</v>
      </c>
      <c r="C28" s="1" t="s">
        <v>1034</v>
      </c>
      <c r="D28" s="1">
        <v>320.89999999999998</v>
      </c>
      <c r="H28">
        <v>26</v>
      </c>
      <c r="I28">
        <v>2</v>
      </c>
      <c r="K28">
        <v>3.5</v>
      </c>
      <c r="L28">
        <v>4</v>
      </c>
    </row>
    <row r="29" spans="1:12" x14ac:dyDescent="0.25">
      <c r="A29" s="1" t="s">
        <v>0</v>
      </c>
      <c r="B29" s="473" t="s">
        <v>1171</v>
      </c>
      <c r="C29" s="1" t="s">
        <v>1172</v>
      </c>
      <c r="D29" s="1">
        <v>320.2</v>
      </c>
      <c r="H29">
        <v>27</v>
      </c>
      <c r="I29">
        <v>2</v>
      </c>
      <c r="K29">
        <v>3</v>
      </c>
      <c r="L29">
        <v>3</v>
      </c>
    </row>
    <row r="30" spans="1:12" x14ac:dyDescent="0.25">
      <c r="A30" s="1" t="s">
        <v>0</v>
      </c>
      <c r="B30" s="473" t="s">
        <v>1051</v>
      </c>
      <c r="C30" s="1" t="s">
        <v>1225</v>
      </c>
      <c r="D30" s="1">
        <v>320.14999999999998</v>
      </c>
      <c r="H30">
        <v>29</v>
      </c>
      <c r="I30">
        <v>2</v>
      </c>
      <c r="K30">
        <v>2.5</v>
      </c>
      <c r="L30">
        <v>2.5</v>
      </c>
    </row>
    <row r="31" spans="1:12" x14ac:dyDescent="0.25">
      <c r="A31" s="1" t="s">
        <v>0</v>
      </c>
      <c r="B31" s="473" t="s">
        <v>1253</v>
      </c>
      <c r="C31" s="1" t="s">
        <v>1264</v>
      </c>
      <c r="D31" s="1">
        <v>319.5</v>
      </c>
      <c r="H31">
        <v>30</v>
      </c>
      <c r="I31">
        <v>2</v>
      </c>
      <c r="K31">
        <v>3</v>
      </c>
      <c r="L31">
        <v>4</v>
      </c>
    </row>
    <row r="32" spans="1:12" x14ac:dyDescent="0.25">
      <c r="A32" s="1" t="s">
        <v>0</v>
      </c>
      <c r="B32" s="473" t="s">
        <v>1164</v>
      </c>
      <c r="C32" s="1" t="s">
        <v>1165</v>
      </c>
      <c r="D32" s="1">
        <v>319.45</v>
      </c>
      <c r="H32">
        <v>31</v>
      </c>
      <c r="I32">
        <v>2</v>
      </c>
      <c r="K32">
        <v>3</v>
      </c>
      <c r="L32">
        <v>4</v>
      </c>
    </row>
    <row r="33" spans="1:12" x14ac:dyDescent="0.25">
      <c r="A33" s="1" t="s">
        <v>16</v>
      </c>
      <c r="B33" s="473" t="s">
        <v>1158</v>
      </c>
      <c r="C33" s="1" t="s">
        <v>1112</v>
      </c>
      <c r="D33" s="1">
        <v>313.20000000000005</v>
      </c>
      <c r="H33">
        <v>32</v>
      </c>
      <c r="I33">
        <v>3</v>
      </c>
      <c r="K33">
        <v>3</v>
      </c>
      <c r="L33">
        <v>4</v>
      </c>
    </row>
    <row r="34" spans="1:12" x14ac:dyDescent="0.25">
      <c r="A34" s="1" t="s">
        <v>16</v>
      </c>
      <c r="B34" s="473" t="s">
        <v>1187</v>
      </c>
      <c r="C34" s="1" t="s">
        <v>1186</v>
      </c>
      <c r="D34" s="1">
        <v>313.2</v>
      </c>
      <c r="H34">
        <v>33</v>
      </c>
      <c r="I34">
        <v>3</v>
      </c>
      <c r="K34">
        <v>2.5</v>
      </c>
      <c r="L34">
        <v>3</v>
      </c>
    </row>
    <row r="35" spans="1:12" x14ac:dyDescent="0.25">
      <c r="A35" s="1" t="s">
        <v>285</v>
      </c>
      <c r="B35" s="473" t="s">
        <v>1188</v>
      </c>
      <c r="C35" s="1" t="s">
        <v>1186</v>
      </c>
      <c r="D35" s="1">
        <v>311.8</v>
      </c>
      <c r="H35">
        <v>35</v>
      </c>
      <c r="I35">
        <v>3</v>
      </c>
      <c r="K35">
        <v>0</v>
      </c>
      <c r="L35">
        <v>0</v>
      </c>
    </row>
    <row r="36" spans="1:12" x14ac:dyDescent="0.25">
      <c r="A36" s="1" t="s">
        <v>285</v>
      </c>
      <c r="B36" s="473" t="s">
        <v>1196</v>
      </c>
      <c r="C36" s="1" t="s">
        <v>1194</v>
      </c>
      <c r="D36" s="1">
        <v>307.10000000000002</v>
      </c>
      <c r="H36">
        <v>34</v>
      </c>
      <c r="I36">
        <v>3</v>
      </c>
      <c r="K36">
        <v>0</v>
      </c>
      <c r="L36">
        <v>0</v>
      </c>
    </row>
    <row r="37" spans="1:12" x14ac:dyDescent="0.25">
      <c r="A37" s="1" t="s">
        <v>285</v>
      </c>
      <c r="B37" s="473" t="s">
        <v>1159</v>
      </c>
      <c r="C37" s="1" t="s">
        <v>1172</v>
      </c>
      <c r="D37" s="1">
        <v>304.39999999999998</v>
      </c>
      <c r="H37">
        <v>36</v>
      </c>
      <c r="I37">
        <v>3</v>
      </c>
      <c r="K37">
        <v>0</v>
      </c>
      <c r="L37">
        <v>0</v>
      </c>
    </row>
    <row r="38" spans="1:12" x14ac:dyDescent="0.25">
      <c r="A38" s="1" t="s">
        <v>0</v>
      </c>
      <c r="B38" s="473" t="s">
        <v>1987</v>
      </c>
      <c r="C38" s="1" t="s">
        <v>1282</v>
      </c>
      <c r="D38" s="1">
        <v>303.7</v>
      </c>
      <c r="H38">
        <v>37</v>
      </c>
      <c r="I38">
        <v>3</v>
      </c>
      <c r="K38">
        <v>0</v>
      </c>
      <c r="L38">
        <v>0</v>
      </c>
    </row>
    <row r="39" spans="1:12" x14ac:dyDescent="0.25">
      <c r="A39" s="1" t="s">
        <v>0</v>
      </c>
      <c r="B39" s="473" t="s">
        <v>1988</v>
      </c>
      <c r="C39" s="1" t="s">
        <v>1034</v>
      </c>
      <c r="D39" s="1">
        <v>300.85000000000002</v>
      </c>
      <c r="H39">
        <v>38</v>
      </c>
      <c r="I39">
        <v>3</v>
      </c>
      <c r="K39">
        <v>0</v>
      </c>
      <c r="L39">
        <v>0</v>
      </c>
    </row>
    <row r="40" spans="1:12" x14ac:dyDescent="0.25">
      <c r="A40" s="1" t="s">
        <v>285</v>
      </c>
      <c r="B40" s="473" t="s">
        <v>1105</v>
      </c>
      <c r="C40" s="1" t="s">
        <v>1106</v>
      </c>
      <c r="D40" s="1">
        <v>300.60000000000002</v>
      </c>
      <c r="H40">
        <v>39</v>
      </c>
      <c r="I40">
        <v>3</v>
      </c>
      <c r="K40">
        <v>0</v>
      </c>
      <c r="L40">
        <v>0</v>
      </c>
    </row>
    <row r="41" spans="1:12" x14ac:dyDescent="0.25">
      <c r="A41" s="1" t="s">
        <v>16</v>
      </c>
      <c r="B41" s="473" t="s">
        <v>1220</v>
      </c>
      <c r="C41" s="1" t="s">
        <v>1233</v>
      </c>
      <c r="D41" s="1">
        <v>300</v>
      </c>
      <c r="H41">
        <v>41</v>
      </c>
      <c r="I41">
        <v>3</v>
      </c>
      <c r="K41">
        <v>0</v>
      </c>
      <c r="L41">
        <v>0</v>
      </c>
    </row>
    <row r="42" spans="1:12" x14ac:dyDescent="0.25">
      <c r="A42" s="1" t="s">
        <v>0</v>
      </c>
      <c r="B42" s="473" t="s">
        <v>717</v>
      </c>
      <c r="C42" s="1" t="s">
        <v>1155</v>
      </c>
      <c r="D42" s="1">
        <v>299.70000000000005</v>
      </c>
      <c r="H42">
        <v>40</v>
      </c>
      <c r="I42">
        <v>3</v>
      </c>
      <c r="K42">
        <v>0</v>
      </c>
      <c r="L42">
        <v>0</v>
      </c>
    </row>
    <row r="43" spans="1:12" x14ac:dyDescent="0.25">
      <c r="A43" s="1" t="s">
        <v>285</v>
      </c>
      <c r="B43" s="473" t="s">
        <v>1127</v>
      </c>
      <c r="C43" s="1" t="s">
        <v>1128</v>
      </c>
      <c r="D43" s="1">
        <v>298.5</v>
      </c>
      <c r="H43">
        <v>27</v>
      </c>
      <c r="I43">
        <v>4</v>
      </c>
      <c r="K43">
        <v>4</v>
      </c>
      <c r="L43">
        <v>2</v>
      </c>
    </row>
    <row r="44" spans="1:12" x14ac:dyDescent="0.25">
      <c r="A44" s="1" t="s">
        <v>0</v>
      </c>
      <c r="B44" s="473" t="s">
        <v>1989</v>
      </c>
      <c r="C44" s="1" t="s">
        <v>1194</v>
      </c>
      <c r="D44" s="1">
        <v>287.85000000000002</v>
      </c>
      <c r="H44">
        <v>42</v>
      </c>
      <c r="I44">
        <v>3</v>
      </c>
      <c r="K44">
        <v>0</v>
      </c>
      <c r="L44">
        <v>0</v>
      </c>
    </row>
    <row r="45" spans="1:12" x14ac:dyDescent="0.25">
      <c r="A45" s="1" t="s">
        <v>16</v>
      </c>
      <c r="B45" s="473" t="s">
        <v>1103</v>
      </c>
      <c r="C45" s="1" t="s">
        <v>1101</v>
      </c>
      <c r="D45" s="1">
        <v>287.60000000000002</v>
      </c>
      <c r="H45">
        <v>43</v>
      </c>
      <c r="I45">
        <v>3</v>
      </c>
      <c r="K45">
        <v>0</v>
      </c>
      <c r="L45">
        <v>0</v>
      </c>
    </row>
    <row r="46" spans="1:12" x14ac:dyDescent="0.25">
      <c r="A46" s="1" t="s">
        <v>285</v>
      </c>
      <c r="B46" s="473" t="s">
        <v>1181</v>
      </c>
      <c r="C46" s="1" t="s">
        <v>1172</v>
      </c>
      <c r="D46" s="1">
        <v>277.89999999999998</v>
      </c>
      <c r="H46">
        <v>1</v>
      </c>
      <c r="I46">
        <v>1</v>
      </c>
      <c r="J46" s="438"/>
      <c r="K46">
        <v>3.5</v>
      </c>
      <c r="L46">
        <v>2</v>
      </c>
    </row>
    <row r="47" spans="1:12" x14ac:dyDescent="0.25">
      <c r="A47" s="1" t="s">
        <v>285</v>
      </c>
      <c r="B47" s="473" t="s">
        <v>1277</v>
      </c>
      <c r="C47" s="1" t="s">
        <v>1273</v>
      </c>
      <c r="D47" s="1">
        <v>277.7</v>
      </c>
      <c r="H47">
        <v>2</v>
      </c>
      <c r="I47">
        <v>1</v>
      </c>
      <c r="K47">
        <v>2</v>
      </c>
      <c r="L47">
        <v>1</v>
      </c>
    </row>
    <row r="48" spans="1:12" x14ac:dyDescent="0.25">
      <c r="A48" s="1" t="s">
        <v>286</v>
      </c>
      <c r="B48" s="473" t="s">
        <v>1990</v>
      </c>
      <c r="C48" s="1" t="s">
        <v>1155</v>
      </c>
      <c r="D48" s="1">
        <v>276.60000000000002</v>
      </c>
      <c r="H48">
        <v>3</v>
      </c>
      <c r="I48">
        <v>3</v>
      </c>
      <c r="K48">
        <v>3</v>
      </c>
      <c r="L48">
        <v>0.5</v>
      </c>
    </row>
    <row r="49" spans="1:12" x14ac:dyDescent="0.25">
      <c r="A49" s="1" t="s">
        <v>285</v>
      </c>
      <c r="B49" s="473" t="s">
        <v>1991</v>
      </c>
      <c r="C49" s="1" t="s">
        <v>1165</v>
      </c>
      <c r="D49" s="1">
        <v>272.39999999999998</v>
      </c>
      <c r="H49">
        <v>4</v>
      </c>
      <c r="I49">
        <v>3</v>
      </c>
      <c r="K49">
        <v>3.5</v>
      </c>
      <c r="L49">
        <v>3.5</v>
      </c>
    </row>
    <row r="50" spans="1:12" x14ac:dyDescent="0.25">
      <c r="A50" s="1" t="s">
        <v>16</v>
      </c>
      <c r="B50" s="473" t="s">
        <v>1174</v>
      </c>
      <c r="C50" s="1" t="s">
        <v>1172</v>
      </c>
      <c r="D50" s="1">
        <v>271.89999999999998</v>
      </c>
      <c r="H50">
        <v>6</v>
      </c>
      <c r="I50">
        <v>3</v>
      </c>
      <c r="K50">
        <v>3</v>
      </c>
      <c r="L50">
        <v>2</v>
      </c>
    </row>
    <row r="51" spans="1:12" x14ac:dyDescent="0.25">
      <c r="A51" s="1" t="s">
        <v>285</v>
      </c>
      <c r="B51" s="473" t="s">
        <v>1238</v>
      </c>
      <c r="C51" s="1" t="s">
        <v>1233</v>
      </c>
      <c r="D51" s="1">
        <v>271</v>
      </c>
      <c r="H51">
        <v>7</v>
      </c>
      <c r="I51">
        <v>3</v>
      </c>
      <c r="K51">
        <v>3</v>
      </c>
      <c r="L51">
        <v>2</v>
      </c>
    </row>
    <row r="52" spans="1:12" x14ac:dyDescent="0.25">
      <c r="A52" s="1" t="s">
        <v>16</v>
      </c>
      <c r="B52" s="473" t="s">
        <v>1113</v>
      </c>
      <c r="C52" s="1" t="s">
        <v>1194</v>
      </c>
      <c r="D52" s="1">
        <v>270.39999999999998</v>
      </c>
      <c r="H52">
        <v>8</v>
      </c>
      <c r="I52">
        <v>3</v>
      </c>
      <c r="K52">
        <v>3</v>
      </c>
      <c r="L52">
        <v>2</v>
      </c>
    </row>
    <row r="53" spans="1:12" x14ac:dyDescent="0.25">
      <c r="A53" s="1" t="s">
        <v>285</v>
      </c>
      <c r="B53" s="473" t="s">
        <v>1992</v>
      </c>
      <c r="C53" s="1" t="s">
        <v>1150</v>
      </c>
      <c r="D53" s="1">
        <v>264.70000000000005</v>
      </c>
      <c r="H53">
        <v>74</v>
      </c>
      <c r="I53">
        <v>4</v>
      </c>
      <c r="K53">
        <v>0</v>
      </c>
      <c r="L53">
        <v>0</v>
      </c>
    </row>
    <row r="54" spans="1:12" x14ac:dyDescent="0.25">
      <c r="A54" s="1" t="s">
        <v>16</v>
      </c>
      <c r="B54" s="473" t="s">
        <v>1029</v>
      </c>
      <c r="C54" s="1" t="s">
        <v>1028</v>
      </c>
      <c r="D54" s="1">
        <v>263.2</v>
      </c>
      <c r="H54">
        <v>9</v>
      </c>
      <c r="I54">
        <v>3</v>
      </c>
      <c r="K54">
        <v>3.5</v>
      </c>
      <c r="L54">
        <v>2.5</v>
      </c>
    </row>
    <row r="55" spans="1:12" x14ac:dyDescent="0.25">
      <c r="A55" s="1" t="s">
        <v>285</v>
      </c>
      <c r="B55" s="473" t="s">
        <v>1038</v>
      </c>
      <c r="C55" s="1" t="s">
        <v>1034</v>
      </c>
      <c r="D55" s="1">
        <v>263</v>
      </c>
      <c r="H55">
        <v>10</v>
      </c>
      <c r="I55">
        <v>3</v>
      </c>
      <c r="K55">
        <v>4</v>
      </c>
      <c r="L55">
        <v>2.5</v>
      </c>
    </row>
    <row r="56" spans="1:12" x14ac:dyDescent="0.25">
      <c r="A56" s="1" t="s">
        <v>16</v>
      </c>
      <c r="B56" s="473" t="s">
        <v>1063</v>
      </c>
      <c r="C56" s="1" t="s">
        <v>1122</v>
      </c>
      <c r="D56" s="1">
        <v>138</v>
      </c>
      <c r="H56">
        <v>11</v>
      </c>
      <c r="I56">
        <v>3</v>
      </c>
      <c r="K56">
        <v>3.5</v>
      </c>
      <c r="L56">
        <v>3.5</v>
      </c>
    </row>
    <row r="57" spans="1:12" x14ac:dyDescent="0.25">
      <c r="A57" s="1" t="s">
        <v>285</v>
      </c>
      <c r="B57" s="473" t="s">
        <v>1276</v>
      </c>
      <c r="C57" s="1" t="s">
        <v>1273</v>
      </c>
      <c r="D57" s="1">
        <v>261.60000000000002</v>
      </c>
      <c r="H57">
        <v>13</v>
      </c>
      <c r="I57">
        <v>3</v>
      </c>
      <c r="K57">
        <v>4.5</v>
      </c>
      <c r="L57">
        <v>1.5</v>
      </c>
    </row>
    <row r="58" spans="1:12" x14ac:dyDescent="0.25">
      <c r="A58" s="1" t="s">
        <v>16</v>
      </c>
      <c r="B58" s="473" t="s">
        <v>1133</v>
      </c>
      <c r="C58" s="1" t="s">
        <v>1132</v>
      </c>
      <c r="D58" s="1">
        <v>261.10000000000002</v>
      </c>
      <c r="H58">
        <v>12</v>
      </c>
      <c r="I58">
        <v>3</v>
      </c>
      <c r="K58">
        <v>3.5</v>
      </c>
      <c r="L58">
        <v>3</v>
      </c>
    </row>
    <row r="59" spans="1:12" x14ac:dyDescent="0.25">
      <c r="A59" s="1" t="s">
        <v>285</v>
      </c>
      <c r="B59" s="473" t="s">
        <v>2177</v>
      </c>
      <c r="C59" s="1" t="s">
        <v>1304</v>
      </c>
      <c r="D59" s="1">
        <v>260.5</v>
      </c>
      <c r="H59">
        <v>14</v>
      </c>
      <c r="I59">
        <v>3</v>
      </c>
      <c r="K59">
        <v>3</v>
      </c>
      <c r="L59">
        <v>3</v>
      </c>
    </row>
    <row r="60" spans="1:12" x14ac:dyDescent="0.25">
      <c r="A60" s="1" t="s">
        <v>285</v>
      </c>
      <c r="B60" s="473" t="s">
        <v>1993</v>
      </c>
      <c r="C60" s="1" t="s">
        <v>1140</v>
      </c>
      <c r="D60" s="1">
        <v>258.60000000000002</v>
      </c>
      <c r="H60">
        <v>15</v>
      </c>
      <c r="I60">
        <v>4</v>
      </c>
      <c r="K60">
        <v>3</v>
      </c>
      <c r="L60">
        <v>2.5</v>
      </c>
    </row>
    <row r="61" spans="1:12" x14ac:dyDescent="0.25">
      <c r="A61" s="1" t="s">
        <v>285</v>
      </c>
      <c r="B61" s="473" t="s">
        <v>1297</v>
      </c>
      <c r="C61" s="1" t="s">
        <v>1293</v>
      </c>
      <c r="D61" s="1">
        <v>253.6</v>
      </c>
      <c r="H61">
        <v>19</v>
      </c>
      <c r="I61">
        <v>4</v>
      </c>
      <c r="K61">
        <v>4</v>
      </c>
      <c r="L61">
        <v>2</v>
      </c>
    </row>
    <row r="62" spans="1:12" x14ac:dyDescent="0.25">
      <c r="A62" s="1" t="s">
        <v>16</v>
      </c>
      <c r="B62" s="473" t="s">
        <v>1211</v>
      </c>
      <c r="C62" s="1" t="s">
        <v>1209</v>
      </c>
      <c r="D62" s="1">
        <v>251.20000000000002</v>
      </c>
      <c r="H62">
        <v>67</v>
      </c>
      <c r="I62">
        <v>4</v>
      </c>
      <c r="K62">
        <v>0</v>
      </c>
      <c r="L62">
        <v>0</v>
      </c>
    </row>
    <row r="63" spans="1:12" x14ac:dyDescent="0.25">
      <c r="A63" s="1" t="s">
        <v>0</v>
      </c>
      <c r="B63" s="473" t="s">
        <v>1131</v>
      </c>
      <c r="C63" s="1" t="s">
        <v>1132</v>
      </c>
      <c r="D63" s="1">
        <v>250.35</v>
      </c>
      <c r="H63">
        <v>16</v>
      </c>
      <c r="I63">
        <v>4</v>
      </c>
      <c r="K63">
        <v>4</v>
      </c>
      <c r="L63">
        <v>3</v>
      </c>
    </row>
    <row r="64" spans="1:12" x14ac:dyDescent="0.25">
      <c r="A64" s="1" t="s">
        <v>16</v>
      </c>
      <c r="B64" s="473" t="s">
        <v>1310</v>
      </c>
      <c r="C64" s="1" t="s">
        <v>1264</v>
      </c>
      <c r="D64" s="1">
        <v>247.5</v>
      </c>
      <c r="H64">
        <v>17</v>
      </c>
      <c r="I64">
        <v>4</v>
      </c>
      <c r="J64" s="438"/>
      <c r="K64">
        <v>3.5</v>
      </c>
      <c r="L64">
        <v>1.5</v>
      </c>
    </row>
    <row r="65" spans="1:12" x14ac:dyDescent="0.25">
      <c r="A65" s="1" t="s">
        <v>16</v>
      </c>
      <c r="B65" s="473" t="s">
        <v>1994</v>
      </c>
      <c r="C65" s="1" t="s">
        <v>1273</v>
      </c>
      <c r="D65" s="1">
        <v>242.5</v>
      </c>
      <c r="H65">
        <v>18</v>
      </c>
      <c r="I65">
        <v>4</v>
      </c>
      <c r="K65">
        <v>3.5</v>
      </c>
      <c r="L65">
        <v>2</v>
      </c>
    </row>
    <row r="66" spans="1:12" x14ac:dyDescent="0.25">
      <c r="A66" s="1" t="s">
        <v>286</v>
      </c>
      <c r="B66" s="473" t="s">
        <v>1153</v>
      </c>
      <c r="C66" s="1" t="s">
        <v>1150</v>
      </c>
      <c r="D66" s="1">
        <v>239.7</v>
      </c>
      <c r="H66">
        <v>20</v>
      </c>
      <c r="I66">
        <v>4</v>
      </c>
      <c r="J66" s="438"/>
      <c r="K66">
        <v>3</v>
      </c>
      <c r="L66">
        <v>0</v>
      </c>
    </row>
    <row r="67" spans="1:12" x14ac:dyDescent="0.25">
      <c r="A67" s="1" t="s">
        <v>16</v>
      </c>
      <c r="B67" s="473" t="s">
        <v>1995</v>
      </c>
      <c r="C67" s="1" t="s">
        <v>1155</v>
      </c>
      <c r="D67" s="1">
        <v>235.9</v>
      </c>
      <c r="H67">
        <v>52</v>
      </c>
      <c r="I67">
        <v>4</v>
      </c>
      <c r="K67">
        <v>0</v>
      </c>
      <c r="L67">
        <v>0</v>
      </c>
    </row>
    <row r="68" spans="1:12" x14ac:dyDescent="0.25">
      <c r="A68" s="1" t="s">
        <v>285</v>
      </c>
      <c r="B68" s="473" t="s">
        <v>1095</v>
      </c>
      <c r="C68" s="1" t="s">
        <v>1092</v>
      </c>
      <c r="D68" s="1">
        <v>231.5</v>
      </c>
      <c r="H68">
        <v>21</v>
      </c>
      <c r="I68">
        <v>4</v>
      </c>
      <c r="K68">
        <v>3.5</v>
      </c>
      <c r="L68">
        <v>2.5</v>
      </c>
    </row>
    <row r="69" spans="1:12" x14ac:dyDescent="0.25">
      <c r="A69" s="1" t="s">
        <v>285</v>
      </c>
      <c r="B69" s="473" t="s">
        <v>1237</v>
      </c>
      <c r="C69" s="1" t="s">
        <v>1233</v>
      </c>
      <c r="D69" s="1">
        <v>229.3</v>
      </c>
      <c r="H69">
        <v>22</v>
      </c>
      <c r="I69">
        <v>4</v>
      </c>
      <c r="J69" s="438"/>
      <c r="K69">
        <v>3.5</v>
      </c>
      <c r="L69">
        <v>3</v>
      </c>
    </row>
    <row r="70" spans="1:12" x14ac:dyDescent="0.25">
      <c r="A70" s="1" t="s">
        <v>285</v>
      </c>
      <c r="B70" s="473" t="s">
        <v>1996</v>
      </c>
      <c r="C70" s="1" t="s">
        <v>1052</v>
      </c>
      <c r="D70" s="1">
        <v>228.5</v>
      </c>
      <c r="H70">
        <v>23</v>
      </c>
      <c r="I70">
        <v>4</v>
      </c>
      <c r="K70">
        <v>4</v>
      </c>
      <c r="L70">
        <v>3</v>
      </c>
    </row>
    <row r="71" spans="1:12" x14ac:dyDescent="0.25">
      <c r="A71" s="1" t="s">
        <v>16</v>
      </c>
      <c r="B71" s="473" t="s">
        <v>1997</v>
      </c>
      <c r="C71" s="1" t="s">
        <v>1092</v>
      </c>
      <c r="D71" s="1">
        <v>228.2</v>
      </c>
      <c r="H71">
        <v>24</v>
      </c>
      <c r="I71">
        <v>4</v>
      </c>
      <c r="J71" s="438"/>
      <c r="K71">
        <v>4</v>
      </c>
      <c r="L71">
        <v>2.5</v>
      </c>
    </row>
    <row r="72" spans="1:12" x14ac:dyDescent="0.25">
      <c r="A72" s="1" t="s">
        <v>286</v>
      </c>
      <c r="B72" s="473" t="s">
        <v>1015</v>
      </c>
      <c r="C72" s="1" t="s">
        <v>1008</v>
      </c>
      <c r="D72" s="1">
        <v>228</v>
      </c>
      <c r="H72">
        <v>25</v>
      </c>
      <c r="I72">
        <v>4</v>
      </c>
      <c r="K72">
        <v>3.5</v>
      </c>
      <c r="L72">
        <v>2</v>
      </c>
    </row>
    <row r="73" spans="1:12" x14ac:dyDescent="0.25">
      <c r="A73" s="1" t="s">
        <v>0</v>
      </c>
      <c r="B73" s="473" t="s">
        <v>1998</v>
      </c>
      <c r="C73" s="1" t="s">
        <v>1209</v>
      </c>
      <c r="D73" s="1">
        <v>227.35000000000002</v>
      </c>
      <c r="H73">
        <v>26</v>
      </c>
      <c r="I73">
        <v>4</v>
      </c>
      <c r="K73">
        <v>3</v>
      </c>
      <c r="L73">
        <v>2.5</v>
      </c>
    </row>
    <row r="74" spans="1:12" x14ac:dyDescent="0.25">
      <c r="A74" s="1" t="s">
        <v>285</v>
      </c>
      <c r="B74" s="473" t="s">
        <v>1999</v>
      </c>
      <c r="C74" s="1" t="s">
        <v>1008</v>
      </c>
      <c r="D74" s="1">
        <v>226.4</v>
      </c>
    </row>
    <row r="75" spans="1:12" x14ac:dyDescent="0.25">
      <c r="A75" s="1" t="s">
        <v>285</v>
      </c>
      <c r="B75" s="473" t="s">
        <v>1096</v>
      </c>
      <c r="C75" s="1" t="s">
        <v>1070</v>
      </c>
      <c r="D75" s="1">
        <v>226</v>
      </c>
      <c r="H75">
        <v>28</v>
      </c>
      <c r="I75">
        <v>4</v>
      </c>
      <c r="K75">
        <v>3.5</v>
      </c>
      <c r="L75">
        <v>3</v>
      </c>
    </row>
    <row r="76" spans="1:12" x14ac:dyDescent="0.25">
      <c r="A76" s="1" t="s">
        <v>285</v>
      </c>
      <c r="B76" s="473" t="s">
        <v>1058</v>
      </c>
      <c r="C76" s="1" t="s">
        <v>1052</v>
      </c>
      <c r="D76" s="1">
        <v>224.70000000000002</v>
      </c>
      <c r="H76">
        <v>29</v>
      </c>
      <c r="I76">
        <v>4</v>
      </c>
      <c r="K76">
        <v>3.5</v>
      </c>
      <c r="L76">
        <v>2.5</v>
      </c>
    </row>
    <row r="77" spans="1:12" x14ac:dyDescent="0.25">
      <c r="A77" s="1" t="s">
        <v>285</v>
      </c>
      <c r="B77" s="473" t="s">
        <v>1268</v>
      </c>
      <c r="C77" s="1" t="s">
        <v>1243</v>
      </c>
      <c r="D77" s="1">
        <v>221</v>
      </c>
      <c r="H77">
        <v>30</v>
      </c>
      <c r="I77">
        <v>4</v>
      </c>
      <c r="K77">
        <v>3.5</v>
      </c>
      <c r="L77">
        <v>2.5</v>
      </c>
    </row>
    <row r="78" spans="1:12" x14ac:dyDescent="0.25">
      <c r="A78" s="1" t="s">
        <v>286</v>
      </c>
      <c r="B78" s="473" t="s">
        <v>1263</v>
      </c>
      <c r="C78" s="1" t="s">
        <v>1254</v>
      </c>
      <c r="D78" s="1">
        <v>220.8</v>
      </c>
      <c r="H78">
        <v>31</v>
      </c>
      <c r="I78">
        <v>4</v>
      </c>
      <c r="K78">
        <v>4</v>
      </c>
      <c r="L78">
        <v>3</v>
      </c>
    </row>
    <row r="79" spans="1:12" x14ac:dyDescent="0.25">
      <c r="A79" s="1" t="s">
        <v>16</v>
      </c>
      <c r="B79" s="473" t="s">
        <v>1064</v>
      </c>
      <c r="C79" s="1" t="s">
        <v>1061</v>
      </c>
      <c r="D79" s="1">
        <v>220.8</v>
      </c>
      <c r="H79">
        <v>32</v>
      </c>
      <c r="I79">
        <v>4</v>
      </c>
      <c r="K79">
        <v>3.5</v>
      </c>
      <c r="L79">
        <v>1.5</v>
      </c>
    </row>
    <row r="80" spans="1:12" x14ac:dyDescent="0.25">
      <c r="A80" s="1" t="s">
        <v>16</v>
      </c>
      <c r="B80" s="473" t="s">
        <v>1009</v>
      </c>
      <c r="C80" s="1" t="s">
        <v>1008</v>
      </c>
      <c r="D80" s="1">
        <v>220</v>
      </c>
      <c r="H80">
        <v>33</v>
      </c>
      <c r="I80">
        <v>4</v>
      </c>
      <c r="K80">
        <v>3.5</v>
      </c>
      <c r="L80">
        <v>1.5</v>
      </c>
    </row>
    <row r="81" spans="1:12" x14ac:dyDescent="0.25">
      <c r="A81" s="1" t="s">
        <v>285</v>
      </c>
      <c r="B81" s="473" t="s">
        <v>1262</v>
      </c>
      <c r="C81" s="1" t="s">
        <v>1254</v>
      </c>
      <c r="D81" s="1">
        <v>217.5</v>
      </c>
      <c r="H81">
        <v>34</v>
      </c>
      <c r="I81">
        <v>4</v>
      </c>
      <c r="J81" s="438"/>
      <c r="K81">
        <v>3.5</v>
      </c>
      <c r="L81">
        <v>4</v>
      </c>
    </row>
    <row r="82" spans="1:12" x14ac:dyDescent="0.25">
      <c r="A82" s="1" t="s">
        <v>16</v>
      </c>
      <c r="B82" s="473" t="s">
        <v>2000</v>
      </c>
      <c r="C82" s="1" t="s">
        <v>1070</v>
      </c>
      <c r="D82" s="1">
        <v>216.3</v>
      </c>
      <c r="H82">
        <v>37</v>
      </c>
      <c r="I82">
        <v>4</v>
      </c>
      <c r="K82">
        <v>3.5</v>
      </c>
      <c r="L82">
        <v>2.5</v>
      </c>
    </row>
    <row r="83" spans="1:12" x14ac:dyDescent="0.25">
      <c r="A83" s="1" t="s">
        <v>16</v>
      </c>
      <c r="B83" s="473" t="s">
        <v>1047</v>
      </c>
      <c r="C83" s="1" t="s">
        <v>1044</v>
      </c>
      <c r="D83" s="1">
        <v>216</v>
      </c>
      <c r="H83">
        <v>35</v>
      </c>
      <c r="I83">
        <v>4</v>
      </c>
      <c r="K83">
        <v>3.5</v>
      </c>
      <c r="L83">
        <v>1.5</v>
      </c>
    </row>
    <row r="84" spans="1:12" x14ac:dyDescent="0.25">
      <c r="A84" s="1" t="s">
        <v>285</v>
      </c>
      <c r="B84" s="473" t="s">
        <v>730</v>
      </c>
      <c r="C84" s="1" t="s">
        <v>1155</v>
      </c>
      <c r="D84" s="1">
        <v>214.3</v>
      </c>
      <c r="H84">
        <v>5</v>
      </c>
      <c r="I84">
        <v>3</v>
      </c>
      <c r="K84">
        <v>3</v>
      </c>
      <c r="L84">
        <v>2</v>
      </c>
    </row>
    <row r="85" spans="1:12" x14ac:dyDescent="0.25">
      <c r="A85" s="1" t="s">
        <v>285</v>
      </c>
      <c r="B85" s="473" t="s">
        <v>1229</v>
      </c>
      <c r="C85" s="1" t="s">
        <v>1225</v>
      </c>
      <c r="D85" s="1">
        <v>214.2</v>
      </c>
      <c r="H85">
        <v>36</v>
      </c>
      <c r="I85">
        <v>4</v>
      </c>
      <c r="K85">
        <v>4.5</v>
      </c>
      <c r="L85">
        <v>2.5</v>
      </c>
    </row>
    <row r="86" spans="1:12" x14ac:dyDescent="0.25">
      <c r="A86" s="1" t="s">
        <v>285</v>
      </c>
      <c r="B86" s="473" t="s">
        <v>1144</v>
      </c>
      <c r="C86" s="1" t="s">
        <v>1282</v>
      </c>
      <c r="D86" s="1">
        <v>214</v>
      </c>
      <c r="H86">
        <v>38</v>
      </c>
      <c r="I86">
        <v>4</v>
      </c>
      <c r="K86">
        <v>2.5</v>
      </c>
      <c r="L86">
        <v>2.5</v>
      </c>
    </row>
    <row r="87" spans="1:12" x14ac:dyDescent="0.25">
      <c r="A87" s="1" t="s">
        <v>16</v>
      </c>
      <c r="B87" s="473" t="s">
        <v>723</v>
      </c>
      <c r="C87" s="1" t="s">
        <v>1101</v>
      </c>
      <c r="D87" s="1">
        <v>210.9</v>
      </c>
      <c r="H87">
        <v>45</v>
      </c>
      <c r="I87">
        <v>4</v>
      </c>
      <c r="K87">
        <v>4.5</v>
      </c>
      <c r="L87">
        <v>2.5</v>
      </c>
    </row>
    <row r="88" spans="1:12" x14ac:dyDescent="0.25">
      <c r="A88" s="1" t="s">
        <v>285</v>
      </c>
      <c r="B88" s="473" t="s">
        <v>1031</v>
      </c>
      <c r="C88" s="1" t="s">
        <v>1028</v>
      </c>
      <c r="D88" s="1">
        <v>210.60000000000002</v>
      </c>
      <c r="H88">
        <v>40</v>
      </c>
      <c r="I88">
        <v>4</v>
      </c>
      <c r="K88">
        <v>4</v>
      </c>
      <c r="L88">
        <v>2.5</v>
      </c>
    </row>
    <row r="89" spans="1:12" x14ac:dyDescent="0.25">
      <c r="A89" s="1" t="s">
        <v>285</v>
      </c>
      <c r="B89" s="473" t="s">
        <v>1066</v>
      </c>
      <c r="C89" s="1" t="s">
        <v>1061</v>
      </c>
      <c r="D89" s="1">
        <v>210</v>
      </c>
      <c r="H89">
        <v>41</v>
      </c>
      <c r="I89">
        <v>4</v>
      </c>
      <c r="K89">
        <v>3</v>
      </c>
      <c r="L89">
        <v>2</v>
      </c>
    </row>
    <row r="90" spans="1:12" x14ac:dyDescent="0.25">
      <c r="A90" s="1" t="s">
        <v>285</v>
      </c>
      <c r="B90" s="473" t="s">
        <v>1137</v>
      </c>
      <c r="C90" s="1" t="s">
        <v>1132</v>
      </c>
      <c r="D90" s="1">
        <v>207.8</v>
      </c>
      <c r="H90">
        <v>42</v>
      </c>
      <c r="I90">
        <v>4</v>
      </c>
      <c r="K90">
        <v>4</v>
      </c>
      <c r="L90">
        <v>1.5</v>
      </c>
    </row>
    <row r="91" spans="1:12" x14ac:dyDescent="0.25">
      <c r="A91" s="1" t="s">
        <v>285</v>
      </c>
      <c r="B91" s="473" t="s">
        <v>1189</v>
      </c>
      <c r="C91" s="1" t="s">
        <v>1186</v>
      </c>
      <c r="D91" s="1">
        <v>206.8</v>
      </c>
      <c r="H91">
        <v>62</v>
      </c>
      <c r="I91">
        <v>4</v>
      </c>
      <c r="K91">
        <v>0</v>
      </c>
      <c r="L91">
        <v>0</v>
      </c>
    </row>
    <row r="92" spans="1:12" x14ac:dyDescent="0.25">
      <c r="A92" s="1" t="s">
        <v>285</v>
      </c>
      <c r="B92" s="473" t="s">
        <v>1214</v>
      </c>
      <c r="C92" s="1" t="s">
        <v>1209</v>
      </c>
      <c r="D92" s="1">
        <v>206.60000000000002</v>
      </c>
      <c r="H92">
        <v>43</v>
      </c>
      <c r="I92">
        <v>4</v>
      </c>
      <c r="K92">
        <v>3.5</v>
      </c>
      <c r="L92">
        <v>2</v>
      </c>
    </row>
    <row r="93" spans="1:12" x14ac:dyDescent="0.25">
      <c r="A93" s="1" t="s">
        <v>286</v>
      </c>
      <c r="B93" s="473" t="s">
        <v>1077</v>
      </c>
      <c r="C93" s="1" t="s">
        <v>1070</v>
      </c>
      <c r="D93" s="1">
        <v>206.4</v>
      </c>
      <c r="H93">
        <v>44</v>
      </c>
      <c r="I93">
        <v>4</v>
      </c>
      <c r="K93">
        <v>4</v>
      </c>
      <c r="L93">
        <v>1.5</v>
      </c>
    </row>
    <row r="94" spans="1:12" x14ac:dyDescent="0.25">
      <c r="A94" s="1" t="s">
        <v>285</v>
      </c>
      <c r="B94" s="473" t="s">
        <v>2001</v>
      </c>
      <c r="C94" s="1" t="s">
        <v>1112</v>
      </c>
      <c r="D94" s="1">
        <v>204.6</v>
      </c>
      <c r="H94">
        <v>46</v>
      </c>
      <c r="I94">
        <v>4</v>
      </c>
      <c r="K94">
        <v>3.5</v>
      </c>
      <c r="L94">
        <v>2</v>
      </c>
    </row>
    <row r="95" spans="1:12" x14ac:dyDescent="0.25">
      <c r="A95" s="1" t="s">
        <v>285</v>
      </c>
      <c r="B95" s="473" t="s">
        <v>1056</v>
      </c>
      <c r="C95" s="1" t="s">
        <v>1034</v>
      </c>
      <c r="D95" s="1">
        <v>203</v>
      </c>
      <c r="H95">
        <v>47</v>
      </c>
      <c r="I95">
        <v>4</v>
      </c>
      <c r="K95">
        <v>4</v>
      </c>
      <c r="L95">
        <v>2.5</v>
      </c>
    </row>
    <row r="96" spans="1:12" x14ac:dyDescent="0.25">
      <c r="A96" s="1" t="s">
        <v>285</v>
      </c>
      <c r="B96" s="473" t="s">
        <v>1260</v>
      </c>
      <c r="C96" s="1" t="s">
        <v>1293</v>
      </c>
      <c r="D96" s="1">
        <v>201.9</v>
      </c>
      <c r="H96">
        <v>48</v>
      </c>
      <c r="I96">
        <v>4</v>
      </c>
      <c r="K96">
        <v>4</v>
      </c>
      <c r="L96">
        <v>1.5</v>
      </c>
    </row>
    <row r="97" spans="1:12" x14ac:dyDescent="0.25">
      <c r="A97" s="1" t="s">
        <v>286</v>
      </c>
      <c r="B97" s="473" t="s">
        <v>1109</v>
      </c>
      <c r="C97" s="1" t="s">
        <v>1101</v>
      </c>
      <c r="D97" s="1">
        <v>201.7</v>
      </c>
      <c r="H97">
        <v>49</v>
      </c>
      <c r="I97">
        <v>4</v>
      </c>
      <c r="J97" s="438"/>
      <c r="K97">
        <v>4</v>
      </c>
      <c r="L97">
        <v>2</v>
      </c>
    </row>
    <row r="98" spans="1:12" x14ac:dyDescent="0.25">
      <c r="A98" s="1" t="s">
        <v>285</v>
      </c>
      <c r="B98" s="473" t="s">
        <v>1023</v>
      </c>
      <c r="C98" s="1" t="s">
        <v>1018</v>
      </c>
      <c r="D98" s="1">
        <v>199.70000000000002</v>
      </c>
      <c r="H98">
        <v>50</v>
      </c>
      <c r="I98">
        <v>4</v>
      </c>
      <c r="K98">
        <v>0</v>
      </c>
      <c r="L98">
        <v>0</v>
      </c>
    </row>
    <row r="99" spans="1:12" x14ac:dyDescent="0.25">
      <c r="A99" s="1" t="s">
        <v>16</v>
      </c>
      <c r="B99" s="473" t="s">
        <v>1236</v>
      </c>
      <c r="C99" s="1" t="s">
        <v>1052</v>
      </c>
      <c r="D99" s="1">
        <v>199.6</v>
      </c>
      <c r="H99">
        <v>51</v>
      </c>
      <c r="I99">
        <v>4</v>
      </c>
      <c r="K99">
        <v>0</v>
      </c>
      <c r="L99">
        <v>0</v>
      </c>
    </row>
    <row r="100" spans="1:12" x14ac:dyDescent="0.25">
      <c r="A100" s="1" t="s">
        <v>285</v>
      </c>
      <c r="B100" s="473" t="s">
        <v>1197</v>
      </c>
      <c r="C100" s="1" t="s">
        <v>1194</v>
      </c>
      <c r="D100" s="1">
        <v>198.10000000000002</v>
      </c>
      <c r="H100">
        <v>53</v>
      </c>
      <c r="I100">
        <v>4</v>
      </c>
      <c r="K100">
        <v>0</v>
      </c>
      <c r="L100">
        <v>0</v>
      </c>
    </row>
    <row r="101" spans="1:12" x14ac:dyDescent="0.25">
      <c r="A101" s="1" t="s">
        <v>16</v>
      </c>
      <c r="B101" s="473" t="s">
        <v>1227</v>
      </c>
      <c r="C101" s="1" t="s">
        <v>1225</v>
      </c>
      <c r="D101" s="1">
        <v>197.60000000000002</v>
      </c>
      <c r="H101">
        <v>54</v>
      </c>
      <c r="I101">
        <v>4</v>
      </c>
      <c r="J101" s="438"/>
      <c r="K101">
        <v>0</v>
      </c>
      <c r="L101">
        <v>0</v>
      </c>
    </row>
    <row r="102" spans="1:12" x14ac:dyDescent="0.25">
      <c r="A102" s="1" t="s">
        <v>16</v>
      </c>
      <c r="B102" s="473" t="s">
        <v>2002</v>
      </c>
      <c r="C102" s="1" t="s">
        <v>1218</v>
      </c>
      <c r="D102" s="1">
        <v>196.6</v>
      </c>
      <c r="H102">
        <v>55</v>
      </c>
      <c r="I102">
        <v>4</v>
      </c>
      <c r="K102">
        <v>0</v>
      </c>
      <c r="L102">
        <v>0</v>
      </c>
    </row>
    <row r="103" spans="1:12" x14ac:dyDescent="0.25">
      <c r="A103" s="1" t="s">
        <v>16</v>
      </c>
      <c r="B103" s="473" t="s">
        <v>1151</v>
      </c>
      <c r="C103" s="1" t="s">
        <v>1150</v>
      </c>
      <c r="D103" s="1">
        <v>195.7</v>
      </c>
      <c r="H103">
        <v>56</v>
      </c>
      <c r="I103">
        <v>4</v>
      </c>
      <c r="K103">
        <v>0</v>
      </c>
      <c r="L103">
        <v>0</v>
      </c>
    </row>
    <row r="104" spans="1:12" x14ac:dyDescent="0.25">
      <c r="A104" s="1" t="s">
        <v>285</v>
      </c>
      <c r="B104" s="473" t="s">
        <v>1222</v>
      </c>
      <c r="C104" s="1" t="s">
        <v>1218</v>
      </c>
      <c r="D104" s="1">
        <v>195.3</v>
      </c>
      <c r="H104">
        <v>57</v>
      </c>
      <c r="I104">
        <v>4</v>
      </c>
      <c r="K104">
        <v>0</v>
      </c>
      <c r="L104">
        <v>0</v>
      </c>
    </row>
    <row r="105" spans="1:12" x14ac:dyDescent="0.25">
      <c r="A105" s="1" t="s">
        <v>285</v>
      </c>
      <c r="B105" s="473" t="s">
        <v>1247</v>
      </c>
      <c r="C105" s="1" t="s">
        <v>1079</v>
      </c>
      <c r="D105" s="1">
        <v>195.2</v>
      </c>
      <c r="H105">
        <v>58</v>
      </c>
      <c r="I105">
        <v>4</v>
      </c>
      <c r="K105">
        <v>0</v>
      </c>
      <c r="L105">
        <v>0</v>
      </c>
    </row>
    <row r="106" spans="1:12" x14ac:dyDescent="0.25">
      <c r="A106" s="1" t="s">
        <v>285</v>
      </c>
      <c r="B106" s="473" t="s">
        <v>1108</v>
      </c>
      <c r="C106" s="1" t="s">
        <v>1101</v>
      </c>
      <c r="D106" s="1">
        <v>193.7</v>
      </c>
      <c r="H106">
        <v>59</v>
      </c>
      <c r="I106">
        <v>4</v>
      </c>
      <c r="K106">
        <v>0</v>
      </c>
      <c r="L106">
        <v>0</v>
      </c>
    </row>
    <row r="107" spans="1:12" x14ac:dyDescent="0.25">
      <c r="A107" s="1" t="s">
        <v>285</v>
      </c>
      <c r="B107" s="473" t="s">
        <v>1177</v>
      </c>
      <c r="C107" s="1" t="s">
        <v>1264</v>
      </c>
      <c r="D107" s="1">
        <v>192</v>
      </c>
      <c r="H107">
        <v>60</v>
      </c>
      <c r="I107">
        <v>4</v>
      </c>
      <c r="K107">
        <v>0</v>
      </c>
      <c r="L107">
        <v>0</v>
      </c>
    </row>
    <row r="108" spans="1:12" x14ac:dyDescent="0.25">
      <c r="A108" s="1" t="s">
        <v>16</v>
      </c>
      <c r="B108" s="473" t="s">
        <v>2003</v>
      </c>
      <c r="C108" s="1" t="s">
        <v>1243</v>
      </c>
      <c r="D108" s="1">
        <v>188.8</v>
      </c>
      <c r="H108">
        <v>61</v>
      </c>
      <c r="I108">
        <v>4</v>
      </c>
      <c r="K108">
        <v>0</v>
      </c>
      <c r="L108">
        <v>0</v>
      </c>
    </row>
    <row r="109" spans="1:12" x14ac:dyDescent="0.25">
      <c r="A109" s="1" t="s">
        <v>285</v>
      </c>
      <c r="B109" s="473" t="s">
        <v>2004</v>
      </c>
      <c r="C109" s="1" t="s">
        <v>1140</v>
      </c>
      <c r="D109" s="1">
        <v>186.60000000000002</v>
      </c>
      <c r="H109">
        <v>63</v>
      </c>
      <c r="I109">
        <v>4</v>
      </c>
      <c r="K109">
        <v>0</v>
      </c>
      <c r="L109">
        <v>0</v>
      </c>
    </row>
    <row r="110" spans="1:12" x14ac:dyDescent="0.25">
      <c r="A110" s="1" t="s">
        <v>16</v>
      </c>
      <c r="B110" s="473" t="s">
        <v>1245</v>
      </c>
      <c r="C110" s="1" t="s">
        <v>1165</v>
      </c>
      <c r="D110" s="1">
        <v>185</v>
      </c>
    </row>
    <row r="111" spans="1:12" x14ac:dyDescent="0.25">
      <c r="A111" s="1" t="s">
        <v>286</v>
      </c>
      <c r="B111" s="473" t="s">
        <v>1199</v>
      </c>
      <c r="C111" s="1" t="s">
        <v>1194</v>
      </c>
      <c r="D111" s="1">
        <v>182.9</v>
      </c>
      <c r="H111">
        <v>71</v>
      </c>
      <c r="I111">
        <v>4</v>
      </c>
      <c r="K111">
        <v>0</v>
      </c>
      <c r="L111">
        <v>0</v>
      </c>
    </row>
    <row r="112" spans="1:12" x14ac:dyDescent="0.25">
      <c r="A112" s="1" t="s">
        <v>16</v>
      </c>
      <c r="B112" s="473" t="s">
        <v>1204</v>
      </c>
      <c r="C112" s="1" t="s">
        <v>1202</v>
      </c>
      <c r="D112" s="1">
        <v>181.9</v>
      </c>
      <c r="H112">
        <v>64</v>
      </c>
      <c r="I112">
        <v>4</v>
      </c>
      <c r="K112">
        <v>0</v>
      </c>
      <c r="L112">
        <v>0</v>
      </c>
    </row>
    <row r="113" spans="1:12" x14ac:dyDescent="0.25">
      <c r="A113" s="1" t="s">
        <v>285</v>
      </c>
      <c r="B113" s="473" t="s">
        <v>1327</v>
      </c>
      <c r="C113" s="1" t="s">
        <v>1018</v>
      </c>
      <c r="D113" s="1">
        <v>181.7</v>
      </c>
      <c r="H113">
        <v>65</v>
      </c>
      <c r="I113">
        <v>4</v>
      </c>
      <c r="K113">
        <v>0</v>
      </c>
      <c r="L113">
        <v>0</v>
      </c>
    </row>
    <row r="114" spans="1:12" x14ac:dyDescent="0.25">
      <c r="A114" s="1" t="s">
        <v>16</v>
      </c>
      <c r="B114" s="473" t="s">
        <v>1081</v>
      </c>
      <c r="C114" s="1" t="s">
        <v>1282</v>
      </c>
      <c r="D114" s="1">
        <v>174.9</v>
      </c>
      <c r="H114">
        <v>66</v>
      </c>
      <c r="I114">
        <v>4</v>
      </c>
      <c r="K114">
        <v>0</v>
      </c>
      <c r="L114">
        <v>0</v>
      </c>
    </row>
    <row r="115" spans="1:12" x14ac:dyDescent="0.25">
      <c r="A115" s="1" t="s">
        <v>16</v>
      </c>
      <c r="B115" s="473" t="s">
        <v>1296</v>
      </c>
      <c r="C115" s="1" t="s">
        <v>1293</v>
      </c>
      <c r="D115" s="1">
        <v>174.2</v>
      </c>
      <c r="H115">
        <v>68</v>
      </c>
      <c r="I115">
        <v>4</v>
      </c>
      <c r="K115">
        <v>0</v>
      </c>
      <c r="L115">
        <v>0</v>
      </c>
    </row>
    <row r="116" spans="1:12" x14ac:dyDescent="0.25">
      <c r="A116" s="1" t="s">
        <v>286</v>
      </c>
      <c r="B116" s="473" t="s">
        <v>1251</v>
      </c>
      <c r="C116" s="1" t="s">
        <v>1243</v>
      </c>
      <c r="D116" s="1">
        <v>174</v>
      </c>
      <c r="H116">
        <v>83</v>
      </c>
      <c r="I116">
        <v>4</v>
      </c>
      <c r="K116">
        <v>0</v>
      </c>
      <c r="L116">
        <v>0</v>
      </c>
    </row>
    <row r="117" spans="1:12" x14ac:dyDescent="0.25">
      <c r="A117" s="1" t="s">
        <v>285</v>
      </c>
      <c r="B117" s="473" t="s">
        <v>1143</v>
      </c>
      <c r="C117" s="1" t="s">
        <v>1128</v>
      </c>
      <c r="D117" s="1">
        <v>172.7</v>
      </c>
      <c r="H117">
        <v>69</v>
      </c>
      <c r="I117">
        <v>4</v>
      </c>
      <c r="J117" s="438"/>
      <c r="K117">
        <v>0</v>
      </c>
      <c r="L117">
        <v>0</v>
      </c>
    </row>
    <row r="118" spans="1:12" x14ac:dyDescent="0.25">
      <c r="A118" s="1" t="s">
        <v>285</v>
      </c>
      <c r="B118" s="473" t="s">
        <v>2005</v>
      </c>
      <c r="C118" s="1" t="s">
        <v>1028</v>
      </c>
      <c r="D118" s="1">
        <v>170.8</v>
      </c>
      <c r="H118">
        <v>112</v>
      </c>
      <c r="I118">
        <v>4</v>
      </c>
      <c r="K118">
        <v>0</v>
      </c>
      <c r="L118">
        <v>0</v>
      </c>
    </row>
    <row r="119" spans="1:12" x14ac:dyDescent="0.25">
      <c r="A119" s="1" t="s">
        <v>286</v>
      </c>
      <c r="B119" s="473" t="s">
        <v>1024</v>
      </c>
      <c r="C119" s="1" t="s">
        <v>1018</v>
      </c>
      <c r="D119" s="1">
        <v>170</v>
      </c>
      <c r="H119">
        <v>73</v>
      </c>
      <c r="I119">
        <v>4</v>
      </c>
      <c r="K119">
        <v>0</v>
      </c>
      <c r="L119">
        <v>0</v>
      </c>
    </row>
    <row r="120" spans="1:12" x14ac:dyDescent="0.25">
      <c r="A120" s="1" t="s">
        <v>285</v>
      </c>
      <c r="B120" s="473" t="s">
        <v>1020</v>
      </c>
      <c r="C120" s="1" t="s">
        <v>1021</v>
      </c>
      <c r="D120" s="1">
        <v>170</v>
      </c>
      <c r="H120">
        <v>75</v>
      </c>
      <c r="I120">
        <v>4</v>
      </c>
      <c r="K120">
        <v>0</v>
      </c>
      <c r="L120">
        <v>0</v>
      </c>
    </row>
    <row r="121" spans="1:12" x14ac:dyDescent="0.25">
      <c r="A121" s="1" t="s">
        <v>16</v>
      </c>
      <c r="B121" s="473" t="s">
        <v>2006</v>
      </c>
      <c r="C121" s="1" t="s">
        <v>1202</v>
      </c>
      <c r="D121" s="1">
        <v>168.9</v>
      </c>
      <c r="H121">
        <v>76</v>
      </c>
      <c r="I121">
        <v>4</v>
      </c>
      <c r="K121">
        <v>0</v>
      </c>
      <c r="L121">
        <v>0</v>
      </c>
    </row>
    <row r="122" spans="1:12" x14ac:dyDescent="0.25">
      <c r="A122" s="1" t="s">
        <v>0</v>
      </c>
      <c r="B122" s="473" t="s">
        <v>2007</v>
      </c>
      <c r="C122" s="1" t="s">
        <v>1070</v>
      </c>
      <c r="D122" s="1">
        <v>164.6</v>
      </c>
      <c r="H122">
        <v>77</v>
      </c>
      <c r="I122">
        <v>4</v>
      </c>
      <c r="K122">
        <v>0</v>
      </c>
      <c r="L122">
        <v>0</v>
      </c>
    </row>
    <row r="123" spans="1:12" x14ac:dyDescent="0.25">
      <c r="A123" s="1" t="s">
        <v>285</v>
      </c>
      <c r="B123" s="473" t="s">
        <v>1249</v>
      </c>
      <c r="C123" s="1" t="s">
        <v>1243</v>
      </c>
      <c r="D123" s="1">
        <v>163.4</v>
      </c>
      <c r="H123">
        <v>78</v>
      </c>
      <c r="I123">
        <v>4</v>
      </c>
      <c r="K123">
        <v>0</v>
      </c>
      <c r="L123">
        <v>0</v>
      </c>
    </row>
    <row r="124" spans="1:12" x14ac:dyDescent="0.25">
      <c r="A124" s="1" t="s">
        <v>285</v>
      </c>
      <c r="B124" s="473" t="s">
        <v>2008</v>
      </c>
      <c r="C124" s="1" t="s">
        <v>1052</v>
      </c>
      <c r="D124" s="1">
        <v>162.19999999999999</v>
      </c>
      <c r="H124">
        <v>79</v>
      </c>
      <c r="I124">
        <v>4</v>
      </c>
      <c r="K124">
        <v>0</v>
      </c>
      <c r="L124">
        <v>0</v>
      </c>
    </row>
    <row r="125" spans="1:12" x14ac:dyDescent="0.25">
      <c r="A125" s="1" t="s">
        <v>16</v>
      </c>
      <c r="B125" s="473" t="s">
        <v>1082</v>
      </c>
      <c r="C125" s="1" t="s">
        <v>1044</v>
      </c>
      <c r="D125" s="1">
        <v>160.80000000000001</v>
      </c>
      <c r="H125">
        <v>80</v>
      </c>
      <c r="I125">
        <v>4</v>
      </c>
      <c r="K125">
        <v>0</v>
      </c>
      <c r="L125">
        <v>0</v>
      </c>
    </row>
    <row r="126" spans="1:12" x14ac:dyDescent="0.25">
      <c r="A126" s="1" t="s">
        <v>286</v>
      </c>
      <c r="B126" s="473" t="s">
        <v>2009</v>
      </c>
      <c r="C126" s="1" t="s">
        <v>1052</v>
      </c>
      <c r="D126" s="1">
        <v>160</v>
      </c>
      <c r="H126">
        <v>82</v>
      </c>
      <c r="I126">
        <v>4</v>
      </c>
      <c r="K126">
        <v>0</v>
      </c>
      <c r="L126">
        <v>0</v>
      </c>
    </row>
    <row r="127" spans="1:12" x14ac:dyDescent="0.25">
      <c r="A127" s="1" t="s">
        <v>16</v>
      </c>
      <c r="B127" s="473" t="s">
        <v>1286</v>
      </c>
      <c r="C127" s="1" t="s">
        <v>1282</v>
      </c>
      <c r="D127" s="1">
        <v>159.30000000000001</v>
      </c>
      <c r="H127">
        <v>84</v>
      </c>
      <c r="I127">
        <v>4</v>
      </c>
      <c r="K127">
        <v>0</v>
      </c>
      <c r="L127">
        <v>0</v>
      </c>
    </row>
    <row r="128" spans="1:12" x14ac:dyDescent="0.25">
      <c r="A128" s="1" t="s">
        <v>16</v>
      </c>
      <c r="B128" s="473" t="s">
        <v>1166</v>
      </c>
      <c r="C128" s="1" t="s">
        <v>1293</v>
      </c>
      <c r="D128" s="1">
        <v>157.5</v>
      </c>
      <c r="H128">
        <v>113</v>
      </c>
      <c r="I128">
        <v>4</v>
      </c>
      <c r="K128">
        <v>0</v>
      </c>
      <c r="L128">
        <v>0</v>
      </c>
    </row>
    <row r="129" spans="1:12" x14ac:dyDescent="0.25">
      <c r="A129" s="1" t="s">
        <v>286</v>
      </c>
      <c r="B129" s="473" t="s">
        <v>1089</v>
      </c>
      <c r="C129" s="1" t="s">
        <v>1079</v>
      </c>
      <c r="D129" s="1">
        <v>157.30000000000001</v>
      </c>
      <c r="H129">
        <v>85</v>
      </c>
      <c r="I129">
        <v>4</v>
      </c>
      <c r="K129">
        <v>0</v>
      </c>
      <c r="L129">
        <v>0</v>
      </c>
    </row>
    <row r="130" spans="1:12" x14ac:dyDescent="0.25">
      <c r="A130" s="1" t="s">
        <v>285</v>
      </c>
      <c r="B130" s="473" t="s">
        <v>1146</v>
      </c>
      <c r="C130" s="1" t="s">
        <v>1140</v>
      </c>
      <c r="D130" s="1">
        <v>155.80000000000001</v>
      </c>
      <c r="H130">
        <v>86</v>
      </c>
      <c r="I130">
        <v>4</v>
      </c>
      <c r="K130">
        <v>0</v>
      </c>
      <c r="L130">
        <v>0</v>
      </c>
    </row>
    <row r="131" spans="1:12" x14ac:dyDescent="0.25">
      <c r="A131" s="1" t="s">
        <v>285</v>
      </c>
      <c r="B131" s="473" t="s">
        <v>1117</v>
      </c>
      <c r="C131" s="1" t="s">
        <v>1112</v>
      </c>
      <c r="D131" s="1">
        <v>155.80000000000001</v>
      </c>
      <c r="H131">
        <v>89</v>
      </c>
      <c r="I131">
        <v>4</v>
      </c>
      <c r="K131">
        <v>0</v>
      </c>
      <c r="L131">
        <v>0</v>
      </c>
    </row>
    <row r="132" spans="1:12" x14ac:dyDescent="0.25">
      <c r="A132" s="1" t="s">
        <v>285</v>
      </c>
      <c r="B132" s="473" t="s">
        <v>1030</v>
      </c>
      <c r="C132" s="1" t="s">
        <v>1202</v>
      </c>
      <c r="D132" s="1">
        <v>155.19999999999999</v>
      </c>
      <c r="H132">
        <v>87</v>
      </c>
      <c r="I132">
        <v>4</v>
      </c>
      <c r="K132">
        <v>0</v>
      </c>
      <c r="L132">
        <v>0</v>
      </c>
    </row>
    <row r="133" spans="1:12" x14ac:dyDescent="0.25">
      <c r="A133" s="1" t="s">
        <v>285</v>
      </c>
      <c r="B133" s="473" t="s">
        <v>1048</v>
      </c>
      <c r="C133" s="1" t="s">
        <v>1044</v>
      </c>
      <c r="D133" s="1">
        <v>152.60000000000002</v>
      </c>
      <c r="H133">
        <v>39</v>
      </c>
      <c r="I133">
        <v>4</v>
      </c>
      <c r="K133">
        <v>3.5</v>
      </c>
      <c r="L133">
        <v>2.5</v>
      </c>
    </row>
    <row r="134" spans="1:12" x14ac:dyDescent="0.25">
      <c r="A134" s="1" t="s">
        <v>16</v>
      </c>
      <c r="B134" s="473" t="s">
        <v>2010</v>
      </c>
      <c r="C134" s="1" t="s">
        <v>1052</v>
      </c>
      <c r="D134" s="1">
        <v>152.5</v>
      </c>
      <c r="H134">
        <v>101</v>
      </c>
      <c r="I134">
        <v>4</v>
      </c>
      <c r="K134">
        <v>0</v>
      </c>
      <c r="L134">
        <v>0</v>
      </c>
    </row>
    <row r="135" spans="1:12" x14ac:dyDescent="0.25">
      <c r="A135" s="1" t="s">
        <v>16</v>
      </c>
      <c r="B135" s="473" t="s">
        <v>664</v>
      </c>
      <c r="C135" s="1" t="s">
        <v>1079</v>
      </c>
      <c r="D135" s="1">
        <v>152.19999999999999</v>
      </c>
      <c r="H135">
        <v>102</v>
      </c>
      <c r="I135">
        <v>4</v>
      </c>
      <c r="K135">
        <v>0</v>
      </c>
      <c r="L135">
        <v>0</v>
      </c>
    </row>
    <row r="136" spans="1:12" x14ac:dyDescent="0.25">
      <c r="A136" s="1" t="s">
        <v>16</v>
      </c>
      <c r="B136" s="473" t="s">
        <v>2011</v>
      </c>
      <c r="C136" s="1" t="s">
        <v>1028</v>
      </c>
      <c r="D136" s="1">
        <v>150.1</v>
      </c>
      <c r="H136">
        <v>88</v>
      </c>
      <c r="I136">
        <v>4</v>
      </c>
      <c r="K136">
        <v>0</v>
      </c>
      <c r="L136">
        <v>0</v>
      </c>
    </row>
    <row r="137" spans="1:12" x14ac:dyDescent="0.25">
      <c r="A137" s="1" t="s">
        <v>285</v>
      </c>
      <c r="B137" s="473" t="s">
        <v>2012</v>
      </c>
      <c r="C137" s="1" t="s">
        <v>1092</v>
      </c>
      <c r="D137" s="1">
        <v>149</v>
      </c>
      <c r="H137">
        <v>90</v>
      </c>
      <c r="I137">
        <v>4</v>
      </c>
      <c r="K137">
        <v>0</v>
      </c>
      <c r="L137">
        <v>0</v>
      </c>
    </row>
    <row r="138" spans="1:12" x14ac:dyDescent="0.25">
      <c r="A138" s="1" t="s">
        <v>286</v>
      </c>
      <c r="B138" s="473" t="s">
        <v>1148</v>
      </c>
      <c r="C138" s="1" t="s">
        <v>1140</v>
      </c>
      <c r="D138" s="1">
        <v>147.9</v>
      </c>
    </row>
    <row r="139" spans="1:12" x14ac:dyDescent="0.25">
      <c r="A139" s="1" t="s">
        <v>285</v>
      </c>
      <c r="B139" s="473" t="s">
        <v>1085</v>
      </c>
      <c r="C139" s="1" t="s">
        <v>1209</v>
      </c>
      <c r="D139" s="1">
        <v>145.19999999999999</v>
      </c>
      <c r="H139">
        <v>91</v>
      </c>
      <c r="I139">
        <v>4</v>
      </c>
      <c r="K139">
        <v>0</v>
      </c>
      <c r="L139">
        <v>0</v>
      </c>
    </row>
    <row r="140" spans="1:12" x14ac:dyDescent="0.25">
      <c r="A140" s="1" t="s">
        <v>285</v>
      </c>
      <c r="B140" s="473" t="s">
        <v>1135</v>
      </c>
      <c r="C140" s="1" t="s">
        <v>1132</v>
      </c>
      <c r="D140" s="1">
        <v>144</v>
      </c>
      <c r="H140">
        <v>92</v>
      </c>
      <c r="I140">
        <v>4</v>
      </c>
      <c r="K140">
        <v>0</v>
      </c>
      <c r="L140">
        <v>0</v>
      </c>
    </row>
    <row r="141" spans="1:12" x14ac:dyDescent="0.25">
      <c r="A141" s="1" t="s">
        <v>286</v>
      </c>
      <c r="B141" s="473" t="s">
        <v>1041</v>
      </c>
      <c r="C141" s="1" t="s">
        <v>1034</v>
      </c>
      <c r="D141" s="1">
        <v>143.9</v>
      </c>
      <c r="H141">
        <v>95</v>
      </c>
      <c r="I141">
        <v>4</v>
      </c>
      <c r="K141">
        <v>0</v>
      </c>
      <c r="L141">
        <v>0</v>
      </c>
    </row>
    <row r="142" spans="1:12" x14ac:dyDescent="0.25">
      <c r="A142" s="1" t="s">
        <v>16</v>
      </c>
      <c r="B142" s="473" t="s">
        <v>1141</v>
      </c>
      <c r="C142" s="1" t="s">
        <v>1140</v>
      </c>
      <c r="D142" s="1">
        <v>143.4</v>
      </c>
      <c r="H142">
        <v>137</v>
      </c>
      <c r="I142">
        <v>4</v>
      </c>
      <c r="K142">
        <v>0</v>
      </c>
      <c r="L142">
        <v>0</v>
      </c>
    </row>
    <row r="143" spans="1:12" x14ac:dyDescent="0.25">
      <c r="A143" s="1" t="s">
        <v>285</v>
      </c>
      <c r="B143" s="473" t="s">
        <v>1014</v>
      </c>
      <c r="C143" s="1" t="s">
        <v>1008</v>
      </c>
      <c r="D143" s="1">
        <v>142.60000000000002</v>
      </c>
      <c r="H143">
        <v>81</v>
      </c>
      <c r="I143">
        <v>4</v>
      </c>
      <c r="K143">
        <v>0</v>
      </c>
      <c r="L143">
        <v>0</v>
      </c>
    </row>
    <row r="144" spans="1:12" x14ac:dyDescent="0.25">
      <c r="A144" s="1" t="s">
        <v>286</v>
      </c>
      <c r="B144" s="473" t="s">
        <v>1033</v>
      </c>
      <c r="C144" s="1" t="s">
        <v>1028</v>
      </c>
      <c r="D144" s="1">
        <v>141.19999999999999</v>
      </c>
      <c r="H144">
        <v>96</v>
      </c>
      <c r="I144">
        <v>4</v>
      </c>
      <c r="K144">
        <v>0</v>
      </c>
      <c r="L144">
        <v>0</v>
      </c>
    </row>
    <row r="145" spans="1:12" x14ac:dyDescent="0.25">
      <c r="A145" s="1" t="s">
        <v>285</v>
      </c>
      <c r="B145" s="473" t="s">
        <v>2013</v>
      </c>
      <c r="C145" s="1" t="s">
        <v>1112</v>
      </c>
      <c r="D145" s="1">
        <v>141</v>
      </c>
      <c r="H145">
        <v>125</v>
      </c>
      <c r="I145">
        <v>4</v>
      </c>
      <c r="K145">
        <v>0</v>
      </c>
      <c r="L145">
        <v>0</v>
      </c>
    </row>
    <row r="146" spans="1:12" x14ac:dyDescent="0.25">
      <c r="A146" s="1" t="s">
        <v>286</v>
      </c>
      <c r="B146" s="473" t="s">
        <v>1016</v>
      </c>
      <c r="C146" s="1" t="s">
        <v>1293</v>
      </c>
      <c r="D146" s="1">
        <v>139.5</v>
      </c>
      <c r="H146">
        <v>97</v>
      </c>
      <c r="I146">
        <v>4</v>
      </c>
      <c r="K146">
        <v>0</v>
      </c>
      <c r="L146">
        <v>0</v>
      </c>
    </row>
    <row r="147" spans="1:12" x14ac:dyDescent="0.25">
      <c r="A147" s="1" t="s">
        <v>285</v>
      </c>
      <c r="B147" s="473" t="s">
        <v>1374</v>
      </c>
      <c r="C147" s="1" t="s">
        <v>1340</v>
      </c>
      <c r="D147" s="1">
        <v>137.80000000000001</v>
      </c>
      <c r="H147">
        <v>98</v>
      </c>
      <c r="I147">
        <v>4</v>
      </c>
      <c r="K147">
        <v>0</v>
      </c>
      <c r="L147">
        <v>0</v>
      </c>
    </row>
    <row r="148" spans="1:12" x14ac:dyDescent="0.25">
      <c r="A148" s="1" t="s">
        <v>285</v>
      </c>
      <c r="B148" s="473" t="s">
        <v>1097</v>
      </c>
      <c r="C148" s="1" t="s">
        <v>1092</v>
      </c>
      <c r="D148" s="1">
        <v>135.80000000000001</v>
      </c>
      <c r="H148">
        <v>100</v>
      </c>
      <c r="I148">
        <v>4</v>
      </c>
      <c r="K148">
        <v>0</v>
      </c>
      <c r="L148">
        <v>0</v>
      </c>
    </row>
    <row r="149" spans="1:12" x14ac:dyDescent="0.25">
      <c r="A149" s="1" t="s">
        <v>285</v>
      </c>
      <c r="B149" s="473" t="s">
        <v>731</v>
      </c>
      <c r="C149" s="1" t="s">
        <v>1218</v>
      </c>
      <c r="D149" s="1">
        <v>135.60000000000002</v>
      </c>
      <c r="H149">
        <v>18</v>
      </c>
      <c r="I149">
        <v>4</v>
      </c>
      <c r="J149" s="438"/>
      <c r="K149">
        <v>4</v>
      </c>
      <c r="L149">
        <v>1</v>
      </c>
    </row>
    <row r="150" spans="1:12" x14ac:dyDescent="0.25">
      <c r="A150" s="1" t="s">
        <v>286</v>
      </c>
      <c r="B150" s="473" t="s">
        <v>1230</v>
      </c>
      <c r="C150" s="1" t="s">
        <v>1165</v>
      </c>
      <c r="D150" s="1">
        <v>135.4</v>
      </c>
      <c r="H150">
        <v>155</v>
      </c>
      <c r="I150">
        <v>4</v>
      </c>
      <c r="K150">
        <v>0</v>
      </c>
      <c r="L150">
        <v>0</v>
      </c>
    </row>
    <row r="151" spans="1:12" x14ac:dyDescent="0.25">
      <c r="A151" s="1" t="s">
        <v>16</v>
      </c>
      <c r="B151" s="473" t="s">
        <v>1246</v>
      </c>
      <c r="C151" s="1" t="s">
        <v>1243</v>
      </c>
      <c r="D151" s="1">
        <v>135.30000000000001</v>
      </c>
      <c r="H151">
        <v>103</v>
      </c>
      <c r="I151">
        <v>4</v>
      </c>
      <c r="K151">
        <v>0</v>
      </c>
      <c r="L151">
        <v>0</v>
      </c>
    </row>
    <row r="152" spans="1:12" x14ac:dyDescent="0.25">
      <c r="A152" s="1" t="s">
        <v>285</v>
      </c>
      <c r="B152" s="473" t="s">
        <v>2014</v>
      </c>
      <c r="C152" s="1" t="s">
        <v>1044</v>
      </c>
      <c r="D152" s="1">
        <v>134</v>
      </c>
      <c r="H152">
        <v>104</v>
      </c>
      <c r="I152">
        <v>4</v>
      </c>
      <c r="K152">
        <v>0</v>
      </c>
      <c r="L152">
        <v>0</v>
      </c>
    </row>
    <row r="153" spans="1:12" x14ac:dyDescent="0.25">
      <c r="A153" s="1" t="s">
        <v>285</v>
      </c>
      <c r="B153" s="473" t="s">
        <v>1067</v>
      </c>
      <c r="C153" s="1" t="s">
        <v>1061</v>
      </c>
      <c r="D153" s="1">
        <v>133.80000000000001</v>
      </c>
      <c r="H153">
        <v>105</v>
      </c>
      <c r="I153">
        <v>4</v>
      </c>
      <c r="K153">
        <v>0</v>
      </c>
      <c r="L153">
        <v>0</v>
      </c>
    </row>
    <row r="154" spans="1:12" x14ac:dyDescent="0.25">
      <c r="A154" s="1" t="s">
        <v>16</v>
      </c>
      <c r="B154" s="473" t="s">
        <v>1274</v>
      </c>
      <c r="C154" s="1" t="s">
        <v>1273</v>
      </c>
      <c r="D154" s="1">
        <v>133.5</v>
      </c>
      <c r="H154">
        <v>106</v>
      </c>
      <c r="I154">
        <v>4</v>
      </c>
      <c r="K154">
        <v>0</v>
      </c>
      <c r="L154">
        <v>0</v>
      </c>
    </row>
    <row r="155" spans="1:12" x14ac:dyDescent="0.25">
      <c r="A155" s="1" t="s">
        <v>16</v>
      </c>
      <c r="B155" s="473" t="s">
        <v>724</v>
      </c>
      <c r="C155" s="1" t="s">
        <v>1155</v>
      </c>
      <c r="D155" s="1">
        <v>132</v>
      </c>
      <c r="H155">
        <v>107</v>
      </c>
      <c r="I155">
        <v>4</v>
      </c>
      <c r="K155">
        <v>0</v>
      </c>
      <c r="L155">
        <v>0</v>
      </c>
    </row>
    <row r="156" spans="1:12" x14ac:dyDescent="0.25">
      <c r="A156" s="1" t="s">
        <v>285</v>
      </c>
      <c r="B156" s="473" t="s">
        <v>2015</v>
      </c>
      <c r="C156" s="1" t="s">
        <v>1150</v>
      </c>
      <c r="D156" s="1">
        <v>131.30000000000001</v>
      </c>
      <c r="H156">
        <v>108</v>
      </c>
      <c r="I156">
        <v>4</v>
      </c>
      <c r="K156">
        <v>0</v>
      </c>
      <c r="L156">
        <v>0</v>
      </c>
    </row>
    <row r="157" spans="1:12" x14ac:dyDescent="0.25">
      <c r="A157" s="1" t="s">
        <v>286</v>
      </c>
      <c r="B157" s="473" t="s">
        <v>1207</v>
      </c>
      <c r="C157" s="1" t="s">
        <v>1061</v>
      </c>
      <c r="D157" s="1">
        <v>129.4</v>
      </c>
      <c r="H157">
        <v>109</v>
      </c>
      <c r="I157">
        <v>4</v>
      </c>
      <c r="K157">
        <v>0</v>
      </c>
      <c r="L157">
        <v>0</v>
      </c>
    </row>
    <row r="158" spans="1:12" x14ac:dyDescent="0.25">
      <c r="A158" s="1" t="s">
        <v>286</v>
      </c>
      <c r="B158" s="473" t="s">
        <v>1042</v>
      </c>
      <c r="C158" s="1" t="s">
        <v>1186</v>
      </c>
      <c r="D158" s="1">
        <v>128.80000000000001</v>
      </c>
      <c r="H158">
        <v>70</v>
      </c>
      <c r="I158">
        <v>4</v>
      </c>
      <c r="K158">
        <v>0</v>
      </c>
      <c r="L158">
        <v>0</v>
      </c>
    </row>
    <row r="159" spans="1:12" x14ac:dyDescent="0.25">
      <c r="A159" s="1" t="s">
        <v>285</v>
      </c>
      <c r="B159" s="473" t="s">
        <v>2016</v>
      </c>
      <c r="C159" s="1" t="s">
        <v>1254</v>
      </c>
      <c r="D159" s="1">
        <v>128.1</v>
      </c>
      <c r="H159">
        <v>110</v>
      </c>
      <c r="I159">
        <v>4</v>
      </c>
      <c r="K159">
        <v>0</v>
      </c>
      <c r="L159">
        <v>0</v>
      </c>
    </row>
    <row r="160" spans="1:12" x14ac:dyDescent="0.25">
      <c r="A160" s="1" t="s">
        <v>285</v>
      </c>
      <c r="B160" s="473" t="s">
        <v>1178</v>
      </c>
      <c r="C160" s="1" t="s">
        <v>1172</v>
      </c>
      <c r="D160" s="1">
        <v>127.10000000000001</v>
      </c>
      <c r="H160">
        <v>114</v>
      </c>
      <c r="I160">
        <v>4</v>
      </c>
      <c r="K160">
        <v>0</v>
      </c>
      <c r="L160">
        <v>0</v>
      </c>
    </row>
    <row r="161" spans="1:12" x14ac:dyDescent="0.25">
      <c r="A161" s="1" t="s">
        <v>286</v>
      </c>
      <c r="B161" s="473" t="s">
        <v>1215</v>
      </c>
      <c r="C161" s="1" t="s">
        <v>1209</v>
      </c>
      <c r="D161" s="1">
        <v>126.7</v>
      </c>
      <c r="H161">
        <v>115</v>
      </c>
      <c r="I161">
        <v>4</v>
      </c>
      <c r="K161">
        <v>0</v>
      </c>
      <c r="L161">
        <v>0</v>
      </c>
    </row>
    <row r="162" spans="1:12" x14ac:dyDescent="0.25">
      <c r="A162" s="1" t="s">
        <v>285</v>
      </c>
      <c r="B162" s="473" t="s">
        <v>1136</v>
      </c>
      <c r="C162" s="1" t="s">
        <v>1132</v>
      </c>
      <c r="D162" s="1">
        <v>123.9</v>
      </c>
      <c r="H162">
        <v>116</v>
      </c>
      <c r="I162">
        <v>4</v>
      </c>
      <c r="K162">
        <v>0</v>
      </c>
      <c r="L162">
        <v>0</v>
      </c>
    </row>
    <row r="163" spans="1:12" x14ac:dyDescent="0.25">
      <c r="A163" s="1" t="s">
        <v>286</v>
      </c>
      <c r="B163" s="473" t="s">
        <v>1120</v>
      </c>
      <c r="C163" s="1" t="s">
        <v>1112</v>
      </c>
      <c r="D163" s="1">
        <v>123.1</v>
      </c>
      <c r="H163">
        <v>40</v>
      </c>
      <c r="I163">
        <v>4</v>
      </c>
      <c r="K163">
        <v>3.5</v>
      </c>
      <c r="L163">
        <v>2</v>
      </c>
    </row>
    <row r="164" spans="1:12" x14ac:dyDescent="0.25">
      <c r="A164" s="1" t="s">
        <v>16</v>
      </c>
      <c r="B164" s="473" t="s">
        <v>2017</v>
      </c>
      <c r="C164" s="1" t="s">
        <v>1165</v>
      </c>
      <c r="D164" s="1">
        <v>122.7</v>
      </c>
      <c r="H164">
        <v>117</v>
      </c>
      <c r="I164">
        <v>4</v>
      </c>
      <c r="K164">
        <v>0</v>
      </c>
      <c r="L164">
        <v>0</v>
      </c>
    </row>
    <row r="165" spans="1:12" x14ac:dyDescent="0.25">
      <c r="A165" s="1" t="s">
        <v>285</v>
      </c>
      <c r="B165" s="473" t="s">
        <v>1167</v>
      </c>
      <c r="C165" s="1" t="s">
        <v>1165</v>
      </c>
      <c r="D165" s="1">
        <v>122.7</v>
      </c>
      <c r="H165">
        <v>35</v>
      </c>
      <c r="I165">
        <v>4</v>
      </c>
      <c r="K165">
        <v>4</v>
      </c>
      <c r="L165">
        <v>1.5</v>
      </c>
    </row>
    <row r="166" spans="1:12" x14ac:dyDescent="0.25">
      <c r="A166" s="1" t="s">
        <v>16</v>
      </c>
      <c r="B166" s="473" t="s">
        <v>1275</v>
      </c>
      <c r="C166" s="1" t="s">
        <v>1273</v>
      </c>
      <c r="D166" s="1">
        <v>122</v>
      </c>
      <c r="H166">
        <v>118</v>
      </c>
      <c r="I166">
        <v>4</v>
      </c>
      <c r="K166">
        <v>0</v>
      </c>
      <c r="L166">
        <v>0</v>
      </c>
    </row>
    <row r="167" spans="1:12" x14ac:dyDescent="0.25">
      <c r="A167" s="1" t="s">
        <v>286</v>
      </c>
      <c r="B167" s="473" t="s">
        <v>2018</v>
      </c>
      <c r="C167" s="1" t="s">
        <v>1225</v>
      </c>
      <c r="D167" s="1">
        <v>121</v>
      </c>
      <c r="H167">
        <v>119</v>
      </c>
      <c r="I167">
        <v>4</v>
      </c>
      <c r="K167">
        <v>0</v>
      </c>
      <c r="L167">
        <v>0</v>
      </c>
    </row>
    <row r="168" spans="1:12" x14ac:dyDescent="0.25">
      <c r="A168" s="1" t="s">
        <v>286</v>
      </c>
      <c r="B168" s="473" t="s">
        <v>693</v>
      </c>
      <c r="C168" s="1" t="s">
        <v>1233</v>
      </c>
      <c r="D168" s="1">
        <v>120.5</v>
      </c>
      <c r="H168">
        <v>28</v>
      </c>
      <c r="I168">
        <v>4</v>
      </c>
      <c r="K168">
        <v>4</v>
      </c>
      <c r="L168">
        <v>2.5</v>
      </c>
    </row>
    <row r="169" spans="1:12" x14ac:dyDescent="0.25">
      <c r="A169" s="1" t="s">
        <v>286</v>
      </c>
      <c r="B169" s="473" t="s">
        <v>1270</v>
      </c>
      <c r="C169" s="1" t="s">
        <v>1264</v>
      </c>
      <c r="D169" s="1">
        <v>119.5</v>
      </c>
      <c r="H169">
        <v>120</v>
      </c>
      <c r="I169">
        <v>4</v>
      </c>
      <c r="K169">
        <v>0</v>
      </c>
      <c r="L169">
        <v>0</v>
      </c>
    </row>
    <row r="170" spans="1:12" x14ac:dyDescent="0.25">
      <c r="A170" s="1" t="s">
        <v>285</v>
      </c>
      <c r="B170" s="473" t="s">
        <v>2019</v>
      </c>
      <c r="C170" s="1" t="s">
        <v>1044</v>
      </c>
      <c r="D170" s="1">
        <v>119</v>
      </c>
      <c r="H170">
        <v>121</v>
      </c>
      <c r="I170">
        <v>4</v>
      </c>
      <c r="K170">
        <v>0</v>
      </c>
      <c r="L170">
        <v>0</v>
      </c>
    </row>
    <row r="171" spans="1:12" x14ac:dyDescent="0.25">
      <c r="A171" s="1" t="s">
        <v>285</v>
      </c>
      <c r="B171" s="473" t="s">
        <v>1075</v>
      </c>
      <c r="C171" s="1" t="s">
        <v>1070</v>
      </c>
      <c r="D171" s="1">
        <v>118.5</v>
      </c>
      <c r="H171">
        <v>122</v>
      </c>
      <c r="I171">
        <v>4</v>
      </c>
      <c r="K171">
        <v>0</v>
      </c>
      <c r="L171">
        <v>0</v>
      </c>
    </row>
    <row r="172" spans="1:12" x14ac:dyDescent="0.25">
      <c r="A172" s="1" t="s">
        <v>286</v>
      </c>
      <c r="B172" s="473" t="s">
        <v>1291</v>
      </c>
      <c r="C172" s="1" t="s">
        <v>1282</v>
      </c>
      <c r="D172" s="1">
        <v>115.4</v>
      </c>
      <c r="H172">
        <v>123</v>
      </c>
      <c r="I172">
        <v>4</v>
      </c>
      <c r="K172">
        <v>0</v>
      </c>
      <c r="L172">
        <v>0</v>
      </c>
    </row>
    <row r="173" spans="1:12" x14ac:dyDescent="0.25">
      <c r="A173" s="1" t="s">
        <v>286</v>
      </c>
      <c r="B173" s="473" t="s">
        <v>2020</v>
      </c>
      <c r="C173" s="1" t="s">
        <v>1132</v>
      </c>
      <c r="D173" s="1">
        <v>114.9</v>
      </c>
      <c r="H173">
        <v>124</v>
      </c>
      <c r="I173">
        <v>4</v>
      </c>
      <c r="K173">
        <v>0</v>
      </c>
      <c r="L173">
        <v>0</v>
      </c>
    </row>
    <row r="174" spans="1:12" x14ac:dyDescent="0.25">
      <c r="A174" s="1" t="s">
        <v>285</v>
      </c>
      <c r="B174" s="473" t="s">
        <v>1267</v>
      </c>
      <c r="C174" s="1" t="s">
        <v>1282</v>
      </c>
      <c r="D174" s="1">
        <v>114.6</v>
      </c>
      <c r="H174">
        <v>126</v>
      </c>
      <c r="I174">
        <v>4</v>
      </c>
      <c r="K174">
        <v>0</v>
      </c>
      <c r="L174">
        <v>0</v>
      </c>
    </row>
    <row r="175" spans="1:12" x14ac:dyDescent="0.25">
      <c r="A175" s="1" t="s">
        <v>285</v>
      </c>
      <c r="B175" s="473" t="s">
        <v>1161</v>
      </c>
      <c r="C175" s="1" t="s">
        <v>1162</v>
      </c>
      <c r="D175" s="1">
        <v>113.80000000000001</v>
      </c>
      <c r="H175">
        <v>127</v>
      </c>
      <c r="I175">
        <v>4</v>
      </c>
      <c r="K175">
        <v>0</v>
      </c>
      <c r="L175">
        <v>0</v>
      </c>
    </row>
    <row r="176" spans="1:12" x14ac:dyDescent="0.25">
      <c r="A176" s="1" t="s">
        <v>0</v>
      </c>
      <c r="B176" s="473" t="s">
        <v>1217</v>
      </c>
      <c r="C176" s="1" t="s">
        <v>1132</v>
      </c>
      <c r="D176" s="1">
        <v>113.4</v>
      </c>
      <c r="H176">
        <v>128</v>
      </c>
      <c r="I176">
        <v>4</v>
      </c>
      <c r="K176">
        <v>0</v>
      </c>
      <c r="L176">
        <v>0</v>
      </c>
    </row>
    <row r="177" spans="1:12" x14ac:dyDescent="0.25">
      <c r="A177" s="1" t="s">
        <v>16</v>
      </c>
      <c r="B177" s="473" t="s">
        <v>2021</v>
      </c>
      <c r="C177" s="1" t="s">
        <v>1150</v>
      </c>
      <c r="D177" s="1">
        <v>113</v>
      </c>
      <c r="H177">
        <v>129</v>
      </c>
      <c r="I177">
        <v>4</v>
      </c>
      <c r="K177">
        <v>0</v>
      </c>
      <c r="L177">
        <v>0</v>
      </c>
    </row>
    <row r="178" spans="1:12" x14ac:dyDescent="0.25">
      <c r="A178" s="1" t="s">
        <v>286</v>
      </c>
      <c r="B178" s="473" t="s">
        <v>1025</v>
      </c>
      <c r="C178" s="1" t="s">
        <v>1018</v>
      </c>
      <c r="D178" s="1">
        <v>112.1</v>
      </c>
      <c r="H178">
        <v>131</v>
      </c>
      <c r="I178">
        <v>4</v>
      </c>
      <c r="K178">
        <v>0</v>
      </c>
      <c r="L178">
        <v>0</v>
      </c>
    </row>
    <row r="179" spans="1:12" x14ac:dyDescent="0.25">
      <c r="A179" s="1" t="s">
        <v>286</v>
      </c>
      <c r="B179" s="473" t="s">
        <v>1206</v>
      </c>
      <c r="C179" s="1" t="s">
        <v>1202</v>
      </c>
      <c r="D179" s="1">
        <v>111</v>
      </c>
      <c r="H179">
        <v>132</v>
      </c>
      <c r="I179">
        <v>4</v>
      </c>
      <c r="J179" s="438"/>
      <c r="K179">
        <v>0</v>
      </c>
      <c r="L179">
        <v>0</v>
      </c>
    </row>
    <row r="180" spans="1:12" x14ac:dyDescent="0.25">
      <c r="A180" s="1" t="s">
        <v>0</v>
      </c>
      <c r="B180" s="473" t="s">
        <v>1294</v>
      </c>
      <c r="C180" s="1" t="s">
        <v>1194</v>
      </c>
      <c r="D180" s="1">
        <v>110</v>
      </c>
      <c r="H180">
        <v>4</v>
      </c>
      <c r="I180">
        <v>2</v>
      </c>
      <c r="K180">
        <v>3</v>
      </c>
      <c r="L180">
        <v>0.5</v>
      </c>
    </row>
    <row r="181" spans="1:12" x14ac:dyDescent="0.25">
      <c r="A181" s="1" t="s">
        <v>285</v>
      </c>
      <c r="B181" s="473" t="s">
        <v>1088</v>
      </c>
      <c r="C181" s="1" t="s">
        <v>1079</v>
      </c>
      <c r="D181" s="1">
        <v>109.80000000000001</v>
      </c>
      <c r="H181">
        <v>133</v>
      </c>
      <c r="I181">
        <v>4</v>
      </c>
      <c r="K181">
        <v>0</v>
      </c>
      <c r="L181">
        <v>0</v>
      </c>
    </row>
    <row r="182" spans="1:12" x14ac:dyDescent="0.25">
      <c r="A182" s="1" t="s">
        <v>16</v>
      </c>
      <c r="B182" s="473" t="s">
        <v>2022</v>
      </c>
      <c r="C182" s="1" t="s">
        <v>1079</v>
      </c>
      <c r="D182" s="1">
        <v>109.80000000000001</v>
      </c>
      <c r="H182">
        <v>134</v>
      </c>
      <c r="I182">
        <v>4</v>
      </c>
      <c r="K182">
        <v>0</v>
      </c>
      <c r="L182">
        <v>0</v>
      </c>
    </row>
    <row r="183" spans="1:12" x14ac:dyDescent="0.25">
      <c r="A183" s="1" t="s">
        <v>285</v>
      </c>
      <c r="B183" s="473" t="s">
        <v>2023</v>
      </c>
      <c r="C183" s="1" t="s">
        <v>1028</v>
      </c>
      <c r="D183" s="1">
        <v>109.6</v>
      </c>
      <c r="H183">
        <v>135</v>
      </c>
      <c r="I183">
        <v>4</v>
      </c>
      <c r="K183">
        <v>0</v>
      </c>
      <c r="L183">
        <v>0</v>
      </c>
    </row>
    <row r="184" spans="1:12" x14ac:dyDescent="0.25">
      <c r="A184" s="1" t="s">
        <v>286</v>
      </c>
      <c r="B184" s="473" t="s">
        <v>746</v>
      </c>
      <c r="C184" s="1" t="s">
        <v>1122</v>
      </c>
      <c r="D184" s="1">
        <v>108.4</v>
      </c>
      <c r="H184">
        <v>136</v>
      </c>
      <c r="I184">
        <v>4</v>
      </c>
      <c r="K184">
        <v>0</v>
      </c>
      <c r="L184">
        <v>0</v>
      </c>
    </row>
    <row r="185" spans="1:12" x14ac:dyDescent="0.25">
      <c r="A185" s="1" t="s">
        <v>285</v>
      </c>
      <c r="B185" s="473" t="s">
        <v>2178</v>
      </c>
      <c r="C185" s="1" t="s">
        <v>1304</v>
      </c>
      <c r="D185" s="1">
        <v>107.7</v>
      </c>
      <c r="H185">
        <v>93</v>
      </c>
      <c r="I185">
        <v>4</v>
      </c>
      <c r="K185">
        <v>0</v>
      </c>
      <c r="L185">
        <v>0</v>
      </c>
    </row>
    <row r="186" spans="1:12" x14ac:dyDescent="0.25">
      <c r="A186" s="1" t="s">
        <v>286</v>
      </c>
      <c r="B186" s="473" t="s">
        <v>1154</v>
      </c>
      <c r="C186" s="1" t="s">
        <v>1150</v>
      </c>
      <c r="D186" s="1">
        <v>107.5</v>
      </c>
      <c r="H186">
        <v>138</v>
      </c>
      <c r="I186">
        <v>4</v>
      </c>
      <c r="K186">
        <v>0</v>
      </c>
      <c r="L186">
        <v>0</v>
      </c>
    </row>
    <row r="187" spans="1:12" x14ac:dyDescent="0.25">
      <c r="A187" s="1" t="s">
        <v>286</v>
      </c>
      <c r="B187" s="473" t="s">
        <v>1279</v>
      </c>
      <c r="C187" s="1" t="s">
        <v>1273</v>
      </c>
      <c r="D187" s="1">
        <v>107.5</v>
      </c>
      <c r="H187">
        <v>139</v>
      </c>
      <c r="I187">
        <v>4</v>
      </c>
      <c r="K187">
        <v>0</v>
      </c>
      <c r="L187">
        <v>0</v>
      </c>
    </row>
    <row r="188" spans="1:12" x14ac:dyDescent="0.25">
      <c r="A188" s="1" t="s">
        <v>286</v>
      </c>
      <c r="B188" s="473" t="s">
        <v>749</v>
      </c>
      <c r="C188" s="1" t="s">
        <v>1092</v>
      </c>
      <c r="D188" s="1">
        <v>107.2</v>
      </c>
      <c r="H188">
        <v>99</v>
      </c>
      <c r="I188">
        <v>4</v>
      </c>
      <c r="K188">
        <v>0</v>
      </c>
      <c r="L188">
        <v>0</v>
      </c>
    </row>
    <row r="189" spans="1:12" x14ac:dyDescent="0.25">
      <c r="A189" s="1" t="s">
        <v>16</v>
      </c>
      <c r="B189" s="473" t="s">
        <v>2024</v>
      </c>
      <c r="C189" s="1" t="s">
        <v>1186</v>
      </c>
      <c r="D189" s="1">
        <v>105.4</v>
      </c>
      <c r="H189">
        <v>16</v>
      </c>
      <c r="I189">
        <v>4</v>
      </c>
      <c r="K189">
        <v>3.5</v>
      </c>
      <c r="L189">
        <v>0.5</v>
      </c>
    </row>
    <row r="190" spans="1:12" x14ac:dyDescent="0.25">
      <c r="A190" s="1" t="s">
        <v>16</v>
      </c>
      <c r="B190" s="473" t="s">
        <v>1037</v>
      </c>
      <c r="C190" s="1" t="s">
        <v>1034</v>
      </c>
      <c r="D190" s="1">
        <v>105.2</v>
      </c>
      <c r="H190">
        <v>140</v>
      </c>
      <c r="I190">
        <v>4</v>
      </c>
      <c r="K190">
        <v>0</v>
      </c>
      <c r="L190">
        <v>0</v>
      </c>
    </row>
    <row r="191" spans="1:12" x14ac:dyDescent="0.25">
      <c r="A191" s="1" t="s">
        <v>0</v>
      </c>
      <c r="B191" s="473" t="s">
        <v>1244</v>
      </c>
      <c r="C191" s="1" t="s">
        <v>1070</v>
      </c>
      <c r="D191" s="1">
        <v>102.65</v>
      </c>
      <c r="H191">
        <v>8</v>
      </c>
      <c r="I191">
        <v>4</v>
      </c>
      <c r="K191">
        <v>3</v>
      </c>
      <c r="L191">
        <v>0.5</v>
      </c>
    </row>
    <row r="192" spans="1:12" x14ac:dyDescent="0.25">
      <c r="A192" s="1" t="s">
        <v>16</v>
      </c>
      <c r="B192" s="473" t="s">
        <v>2025</v>
      </c>
      <c r="C192" s="1" t="s">
        <v>1092</v>
      </c>
      <c r="D192" s="1">
        <v>102</v>
      </c>
      <c r="H192">
        <v>27</v>
      </c>
      <c r="I192">
        <v>4</v>
      </c>
      <c r="K192">
        <v>3.5</v>
      </c>
      <c r="L192">
        <v>2.5</v>
      </c>
    </row>
    <row r="193" spans="1:12" x14ac:dyDescent="0.25">
      <c r="A193" s="1" t="s">
        <v>286</v>
      </c>
      <c r="B193" s="473" t="s">
        <v>2026</v>
      </c>
      <c r="C193" s="1" t="s">
        <v>1044</v>
      </c>
      <c r="D193" s="1">
        <v>99</v>
      </c>
      <c r="H193">
        <v>141</v>
      </c>
      <c r="I193">
        <v>4</v>
      </c>
      <c r="K193">
        <v>0</v>
      </c>
      <c r="L193">
        <v>0</v>
      </c>
    </row>
    <row r="194" spans="1:12" x14ac:dyDescent="0.25">
      <c r="A194" s="1" t="s">
        <v>16</v>
      </c>
      <c r="B194" s="473" t="s">
        <v>2027</v>
      </c>
      <c r="C194" s="1" t="s">
        <v>1061</v>
      </c>
      <c r="D194" s="1">
        <v>98.5</v>
      </c>
      <c r="H194">
        <v>142</v>
      </c>
      <c r="I194">
        <v>4</v>
      </c>
      <c r="K194">
        <v>0</v>
      </c>
      <c r="L194">
        <v>0</v>
      </c>
    </row>
    <row r="195" spans="1:12" x14ac:dyDescent="0.25">
      <c r="A195" s="1" t="s">
        <v>16</v>
      </c>
      <c r="B195" s="473" t="s">
        <v>2028</v>
      </c>
      <c r="C195" s="1" t="s">
        <v>1218</v>
      </c>
      <c r="D195" s="1">
        <v>98.1</v>
      </c>
      <c r="H195">
        <v>143</v>
      </c>
      <c r="I195">
        <v>4</v>
      </c>
      <c r="K195">
        <v>0</v>
      </c>
      <c r="L195">
        <v>0</v>
      </c>
    </row>
    <row r="196" spans="1:12" x14ac:dyDescent="0.25">
      <c r="A196" s="1" t="s">
        <v>285</v>
      </c>
      <c r="B196" s="473" t="s">
        <v>2029</v>
      </c>
      <c r="C196" s="1" t="s">
        <v>1243</v>
      </c>
      <c r="D196" s="1">
        <v>97.7</v>
      </c>
      <c r="H196">
        <v>72</v>
      </c>
      <c r="I196">
        <v>4</v>
      </c>
      <c r="K196">
        <v>0</v>
      </c>
      <c r="L196">
        <v>0</v>
      </c>
    </row>
    <row r="197" spans="1:12" x14ac:dyDescent="0.25">
      <c r="A197" s="1" t="s">
        <v>286</v>
      </c>
      <c r="B197" s="473" t="s">
        <v>742</v>
      </c>
      <c r="C197" s="1" t="s">
        <v>1202</v>
      </c>
      <c r="D197" s="1">
        <v>96.800000000000011</v>
      </c>
      <c r="H197">
        <v>1</v>
      </c>
      <c r="I197">
        <v>1</v>
      </c>
      <c r="K197">
        <v>4</v>
      </c>
      <c r="L197">
        <v>1.5</v>
      </c>
    </row>
    <row r="198" spans="1:12" x14ac:dyDescent="0.25">
      <c r="A198" s="1" t="s">
        <v>285</v>
      </c>
      <c r="B198" s="473" t="s">
        <v>1087</v>
      </c>
      <c r="C198" s="1" t="s">
        <v>1079</v>
      </c>
      <c r="D198" s="1">
        <v>96.3</v>
      </c>
      <c r="H198">
        <v>22</v>
      </c>
      <c r="I198">
        <v>4</v>
      </c>
      <c r="K198">
        <v>0</v>
      </c>
      <c r="L198">
        <v>0</v>
      </c>
    </row>
    <row r="199" spans="1:12" x14ac:dyDescent="0.25">
      <c r="A199" s="1" t="s">
        <v>285</v>
      </c>
      <c r="B199" s="473" t="s">
        <v>2030</v>
      </c>
      <c r="C199" s="1" t="s">
        <v>1061</v>
      </c>
      <c r="D199" s="1">
        <v>94.800000000000011</v>
      </c>
      <c r="H199">
        <v>2</v>
      </c>
      <c r="I199">
        <v>2</v>
      </c>
      <c r="K199">
        <v>3</v>
      </c>
      <c r="L199">
        <v>0.5</v>
      </c>
    </row>
    <row r="200" spans="1:12" x14ac:dyDescent="0.25">
      <c r="A200" s="1" t="s">
        <v>285</v>
      </c>
      <c r="B200" s="473" t="s">
        <v>1213</v>
      </c>
      <c r="C200" s="1" t="s">
        <v>1209</v>
      </c>
      <c r="D200" s="1">
        <v>94.5</v>
      </c>
      <c r="H200">
        <v>10</v>
      </c>
      <c r="I200">
        <v>4</v>
      </c>
      <c r="K200">
        <v>3</v>
      </c>
      <c r="L200">
        <v>0.5</v>
      </c>
    </row>
    <row r="201" spans="1:12" x14ac:dyDescent="0.25">
      <c r="A201" s="1" t="s">
        <v>16</v>
      </c>
      <c r="B201" s="473" t="s">
        <v>2031</v>
      </c>
      <c r="C201" s="1" t="s">
        <v>1194</v>
      </c>
      <c r="D201" s="1">
        <v>94.3</v>
      </c>
      <c r="H201">
        <v>11</v>
      </c>
      <c r="I201">
        <v>4</v>
      </c>
      <c r="K201">
        <v>4.5</v>
      </c>
      <c r="L201">
        <v>0.5</v>
      </c>
    </row>
    <row r="202" spans="1:12" x14ac:dyDescent="0.25">
      <c r="A202" s="1" t="s">
        <v>285</v>
      </c>
      <c r="B202" s="473" t="s">
        <v>2032</v>
      </c>
      <c r="C202" s="1" t="s">
        <v>1150</v>
      </c>
      <c r="D202" s="1">
        <v>93.800000000000011</v>
      </c>
      <c r="H202">
        <v>3</v>
      </c>
      <c r="I202">
        <v>2</v>
      </c>
      <c r="K202">
        <v>3</v>
      </c>
      <c r="L202">
        <v>0.5</v>
      </c>
    </row>
    <row r="203" spans="1:12" x14ac:dyDescent="0.25">
      <c r="A203" s="1" t="s">
        <v>16</v>
      </c>
      <c r="B203" s="473" t="s">
        <v>1072</v>
      </c>
      <c r="C203" s="1" t="s">
        <v>1070</v>
      </c>
      <c r="D203" s="1">
        <v>93.5</v>
      </c>
      <c r="H203">
        <v>5</v>
      </c>
      <c r="I203">
        <v>3</v>
      </c>
      <c r="K203">
        <v>2.5</v>
      </c>
      <c r="L203">
        <v>3.5</v>
      </c>
    </row>
    <row r="204" spans="1:12" x14ac:dyDescent="0.25">
      <c r="A204" s="1" t="s">
        <v>285</v>
      </c>
      <c r="B204" s="473" t="s">
        <v>2033</v>
      </c>
      <c r="C204" s="1" t="s">
        <v>1122</v>
      </c>
      <c r="D204" s="1">
        <v>91.5</v>
      </c>
      <c r="H204">
        <v>6</v>
      </c>
      <c r="I204">
        <v>3</v>
      </c>
      <c r="K204">
        <v>3</v>
      </c>
      <c r="L204">
        <v>0.5</v>
      </c>
    </row>
    <row r="205" spans="1:12" x14ac:dyDescent="0.25">
      <c r="A205" s="1" t="s">
        <v>16</v>
      </c>
      <c r="B205" s="473" t="s">
        <v>2034</v>
      </c>
      <c r="C205" s="1" t="s">
        <v>1028</v>
      </c>
      <c r="D205" s="1">
        <v>91.4</v>
      </c>
      <c r="H205">
        <v>7</v>
      </c>
      <c r="I205">
        <v>4</v>
      </c>
      <c r="K205">
        <v>3</v>
      </c>
      <c r="L205">
        <v>0.5</v>
      </c>
    </row>
    <row r="206" spans="1:12" x14ac:dyDescent="0.25">
      <c r="A206" s="1" t="s">
        <v>285</v>
      </c>
      <c r="B206" s="473" t="s">
        <v>2035</v>
      </c>
      <c r="C206" s="1" t="s">
        <v>1273</v>
      </c>
      <c r="D206" s="1">
        <v>90.2</v>
      </c>
      <c r="H206">
        <v>54</v>
      </c>
      <c r="I206">
        <v>4</v>
      </c>
      <c r="K206">
        <v>3</v>
      </c>
      <c r="L206">
        <v>2</v>
      </c>
    </row>
    <row r="207" spans="1:12" x14ac:dyDescent="0.25">
      <c r="A207" s="1" t="s">
        <v>285</v>
      </c>
      <c r="B207" s="473" t="s">
        <v>1160</v>
      </c>
      <c r="C207" s="1" t="s">
        <v>1044</v>
      </c>
      <c r="D207" s="1">
        <v>89</v>
      </c>
      <c r="H207">
        <v>9</v>
      </c>
      <c r="I207">
        <v>4</v>
      </c>
      <c r="K207">
        <v>3.5</v>
      </c>
      <c r="L207">
        <v>1</v>
      </c>
    </row>
    <row r="208" spans="1:12" x14ac:dyDescent="0.25">
      <c r="A208" s="1" t="s">
        <v>285</v>
      </c>
      <c r="B208" s="473" t="s">
        <v>2036</v>
      </c>
      <c r="C208" s="1" t="s">
        <v>1101</v>
      </c>
      <c r="D208" s="1">
        <v>88.9</v>
      </c>
      <c r="H208">
        <v>12</v>
      </c>
      <c r="I208">
        <v>4</v>
      </c>
      <c r="K208">
        <v>2.5</v>
      </c>
      <c r="L208">
        <v>0.5</v>
      </c>
    </row>
    <row r="209" spans="1:12" x14ac:dyDescent="0.25">
      <c r="A209" s="1" t="s">
        <v>285</v>
      </c>
      <c r="B209" s="473" t="s">
        <v>2037</v>
      </c>
      <c r="C209" s="1" t="s">
        <v>1155</v>
      </c>
      <c r="D209" s="1">
        <v>88.1</v>
      </c>
      <c r="H209">
        <v>13</v>
      </c>
      <c r="I209">
        <v>4</v>
      </c>
      <c r="J209" s="438"/>
      <c r="K209">
        <v>4.5</v>
      </c>
      <c r="L209">
        <v>3</v>
      </c>
    </row>
    <row r="210" spans="1:12" x14ac:dyDescent="0.25">
      <c r="A210" s="1" t="s">
        <v>285</v>
      </c>
      <c r="B210" s="473" t="s">
        <v>2179</v>
      </c>
      <c r="C210" s="1" t="s">
        <v>1338</v>
      </c>
      <c r="D210" s="1">
        <v>88.1</v>
      </c>
      <c r="H210">
        <v>97</v>
      </c>
      <c r="I210">
        <v>4</v>
      </c>
      <c r="K210">
        <v>0</v>
      </c>
      <c r="L210">
        <v>0</v>
      </c>
    </row>
    <row r="211" spans="1:12" x14ac:dyDescent="0.25">
      <c r="A211" s="1" t="s">
        <v>286</v>
      </c>
      <c r="B211" s="473" t="s">
        <v>2038</v>
      </c>
      <c r="C211" s="1" t="s">
        <v>1218</v>
      </c>
      <c r="D211" s="1">
        <v>88</v>
      </c>
      <c r="H211">
        <v>14</v>
      </c>
      <c r="I211">
        <v>4</v>
      </c>
      <c r="K211">
        <v>4</v>
      </c>
      <c r="L211">
        <v>3</v>
      </c>
    </row>
    <row r="212" spans="1:12" x14ac:dyDescent="0.25">
      <c r="A212" s="1" t="s">
        <v>16</v>
      </c>
      <c r="B212" s="473" t="s">
        <v>2039</v>
      </c>
      <c r="C212" s="1" t="s">
        <v>1225</v>
      </c>
      <c r="D212" s="1">
        <v>88</v>
      </c>
      <c r="K212">
        <v>4</v>
      </c>
      <c r="L212">
        <v>1.5</v>
      </c>
    </row>
    <row r="213" spans="1:12" x14ac:dyDescent="0.25">
      <c r="A213" s="1" t="s">
        <v>285</v>
      </c>
      <c r="B213" s="473" t="s">
        <v>2040</v>
      </c>
      <c r="C213" s="1" t="s">
        <v>1140</v>
      </c>
      <c r="D213" s="1">
        <v>87</v>
      </c>
      <c r="H213">
        <v>130</v>
      </c>
      <c r="I213">
        <v>4</v>
      </c>
      <c r="K213">
        <v>0</v>
      </c>
      <c r="L213">
        <v>0</v>
      </c>
    </row>
    <row r="214" spans="1:12" x14ac:dyDescent="0.25">
      <c r="A214" s="1" t="s">
        <v>285</v>
      </c>
      <c r="B214" s="473" t="s">
        <v>2041</v>
      </c>
      <c r="C214" s="1" t="s">
        <v>1092</v>
      </c>
      <c r="D214" s="1">
        <v>86.5</v>
      </c>
      <c r="H214">
        <v>15</v>
      </c>
      <c r="I214">
        <v>4</v>
      </c>
      <c r="K214">
        <v>3.5</v>
      </c>
      <c r="L214">
        <v>0.5</v>
      </c>
    </row>
    <row r="215" spans="1:12" x14ac:dyDescent="0.25">
      <c r="A215" s="1" t="s">
        <v>16</v>
      </c>
      <c r="B215" s="473" t="s">
        <v>728</v>
      </c>
      <c r="C215" s="1" t="s">
        <v>1018</v>
      </c>
      <c r="D215" s="1">
        <v>85</v>
      </c>
      <c r="H215">
        <v>17</v>
      </c>
      <c r="I215">
        <v>4</v>
      </c>
      <c r="K215">
        <v>4</v>
      </c>
      <c r="L215">
        <v>1</v>
      </c>
    </row>
    <row r="216" spans="1:12" x14ac:dyDescent="0.25">
      <c r="A216" s="1" t="s">
        <v>285</v>
      </c>
      <c r="B216" s="473" t="s">
        <v>2042</v>
      </c>
      <c r="C216" s="1" t="s">
        <v>1202</v>
      </c>
      <c r="D216" s="1">
        <v>84.300000000000011</v>
      </c>
      <c r="H216">
        <v>19</v>
      </c>
      <c r="I216">
        <v>4</v>
      </c>
      <c r="K216">
        <v>4</v>
      </c>
      <c r="L216">
        <v>1.5</v>
      </c>
    </row>
    <row r="217" spans="1:12" x14ac:dyDescent="0.25">
      <c r="A217" s="1" t="s">
        <v>285</v>
      </c>
      <c r="B217" s="473" t="s">
        <v>1311</v>
      </c>
      <c r="C217" s="1" t="s">
        <v>1194</v>
      </c>
      <c r="D217" s="1">
        <v>84.3</v>
      </c>
      <c r="H217">
        <v>21</v>
      </c>
      <c r="I217">
        <v>4</v>
      </c>
      <c r="K217">
        <v>4</v>
      </c>
      <c r="L217">
        <v>2.5</v>
      </c>
    </row>
    <row r="218" spans="1:12" x14ac:dyDescent="0.25">
      <c r="A218" s="1" t="s">
        <v>286</v>
      </c>
      <c r="B218" s="473" t="s">
        <v>1216</v>
      </c>
      <c r="C218" s="1" t="s">
        <v>1209</v>
      </c>
      <c r="D218" s="1">
        <v>83</v>
      </c>
      <c r="H218">
        <v>48</v>
      </c>
      <c r="I218">
        <v>4</v>
      </c>
      <c r="K218">
        <v>3.5</v>
      </c>
      <c r="L218">
        <v>2</v>
      </c>
    </row>
    <row r="219" spans="1:12" x14ac:dyDescent="0.25">
      <c r="A219" s="1" t="s">
        <v>285</v>
      </c>
      <c r="B219" s="473" t="s">
        <v>1168</v>
      </c>
      <c r="C219" s="1" t="s">
        <v>1165</v>
      </c>
      <c r="D219" s="1">
        <v>82.4</v>
      </c>
      <c r="H219">
        <v>24</v>
      </c>
      <c r="I219">
        <v>4</v>
      </c>
      <c r="K219">
        <v>3.5</v>
      </c>
      <c r="L219">
        <v>0.5</v>
      </c>
    </row>
    <row r="220" spans="1:12" x14ac:dyDescent="0.25">
      <c r="A220" s="1" t="s">
        <v>16</v>
      </c>
      <c r="B220" s="473" t="s">
        <v>2043</v>
      </c>
      <c r="C220" s="1" t="s">
        <v>1140</v>
      </c>
      <c r="D220" s="1">
        <v>82</v>
      </c>
      <c r="H220">
        <v>25</v>
      </c>
      <c r="I220">
        <v>4</v>
      </c>
      <c r="K220">
        <v>3.5</v>
      </c>
      <c r="L220">
        <v>3.5</v>
      </c>
    </row>
    <row r="221" spans="1:12" x14ac:dyDescent="0.25">
      <c r="A221" s="1" t="s">
        <v>285</v>
      </c>
      <c r="B221" s="473" t="s">
        <v>2044</v>
      </c>
      <c r="C221" s="1" t="s">
        <v>1112</v>
      </c>
      <c r="D221" s="1">
        <v>80.099999999999994</v>
      </c>
      <c r="H221">
        <v>26</v>
      </c>
      <c r="I221">
        <v>4</v>
      </c>
      <c r="K221">
        <v>3.5</v>
      </c>
      <c r="L221">
        <v>1.5</v>
      </c>
    </row>
    <row r="222" spans="1:12" x14ac:dyDescent="0.25">
      <c r="A222" s="1" t="s">
        <v>285</v>
      </c>
      <c r="B222" s="473" t="s">
        <v>733</v>
      </c>
      <c r="C222" s="1" t="s">
        <v>1293</v>
      </c>
      <c r="D222" s="1">
        <v>79.5</v>
      </c>
      <c r="H222">
        <v>29</v>
      </c>
      <c r="I222">
        <v>4</v>
      </c>
      <c r="K222">
        <v>3.5</v>
      </c>
      <c r="L222">
        <v>2</v>
      </c>
    </row>
    <row r="223" spans="1:12" x14ac:dyDescent="0.25">
      <c r="A223" s="1" t="s">
        <v>285</v>
      </c>
      <c r="B223" s="473" t="s">
        <v>1261</v>
      </c>
      <c r="C223" s="1" t="s">
        <v>1254</v>
      </c>
      <c r="D223" s="1">
        <v>78.599999999999994</v>
      </c>
      <c r="H223">
        <v>30</v>
      </c>
      <c r="I223">
        <v>4</v>
      </c>
      <c r="K223">
        <v>3.5</v>
      </c>
      <c r="L223">
        <v>3</v>
      </c>
    </row>
    <row r="224" spans="1:12" x14ac:dyDescent="0.25">
      <c r="A224" s="1" t="s">
        <v>286</v>
      </c>
      <c r="B224" s="473" t="s">
        <v>1290</v>
      </c>
      <c r="C224" s="1" t="s">
        <v>1282</v>
      </c>
      <c r="D224" s="1">
        <v>78.599999999999994</v>
      </c>
      <c r="H224">
        <v>31</v>
      </c>
      <c r="I224">
        <v>4</v>
      </c>
      <c r="K224">
        <v>4</v>
      </c>
      <c r="L224">
        <v>2</v>
      </c>
    </row>
    <row r="225" spans="1:12" x14ac:dyDescent="0.25">
      <c r="A225" s="1" t="s">
        <v>286</v>
      </c>
      <c r="B225" s="473" t="s">
        <v>1182</v>
      </c>
      <c r="C225" s="1" t="s">
        <v>1172</v>
      </c>
      <c r="D225" s="1">
        <v>78.400000000000006</v>
      </c>
      <c r="H225">
        <v>32</v>
      </c>
      <c r="I225">
        <v>4</v>
      </c>
      <c r="J225" s="438"/>
      <c r="K225">
        <v>3.5</v>
      </c>
      <c r="L225">
        <v>2</v>
      </c>
    </row>
    <row r="226" spans="1:12" x14ac:dyDescent="0.25">
      <c r="A226" s="1" t="s">
        <v>16</v>
      </c>
      <c r="B226" s="473" t="s">
        <v>2045</v>
      </c>
      <c r="C226" s="1" t="s">
        <v>1172</v>
      </c>
      <c r="D226" s="1">
        <v>77.800000000000011</v>
      </c>
      <c r="H226">
        <v>33</v>
      </c>
      <c r="I226">
        <v>4</v>
      </c>
      <c r="K226">
        <v>4.5</v>
      </c>
      <c r="L226">
        <v>2</v>
      </c>
    </row>
    <row r="227" spans="1:12" x14ac:dyDescent="0.25">
      <c r="A227" s="1" t="s">
        <v>286</v>
      </c>
      <c r="B227" s="473" t="s">
        <v>2046</v>
      </c>
      <c r="C227" s="1" t="s">
        <v>1264</v>
      </c>
      <c r="D227" s="1">
        <v>77.099999999999994</v>
      </c>
      <c r="H227">
        <v>50</v>
      </c>
      <c r="I227">
        <v>4</v>
      </c>
      <c r="K227">
        <v>4</v>
      </c>
      <c r="L227">
        <v>2.5</v>
      </c>
    </row>
    <row r="228" spans="1:12" x14ac:dyDescent="0.25">
      <c r="A228" s="1" t="s">
        <v>285</v>
      </c>
      <c r="B228" s="473" t="s">
        <v>1012</v>
      </c>
      <c r="C228" s="1" t="s">
        <v>1008</v>
      </c>
      <c r="D228" s="1">
        <v>76.400000000000006</v>
      </c>
      <c r="H228">
        <v>34</v>
      </c>
      <c r="I228">
        <v>4</v>
      </c>
      <c r="K228">
        <v>0</v>
      </c>
      <c r="L228">
        <v>0</v>
      </c>
    </row>
    <row r="229" spans="1:12" x14ac:dyDescent="0.25">
      <c r="A229" s="1" t="s">
        <v>285</v>
      </c>
      <c r="B229" s="473" t="s">
        <v>2047</v>
      </c>
      <c r="C229" s="1" t="s">
        <v>1092</v>
      </c>
      <c r="D229" s="1">
        <v>75.699999999999989</v>
      </c>
      <c r="H229">
        <v>128</v>
      </c>
      <c r="I229">
        <v>4</v>
      </c>
      <c r="K229">
        <v>4</v>
      </c>
      <c r="L229">
        <v>1.5</v>
      </c>
    </row>
    <row r="230" spans="1:12" x14ac:dyDescent="0.25">
      <c r="A230" s="1" t="s">
        <v>285</v>
      </c>
      <c r="B230" s="473" t="s">
        <v>1107</v>
      </c>
      <c r="C230" s="1" t="s">
        <v>1225</v>
      </c>
      <c r="D230" s="1">
        <v>75.5</v>
      </c>
      <c r="H230">
        <v>36</v>
      </c>
      <c r="I230">
        <v>4</v>
      </c>
      <c r="J230" s="438"/>
      <c r="K230">
        <v>3.5</v>
      </c>
      <c r="L230">
        <v>2.5</v>
      </c>
    </row>
    <row r="231" spans="1:12" x14ac:dyDescent="0.25">
      <c r="A231" s="1" t="s">
        <v>286</v>
      </c>
      <c r="B231" s="473" t="s">
        <v>1271</v>
      </c>
      <c r="C231" s="1" t="s">
        <v>1165</v>
      </c>
      <c r="D231" s="1">
        <v>74.7</v>
      </c>
      <c r="H231">
        <v>37</v>
      </c>
      <c r="I231">
        <v>4</v>
      </c>
      <c r="K231">
        <v>0</v>
      </c>
      <c r="L231">
        <v>0</v>
      </c>
    </row>
    <row r="232" spans="1:12" x14ac:dyDescent="0.25">
      <c r="A232" s="1" t="s">
        <v>285</v>
      </c>
      <c r="B232" s="473" t="s">
        <v>1980</v>
      </c>
      <c r="C232" s="1"/>
      <c r="D232" s="1">
        <v>74.7</v>
      </c>
      <c r="H232">
        <v>159</v>
      </c>
      <c r="I232">
        <v>4</v>
      </c>
      <c r="K232">
        <v>3.5</v>
      </c>
      <c r="L232">
        <v>2</v>
      </c>
    </row>
    <row r="233" spans="1:12" x14ac:dyDescent="0.25">
      <c r="A233" s="1" t="s">
        <v>285</v>
      </c>
      <c r="B233" s="473" t="s">
        <v>2048</v>
      </c>
      <c r="C233" s="1" t="s">
        <v>1132</v>
      </c>
      <c r="D233" s="1">
        <v>74.5</v>
      </c>
      <c r="H233">
        <v>38</v>
      </c>
      <c r="I233">
        <v>4</v>
      </c>
      <c r="K233">
        <v>3.5</v>
      </c>
      <c r="L233">
        <v>1.5</v>
      </c>
    </row>
    <row r="234" spans="1:12" x14ac:dyDescent="0.25">
      <c r="A234" s="1" t="s">
        <v>16</v>
      </c>
      <c r="B234" s="473" t="s">
        <v>725</v>
      </c>
      <c r="C234" s="1" t="s">
        <v>1186</v>
      </c>
      <c r="D234" s="1">
        <v>74.300000000000011</v>
      </c>
      <c r="H234">
        <v>39</v>
      </c>
      <c r="I234">
        <v>4</v>
      </c>
      <c r="K234">
        <v>4</v>
      </c>
      <c r="L234">
        <v>3</v>
      </c>
    </row>
    <row r="235" spans="1:12" x14ac:dyDescent="0.25">
      <c r="A235" s="1" t="s">
        <v>16</v>
      </c>
      <c r="B235" s="473" t="s">
        <v>2049</v>
      </c>
      <c r="C235" s="1" t="s">
        <v>1070</v>
      </c>
      <c r="D235" s="1">
        <v>73.600000000000009</v>
      </c>
      <c r="H235">
        <v>42</v>
      </c>
      <c r="I235">
        <v>4</v>
      </c>
      <c r="K235">
        <v>3</v>
      </c>
      <c r="L235">
        <v>1</v>
      </c>
    </row>
    <row r="236" spans="1:12" x14ac:dyDescent="0.25">
      <c r="A236" s="1" t="s">
        <v>285</v>
      </c>
      <c r="B236" s="473" t="s">
        <v>2050</v>
      </c>
      <c r="C236" s="1" t="s">
        <v>1044</v>
      </c>
      <c r="D236" s="1">
        <v>73.100000000000009</v>
      </c>
      <c r="H236">
        <v>43</v>
      </c>
      <c r="I236">
        <v>4</v>
      </c>
      <c r="K236">
        <v>3</v>
      </c>
      <c r="L236">
        <v>2.5</v>
      </c>
    </row>
    <row r="237" spans="1:12" x14ac:dyDescent="0.25">
      <c r="A237" s="1" t="s">
        <v>285</v>
      </c>
      <c r="B237" s="473" t="s">
        <v>2051</v>
      </c>
      <c r="C237" s="1" t="s">
        <v>1122</v>
      </c>
      <c r="D237" s="1">
        <v>72.7</v>
      </c>
      <c r="H237">
        <v>45</v>
      </c>
      <c r="I237">
        <v>4</v>
      </c>
      <c r="K237">
        <v>4</v>
      </c>
      <c r="L237">
        <v>2.5</v>
      </c>
    </row>
    <row r="238" spans="1:12" x14ac:dyDescent="0.25">
      <c r="A238" s="1" t="s">
        <v>16</v>
      </c>
      <c r="B238" s="473" t="s">
        <v>2052</v>
      </c>
      <c r="C238" s="1" t="s">
        <v>1008</v>
      </c>
      <c r="D238" s="1">
        <v>71.5</v>
      </c>
      <c r="H238">
        <v>46</v>
      </c>
      <c r="I238">
        <v>4</v>
      </c>
      <c r="K238">
        <v>4</v>
      </c>
      <c r="L238">
        <v>2.5</v>
      </c>
    </row>
    <row r="239" spans="1:12" x14ac:dyDescent="0.25">
      <c r="A239" s="1" t="s">
        <v>285</v>
      </c>
      <c r="B239" s="473" t="s">
        <v>2053</v>
      </c>
      <c r="C239" s="1" t="s">
        <v>1202</v>
      </c>
      <c r="D239" s="1">
        <v>71.400000000000006</v>
      </c>
      <c r="H239">
        <v>47</v>
      </c>
      <c r="I239">
        <v>4</v>
      </c>
      <c r="K239">
        <v>3.5</v>
      </c>
      <c r="L239">
        <v>1</v>
      </c>
    </row>
    <row r="240" spans="1:12" x14ac:dyDescent="0.25">
      <c r="A240" s="1" t="s">
        <v>285</v>
      </c>
      <c r="B240" s="473" t="s">
        <v>736</v>
      </c>
      <c r="C240" s="1" t="s">
        <v>1101</v>
      </c>
      <c r="D240" s="1">
        <v>70.900000000000006</v>
      </c>
      <c r="H240">
        <v>49</v>
      </c>
      <c r="I240">
        <v>4</v>
      </c>
      <c r="K240">
        <v>3.5</v>
      </c>
      <c r="L240">
        <v>2</v>
      </c>
    </row>
    <row r="241" spans="1:12" x14ac:dyDescent="0.25">
      <c r="A241" s="1" t="s">
        <v>285</v>
      </c>
      <c r="B241" s="473" t="s">
        <v>2054</v>
      </c>
      <c r="C241" s="1" t="s">
        <v>1282</v>
      </c>
      <c r="D241" s="1">
        <v>68.7</v>
      </c>
      <c r="H241">
        <v>51</v>
      </c>
      <c r="I241">
        <v>4</v>
      </c>
      <c r="K241">
        <v>3.5</v>
      </c>
      <c r="L241">
        <v>1</v>
      </c>
    </row>
    <row r="242" spans="1:12" x14ac:dyDescent="0.25">
      <c r="A242" s="1" t="s">
        <v>285</v>
      </c>
      <c r="B242" s="473" t="s">
        <v>2055</v>
      </c>
      <c r="C242" s="1" t="s">
        <v>1243</v>
      </c>
      <c r="D242" s="1">
        <v>68.5</v>
      </c>
      <c r="H242">
        <v>52</v>
      </c>
      <c r="I242">
        <v>4</v>
      </c>
      <c r="K242">
        <v>0</v>
      </c>
      <c r="L242">
        <v>0</v>
      </c>
    </row>
    <row r="243" spans="1:12" x14ac:dyDescent="0.25">
      <c r="A243" s="1" t="s">
        <v>285</v>
      </c>
      <c r="B243" s="473" t="s">
        <v>1011</v>
      </c>
      <c r="C243" s="1" t="s">
        <v>1150</v>
      </c>
      <c r="D243" s="1">
        <v>66.900000000000006</v>
      </c>
      <c r="H243">
        <v>78</v>
      </c>
      <c r="I243">
        <v>4</v>
      </c>
      <c r="K243">
        <v>3</v>
      </c>
      <c r="L243">
        <v>2</v>
      </c>
    </row>
    <row r="244" spans="1:12" x14ac:dyDescent="0.25">
      <c r="A244" s="1" t="s">
        <v>16</v>
      </c>
      <c r="B244" s="473" t="s">
        <v>2056</v>
      </c>
      <c r="C244" s="1" t="s">
        <v>1209</v>
      </c>
      <c r="D244" s="1">
        <v>66.900000000000006</v>
      </c>
      <c r="H244">
        <v>53</v>
      </c>
      <c r="I244">
        <v>4</v>
      </c>
      <c r="K244">
        <v>3.5</v>
      </c>
      <c r="L244">
        <v>2</v>
      </c>
    </row>
    <row r="245" spans="1:12" x14ac:dyDescent="0.25">
      <c r="A245" s="1" t="s">
        <v>285</v>
      </c>
      <c r="B245" s="473" t="s">
        <v>2057</v>
      </c>
      <c r="C245" s="1" t="s">
        <v>1293</v>
      </c>
      <c r="D245" s="1">
        <v>66.400000000000006</v>
      </c>
      <c r="H245">
        <v>55</v>
      </c>
      <c r="I245">
        <v>4</v>
      </c>
      <c r="K245">
        <v>0</v>
      </c>
      <c r="L245">
        <v>0</v>
      </c>
    </row>
    <row r="246" spans="1:12" x14ac:dyDescent="0.25">
      <c r="A246" s="1" t="s">
        <v>16</v>
      </c>
      <c r="B246" s="473" t="s">
        <v>1265</v>
      </c>
      <c r="C246" s="1" t="s">
        <v>1264</v>
      </c>
      <c r="D246" s="1">
        <v>63.5</v>
      </c>
      <c r="H246">
        <v>64</v>
      </c>
      <c r="I246">
        <v>4</v>
      </c>
      <c r="K246">
        <v>3.5</v>
      </c>
      <c r="L246">
        <v>1.5</v>
      </c>
    </row>
    <row r="247" spans="1:12" x14ac:dyDescent="0.25">
      <c r="A247" s="1" t="s">
        <v>285</v>
      </c>
      <c r="B247" s="473" t="s">
        <v>1205</v>
      </c>
      <c r="C247" s="1" t="s">
        <v>1202</v>
      </c>
      <c r="D247" s="1">
        <v>63.1</v>
      </c>
      <c r="H247">
        <v>115</v>
      </c>
      <c r="I247">
        <v>4</v>
      </c>
      <c r="K247">
        <v>0</v>
      </c>
      <c r="L247">
        <v>0</v>
      </c>
    </row>
    <row r="248" spans="1:12" x14ac:dyDescent="0.25">
      <c r="A248" s="1" t="s">
        <v>286</v>
      </c>
      <c r="B248" s="473" t="s">
        <v>1059</v>
      </c>
      <c r="C248" s="1" t="s">
        <v>1052</v>
      </c>
      <c r="D248" s="1">
        <v>62</v>
      </c>
      <c r="H248">
        <v>56</v>
      </c>
      <c r="I248">
        <v>4</v>
      </c>
      <c r="K248">
        <v>3.5</v>
      </c>
      <c r="L248">
        <v>1.5</v>
      </c>
    </row>
    <row r="249" spans="1:12" x14ac:dyDescent="0.25">
      <c r="A249" s="1" t="s">
        <v>286</v>
      </c>
      <c r="B249" s="473" t="s">
        <v>1090</v>
      </c>
      <c r="C249" s="1" t="s">
        <v>1079</v>
      </c>
      <c r="D249" s="1">
        <v>61.5</v>
      </c>
      <c r="H249">
        <v>57</v>
      </c>
      <c r="I249">
        <v>4</v>
      </c>
      <c r="K249">
        <v>0</v>
      </c>
      <c r="L249">
        <v>0</v>
      </c>
    </row>
    <row r="250" spans="1:12" x14ac:dyDescent="0.25">
      <c r="A250" s="1" t="s">
        <v>16</v>
      </c>
      <c r="B250" s="473" t="s">
        <v>2058</v>
      </c>
      <c r="C250" s="1" t="s">
        <v>1112</v>
      </c>
      <c r="D250" s="1">
        <v>60.900000000000006</v>
      </c>
      <c r="H250">
        <v>121</v>
      </c>
      <c r="I250">
        <v>4</v>
      </c>
      <c r="K250">
        <v>0</v>
      </c>
      <c r="L250">
        <v>0</v>
      </c>
    </row>
    <row r="251" spans="1:12" x14ac:dyDescent="0.25">
      <c r="A251" s="1" t="s">
        <v>285</v>
      </c>
      <c r="B251" s="473" t="s">
        <v>1330</v>
      </c>
      <c r="C251" s="1" t="s">
        <v>1202</v>
      </c>
      <c r="D251" s="1">
        <v>60.8</v>
      </c>
      <c r="H251">
        <v>58</v>
      </c>
      <c r="I251">
        <v>4</v>
      </c>
      <c r="K251">
        <v>0</v>
      </c>
      <c r="L251">
        <v>0</v>
      </c>
    </row>
    <row r="252" spans="1:12" x14ac:dyDescent="0.25">
      <c r="A252" s="1" t="s">
        <v>286</v>
      </c>
      <c r="B252" s="473" t="s">
        <v>2059</v>
      </c>
      <c r="C252" s="1" t="s">
        <v>1194</v>
      </c>
      <c r="D252" s="1">
        <v>60.6</v>
      </c>
      <c r="H252">
        <v>143</v>
      </c>
      <c r="I252">
        <v>4</v>
      </c>
      <c r="K252">
        <v>0</v>
      </c>
      <c r="L252">
        <v>0</v>
      </c>
    </row>
    <row r="253" spans="1:12" x14ac:dyDescent="0.25">
      <c r="A253" s="1" t="s">
        <v>16</v>
      </c>
      <c r="B253" s="473" t="s">
        <v>2180</v>
      </c>
      <c r="C253" s="1" t="s">
        <v>1307</v>
      </c>
      <c r="D253" s="1">
        <v>60</v>
      </c>
      <c r="H253">
        <v>59</v>
      </c>
      <c r="I253">
        <v>4</v>
      </c>
      <c r="K253">
        <v>0</v>
      </c>
      <c r="L253">
        <v>0</v>
      </c>
    </row>
    <row r="254" spans="1:12" x14ac:dyDescent="0.25">
      <c r="A254" s="1" t="s">
        <v>16</v>
      </c>
      <c r="B254" s="473" t="s">
        <v>2060</v>
      </c>
      <c r="C254" s="1" t="s">
        <v>1254</v>
      </c>
      <c r="D254" s="1">
        <v>59.4</v>
      </c>
      <c r="H254">
        <v>68</v>
      </c>
      <c r="I254">
        <v>4</v>
      </c>
      <c r="K254">
        <v>0</v>
      </c>
      <c r="L254">
        <v>0</v>
      </c>
    </row>
    <row r="255" spans="1:12" x14ac:dyDescent="0.25">
      <c r="A255" s="1" t="s">
        <v>285</v>
      </c>
      <c r="B255" s="473" t="s">
        <v>1118</v>
      </c>
      <c r="C255" s="1" t="s">
        <v>1112</v>
      </c>
      <c r="D255" s="1">
        <v>58.7</v>
      </c>
      <c r="H255">
        <v>111</v>
      </c>
      <c r="I255">
        <v>4</v>
      </c>
      <c r="K255">
        <v>0</v>
      </c>
      <c r="L255">
        <v>0</v>
      </c>
    </row>
    <row r="256" spans="1:12" x14ac:dyDescent="0.25">
      <c r="A256" s="1" t="s">
        <v>285</v>
      </c>
      <c r="B256" s="473" t="s">
        <v>2061</v>
      </c>
      <c r="C256" s="1" t="s">
        <v>1273</v>
      </c>
      <c r="D256" s="1">
        <v>58.7</v>
      </c>
      <c r="H256">
        <v>62</v>
      </c>
      <c r="I256">
        <v>4</v>
      </c>
      <c r="K256">
        <v>0</v>
      </c>
      <c r="L256">
        <v>0</v>
      </c>
    </row>
    <row r="257" spans="1:12" x14ac:dyDescent="0.25">
      <c r="A257" s="1" t="s">
        <v>285</v>
      </c>
      <c r="B257" s="473" t="s">
        <v>745</v>
      </c>
      <c r="C257" s="1" t="s">
        <v>1225</v>
      </c>
      <c r="D257" s="1">
        <v>57.8</v>
      </c>
      <c r="H257">
        <v>63</v>
      </c>
      <c r="I257">
        <v>4</v>
      </c>
      <c r="K257">
        <v>0</v>
      </c>
      <c r="L257">
        <v>0</v>
      </c>
    </row>
    <row r="258" spans="1:12" x14ac:dyDescent="0.25">
      <c r="A258" s="1" t="s">
        <v>285</v>
      </c>
      <c r="B258" s="473" t="s">
        <v>1981</v>
      </c>
      <c r="C258" s="1" t="s">
        <v>1338</v>
      </c>
      <c r="D258" s="1">
        <v>57.8</v>
      </c>
      <c r="H258">
        <v>65</v>
      </c>
      <c r="I258">
        <v>4</v>
      </c>
      <c r="K258">
        <v>0</v>
      </c>
      <c r="L258">
        <v>0</v>
      </c>
    </row>
    <row r="259" spans="1:12" x14ac:dyDescent="0.25">
      <c r="A259" s="1" t="s">
        <v>0</v>
      </c>
      <c r="B259" s="473" t="s">
        <v>2062</v>
      </c>
      <c r="C259" s="1" t="s">
        <v>1209</v>
      </c>
      <c r="D259" s="1">
        <v>57.7</v>
      </c>
      <c r="H259">
        <v>66</v>
      </c>
      <c r="I259">
        <v>4</v>
      </c>
      <c r="K259">
        <v>0</v>
      </c>
      <c r="L259">
        <v>0</v>
      </c>
    </row>
    <row r="260" spans="1:12" x14ac:dyDescent="0.25">
      <c r="A260" s="1" t="s">
        <v>286</v>
      </c>
      <c r="B260" s="473" t="s">
        <v>741</v>
      </c>
      <c r="C260" s="1" t="s">
        <v>1209</v>
      </c>
      <c r="D260" s="1">
        <v>56.8</v>
      </c>
      <c r="H260">
        <v>151</v>
      </c>
      <c r="I260">
        <v>4</v>
      </c>
      <c r="K260">
        <v>0</v>
      </c>
      <c r="L260">
        <v>0</v>
      </c>
    </row>
    <row r="261" spans="1:12" x14ac:dyDescent="0.25">
      <c r="A261" s="1" t="s">
        <v>285</v>
      </c>
      <c r="B261" s="473" t="s">
        <v>2063</v>
      </c>
      <c r="C261" s="1" t="s">
        <v>1254</v>
      </c>
      <c r="D261" s="1">
        <v>56.2</v>
      </c>
      <c r="H261">
        <v>87</v>
      </c>
      <c r="I261">
        <v>4</v>
      </c>
      <c r="K261">
        <v>0</v>
      </c>
      <c r="L261">
        <v>0</v>
      </c>
    </row>
    <row r="262" spans="1:12" x14ac:dyDescent="0.25">
      <c r="A262" s="1" t="s">
        <v>285</v>
      </c>
      <c r="B262" s="473" t="s">
        <v>1298</v>
      </c>
      <c r="C262" s="1" t="s">
        <v>1028</v>
      </c>
      <c r="D262" s="1">
        <v>55.5</v>
      </c>
      <c r="H262">
        <v>67</v>
      </c>
      <c r="I262">
        <v>4</v>
      </c>
      <c r="K262">
        <v>0</v>
      </c>
      <c r="L262">
        <v>0</v>
      </c>
    </row>
    <row r="263" spans="1:12" x14ac:dyDescent="0.25">
      <c r="A263" s="1" t="s">
        <v>286</v>
      </c>
      <c r="B263" s="473" t="s">
        <v>1119</v>
      </c>
      <c r="C263" s="1" t="s">
        <v>1112</v>
      </c>
      <c r="D263" s="1">
        <v>55.2</v>
      </c>
      <c r="H263">
        <v>69</v>
      </c>
      <c r="I263">
        <v>4</v>
      </c>
      <c r="K263">
        <v>0</v>
      </c>
      <c r="L263">
        <v>0</v>
      </c>
    </row>
    <row r="264" spans="1:12" x14ac:dyDescent="0.25">
      <c r="A264" s="1" t="s">
        <v>16</v>
      </c>
      <c r="B264" s="473" t="s">
        <v>2064</v>
      </c>
      <c r="C264" s="1" t="s">
        <v>1233</v>
      </c>
      <c r="D264" s="1">
        <v>53.2</v>
      </c>
      <c r="H264">
        <v>70</v>
      </c>
      <c r="I264">
        <v>4</v>
      </c>
      <c r="K264">
        <v>0</v>
      </c>
      <c r="L264">
        <v>0</v>
      </c>
    </row>
    <row r="265" spans="1:12" x14ac:dyDescent="0.25">
      <c r="A265" s="1" t="s">
        <v>16</v>
      </c>
      <c r="B265" s="473" t="s">
        <v>2065</v>
      </c>
      <c r="C265" s="1" t="s">
        <v>1132</v>
      </c>
      <c r="D265" s="1">
        <v>52.4</v>
      </c>
      <c r="H265">
        <v>71</v>
      </c>
      <c r="I265">
        <v>4</v>
      </c>
      <c r="K265">
        <v>0</v>
      </c>
      <c r="L265">
        <v>0</v>
      </c>
    </row>
    <row r="266" spans="1:12" x14ac:dyDescent="0.25">
      <c r="A266" s="1" t="s">
        <v>285</v>
      </c>
      <c r="B266" s="473" t="s">
        <v>1299</v>
      </c>
      <c r="C266" s="1" t="s">
        <v>1233</v>
      </c>
      <c r="D266" s="1">
        <v>51</v>
      </c>
      <c r="H266">
        <v>94</v>
      </c>
      <c r="I266">
        <v>4</v>
      </c>
      <c r="K266">
        <v>0</v>
      </c>
      <c r="L266">
        <v>0</v>
      </c>
    </row>
    <row r="267" spans="1:12" x14ac:dyDescent="0.25">
      <c r="A267" s="1" t="s">
        <v>286</v>
      </c>
      <c r="B267" s="473" t="s">
        <v>1163</v>
      </c>
      <c r="C267" s="1" t="s">
        <v>1155</v>
      </c>
      <c r="D267" s="1">
        <v>50.900000000000006</v>
      </c>
      <c r="H267">
        <v>61</v>
      </c>
      <c r="I267">
        <v>4</v>
      </c>
      <c r="K267">
        <v>0</v>
      </c>
      <c r="L267">
        <v>0</v>
      </c>
    </row>
    <row r="268" spans="1:12" x14ac:dyDescent="0.25">
      <c r="A268" s="1" t="s">
        <v>286</v>
      </c>
      <c r="B268" s="473" t="s">
        <v>1032</v>
      </c>
      <c r="C268" s="1" t="s">
        <v>1028</v>
      </c>
      <c r="D268" s="1">
        <v>50.3</v>
      </c>
      <c r="H268">
        <v>74</v>
      </c>
      <c r="I268">
        <v>4</v>
      </c>
      <c r="K268">
        <v>3.5</v>
      </c>
      <c r="L268">
        <v>1.5</v>
      </c>
    </row>
    <row r="269" spans="1:12" x14ac:dyDescent="0.25">
      <c r="A269" s="1" t="s">
        <v>16</v>
      </c>
      <c r="B269" s="473" t="s">
        <v>1235</v>
      </c>
      <c r="C269" s="1" t="s">
        <v>1243</v>
      </c>
      <c r="D269" s="1">
        <v>49.6</v>
      </c>
      <c r="H269">
        <v>23</v>
      </c>
      <c r="I269">
        <v>4</v>
      </c>
      <c r="K269">
        <v>0</v>
      </c>
      <c r="L269">
        <v>0</v>
      </c>
    </row>
    <row r="270" spans="1:12" x14ac:dyDescent="0.25">
      <c r="A270" s="1" t="s">
        <v>16</v>
      </c>
      <c r="B270" s="473" t="s">
        <v>1010</v>
      </c>
      <c r="C270" s="1" t="s">
        <v>1008</v>
      </c>
      <c r="D270" s="1">
        <v>49.2</v>
      </c>
      <c r="H270">
        <v>75</v>
      </c>
      <c r="I270">
        <v>4</v>
      </c>
      <c r="K270">
        <v>0</v>
      </c>
      <c r="L270">
        <v>0</v>
      </c>
    </row>
    <row r="271" spans="1:12" x14ac:dyDescent="0.25">
      <c r="A271" s="1" t="s">
        <v>285</v>
      </c>
      <c r="B271" s="473" t="s">
        <v>2066</v>
      </c>
      <c r="C271" s="1" t="s">
        <v>1209</v>
      </c>
      <c r="D271" s="1">
        <v>49.1</v>
      </c>
      <c r="H271">
        <v>76</v>
      </c>
      <c r="I271">
        <v>4</v>
      </c>
      <c r="K271">
        <v>0</v>
      </c>
      <c r="L271">
        <v>0</v>
      </c>
    </row>
    <row r="272" spans="1:12" x14ac:dyDescent="0.25">
      <c r="A272" s="1" t="s">
        <v>285</v>
      </c>
      <c r="B272" s="473" t="s">
        <v>2181</v>
      </c>
      <c r="C272" s="1" t="s">
        <v>1305</v>
      </c>
      <c r="D272" s="1">
        <v>47.2</v>
      </c>
      <c r="H272">
        <v>124</v>
      </c>
      <c r="I272">
        <v>4</v>
      </c>
      <c r="K272">
        <v>0</v>
      </c>
      <c r="L272">
        <v>0</v>
      </c>
    </row>
    <row r="273" spans="1:12" x14ac:dyDescent="0.25">
      <c r="A273" s="1" t="s">
        <v>16</v>
      </c>
      <c r="B273" s="473" t="s">
        <v>726</v>
      </c>
      <c r="C273" s="1" t="s">
        <v>1218</v>
      </c>
      <c r="D273" s="1">
        <v>46.5</v>
      </c>
      <c r="H273">
        <v>77</v>
      </c>
      <c r="I273">
        <v>4</v>
      </c>
      <c r="K273">
        <v>0</v>
      </c>
      <c r="L273">
        <v>0</v>
      </c>
    </row>
    <row r="274" spans="1:12" x14ac:dyDescent="0.25">
      <c r="A274" s="1" t="s">
        <v>286</v>
      </c>
      <c r="B274" s="473" t="s">
        <v>2067</v>
      </c>
      <c r="C274" s="1" t="s">
        <v>1264</v>
      </c>
      <c r="D274" s="1">
        <v>46.3</v>
      </c>
      <c r="H274">
        <v>79</v>
      </c>
      <c r="I274">
        <v>4</v>
      </c>
      <c r="K274">
        <v>0</v>
      </c>
      <c r="L274">
        <v>0</v>
      </c>
    </row>
    <row r="275" spans="1:12" x14ac:dyDescent="0.25">
      <c r="A275" s="1" t="s">
        <v>16</v>
      </c>
      <c r="B275" s="473" t="s">
        <v>1054</v>
      </c>
      <c r="C275" s="1" t="s">
        <v>1132</v>
      </c>
      <c r="D275" s="1">
        <v>45.7</v>
      </c>
      <c r="H275">
        <v>80</v>
      </c>
      <c r="I275">
        <v>4</v>
      </c>
      <c r="K275">
        <v>0</v>
      </c>
      <c r="L275">
        <v>0</v>
      </c>
    </row>
    <row r="276" spans="1:12" x14ac:dyDescent="0.25">
      <c r="A276" s="1" t="s">
        <v>286</v>
      </c>
      <c r="B276" s="473" t="s">
        <v>2068</v>
      </c>
      <c r="C276" s="1" t="s">
        <v>1172</v>
      </c>
      <c r="D276" s="1">
        <v>44.6</v>
      </c>
      <c r="H276">
        <v>81</v>
      </c>
      <c r="I276">
        <v>4</v>
      </c>
      <c r="K276">
        <v>0</v>
      </c>
      <c r="L276">
        <v>0</v>
      </c>
    </row>
    <row r="277" spans="1:12" x14ac:dyDescent="0.25">
      <c r="A277" s="1" t="s">
        <v>286</v>
      </c>
      <c r="B277" s="473" t="s">
        <v>2069</v>
      </c>
      <c r="C277" s="1" t="s">
        <v>1122</v>
      </c>
      <c r="D277" s="1">
        <v>43.6</v>
      </c>
      <c r="H277">
        <v>60</v>
      </c>
      <c r="I277">
        <v>4</v>
      </c>
      <c r="K277">
        <v>0</v>
      </c>
      <c r="L277">
        <v>0</v>
      </c>
    </row>
    <row r="278" spans="1:12" x14ac:dyDescent="0.25">
      <c r="A278" s="1" t="s">
        <v>286</v>
      </c>
      <c r="B278" s="473" t="s">
        <v>1250</v>
      </c>
      <c r="C278" s="1" t="s">
        <v>1243</v>
      </c>
      <c r="D278" s="1">
        <v>42</v>
      </c>
      <c r="H278">
        <v>82</v>
      </c>
      <c r="I278">
        <v>4</v>
      </c>
      <c r="K278">
        <v>0</v>
      </c>
      <c r="L278">
        <v>0</v>
      </c>
    </row>
    <row r="279" spans="1:12" x14ac:dyDescent="0.25">
      <c r="A279" s="1" t="s">
        <v>285</v>
      </c>
      <c r="B279" s="473" t="s">
        <v>2070</v>
      </c>
      <c r="C279" s="1" t="s">
        <v>1165</v>
      </c>
      <c r="D279" s="1">
        <v>41.2</v>
      </c>
      <c r="H279">
        <v>83</v>
      </c>
      <c r="I279">
        <v>4</v>
      </c>
      <c r="K279">
        <v>0</v>
      </c>
      <c r="L279">
        <v>0</v>
      </c>
    </row>
    <row r="280" spans="1:12" x14ac:dyDescent="0.25">
      <c r="A280" s="1" t="s">
        <v>285</v>
      </c>
      <c r="B280" s="473" t="s">
        <v>2071</v>
      </c>
      <c r="C280" s="1" t="s">
        <v>1202</v>
      </c>
      <c r="D280" s="1">
        <v>41.1</v>
      </c>
      <c r="H280">
        <v>84</v>
      </c>
      <c r="I280">
        <v>4</v>
      </c>
      <c r="K280">
        <v>0</v>
      </c>
      <c r="L280">
        <v>0</v>
      </c>
    </row>
    <row r="281" spans="1:12" x14ac:dyDescent="0.25">
      <c r="A281" s="1" t="s">
        <v>285</v>
      </c>
      <c r="B281" s="473" t="s">
        <v>2072</v>
      </c>
      <c r="C281" s="1" t="s">
        <v>1254</v>
      </c>
      <c r="D281" s="1">
        <v>41</v>
      </c>
      <c r="H281">
        <v>85</v>
      </c>
      <c r="I281">
        <v>4</v>
      </c>
      <c r="K281">
        <v>0</v>
      </c>
      <c r="L281">
        <v>0</v>
      </c>
    </row>
    <row r="282" spans="1:12" x14ac:dyDescent="0.25">
      <c r="A282" s="1" t="s">
        <v>285</v>
      </c>
      <c r="B282" s="473" t="s">
        <v>2073</v>
      </c>
      <c r="C282" s="1" t="s">
        <v>1155</v>
      </c>
      <c r="D282" s="1">
        <v>40.900000000000006</v>
      </c>
      <c r="H282">
        <v>96</v>
      </c>
      <c r="I282">
        <v>4</v>
      </c>
      <c r="K282">
        <v>0</v>
      </c>
      <c r="L282">
        <v>0</v>
      </c>
    </row>
    <row r="283" spans="1:12" x14ac:dyDescent="0.25">
      <c r="A283" s="1" t="s">
        <v>16</v>
      </c>
      <c r="B283" s="473" t="s">
        <v>1288</v>
      </c>
      <c r="C283" s="1" t="s">
        <v>1282</v>
      </c>
      <c r="D283" s="1">
        <v>40.700000000000003</v>
      </c>
      <c r="H283">
        <v>86</v>
      </c>
      <c r="I283">
        <v>4</v>
      </c>
      <c r="K283">
        <v>0</v>
      </c>
      <c r="L283">
        <v>0</v>
      </c>
    </row>
    <row r="284" spans="1:12" x14ac:dyDescent="0.25">
      <c r="A284" s="1" t="s">
        <v>286</v>
      </c>
      <c r="B284" s="473" t="s">
        <v>2074</v>
      </c>
      <c r="C284" s="1" t="s">
        <v>1194</v>
      </c>
      <c r="D284" s="1">
        <v>40.6</v>
      </c>
      <c r="H284">
        <v>88</v>
      </c>
      <c r="I284">
        <v>4</v>
      </c>
      <c r="K284">
        <v>0</v>
      </c>
      <c r="L284">
        <v>0</v>
      </c>
    </row>
    <row r="285" spans="1:12" x14ac:dyDescent="0.25">
      <c r="A285" s="1" t="s">
        <v>285</v>
      </c>
      <c r="B285" s="473" t="s">
        <v>1013</v>
      </c>
      <c r="C285" s="1" t="s">
        <v>1194</v>
      </c>
      <c r="D285" s="1">
        <v>40.299999999999997</v>
      </c>
      <c r="H285">
        <v>89</v>
      </c>
      <c r="I285">
        <v>4</v>
      </c>
      <c r="K285">
        <v>0</v>
      </c>
      <c r="L285">
        <v>0</v>
      </c>
    </row>
    <row r="286" spans="1:12" x14ac:dyDescent="0.25">
      <c r="A286" s="1" t="s">
        <v>16</v>
      </c>
      <c r="B286" s="473" t="s">
        <v>1114</v>
      </c>
      <c r="C286" s="1" t="s">
        <v>1233</v>
      </c>
      <c r="D286" s="1">
        <v>39.6</v>
      </c>
      <c r="H286">
        <v>90</v>
      </c>
      <c r="I286">
        <v>4</v>
      </c>
      <c r="K286">
        <v>0</v>
      </c>
      <c r="L286">
        <v>0</v>
      </c>
    </row>
    <row r="287" spans="1:12" x14ac:dyDescent="0.25">
      <c r="A287" s="1" t="s">
        <v>16</v>
      </c>
      <c r="B287" s="473" t="s">
        <v>2075</v>
      </c>
      <c r="C287" s="1" t="s">
        <v>1254</v>
      </c>
      <c r="D287" s="1">
        <v>38.800000000000004</v>
      </c>
      <c r="H287">
        <v>91</v>
      </c>
      <c r="I287">
        <v>4</v>
      </c>
      <c r="K287">
        <v>0</v>
      </c>
      <c r="L287">
        <v>0</v>
      </c>
    </row>
    <row r="288" spans="1:12" x14ac:dyDescent="0.25">
      <c r="A288" s="1" t="s">
        <v>16</v>
      </c>
      <c r="B288" s="473" t="s">
        <v>727</v>
      </c>
      <c r="C288" s="1" t="s">
        <v>1061</v>
      </c>
      <c r="D288" s="1">
        <v>38.6</v>
      </c>
      <c r="H288">
        <v>92</v>
      </c>
      <c r="I288">
        <v>4</v>
      </c>
      <c r="K288">
        <v>0</v>
      </c>
      <c r="L288">
        <v>0</v>
      </c>
    </row>
    <row r="289" spans="1:12" x14ac:dyDescent="0.25">
      <c r="A289" s="1" t="s">
        <v>285</v>
      </c>
      <c r="B289" s="473" t="s">
        <v>1179</v>
      </c>
      <c r="C289" s="1" t="s">
        <v>1282</v>
      </c>
      <c r="D289" s="1">
        <v>38.5</v>
      </c>
      <c r="H289">
        <v>99</v>
      </c>
      <c r="I289">
        <v>4</v>
      </c>
      <c r="K289">
        <v>0</v>
      </c>
      <c r="L289">
        <v>0</v>
      </c>
    </row>
    <row r="290" spans="1:12" x14ac:dyDescent="0.25">
      <c r="A290" s="1" t="s">
        <v>16</v>
      </c>
      <c r="B290" s="473" t="s">
        <v>1228</v>
      </c>
      <c r="C290" s="1" t="s">
        <v>1008</v>
      </c>
      <c r="D290" s="1">
        <v>38.4</v>
      </c>
      <c r="H290">
        <v>93</v>
      </c>
      <c r="I290">
        <v>4</v>
      </c>
      <c r="K290">
        <v>0</v>
      </c>
      <c r="L290">
        <v>0</v>
      </c>
    </row>
    <row r="291" spans="1:12" x14ac:dyDescent="0.25">
      <c r="A291" s="1" t="s">
        <v>285</v>
      </c>
      <c r="B291" s="473" t="s">
        <v>1074</v>
      </c>
      <c r="C291" s="1" t="s">
        <v>1028</v>
      </c>
      <c r="D291" s="1">
        <v>37.4</v>
      </c>
      <c r="H291">
        <v>95</v>
      </c>
      <c r="I291">
        <v>4</v>
      </c>
      <c r="K291">
        <v>0</v>
      </c>
      <c r="L291">
        <v>0</v>
      </c>
    </row>
    <row r="292" spans="1:12" x14ac:dyDescent="0.25">
      <c r="A292" s="1" t="s">
        <v>16</v>
      </c>
      <c r="B292" s="473" t="s">
        <v>1259</v>
      </c>
      <c r="C292" s="1" t="s">
        <v>1254</v>
      </c>
      <c r="D292" s="1">
        <v>36.9</v>
      </c>
      <c r="H292">
        <v>98</v>
      </c>
      <c r="I292">
        <v>4</v>
      </c>
      <c r="K292">
        <v>0</v>
      </c>
      <c r="L292">
        <v>0</v>
      </c>
    </row>
    <row r="293" spans="1:12" x14ac:dyDescent="0.25">
      <c r="A293" s="1" t="s">
        <v>16</v>
      </c>
      <c r="B293" s="473" t="s">
        <v>1494</v>
      </c>
      <c r="C293" s="1" t="s">
        <v>1112</v>
      </c>
      <c r="D293" s="1">
        <v>36.700000000000003</v>
      </c>
      <c r="H293">
        <v>100</v>
      </c>
      <c r="I293">
        <v>4</v>
      </c>
      <c r="K293">
        <v>0</v>
      </c>
      <c r="L293">
        <v>0</v>
      </c>
    </row>
    <row r="294" spans="1:12" x14ac:dyDescent="0.25">
      <c r="A294" s="1" t="s">
        <v>285</v>
      </c>
      <c r="B294" s="473" t="s">
        <v>2076</v>
      </c>
      <c r="C294" s="1" t="s">
        <v>1172</v>
      </c>
      <c r="D294" s="1">
        <v>35.200000000000003</v>
      </c>
      <c r="H294">
        <v>101</v>
      </c>
      <c r="I294">
        <v>4</v>
      </c>
      <c r="K294">
        <v>0</v>
      </c>
      <c r="L294">
        <v>0</v>
      </c>
    </row>
    <row r="295" spans="1:12" x14ac:dyDescent="0.25">
      <c r="A295" s="1" t="s">
        <v>16</v>
      </c>
      <c r="B295" s="473" t="s">
        <v>722</v>
      </c>
      <c r="C295" s="1" t="s">
        <v>1079</v>
      </c>
      <c r="D295" s="1">
        <v>34.700000000000003</v>
      </c>
      <c r="H295">
        <v>109</v>
      </c>
      <c r="I295">
        <v>4</v>
      </c>
      <c r="K295">
        <v>0</v>
      </c>
      <c r="L295">
        <v>0</v>
      </c>
    </row>
    <row r="296" spans="1:12" x14ac:dyDescent="0.25">
      <c r="A296" s="1" t="s">
        <v>285</v>
      </c>
      <c r="B296" s="473" t="s">
        <v>1086</v>
      </c>
      <c r="C296" s="1" t="s">
        <v>1293</v>
      </c>
      <c r="D296" s="1">
        <v>34.6</v>
      </c>
      <c r="H296">
        <v>102</v>
      </c>
      <c r="I296">
        <v>4</v>
      </c>
      <c r="K296">
        <v>0</v>
      </c>
      <c r="L296">
        <v>0</v>
      </c>
    </row>
    <row r="297" spans="1:12" x14ac:dyDescent="0.25">
      <c r="A297" s="1" t="s">
        <v>286</v>
      </c>
      <c r="B297" s="473" t="s">
        <v>2077</v>
      </c>
      <c r="C297" s="1" t="s">
        <v>1282</v>
      </c>
      <c r="D297" s="1">
        <v>33.6</v>
      </c>
      <c r="H297">
        <v>103</v>
      </c>
      <c r="I297">
        <v>4</v>
      </c>
      <c r="K297">
        <v>0</v>
      </c>
      <c r="L297">
        <v>0</v>
      </c>
    </row>
    <row r="298" spans="1:12" x14ac:dyDescent="0.25">
      <c r="A298" s="1" t="s">
        <v>286</v>
      </c>
      <c r="B298" s="473" t="s">
        <v>1190</v>
      </c>
      <c r="C298" s="1" t="s">
        <v>1008</v>
      </c>
      <c r="D298" s="1">
        <v>33.5</v>
      </c>
      <c r="H298">
        <v>104</v>
      </c>
      <c r="I298">
        <v>4</v>
      </c>
      <c r="K298">
        <v>0</v>
      </c>
      <c r="L298">
        <v>0</v>
      </c>
    </row>
    <row r="299" spans="1:12" x14ac:dyDescent="0.25">
      <c r="A299" s="1" t="s">
        <v>285</v>
      </c>
      <c r="B299" s="473" t="s">
        <v>2078</v>
      </c>
      <c r="C299" s="1" t="s">
        <v>1264</v>
      </c>
      <c r="D299" s="1">
        <v>33.5</v>
      </c>
      <c r="H299">
        <v>105</v>
      </c>
      <c r="I299">
        <v>4</v>
      </c>
      <c r="K299">
        <v>0</v>
      </c>
      <c r="L299">
        <v>0</v>
      </c>
    </row>
    <row r="300" spans="1:12" x14ac:dyDescent="0.25">
      <c r="A300" s="1" t="s">
        <v>16</v>
      </c>
      <c r="B300" s="473" t="s">
        <v>2079</v>
      </c>
      <c r="C300" s="1" t="s">
        <v>1155</v>
      </c>
      <c r="D300" s="1">
        <v>32.900000000000006</v>
      </c>
      <c r="H300">
        <v>106</v>
      </c>
      <c r="I300">
        <v>4</v>
      </c>
      <c r="K300">
        <v>0</v>
      </c>
      <c r="L300">
        <v>0</v>
      </c>
    </row>
    <row r="301" spans="1:12" x14ac:dyDescent="0.25">
      <c r="A301" s="1" t="s">
        <v>16</v>
      </c>
      <c r="B301" s="473" t="s">
        <v>2080</v>
      </c>
      <c r="C301" s="1" t="s">
        <v>1092</v>
      </c>
      <c r="D301" s="1">
        <v>32.800000000000004</v>
      </c>
      <c r="H301">
        <v>107</v>
      </c>
      <c r="I301">
        <v>4</v>
      </c>
      <c r="K301">
        <v>0</v>
      </c>
      <c r="L301">
        <v>0</v>
      </c>
    </row>
    <row r="302" spans="1:12" x14ac:dyDescent="0.25">
      <c r="A302" s="1" t="s">
        <v>16</v>
      </c>
      <c r="B302" s="473" t="s">
        <v>1329</v>
      </c>
      <c r="C302" s="1" t="s">
        <v>1092</v>
      </c>
      <c r="D302" s="1">
        <v>32.700000000000003</v>
      </c>
      <c r="H302">
        <v>44</v>
      </c>
      <c r="I302">
        <v>4</v>
      </c>
      <c r="K302">
        <v>4</v>
      </c>
      <c r="L302">
        <v>2.5</v>
      </c>
    </row>
    <row r="303" spans="1:12" x14ac:dyDescent="0.25">
      <c r="A303" s="1" t="s">
        <v>285</v>
      </c>
      <c r="B303" s="473" t="s">
        <v>2081</v>
      </c>
      <c r="C303" s="1" t="s">
        <v>1282</v>
      </c>
      <c r="D303" s="1">
        <v>32.299999999999997</v>
      </c>
      <c r="H303">
        <v>73</v>
      </c>
      <c r="I303">
        <v>4</v>
      </c>
      <c r="K303">
        <v>0</v>
      </c>
      <c r="L303">
        <v>0</v>
      </c>
    </row>
    <row r="304" spans="1:12" x14ac:dyDescent="0.25">
      <c r="A304" s="1" t="s">
        <v>285</v>
      </c>
      <c r="B304" s="473" t="s">
        <v>2082</v>
      </c>
      <c r="C304" s="1" t="s">
        <v>1044</v>
      </c>
      <c r="D304" s="1">
        <v>32.1</v>
      </c>
      <c r="H304">
        <v>108</v>
      </c>
      <c r="I304">
        <v>4</v>
      </c>
      <c r="K304">
        <v>0</v>
      </c>
      <c r="L304">
        <v>0</v>
      </c>
    </row>
    <row r="305" spans="1:12" x14ac:dyDescent="0.25">
      <c r="A305" s="1" t="s">
        <v>286</v>
      </c>
      <c r="B305" s="473" t="s">
        <v>1050</v>
      </c>
      <c r="C305" s="1" t="s">
        <v>1044</v>
      </c>
      <c r="D305" s="1">
        <v>32</v>
      </c>
      <c r="H305">
        <v>110</v>
      </c>
      <c r="I305">
        <v>4</v>
      </c>
      <c r="K305">
        <v>0</v>
      </c>
      <c r="L305">
        <v>0</v>
      </c>
    </row>
    <row r="306" spans="1:12" x14ac:dyDescent="0.25">
      <c r="A306" s="1" t="s">
        <v>285</v>
      </c>
      <c r="B306" s="473" t="s">
        <v>734</v>
      </c>
      <c r="C306" s="1" t="s">
        <v>1070</v>
      </c>
      <c r="D306" s="1">
        <v>31.500000000000004</v>
      </c>
      <c r="H306">
        <v>111</v>
      </c>
      <c r="I306">
        <v>4</v>
      </c>
      <c r="K306">
        <v>0</v>
      </c>
      <c r="L306">
        <v>0</v>
      </c>
    </row>
    <row r="307" spans="1:12" x14ac:dyDescent="0.25">
      <c r="A307" s="1" t="s">
        <v>285</v>
      </c>
      <c r="B307" s="473" t="s">
        <v>1145</v>
      </c>
      <c r="C307" s="1" t="s">
        <v>1008</v>
      </c>
      <c r="D307" s="1">
        <v>31.1</v>
      </c>
      <c r="H307">
        <v>112</v>
      </c>
      <c r="I307">
        <v>4</v>
      </c>
      <c r="K307">
        <v>0</v>
      </c>
      <c r="L307">
        <v>0</v>
      </c>
    </row>
    <row r="308" spans="1:12" x14ac:dyDescent="0.25">
      <c r="A308" s="1" t="s">
        <v>16</v>
      </c>
      <c r="B308" s="473" t="s">
        <v>2083</v>
      </c>
      <c r="C308" s="1" t="s">
        <v>1150</v>
      </c>
      <c r="D308" s="1">
        <v>30.6</v>
      </c>
      <c r="H308">
        <v>113</v>
      </c>
      <c r="I308">
        <v>4</v>
      </c>
      <c r="K308">
        <v>0</v>
      </c>
      <c r="L308">
        <v>0</v>
      </c>
    </row>
    <row r="309" spans="1:12" x14ac:dyDescent="0.25">
      <c r="A309" s="1" t="s">
        <v>0</v>
      </c>
      <c r="B309" s="473" t="s">
        <v>1283</v>
      </c>
      <c r="C309" s="1" t="s">
        <v>1112</v>
      </c>
      <c r="D309" s="1">
        <v>30.3</v>
      </c>
      <c r="H309">
        <v>114</v>
      </c>
      <c r="I309">
        <v>4</v>
      </c>
      <c r="K309">
        <v>0</v>
      </c>
      <c r="L309">
        <v>0</v>
      </c>
    </row>
    <row r="310" spans="1:12" x14ac:dyDescent="0.25">
      <c r="A310" s="1" t="s">
        <v>16</v>
      </c>
      <c r="B310" s="473" t="s">
        <v>1104</v>
      </c>
      <c r="C310" s="1" t="s">
        <v>1101</v>
      </c>
      <c r="D310" s="1">
        <v>30.299999999999997</v>
      </c>
      <c r="H310">
        <v>116</v>
      </c>
      <c r="I310">
        <v>4</v>
      </c>
      <c r="K310">
        <v>0</v>
      </c>
      <c r="L310">
        <v>0</v>
      </c>
    </row>
    <row r="311" spans="1:12" x14ac:dyDescent="0.25">
      <c r="A311" s="1" t="s">
        <v>286</v>
      </c>
      <c r="B311" s="473" t="s">
        <v>1200</v>
      </c>
      <c r="C311" s="1" t="s">
        <v>1140</v>
      </c>
      <c r="D311" s="1">
        <v>29.200000000000003</v>
      </c>
      <c r="H311">
        <v>117</v>
      </c>
      <c r="I311">
        <v>4</v>
      </c>
      <c r="K311">
        <v>0</v>
      </c>
      <c r="L311">
        <v>0</v>
      </c>
    </row>
    <row r="312" spans="1:12" x14ac:dyDescent="0.25">
      <c r="A312" s="1" t="s">
        <v>16</v>
      </c>
      <c r="B312" s="473" t="s">
        <v>1125</v>
      </c>
      <c r="C312" s="1" t="s">
        <v>1122</v>
      </c>
      <c r="D312" s="1">
        <v>29.2</v>
      </c>
      <c r="H312">
        <v>118</v>
      </c>
      <c r="I312">
        <v>4</v>
      </c>
      <c r="K312">
        <v>0</v>
      </c>
      <c r="L312">
        <v>0</v>
      </c>
    </row>
    <row r="313" spans="1:12" x14ac:dyDescent="0.25">
      <c r="A313" s="1" t="s">
        <v>286</v>
      </c>
      <c r="B313" s="473" t="s">
        <v>1110</v>
      </c>
      <c r="C313" s="1" t="s">
        <v>1101</v>
      </c>
      <c r="D313" s="1">
        <v>28.6</v>
      </c>
      <c r="H313">
        <v>119</v>
      </c>
      <c r="I313">
        <v>4</v>
      </c>
      <c r="K313">
        <v>0</v>
      </c>
      <c r="L313">
        <v>0</v>
      </c>
    </row>
    <row r="314" spans="1:12" x14ac:dyDescent="0.25">
      <c r="A314" s="1" t="s">
        <v>16</v>
      </c>
      <c r="B314" s="473" t="s">
        <v>2084</v>
      </c>
      <c r="C314" s="1" t="s">
        <v>1112</v>
      </c>
      <c r="D314" s="1">
        <v>28.400000000000002</v>
      </c>
      <c r="H314">
        <v>147</v>
      </c>
      <c r="I314">
        <v>4</v>
      </c>
      <c r="K314">
        <v>0</v>
      </c>
      <c r="L314">
        <v>0</v>
      </c>
    </row>
    <row r="315" spans="1:12" x14ac:dyDescent="0.25">
      <c r="A315" s="1" t="s">
        <v>285</v>
      </c>
      <c r="B315" s="473" t="s">
        <v>2085</v>
      </c>
      <c r="C315" s="1" t="s">
        <v>1101</v>
      </c>
      <c r="D315" s="1">
        <v>27.8</v>
      </c>
      <c r="H315">
        <v>120</v>
      </c>
      <c r="I315">
        <v>4</v>
      </c>
      <c r="K315">
        <v>0</v>
      </c>
      <c r="L315">
        <v>0</v>
      </c>
    </row>
    <row r="316" spans="1:12" x14ac:dyDescent="0.25">
      <c r="A316" s="1" t="s">
        <v>285</v>
      </c>
      <c r="B316" s="473" t="s">
        <v>2086</v>
      </c>
      <c r="C316" s="1" t="s">
        <v>1233</v>
      </c>
      <c r="D316" s="1">
        <v>26.8</v>
      </c>
      <c r="H316">
        <v>137</v>
      </c>
      <c r="I316">
        <v>4</v>
      </c>
      <c r="K316">
        <v>0</v>
      </c>
      <c r="L316">
        <v>0</v>
      </c>
    </row>
    <row r="317" spans="1:12" x14ac:dyDescent="0.25">
      <c r="A317" s="1" t="s">
        <v>286</v>
      </c>
      <c r="B317" s="473" t="s">
        <v>2087</v>
      </c>
      <c r="C317" s="1" t="s">
        <v>1293</v>
      </c>
      <c r="D317" s="1">
        <v>26.8</v>
      </c>
      <c r="H317">
        <v>122</v>
      </c>
      <c r="I317">
        <v>4</v>
      </c>
      <c r="K317">
        <v>0</v>
      </c>
      <c r="L317">
        <v>0</v>
      </c>
    </row>
    <row r="318" spans="1:12" x14ac:dyDescent="0.25">
      <c r="A318" s="1" t="s">
        <v>285</v>
      </c>
      <c r="B318" s="473" t="s">
        <v>1169</v>
      </c>
      <c r="C318" s="1" t="s">
        <v>1165</v>
      </c>
      <c r="D318" s="1">
        <v>26.400000000000002</v>
      </c>
      <c r="H318">
        <v>123</v>
      </c>
      <c r="I318">
        <v>4</v>
      </c>
      <c r="K318">
        <v>0</v>
      </c>
      <c r="L318">
        <v>0</v>
      </c>
    </row>
    <row r="319" spans="1:12" x14ac:dyDescent="0.25">
      <c r="A319" s="1" t="s">
        <v>16</v>
      </c>
      <c r="B319" s="473" t="s">
        <v>1212</v>
      </c>
      <c r="C319" s="1" t="s">
        <v>1209</v>
      </c>
      <c r="D319" s="1">
        <v>26.400000000000002</v>
      </c>
      <c r="H319">
        <v>125</v>
      </c>
      <c r="I319">
        <v>4</v>
      </c>
      <c r="K319">
        <v>0</v>
      </c>
      <c r="L319">
        <v>0</v>
      </c>
    </row>
    <row r="320" spans="1:12" x14ac:dyDescent="0.25">
      <c r="A320" s="1" t="s">
        <v>285</v>
      </c>
      <c r="B320" s="473" t="s">
        <v>1022</v>
      </c>
      <c r="C320" s="1" t="s">
        <v>1052</v>
      </c>
      <c r="D320" s="1">
        <v>26.3</v>
      </c>
      <c r="H320">
        <v>126</v>
      </c>
      <c r="I320">
        <v>4</v>
      </c>
      <c r="K320">
        <v>0</v>
      </c>
      <c r="L320">
        <v>0</v>
      </c>
    </row>
    <row r="321" spans="1:12" x14ac:dyDescent="0.25">
      <c r="A321" s="1" t="s">
        <v>285</v>
      </c>
      <c r="B321" s="473" t="s">
        <v>735</v>
      </c>
      <c r="C321" s="1" t="s">
        <v>1052</v>
      </c>
      <c r="D321" s="1">
        <v>25.900000000000002</v>
      </c>
      <c r="H321">
        <v>127</v>
      </c>
      <c r="I321">
        <v>4</v>
      </c>
      <c r="K321">
        <v>0</v>
      </c>
      <c r="L321">
        <v>0</v>
      </c>
    </row>
    <row r="322" spans="1:12" x14ac:dyDescent="0.25">
      <c r="A322" s="1" t="s">
        <v>286</v>
      </c>
      <c r="B322" s="473" t="s">
        <v>1231</v>
      </c>
      <c r="C322" s="1" t="s">
        <v>1225</v>
      </c>
      <c r="D322" s="1">
        <v>25.8</v>
      </c>
      <c r="H322">
        <v>130</v>
      </c>
      <c r="I322">
        <v>4</v>
      </c>
      <c r="K322">
        <v>0</v>
      </c>
      <c r="L322">
        <v>0</v>
      </c>
    </row>
    <row r="323" spans="1:12" x14ac:dyDescent="0.25">
      <c r="A323" s="1" t="s">
        <v>16</v>
      </c>
      <c r="B323" s="473" t="s">
        <v>1055</v>
      </c>
      <c r="C323" s="1" t="s">
        <v>1052</v>
      </c>
      <c r="D323" s="1">
        <v>25.2</v>
      </c>
      <c r="H323">
        <v>131</v>
      </c>
      <c r="I323">
        <v>4</v>
      </c>
      <c r="K323">
        <v>0</v>
      </c>
      <c r="L323">
        <v>0</v>
      </c>
    </row>
    <row r="324" spans="1:12" x14ac:dyDescent="0.25">
      <c r="A324" s="1" t="s">
        <v>16</v>
      </c>
      <c r="B324" s="473" t="s">
        <v>1019</v>
      </c>
      <c r="C324" s="1" t="s">
        <v>1018</v>
      </c>
      <c r="D324" s="1">
        <v>25.1</v>
      </c>
      <c r="H324">
        <v>153</v>
      </c>
      <c r="I324">
        <v>4</v>
      </c>
      <c r="K324">
        <v>0</v>
      </c>
      <c r="L324">
        <v>0</v>
      </c>
    </row>
    <row r="325" spans="1:12" x14ac:dyDescent="0.25">
      <c r="A325" s="1" t="s">
        <v>286</v>
      </c>
      <c r="B325" s="473" t="s">
        <v>2088</v>
      </c>
      <c r="C325" s="1" t="s">
        <v>1061</v>
      </c>
      <c r="D325" s="1">
        <v>24</v>
      </c>
      <c r="H325">
        <v>132</v>
      </c>
      <c r="I325">
        <v>4</v>
      </c>
      <c r="K325">
        <v>3.5</v>
      </c>
      <c r="L325">
        <v>1.5</v>
      </c>
    </row>
    <row r="326" spans="1:12" x14ac:dyDescent="0.25">
      <c r="A326" s="1" t="s">
        <v>16</v>
      </c>
      <c r="B326" s="473" t="s">
        <v>1295</v>
      </c>
      <c r="C326" s="1" t="s">
        <v>1202</v>
      </c>
      <c r="D326" s="1">
        <v>23.8</v>
      </c>
      <c r="H326">
        <v>20</v>
      </c>
      <c r="I326">
        <v>4</v>
      </c>
      <c r="K326">
        <v>0</v>
      </c>
      <c r="L326">
        <v>0</v>
      </c>
    </row>
    <row r="327" spans="1:12" x14ac:dyDescent="0.25">
      <c r="A327" s="1" t="s">
        <v>16</v>
      </c>
      <c r="B327" s="473" t="s">
        <v>2089</v>
      </c>
      <c r="C327" s="1" t="s">
        <v>1264</v>
      </c>
      <c r="D327" s="1">
        <v>23.8</v>
      </c>
      <c r="H327">
        <v>133</v>
      </c>
      <c r="I327">
        <v>4</v>
      </c>
      <c r="K327">
        <v>0</v>
      </c>
      <c r="L327">
        <v>0</v>
      </c>
    </row>
    <row r="328" spans="1:12" x14ac:dyDescent="0.25">
      <c r="A328" s="1" t="s">
        <v>286</v>
      </c>
      <c r="B328" s="473" t="s">
        <v>1239</v>
      </c>
      <c r="C328" s="1" t="s">
        <v>1233</v>
      </c>
      <c r="D328" s="1">
        <v>23.6</v>
      </c>
      <c r="H328">
        <v>134</v>
      </c>
      <c r="I328">
        <v>4</v>
      </c>
      <c r="K328">
        <v>0</v>
      </c>
      <c r="L328">
        <v>0</v>
      </c>
    </row>
    <row r="329" spans="1:12" x14ac:dyDescent="0.25">
      <c r="A329" s="1" t="s">
        <v>286</v>
      </c>
      <c r="B329" s="473" t="s">
        <v>1138</v>
      </c>
      <c r="C329" s="1" t="s">
        <v>1186</v>
      </c>
      <c r="D329" s="1">
        <v>23.5</v>
      </c>
      <c r="H329">
        <v>135</v>
      </c>
      <c r="I329">
        <v>4</v>
      </c>
      <c r="K329">
        <v>0</v>
      </c>
      <c r="L329">
        <v>0</v>
      </c>
    </row>
    <row r="330" spans="1:12" x14ac:dyDescent="0.25">
      <c r="A330" s="1" t="s">
        <v>285</v>
      </c>
      <c r="B330" s="473" t="s">
        <v>1497</v>
      </c>
      <c r="C330" s="1" t="s">
        <v>1264</v>
      </c>
      <c r="D330" s="1">
        <v>22.6</v>
      </c>
      <c r="H330">
        <v>136</v>
      </c>
      <c r="I330">
        <v>4</v>
      </c>
      <c r="K330">
        <v>0</v>
      </c>
      <c r="L330">
        <v>0</v>
      </c>
    </row>
    <row r="331" spans="1:12" x14ac:dyDescent="0.25">
      <c r="A331" s="1" t="s">
        <v>16</v>
      </c>
      <c r="B331" s="473" t="s">
        <v>2090</v>
      </c>
      <c r="C331" s="1" t="s">
        <v>1225</v>
      </c>
      <c r="D331" s="1">
        <v>22</v>
      </c>
      <c r="H331">
        <v>138</v>
      </c>
      <c r="I331">
        <v>4</v>
      </c>
      <c r="K331">
        <v>0</v>
      </c>
      <c r="L331">
        <v>0</v>
      </c>
    </row>
    <row r="332" spans="1:12" x14ac:dyDescent="0.25">
      <c r="A332" s="1" t="s">
        <v>286</v>
      </c>
      <c r="B332" s="473" t="s">
        <v>1223</v>
      </c>
      <c r="C332" s="1" t="s">
        <v>1218</v>
      </c>
      <c r="D332" s="1">
        <v>21.6</v>
      </c>
      <c r="H332">
        <v>139</v>
      </c>
      <c r="I332">
        <v>4</v>
      </c>
      <c r="K332">
        <v>0</v>
      </c>
      <c r="L332">
        <v>0</v>
      </c>
    </row>
    <row r="333" spans="1:12" x14ac:dyDescent="0.25">
      <c r="A333" s="1" t="s">
        <v>285</v>
      </c>
      <c r="B333" s="473" t="s">
        <v>2091</v>
      </c>
      <c r="C333" s="1" t="s">
        <v>1122</v>
      </c>
      <c r="D333" s="1">
        <v>21.200000000000003</v>
      </c>
      <c r="H333">
        <v>140</v>
      </c>
      <c r="I333">
        <v>4</v>
      </c>
      <c r="K333">
        <v>0</v>
      </c>
      <c r="L333">
        <v>0</v>
      </c>
    </row>
    <row r="334" spans="1:12" x14ac:dyDescent="0.25">
      <c r="A334" s="1" t="s">
        <v>16</v>
      </c>
      <c r="B334" s="473" t="s">
        <v>1126</v>
      </c>
      <c r="C334" s="1" t="s">
        <v>1122</v>
      </c>
      <c r="D334" s="1">
        <v>21.1</v>
      </c>
      <c r="H334">
        <v>141</v>
      </c>
      <c r="I334">
        <v>4</v>
      </c>
      <c r="K334">
        <v>0</v>
      </c>
      <c r="L334">
        <v>0</v>
      </c>
    </row>
    <row r="335" spans="1:12" x14ac:dyDescent="0.25">
      <c r="A335" s="1" t="s">
        <v>286</v>
      </c>
      <c r="B335" s="473" t="s">
        <v>1069</v>
      </c>
      <c r="C335" s="1" t="s">
        <v>1061</v>
      </c>
      <c r="D335" s="1">
        <v>20.100000000000001</v>
      </c>
      <c r="H335">
        <v>142</v>
      </c>
      <c r="I335">
        <v>4</v>
      </c>
      <c r="K335">
        <v>0</v>
      </c>
      <c r="L335">
        <v>0</v>
      </c>
    </row>
    <row r="336" spans="1:12" x14ac:dyDescent="0.25">
      <c r="A336" s="1" t="s">
        <v>285</v>
      </c>
      <c r="B336" s="473" t="s">
        <v>2092</v>
      </c>
      <c r="C336" s="1" t="s">
        <v>1225</v>
      </c>
      <c r="D336" s="1">
        <v>20</v>
      </c>
      <c r="H336">
        <v>144</v>
      </c>
      <c r="I336">
        <v>4</v>
      </c>
      <c r="K336">
        <v>0</v>
      </c>
      <c r="L336">
        <v>0</v>
      </c>
    </row>
    <row r="337" spans="1:12" x14ac:dyDescent="0.25">
      <c r="A337" s="1" t="s">
        <v>16</v>
      </c>
      <c r="B337" s="473" t="s">
        <v>2093</v>
      </c>
      <c r="C337" s="1" t="s">
        <v>1293</v>
      </c>
      <c r="D337" s="1">
        <v>20</v>
      </c>
      <c r="H337">
        <v>145</v>
      </c>
      <c r="I337">
        <v>4</v>
      </c>
      <c r="K337">
        <v>0</v>
      </c>
      <c r="L337">
        <v>0</v>
      </c>
    </row>
    <row r="338" spans="1:12" x14ac:dyDescent="0.25">
      <c r="A338" s="1">
        <v>0</v>
      </c>
      <c r="C338" s="1"/>
      <c r="D338" s="1">
        <v>19.850000000000001</v>
      </c>
      <c r="H338">
        <v>146</v>
      </c>
      <c r="I338">
        <v>4</v>
      </c>
      <c r="K338">
        <v>0</v>
      </c>
      <c r="L338">
        <v>0</v>
      </c>
    </row>
    <row r="339" spans="1:12" x14ac:dyDescent="0.25">
      <c r="A339" s="1" t="s">
        <v>16</v>
      </c>
      <c r="B339" s="473" t="s">
        <v>1258</v>
      </c>
      <c r="C339" s="1" t="s">
        <v>1150</v>
      </c>
      <c r="D339" s="1">
        <v>19.800000000000004</v>
      </c>
      <c r="H339">
        <v>148</v>
      </c>
      <c r="I339">
        <v>4</v>
      </c>
      <c r="K339">
        <v>0</v>
      </c>
      <c r="L339">
        <v>0</v>
      </c>
    </row>
    <row r="340" spans="1:12" x14ac:dyDescent="0.25">
      <c r="A340" s="1" t="s">
        <v>16</v>
      </c>
      <c r="B340" s="473" t="s">
        <v>2094</v>
      </c>
      <c r="C340" s="1" t="s">
        <v>1044</v>
      </c>
      <c r="D340" s="1">
        <v>19.8</v>
      </c>
      <c r="H340">
        <v>149</v>
      </c>
      <c r="I340">
        <v>4</v>
      </c>
      <c r="K340">
        <v>0</v>
      </c>
      <c r="L340">
        <v>0</v>
      </c>
    </row>
    <row r="341" spans="1:12" x14ac:dyDescent="0.25">
      <c r="A341" s="1" t="s">
        <v>16</v>
      </c>
      <c r="B341" s="473" t="s">
        <v>1036</v>
      </c>
      <c r="C341" s="1" t="s">
        <v>1243</v>
      </c>
      <c r="D341" s="1">
        <v>19.700000000000003</v>
      </c>
      <c r="H341">
        <v>150</v>
      </c>
      <c r="I341">
        <v>4</v>
      </c>
      <c r="K341">
        <v>0</v>
      </c>
      <c r="L341">
        <v>0</v>
      </c>
    </row>
    <row r="342" spans="1:12" x14ac:dyDescent="0.25">
      <c r="A342" s="1" t="s">
        <v>16</v>
      </c>
      <c r="B342" s="473" t="s">
        <v>666</v>
      </c>
      <c r="C342" s="1" t="s">
        <v>1194</v>
      </c>
      <c r="D342" s="1">
        <v>19.7</v>
      </c>
      <c r="H342">
        <v>152</v>
      </c>
      <c r="I342">
        <v>4</v>
      </c>
      <c r="K342">
        <v>0</v>
      </c>
      <c r="L342">
        <v>0</v>
      </c>
    </row>
    <row r="343" spans="1:12" x14ac:dyDescent="0.25">
      <c r="A343" s="1" t="s">
        <v>285</v>
      </c>
      <c r="B343" s="473" t="s">
        <v>1040</v>
      </c>
      <c r="C343" s="1" t="s">
        <v>1034</v>
      </c>
      <c r="D343" s="1">
        <v>19.5</v>
      </c>
      <c r="H343">
        <v>154</v>
      </c>
      <c r="I343">
        <v>4</v>
      </c>
      <c r="K343">
        <v>0</v>
      </c>
      <c r="L343">
        <v>0</v>
      </c>
    </row>
    <row r="344" spans="1:12" x14ac:dyDescent="0.25">
      <c r="A344" s="1" t="s">
        <v>286</v>
      </c>
      <c r="B344" s="473" t="s">
        <v>1373</v>
      </c>
      <c r="C344" s="1" t="s">
        <v>1308</v>
      </c>
      <c r="D344" s="1">
        <v>19.399999999999999</v>
      </c>
      <c r="H344">
        <v>156</v>
      </c>
      <c r="I344">
        <v>4</v>
      </c>
      <c r="K344">
        <v>0</v>
      </c>
      <c r="L344">
        <v>0</v>
      </c>
    </row>
    <row r="345" spans="1:12" x14ac:dyDescent="0.25">
      <c r="A345" s="1" t="s">
        <v>285</v>
      </c>
      <c r="B345" s="473" t="s">
        <v>2095</v>
      </c>
      <c r="C345" s="1" t="s">
        <v>1264</v>
      </c>
      <c r="D345" s="1">
        <v>19</v>
      </c>
      <c r="H345">
        <v>157</v>
      </c>
      <c r="I345">
        <v>4</v>
      </c>
      <c r="K345">
        <v>0</v>
      </c>
      <c r="L345">
        <v>0</v>
      </c>
    </row>
    <row r="346" spans="1:12" x14ac:dyDescent="0.25">
      <c r="A346" s="1" t="s">
        <v>286</v>
      </c>
      <c r="B346" s="473" t="s">
        <v>1017</v>
      </c>
      <c r="C346" s="1" t="s">
        <v>1070</v>
      </c>
      <c r="D346" s="1">
        <v>18.5</v>
      </c>
      <c r="H346">
        <v>158</v>
      </c>
      <c r="I346">
        <v>4</v>
      </c>
      <c r="K346">
        <v>0</v>
      </c>
      <c r="L346">
        <v>0</v>
      </c>
    </row>
    <row r="347" spans="1:12" x14ac:dyDescent="0.25">
      <c r="A347" s="1" t="s">
        <v>286</v>
      </c>
      <c r="B347" s="473" t="s">
        <v>1281</v>
      </c>
      <c r="C347" s="1" t="s">
        <v>1273</v>
      </c>
      <c r="D347" s="1">
        <v>18</v>
      </c>
      <c r="H347">
        <v>160</v>
      </c>
      <c r="I347">
        <v>4</v>
      </c>
      <c r="K347">
        <v>0</v>
      </c>
      <c r="L347">
        <v>0</v>
      </c>
    </row>
    <row r="348" spans="1:12" x14ac:dyDescent="0.25">
      <c r="A348" s="1" t="s">
        <v>0</v>
      </c>
      <c r="B348" s="473" t="s">
        <v>2096</v>
      </c>
      <c r="C348" s="1" t="s">
        <v>1264</v>
      </c>
      <c r="D348" s="1">
        <v>18</v>
      </c>
      <c r="H348">
        <v>161</v>
      </c>
      <c r="I348">
        <v>4</v>
      </c>
      <c r="K348">
        <v>0</v>
      </c>
      <c r="L348">
        <v>0</v>
      </c>
    </row>
    <row r="349" spans="1:12" x14ac:dyDescent="0.25">
      <c r="A349" s="1" t="s">
        <v>285</v>
      </c>
      <c r="B349" s="473" t="s">
        <v>737</v>
      </c>
      <c r="C349" s="1" t="s">
        <v>1218</v>
      </c>
      <c r="D349" s="1">
        <v>17.5</v>
      </c>
      <c r="H349">
        <v>162</v>
      </c>
      <c r="I349">
        <v>4</v>
      </c>
      <c r="K349">
        <v>0</v>
      </c>
      <c r="L349">
        <v>0</v>
      </c>
    </row>
    <row r="350" spans="1:12" x14ac:dyDescent="0.25">
      <c r="A350" s="1" t="s">
        <v>285</v>
      </c>
      <c r="B350" s="473" t="s">
        <v>2097</v>
      </c>
      <c r="C350" s="1" t="s">
        <v>1209</v>
      </c>
      <c r="D350" s="1">
        <v>17.3</v>
      </c>
      <c r="H350">
        <v>163</v>
      </c>
      <c r="I350">
        <v>4</v>
      </c>
      <c r="K350">
        <v>0</v>
      </c>
      <c r="L350">
        <v>0</v>
      </c>
    </row>
    <row r="351" spans="1:12" x14ac:dyDescent="0.25">
      <c r="A351" s="1" t="s">
        <v>286</v>
      </c>
      <c r="B351" s="473" t="s">
        <v>1272</v>
      </c>
      <c r="C351" s="1" t="s">
        <v>1172</v>
      </c>
      <c r="D351" s="1">
        <v>16.600000000000001</v>
      </c>
      <c r="H351">
        <v>164</v>
      </c>
      <c r="I351">
        <v>4</v>
      </c>
      <c r="K351">
        <v>0</v>
      </c>
      <c r="L351">
        <v>0</v>
      </c>
    </row>
    <row r="352" spans="1:12" x14ac:dyDescent="0.25">
      <c r="A352" s="1" t="s">
        <v>285</v>
      </c>
      <c r="B352" s="473" t="s">
        <v>1328</v>
      </c>
      <c r="C352" s="1" t="s">
        <v>1314</v>
      </c>
      <c r="D352" s="1">
        <v>16.600000000000001</v>
      </c>
      <c r="H352">
        <v>165</v>
      </c>
      <c r="I352">
        <v>4</v>
      </c>
      <c r="K352">
        <v>0</v>
      </c>
      <c r="L352">
        <v>0</v>
      </c>
    </row>
    <row r="353" spans="1:12" x14ac:dyDescent="0.25">
      <c r="A353" s="1" t="s">
        <v>16</v>
      </c>
      <c r="B353" s="473" t="s">
        <v>2098</v>
      </c>
      <c r="C353" s="1" t="s">
        <v>1165</v>
      </c>
      <c r="D353" s="1">
        <v>16.400000000000002</v>
      </c>
      <c r="H353">
        <v>166</v>
      </c>
      <c r="I353">
        <v>4</v>
      </c>
      <c r="K353">
        <v>0</v>
      </c>
      <c r="L353">
        <v>0</v>
      </c>
    </row>
    <row r="354" spans="1:12" x14ac:dyDescent="0.25">
      <c r="A354" s="1" t="s">
        <v>16</v>
      </c>
      <c r="B354" s="473" t="s">
        <v>1134</v>
      </c>
      <c r="C354" s="1" t="s">
        <v>1061</v>
      </c>
      <c r="D354" s="1">
        <v>16.3</v>
      </c>
      <c r="H354">
        <v>167</v>
      </c>
      <c r="I354">
        <v>4</v>
      </c>
      <c r="K354">
        <v>0</v>
      </c>
      <c r="L354">
        <v>0</v>
      </c>
    </row>
    <row r="355" spans="1:12" x14ac:dyDescent="0.25">
      <c r="A355" s="1" t="s">
        <v>286</v>
      </c>
      <c r="B355" s="473" t="s">
        <v>743</v>
      </c>
      <c r="C355" s="1" t="s">
        <v>1155</v>
      </c>
      <c r="D355" s="1">
        <v>16.100000000000001</v>
      </c>
      <c r="H355">
        <v>168</v>
      </c>
      <c r="I355">
        <v>4</v>
      </c>
      <c r="K355">
        <v>0</v>
      </c>
      <c r="L355">
        <v>0</v>
      </c>
    </row>
    <row r="356" spans="1:12" x14ac:dyDescent="0.25">
      <c r="A356" s="1" t="s">
        <v>16</v>
      </c>
      <c r="B356" s="473" t="s">
        <v>2099</v>
      </c>
      <c r="C356" s="1" t="s">
        <v>1172</v>
      </c>
      <c r="D356" s="1">
        <v>15.4</v>
      </c>
      <c r="H356">
        <v>169</v>
      </c>
      <c r="I356">
        <v>4</v>
      </c>
      <c r="K356">
        <v>0</v>
      </c>
      <c r="L356">
        <v>0</v>
      </c>
    </row>
    <row r="357" spans="1:12" x14ac:dyDescent="0.25">
      <c r="A357" s="1" t="s">
        <v>16</v>
      </c>
      <c r="B357" s="473" t="s">
        <v>2100</v>
      </c>
      <c r="C357" s="1" t="s">
        <v>1079</v>
      </c>
      <c r="D357" s="1">
        <v>15.3</v>
      </c>
      <c r="H357">
        <v>170</v>
      </c>
      <c r="I357">
        <v>4</v>
      </c>
      <c r="K357">
        <v>0</v>
      </c>
      <c r="L357">
        <v>0</v>
      </c>
    </row>
    <row r="358" spans="1:12" x14ac:dyDescent="0.25">
      <c r="A358" s="1" t="s">
        <v>285</v>
      </c>
      <c r="B358" s="473" t="s">
        <v>1049</v>
      </c>
      <c r="C358" s="1" t="s">
        <v>1079</v>
      </c>
      <c r="D358" s="1">
        <v>15.2</v>
      </c>
      <c r="H358">
        <v>171</v>
      </c>
      <c r="I358">
        <v>4</v>
      </c>
      <c r="K358">
        <v>0</v>
      </c>
      <c r="L358">
        <v>0</v>
      </c>
    </row>
    <row r="359" spans="1:12" x14ac:dyDescent="0.25">
      <c r="A359" s="1" t="s">
        <v>286</v>
      </c>
      <c r="B359" s="473" t="s">
        <v>1026</v>
      </c>
      <c r="C359" s="1" t="s">
        <v>1018</v>
      </c>
      <c r="D359" s="1">
        <v>14.8</v>
      </c>
      <c r="H359">
        <v>172</v>
      </c>
      <c r="I359">
        <v>4</v>
      </c>
      <c r="K359">
        <v>0</v>
      </c>
      <c r="L359">
        <v>0</v>
      </c>
    </row>
    <row r="360" spans="1:12" x14ac:dyDescent="0.25">
      <c r="A360" s="1" t="s">
        <v>286</v>
      </c>
      <c r="B360" s="473" t="s">
        <v>2101</v>
      </c>
      <c r="C360" s="1" t="s">
        <v>1186</v>
      </c>
      <c r="D360" s="1">
        <v>14.8</v>
      </c>
      <c r="H360">
        <v>173</v>
      </c>
      <c r="I360">
        <v>4</v>
      </c>
      <c r="K360">
        <v>0</v>
      </c>
      <c r="L360">
        <v>0</v>
      </c>
    </row>
    <row r="361" spans="1:12" x14ac:dyDescent="0.25">
      <c r="A361" s="1" t="s">
        <v>285</v>
      </c>
      <c r="B361" s="473" t="s">
        <v>2102</v>
      </c>
      <c r="C361" s="1" t="s">
        <v>1293</v>
      </c>
      <c r="D361" s="1">
        <v>14.8</v>
      </c>
      <c r="H361">
        <v>174</v>
      </c>
      <c r="I361">
        <v>4</v>
      </c>
      <c r="K361">
        <v>0</v>
      </c>
      <c r="L361">
        <v>0</v>
      </c>
    </row>
    <row r="362" spans="1:12" x14ac:dyDescent="0.25">
      <c r="A362" s="1" t="s">
        <v>16</v>
      </c>
      <c r="B362" s="473" t="s">
        <v>1142</v>
      </c>
      <c r="C362" s="1" t="s">
        <v>1140</v>
      </c>
      <c r="D362" s="1">
        <v>14.5</v>
      </c>
      <c r="H362">
        <v>175</v>
      </c>
      <c r="I362">
        <v>4</v>
      </c>
      <c r="K362">
        <v>0</v>
      </c>
      <c r="L362">
        <v>0</v>
      </c>
    </row>
    <row r="363" spans="1:12" x14ac:dyDescent="0.25">
      <c r="A363" s="1" t="s">
        <v>285</v>
      </c>
      <c r="B363" s="473" t="s">
        <v>2103</v>
      </c>
      <c r="C363" s="1" t="s">
        <v>1233</v>
      </c>
      <c r="D363" s="1">
        <v>14.4</v>
      </c>
      <c r="H363">
        <v>176</v>
      </c>
      <c r="I363">
        <v>4</v>
      </c>
      <c r="K363">
        <v>0</v>
      </c>
      <c r="L363">
        <v>0</v>
      </c>
    </row>
    <row r="364" spans="1:12" x14ac:dyDescent="0.25">
      <c r="A364" s="1" t="s">
        <v>16</v>
      </c>
      <c r="B364" s="473" t="s">
        <v>2104</v>
      </c>
      <c r="C364" s="1" t="s">
        <v>1209</v>
      </c>
      <c r="D364" s="1">
        <v>14.2</v>
      </c>
      <c r="H364">
        <v>177</v>
      </c>
      <c r="I364">
        <v>4</v>
      </c>
      <c r="K364">
        <v>0</v>
      </c>
      <c r="L364">
        <v>0</v>
      </c>
    </row>
    <row r="365" spans="1:12" x14ac:dyDescent="0.25">
      <c r="A365" s="1" t="s">
        <v>0</v>
      </c>
      <c r="B365" s="473" t="s">
        <v>1045</v>
      </c>
      <c r="C365" s="1" t="s">
        <v>1044</v>
      </c>
      <c r="D365" s="1">
        <v>14.100000000000001</v>
      </c>
      <c r="H365">
        <v>178</v>
      </c>
      <c r="I365">
        <v>4</v>
      </c>
      <c r="K365">
        <v>0</v>
      </c>
      <c r="L365">
        <v>0</v>
      </c>
    </row>
    <row r="366" spans="1:12" x14ac:dyDescent="0.25">
      <c r="A366" s="1" t="s">
        <v>285</v>
      </c>
      <c r="B366" s="473" t="s">
        <v>1289</v>
      </c>
      <c r="C366" s="1" t="s">
        <v>1282</v>
      </c>
      <c r="D366" s="1">
        <v>13.6</v>
      </c>
      <c r="H366">
        <v>179</v>
      </c>
      <c r="I366">
        <v>4</v>
      </c>
      <c r="K366">
        <v>0</v>
      </c>
      <c r="L366">
        <v>0</v>
      </c>
    </row>
    <row r="367" spans="1:12" x14ac:dyDescent="0.25">
      <c r="A367" s="1" t="s">
        <v>286</v>
      </c>
      <c r="B367" s="473" t="s">
        <v>2105</v>
      </c>
      <c r="C367" s="1" t="s">
        <v>1008</v>
      </c>
      <c r="D367" s="1">
        <v>13.4</v>
      </c>
      <c r="H367">
        <v>180</v>
      </c>
      <c r="I367">
        <v>4</v>
      </c>
      <c r="K367">
        <v>0</v>
      </c>
      <c r="L367">
        <v>0</v>
      </c>
    </row>
    <row r="368" spans="1:12" x14ac:dyDescent="0.25">
      <c r="A368" s="1" t="s">
        <v>16</v>
      </c>
      <c r="B368" s="473" t="s">
        <v>2106</v>
      </c>
      <c r="C368" s="1" t="s">
        <v>1282</v>
      </c>
      <c r="D368" s="1">
        <v>13.4</v>
      </c>
      <c r="H368">
        <v>181</v>
      </c>
      <c r="I368">
        <v>4</v>
      </c>
      <c r="K368">
        <v>0</v>
      </c>
      <c r="L368">
        <v>0</v>
      </c>
    </row>
    <row r="369" spans="1:12" x14ac:dyDescent="0.25">
      <c r="A369" s="1" t="s">
        <v>286</v>
      </c>
      <c r="B369" s="473" t="s">
        <v>2107</v>
      </c>
      <c r="C369" s="1" t="s">
        <v>1132</v>
      </c>
      <c r="D369" s="1">
        <v>13.2</v>
      </c>
      <c r="H369">
        <v>182</v>
      </c>
      <c r="I369">
        <v>4</v>
      </c>
      <c r="K369">
        <v>0</v>
      </c>
      <c r="L369">
        <v>0</v>
      </c>
    </row>
    <row r="370" spans="1:12" x14ac:dyDescent="0.25">
      <c r="A370" s="1" t="s">
        <v>285</v>
      </c>
      <c r="B370" s="473" t="s">
        <v>2108</v>
      </c>
      <c r="C370" s="1" t="s">
        <v>1034</v>
      </c>
      <c r="D370" s="1">
        <v>13</v>
      </c>
      <c r="H370">
        <v>183</v>
      </c>
      <c r="I370">
        <v>4</v>
      </c>
      <c r="K370">
        <v>0</v>
      </c>
      <c r="L370">
        <v>0</v>
      </c>
    </row>
    <row r="371" spans="1:12" x14ac:dyDescent="0.25">
      <c r="A371" s="1" t="s">
        <v>0</v>
      </c>
      <c r="B371" s="473" t="s">
        <v>1242</v>
      </c>
      <c r="C371" s="1" t="s">
        <v>1028</v>
      </c>
      <c r="D371" s="1">
        <v>13</v>
      </c>
      <c r="H371">
        <v>184</v>
      </c>
      <c r="I371">
        <v>4</v>
      </c>
      <c r="K371">
        <v>0</v>
      </c>
      <c r="L371">
        <v>0</v>
      </c>
    </row>
    <row r="372" spans="1:12" x14ac:dyDescent="0.25">
      <c r="A372" s="1" t="s">
        <v>286</v>
      </c>
      <c r="B372" s="473" t="s">
        <v>744</v>
      </c>
      <c r="C372" s="1" t="s">
        <v>1254</v>
      </c>
      <c r="D372" s="1">
        <v>12.6</v>
      </c>
      <c r="H372">
        <v>185</v>
      </c>
      <c r="I372">
        <v>4</v>
      </c>
      <c r="K372">
        <v>0</v>
      </c>
      <c r="L372">
        <v>0</v>
      </c>
    </row>
    <row r="373" spans="1:12" x14ac:dyDescent="0.25">
      <c r="A373" s="1" t="s">
        <v>286</v>
      </c>
      <c r="B373" s="473" t="s">
        <v>1252</v>
      </c>
      <c r="C373" s="1" t="s">
        <v>1243</v>
      </c>
      <c r="D373" s="1">
        <v>12.4</v>
      </c>
      <c r="H373">
        <v>186</v>
      </c>
      <c r="I373">
        <v>4</v>
      </c>
      <c r="K373">
        <v>0</v>
      </c>
      <c r="L373">
        <v>0</v>
      </c>
    </row>
    <row r="374" spans="1:12" x14ac:dyDescent="0.25">
      <c r="A374" s="1" t="s">
        <v>16</v>
      </c>
      <c r="B374" s="473" t="s">
        <v>2109</v>
      </c>
      <c r="C374" s="1" t="s">
        <v>1101</v>
      </c>
      <c r="D374" s="1">
        <v>12.3</v>
      </c>
      <c r="H374">
        <v>187</v>
      </c>
      <c r="I374">
        <v>4</v>
      </c>
      <c r="K374">
        <v>3</v>
      </c>
      <c r="L374">
        <v>1</v>
      </c>
    </row>
    <row r="375" spans="1:12" x14ac:dyDescent="0.25">
      <c r="A375" s="1" t="s">
        <v>285</v>
      </c>
      <c r="B375" s="473" t="s">
        <v>2110</v>
      </c>
      <c r="C375" s="1" t="s">
        <v>1194</v>
      </c>
      <c r="D375" s="1">
        <v>12.100000000000001</v>
      </c>
      <c r="H375">
        <v>1</v>
      </c>
      <c r="I375">
        <v>1</v>
      </c>
      <c r="K375">
        <v>4</v>
      </c>
      <c r="L375">
        <v>0.5</v>
      </c>
    </row>
    <row r="376" spans="1:12" x14ac:dyDescent="0.25">
      <c r="A376" s="1" t="s">
        <v>285</v>
      </c>
      <c r="B376" s="473" t="s">
        <v>1129</v>
      </c>
      <c r="C376" s="1" t="s">
        <v>1122</v>
      </c>
      <c r="D376" s="1">
        <v>12.100000000000001</v>
      </c>
      <c r="H376">
        <v>2</v>
      </c>
      <c r="I376">
        <v>3</v>
      </c>
      <c r="K376">
        <v>4.5</v>
      </c>
      <c r="L376">
        <v>2</v>
      </c>
    </row>
    <row r="377" spans="1:12" x14ac:dyDescent="0.25">
      <c r="A377" s="1" t="s">
        <v>286</v>
      </c>
      <c r="B377" s="473" t="s">
        <v>1099</v>
      </c>
      <c r="C377" s="1" t="s">
        <v>1092</v>
      </c>
      <c r="D377" s="1">
        <v>11.8</v>
      </c>
      <c r="H377">
        <v>3</v>
      </c>
      <c r="I377">
        <v>3</v>
      </c>
      <c r="K377">
        <v>4</v>
      </c>
      <c r="L377">
        <v>1.5</v>
      </c>
    </row>
    <row r="378" spans="1:12" x14ac:dyDescent="0.25">
      <c r="A378" s="1" t="s">
        <v>285</v>
      </c>
      <c r="B378" s="473" t="s">
        <v>2111</v>
      </c>
      <c r="C378" s="1" t="s">
        <v>1186</v>
      </c>
      <c r="D378" s="1">
        <v>11.8</v>
      </c>
      <c r="H378">
        <v>4</v>
      </c>
      <c r="I378">
        <v>3</v>
      </c>
      <c r="K378">
        <v>3.5</v>
      </c>
      <c r="L378">
        <v>0.5</v>
      </c>
    </row>
    <row r="379" spans="1:12" x14ac:dyDescent="0.25">
      <c r="A379" s="1" t="s">
        <v>285</v>
      </c>
      <c r="B379" s="473" t="s">
        <v>1496</v>
      </c>
      <c r="C379" s="1" t="s">
        <v>1018</v>
      </c>
      <c r="D379" s="1">
        <v>11</v>
      </c>
      <c r="H379">
        <v>5</v>
      </c>
      <c r="I379">
        <v>3</v>
      </c>
      <c r="K379">
        <v>3</v>
      </c>
      <c r="L379">
        <v>1.5</v>
      </c>
    </row>
    <row r="380" spans="1:12" x14ac:dyDescent="0.25">
      <c r="A380" s="1" t="s">
        <v>285</v>
      </c>
      <c r="B380" s="473" t="s">
        <v>2112</v>
      </c>
      <c r="C380" s="1" t="s">
        <v>1225</v>
      </c>
      <c r="D380" s="1">
        <v>9.6999999999999993</v>
      </c>
      <c r="H380">
        <v>6</v>
      </c>
      <c r="I380">
        <v>3</v>
      </c>
      <c r="K380">
        <v>4.5</v>
      </c>
      <c r="L380">
        <v>3</v>
      </c>
    </row>
    <row r="381" spans="1:12" x14ac:dyDescent="0.25">
      <c r="A381" s="1" t="s">
        <v>286</v>
      </c>
      <c r="B381" s="473" t="s">
        <v>2113</v>
      </c>
      <c r="C381" s="1" t="s">
        <v>1018</v>
      </c>
      <c r="D381" s="1">
        <v>9.6999999999999993</v>
      </c>
      <c r="H381">
        <v>7</v>
      </c>
      <c r="I381">
        <v>3</v>
      </c>
      <c r="K381">
        <v>4</v>
      </c>
      <c r="L381">
        <v>1.5</v>
      </c>
    </row>
    <row r="382" spans="1:12" x14ac:dyDescent="0.25">
      <c r="A382" s="1" t="s">
        <v>0</v>
      </c>
      <c r="B382" s="473" t="s">
        <v>1292</v>
      </c>
      <c r="C382" s="1" t="s">
        <v>1008</v>
      </c>
      <c r="D382" s="1">
        <v>9.6999999999999993</v>
      </c>
      <c r="H382">
        <v>8</v>
      </c>
      <c r="I382">
        <v>3</v>
      </c>
      <c r="K382">
        <v>4.5</v>
      </c>
      <c r="L382">
        <v>3</v>
      </c>
    </row>
    <row r="383" spans="1:12" x14ac:dyDescent="0.25">
      <c r="A383" s="1" t="s">
        <v>16</v>
      </c>
      <c r="B383" s="473" t="s">
        <v>1157</v>
      </c>
      <c r="C383" s="1" t="s">
        <v>1155</v>
      </c>
      <c r="D383" s="1">
        <v>9.6</v>
      </c>
      <c r="H383">
        <v>9</v>
      </c>
      <c r="I383">
        <v>3</v>
      </c>
      <c r="K383">
        <v>4.5</v>
      </c>
      <c r="L383">
        <v>2</v>
      </c>
    </row>
    <row r="384" spans="1:12" x14ac:dyDescent="0.25">
      <c r="A384" s="1" t="s">
        <v>16</v>
      </c>
      <c r="B384" s="473" t="s">
        <v>1175</v>
      </c>
      <c r="C384" s="1" t="s">
        <v>1172</v>
      </c>
      <c r="D384" s="1">
        <v>9.6</v>
      </c>
      <c r="H384">
        <v>10</v>
      </c>
      <c r="I384">
        <v>3</v>
      </c>
      <c r="K384">
        <v>4</v>
      </c>
      <c r="L384">
        <v>2.5</v>
      </c>
    </row>
    <row r="385" spans="1:12" x14ac:dyDescent="0.25">
      <c r="A385" s="1" t="s">
        <v>0</v>
      </c>
      <c r="B385" s="473" t="s">
        <v>2114</v>
      </c>
      <c r="C385" s="1" t="s">
        <v>1079</v>
      </c>
      <c r="D385" s="1">
        <v>9.5500000000000007</v>
      </c>
      <c r="H385">
        <v>11</v>
      </c>
      <c r="I385">
        <v>3</v>
      </c>
      <c r="K385">
        <v>3.5</v>
      </c>
      <c r="L385">
        <v>1.5</v>
      </c>
    </row>
    <row r="386" spans="1:12" x14ac:dyDescent="0.25">
      <c r="A386" s="1" t="s">
        <v>0</v>
      </c>
      <c r="B386" s="473" t="s">
        <v>2115</v>
      </c>
      <c r="C386" s="1" t="s">
        <v>1225</v>
      </c>
      <c r="D386" s="1">
        <v>9.4499999999999993</v>
      </c>
      <c r="H386">
        <v>12</v>
      </c>
      <c r="I386">
        <v>3</v>
      </c>
      <c r="K386">
        <v>3.5</v>
      </c>
      <c r="L386">
        <v>2.5</v>
      </c>
    </row>
    <row r="387" spans="1:12" x14ac:dyDescent="0.25">
      <c r="A387" s="1" t="s">
        <v>16</v>
      </c>
      <c r="B387" s="473" t="s">
        <v>1116</v>
      </c>
      <c r="C387" s="1" t="s">
        <v>1132</v>
      </c>
      <c r="D387" s="1">
        <v>9.3000000000000007</v>
      </c>
      <c r="H387">
        <v>13</v>
      </c>
      <c r="I387">
        <v>3</v>
      </c>
      <c r="K387">
        <v>0</v>
      </c>
      <c r="L387">
        <v>0</v>
      </c>
    </row>
    <row r="388" spans="1:12" x14ac:dyDescent="0.25">
      <c r="A388" s="1" t="s">
        <v>16</v>
      </c>
      <c r="B388" s="473" t="s">
        <v>2116</v>
      </c>
      <c r="C388" s="1" t="s">
        <v>1165</v>
      </c>
      <c r="D388" s="1">
        <v>9.1</v>
      </c>
      <c r="H388">
        <v>14</v>
      </c>
      <c r="I388">
        <v>3</v>
      </c>
      <c r="K388">
        <v>0</v>
      </c>
      <c r="L388">
        <v>0</v>
      </c>
    </row>
    <row r="389" spans="1:12" x14ac:dyDescent="0.25">
      <c r="A389" s="1" t="s">
        <v>286</v>
      </c>
      <c r="B389" s="473" t="s">
        <v>2182</v>
      </c>
      <c r="C389" s="1" t="s">
        <v>1336</v>
      </c>
      <c r="D389" s="1">
        <v>9</v>
      </c>
      <c r="H389">
        <v>15</v>
      </c>
      <c r="I389">
        <v>3</v>
      </c>
      <c r="K389">
        <v>0</v>
      </c>
      <c r="L389">
        <v>0</v>
      </c>
    </row>
    <row r="390" spans="1:12" x14ac:dyDescent="0.25">
      <c r="A390" s="1" t="s">
        <v>285</v>
      </c>
      <c r="B390" s="473" t="s">
        <v>2117</v>
      </c>
      <c r="C390" s="1" t="s">
        <v>1079</v>
      </c>
      <c r="D390" s="1">
        <v>8.9</v>
      </c>
      <c r="H390">
        <v>16</v>
      </c>
      <c r="I390">
        <v>3</v>
      </c>
      <c r="K390">
        <v>0</v>
      </c>
      <c r="L390">
        <v>0</v>
      </c>
    </row>
    <row r="391" spans="1:12" x14ac:dyDescent="0.25">
      <c r="A391" s="1" t="s">
        <v>285</v>
      </c>
      <c r="B391" s="473" t="s">
        <v>1180</v>
      </c>
      <c r="C391" s="1" t="s">
        <v>1243</v>
      </c>
      <c r="D391" s="1">
        <v>8.5</v>
      </c>
      <c r="H391">
        <v>17</v>
      </c>
      <c r="I391">
        <v>3</v>
      </c>
      <c r="K391">
        <v>0</v>
      </c>
      <c r="L391">
        <v>0</v>
      </c>
    </row>
    <row r="392" spans="1:12" x14ac:dyDescent="0.25">
      <c r="A392" s="1" t="s">
        <v>285</v>
      </c>
      <c r="B392" s="473" t="s">
        <v>732</v>
      </c>
      <c r="C392" s="1" t="s">
        <v>1273</v>
      </c>
      <c r="D392" s="1">
        <v>8.3000000000000007</v>
      </c>
      <c r="H392">
        <v>18</v>
      </c>
      <c r="I392">
        <v>3</v>
      </c>
      <c r="K392">
        <v>0</v>
      </c>
      <c r="L392">
        <v>0</v>
      </c>
    </row>
    <row r="393" spans="1:12" x14ac:dyDescent="0.25">
      <c r="A393" s="1" t="s">
        <v>285</v>
      </c>
      <c r="B393" s="473" t="s">
        <v>739</v>
      </c>
      <c r="C393" s="1" t="s">
        <v>1209</v>
      </c>
      <c r="D393" s="1">
        <v>8</v>
      </c>
      <c r="H393">
        <v>19</v>
      </c>
      <c r="I393">
        <v>3</v>
      </c>
      <c r="K393">
        <v>0</v>
      </c>
      <c r="L393">
        <v>0</v>
      </c>
    </row>
    <row r="394" spans="1:12" x14ac:dyDescent="0.25">
      <c r="A394" s="1" t="s">
        <v>286</v>
      </c>
      <c r="B394" s="473" t="s">
        <v>2118</v>
      </c>
      <c r="C394" s="1" t="s">
        <v>1243</v>
      </c>
      <c r="D394" s="1">
        <v>8</v>
      </c>
      <c r="H394">
        <v>20</v>
      </c>
      <c r="I394">
        <v>3</v>
      </c>
      <c r="K394">
        <v>0</v>
      </c>
      <c r="L394">
        <v>0</v>
      </c>
    </row>
    <row r="395" spans="1:12" x14ac:dyDescent="0.25">
      <c r="A395" s="1" t="s">
        <v>286</v>
      </c>
      <c r="B395" s="473" t="s">
        <v>1098</v>
      </c>
      <c r="C395" s="1" t="s">
        <v>1218</v>
      </c>
      <c r="D395" s="1">
        <v>8</v>
      </c>
      <c r="H395">
        <v>21</v>
      </c>
      <c r="I395">
        <v>3</v>
      </c>
      <c r="K395">
        <v>0</v>
      </c>
      <c r="L395">
        <v>0</v>
      </c>
    </row>
    <row r="396" spans="1:12" x14ac:dyDescent="0.25">
      <c r="A396" s="1" t="s">
        <v>286</v>
      </c>
      <c r="B396" s="473" t="s">
        <v>1300</v>
      </c>
      <c r="C396" s="1" t="s">
        <v>1293</v>
      </c>
      <c r="D396" s="1">
        <v>8</v>
      </c>
      <c r="H396">
        <v>22</v>
      </c>
      <c r="I396">
        <v>3</v>
      </c>
      <c r="K396">
        <v>0</v>
      </c>
      <c r="L396">
        <v>0</v>
      </c>
    </row>
    <row r="397" spans="1:12" x14ac:dyDescent="0.25">
      <c r="A397" s="1" t="s">
        <v>285</v>
      </c>
      <c r="B397" s="473" t="s">
        <v>1198</v>
      </c>
      <c r="C397" s="1" t="s">
        <v>1165</v>
      </c>
      <c r="D397" s="1">
        <v>7.9</v>
      </c>
      <c r="H397">
        <v>23</v>
      </c>
      <c r="I397">
        <v>3</v>
      </c>
      <c r="K397">
        <v>0</v>
      </c>
      <c r="L397">
        <v>0</v>
      </c>
    </row>
    <row r="398" spans="1:12" x14ac:dyDescent="0.25">
      <c r="A398" s="1" t="s">
        <v>285</v>
      </c>
      <c r="B398" s="473" t="s">
        <v>1498</v>
      </c>
      <c r="C398" s="1" t="s">
        <v>1314</v>
      </c>
      <c r="D398" s="1">
        <v>7.8</v>
      </c>
      <c r="H398">
        <v>24</v>
      </c>
      <c r="I398">
        <v>3</v>
      </c>
      <c r="K398">
        <v>0</v>
      </c>
      <c r="L398">
        <v>0</v>
      </c>
    </row>
    <row r="399" spans="1:12" x14ac:dyDescent="0.25">
      <c r="A399" s="1" t="s">
        <v>286</v>
      </c>
      <c r="B399" s="473" t="s">
        <v>1183</v>
      </c>
      <c r="C399" s="1" t="s">
        <v>1140</v>
      </c>
      <c r="D399" s="1">
        <v>7.4</v>
      </c>
      <c r="H399">
        <v>25</v>
      </c>
      <c r="I399">
        <v>3</v>
      </c>
      <c r="K399">
        <v>0</v>
      </c>
      <c r="L399">
        <v>0</v>
      </c>
    </row>
    <row r="400" spans="1:12" x14ac:dyDescent="0.25">
      <c r="A400" s="1" t="s">
        <v>285</v>
      </c>
      <c r="B400" s="473" t="s">
        <v>1176</v>
      </c>
      <c r="C400" s="1" t="s">
        <v>1140</v>
      </c>
      <c r="D400" s="1">
        <v>7.1</v>
      </c>
      <c r="H400">
        <v>26</v>
      </c>
      <c r="I400">
        <v>3</v>
      </c>
      <c r="K400">
        <v>0</v>
      </c>
      <c r="L400">
        <v>0</v>
      </c>
    </row>
    <row r="401" spans="1:12" x14ac:dyDescent="0.25">
      <c r="A401" s="1" t="s">
        <v>286</v>
      </c>
      <c r="B401" s="473" t="s">
        <v>2119</v>
      </c>
      <c r="C401" s="1" t="s">
        <v>1034</v>
      </c>
      <c r="D401" s="1">
        <v>7</v>
      </c>
      <c r="H401">
        <v>27</v>
      </c>
      <c r="I401">
        <v>3</v>
      </c>
      <c r="K401">
        <v>0</v>
      </c>
      <c r="L401">
        <v>0</v>
      </c>
    </row>
    <row r="402" spans="1:12" x14ac:dyDescent="0.25">
      <c r="A402" s="1" t="s">
        <v>16</v>
      </c>
      <c r="B402" s="473" t="s">
        <v>2120</v>
      </c>
      <c r="C402" s="1" t="s">
        <v>1186</v>
      </c>
      <c r="D402" s="1">
        <v>7</v>
      </c>
      <c r="H402">
        <v>28</v>
      </c>
      <c r="I402">
        <v>3</v>
      </c>
      <c r="K402">
        <v>0</v>
      </c>
      <c r="L402">
        <v>0</v>
      </c>
    </row>
    <row r="403" spans="1:12" x14ac:dyDescent="0.25">
      <c r="A403" s="1" t="s">
        <v>285</v>
      </c>
      <c r="B403" s="473" t="s">
        <v>2121</v>
      </c>
      <c r="C403" s="1" t="s">
        <v>1008</v>
      </c>
      <c r="D403" s="1">
        <v>6.9</v>
      </c>
      <c r="H403">
        <v>29</v>
      </c>
      <c r="I403">
        <v>3</v>
      </c>
      <c r="K403">
        <v>0</v>
      </c>
      <c r="L403">
        <v>0</v>
      </c>
    </row>
    <row r="404" spans="1:12" x14ac:dyDescent="0.25">
      <c r="A404" s="1" t="s">
        <v>0</v>
      </c>
      <c r="B404" s="473" t="s">
        <v>1219</v>
      </c>
      <c r="C404" s="1" t="s">
        <v>1225</v>
      </c>
      <c r="D404" s="1">
        <v>6.5</v>
      </c>
      <c r="H404">
        <v>30</v>
      </c>
      <c r="I404">
        <v>3</v>
      </c>
      <c r="K404">
        <v>0</v>
      </c>
      <c r="L404">
        <v>0</v>
      </c>
    </row>
    <row r="405" spans="1:12" x14ac:dyDescent="0.25">
      <c r="A405" s="1" t="s">
        <v>285</v>
      </c>
      <c r="B405" s="473" t="s">
        <v>2122</v>
      </c>
      <c r="C405" s="1" t="s">
        <v>1132</v>
      </c>
      <c r="D405" s="1">
        <v>6.4</v>
      </c>
      <c r="H405">
        <v>31</v>
      </c>
      <c r="I405">
        <v>3</v>
      </c>
      <c r="K405">
        <v>0</v>
      </c>
      <c r="L405">
        <v>0</v>
      </c>
    </row>
    <row r="406" spans="1:12" x14ac:dyDescent="0.25">
      <c r="A406" s="1" t="s">
        <v>285</v>
      </c>
      <c r="B406" s="473" t="s">
        <v>2123</v>
      </c>
      <c r="C406" s="1" t="s">
        <v>1140</v>
      </c>
      <c r="D406" s="1">
        <v>6</v>
      </c>
      <c r="H406">
        <v>129</v>
      </c>
      <c r="I406">
        <v>4</v>
      </c>
      <c r="K406">
        <v>0</v>
      </c>
      <c r="L406">
        <v>0</v>
      </c>
    </row>
    <row r="407" spans="1:12" x14ac:dyDescent="0.25">
      <c r="A407" s="1" t="s">
        <v>285</v>
      </c>
      <c r="B407" s="473" t="s">
        <v>2124</v>
      </c>
      <c r="C407" s="1" t="s">
        <v>1061</v>
      </c>
      <c r="D407" s="1">
        <v>6</v>
      </c>
      <c r="H407">
        <v>32</v>
      </c>
      <c r="I407">
        <v>3</v>
      </c>
      <c r="K407">
        <v>0</v>
      </c>
      <c r="L407">
        <v>0</v>
      </c>
    </row>
    <row r="408" spans="1:12" x14ac:dyDescent="0.25">
      <c r="A408" s="1" t="s">
        <v>16</v>
      </c>
      <c r="B408" s="473" t="s">
        <v>2125</v>
      </c>
      <c r="C408" s="1" t="s">
        <v>1034</v>
      </c>
      <c r="D408" s="1">
        <v>6</v>
      </c>
      <c r="H408">
        <v>33</v>
      </c>
      <c r="I408">
        <v>3</v>
      </c>
      <c r="K408">
        <v>0</v>
      </c>
      <c r="L408">
        <v>0</v>
      </c>
    </row>
    <row r="409" spans="1:12" x14ac:dyDescent="0.25">
      <c r="A409" s="1" t="s">
        <v>286</v>
      </c>
      <c r="B409" s="473" t="s">
        <v>2126</v>
      </c>
      <c r="C409" s="1" t="s">
        <v>1052</v>
      </c>
      <c r="D409" s="1">
        <v>6</v>
      </c>
      <c r="H409">
        <v>34</v>
      </c>
      <c r="I409">
        <v>3</v>
      </c>
      <c r="K409">
        <v>0</v>
      </c>
      <c r="L409">
        <v>0</v>
      </c>
    </row>
    <row r="410" spans="1:12" x14ac:dyDescent="0.25">
      <c r="A410" s="1" t="s">
        <v>285</v>
      </c>
      <c r="B410" s="473" t="s">
        <v>1278</v>
      </c>
      <c r="C410" s="1" t="s">
        <v>1273</v>
      </c>
      <c r="D410" s="1">
        <v>5.9</v>
      </c>
      <c r="H410">
        <v>35</v>
      </c>
      <c r="I410">
        <v>3</v>
      </c>
      <c r="K410">
        <v>0</v>
      </c>
      <c r="L410">
        <v>0</v>
      </c>
    </row>
    <row r="411" spans="1:12" x14ac:dyDescent="0.25">
      <c r="A411" s="1" t="s">
        <v>16</v>
      </c>
      <c r="B411" s="473" t="s">
        <v>2127</v>
      </c>
      <c r="C411" s="1" t="s">
        <v>1018</v>
      </c>
      <c r="D411" s="1">
        <v>5.9</v>
      </c>
      <c r="H411">
        <v>36</v>
      </c>
      <c r="I411">
        <v>3</v>
      </c>
      <c r="K411">
        <v>0</v>
      </c>
      <c r="L411">
        <v>0</v>
      </c>
    </row>
    <row r="412" spans="1:12" x14ac:dyDescent="0.25">
      <c r="A412" s="1" t="s">
        <v>285</v>
      </c>
      <c r="B412" s="473" t="s">
        <v>1073</v>
      </c>
      <c r="C412" s="1" t="s">
        <v>1070</v>
      </c>
      <c r="D412" s="1">
        <v>5.7</v>
      </c>
      <c r="H412">
        <v>37</v>
      </c>
      <c r="I412">
        <v>3</v>
      </c>
      <c r="K412">
        <v>0</v>
      </c>
      <c r="L412">
        <v>0</v>
      </c>
    </row>
    <row r="413" spans="1:12" x14ac:dyDescent="0.25">
      <c r="A413" s="1" t="s">
        <v>16</v>
      </c>
      <c r="B413" s="473" t="s">
        <v>1266</v>
      </c>
      <c r="C413" s="1" t="s">
        <v>1264</v>
      </c>
      <c r="D413" s="1">
        <v>5.7</v>
      </c>
      <c r="H413">
        <v>38</v>
      </c>
      <c r="I413">
        <v>3</v>
      </c>
      <c r="K413">
        <v>0</v>
      </c>
      <c r="L413">
        <v>0</v>
      </c>
    </row>
    <row r="414" spans="1:12" x14ac:dyDescent="0.25">
      <c r="A414" s="1" t="s">
        <v>286</v>
      </c>
      <c r="B414" s="473" t="s">
        <v>1280</v>
      </c>
      <c r="C414" s="1" t="s">
        <v>1273</v>
      </c>
      <c r="D414" s="1">
        <v>5.4</v>
      </c>
      <c r="H414">
        <v>39</v>
      </c>
      <c r="I414">
        <v>3</v>
      </c>
      <c r="K414">
        <v>0</v>
      </c>
      <c r="L414">
        <v>0</v>
      </c>
    </row>
    <row r="415" spans="1:12" x14ac:dyDescent="0.25">
      <c r="A415" s="1" t="s">
        <v>285</v>
      </c>
      <c r="B415" s="473" t="s">
        <v>2128</v>
      </c>
      <c r="C415" s="1" t="s">
        <v>1018</v>
      </c>
      <c r="D415" s="1">
        <v>5.4</v>
      </c>
      <c r="H415">
        <v>40</v>
      </c>
      <c r="I415">
        <v>3</v>
      </c>
      <c r="J415" s="438"/>
      <c r="K415">
        <v>0</v>
      </c>
      <c r="L415">
        <v>0</v>
      </c>
    </row>
    <row r="416" spans="1:12" x14ac:dyDescent="0.25">
      <c r="A416" s="1" t="s">
        <v>286</v>
      </c>
      <c r="B416" s="473" t="s">
        <v>2129</v>
      </c>
      <c r="C416" s="1" t="s">
        <v>1092</v>
      </c>
      <c r="D416" s="1">
        <v>5.4</v>
      </c>
      <c r="H416">
        <v>41</v>
      </c>
      <c r="I416">
        <v>3</v>
      </c>
      <c r="K416">
        <v>0</v>
      </c>
      <c r="L416">
        <v>0</v>
      </c>
    </row>
    <row r="417" spans="1:12" x14ac:dyDescent="0.25">
      <c r="A417" s="1" t="s">
        <v>16</v>
      </c>
      <c r="B417" s="473" t="s">
        <v>2130</v>
      </c>
      <c r="C417" s="1" t="s">
        <v>1202</v>
      </c>
      <c r="D417" s="1">
        <v>5.3</v>
      </c>
      <c r="H417">
        <v>42</v>
      </c>
      <c r="I417">
        <v>3</v>
      </c>
      <c r="K417">
        <v>0</v>
      </c>
      <c r="L417">
        <v>0</v>
      </c>
    </row>
    <row r="418" spans="1:12" x14ac:dyDescent="0.25">
      <c r="A418" s="1" t="s">
        <v>285</v>
      </c>
      <c r="B418" s="473" t="s">
        <v>1039</v>
      </c>
      <c r="C418" s="1" t="s">
        <v>1243</v>
      </c>
      <c r="D418" s="1">
        <v>5.0999999999999996</v>
      </c>
      <c r="H418">
        <v>43</v>
      </c>
      <c r="I418">
        <v>3</v>
      </c>
      <c r="K418">
        <v>0</v>
      </c>
      <c r="L418">
        <v>0</v>
      </c>
    </row>
    <row r="419" spans="1:12" x14ac:dyDescent="0.25">
      <c r="A419" s="1" t="s">
        <v>286</v>
      </c>
      <c r="B419" s="473" t="s">
        <v>2131</v>
      </c>
      <c r="C419" s="1" t="s">
        <v>1028</v>
      </c>
      <c r="D419" s="1">
        <v>5.0999999999999996</v>
      </c>
      <c r="H419">
        <v>44</v>
      </c>
      <c r="I419">
        <v>3</v>
      </c>
      <c r="K419">
        <v>0</v>
      </c>
      <c r="L419">
        <v>0</v>
      </c>
    </row>
    <row r="420" spans="1:12" x14ac:dyDescent="0.25">
      <c r="A420" s="1" t="s">
        <v>16</v>
      </c>
      <c r="B420" s="473" t="s">
        <v>1083</v>
      </c>
      <c r="C420" s="1" t="s">
        <v>1079</v>
      </c>
      <c r="D420" s="1">
        <v>4.9000000000000004</v>
      </c>
      <c r="H420">
        <v>45</v>
      </c>
      <c r="I420">
        <v>3</v>
      </c>
      <c r="K420">
        <v>0</v>
      </c>
      <c r="L420">
        <v>0</v>
      </c>
    </row>
    <row r="421" spans="1:12" x14ac:dyDescent="0.25">
      <c r="A421" s="1" t="s">
        <v>16</v>
      </c>
      <c r="B421" s="473" t="s">
        <v>2132</v>
      </c>
      <c r="C421" s="1" t="s">
        <v>1243</v>
      </c>
      <c r="D421" s="1">
        <v>4.9000000000000004</v>
      </c>
      <c r="H421">
        <v>46</v>
      </c>
      <c r="I421">
        <v>3</v>
      </c>
      <c r="K421">
        <v>0</v>
      </c>
      <c r="L421">
        <v>0</v>
      </c>
    </row>
    <row r="422" spans="1:12" x14ac:dyDescent="0.25">
      <c r="A422" s="1" t="s">
        <v>285</v>
      </c>
      <c r="B422" s="473" t="s">
        <v>1269</v>
      </c>
      <c r="C422" s="1" t="s">
        <v>1186</v>
      </c>
      <c r="D422" s="1">
        <v>4.5999999999999996</v>
      </c>
      <c r="H422">
        <v>47</v>
      </c>
      <c r="I422">
        <v>3</v>
      </c>
      <c r="K422">
        <v>0</v>
      </c>
      <c r="L422">
        <v>0</v>
      </c>
    </row>
    <row r="423" spans="1:12" x14ac:dyDescent="0.25">
      <c r="A423" s="1" t="s">
        <v>285</v>
      </c>
      <c r="B423" s="473" t="s">
        <v>2133</v>
      </c>
      <c r="C423" s="1" t="s">
        <v>1155</v>
      </c>
      <c r="D423" s="1">
        <v>4.5</v>
      </c>
      <c r="H423">
        <v>48</v>
      </c>
      <c r="I423">
        <v>3</v>
      </c>
      <c r="K423">
        <v>0</v>
      </c>
      <c r="L423">
        <v>0</v>
      </c>
    </row>
    <row r="424" spans="1:12" x14ac:dyDescent="0.25">
      <c r="A424" s="1" t="s">
        <v>285</v>
      </c>
      <c r="B424" s="473" t="s">
        <v>2134</v>
      </c>
      <c r="C424" s="1" t="s">
        <v>1225</v>
      </c>
      <c r="D424" s="1">
        <v>4.5</v>
      </c>
      <c r="H424">
        <v>49</v>
      </c>
      <c r="I424">
        <v>3</v>
      </c>
      <c r="K424">
        <v>0</v>
      </c>
      <c r="L424">
        <v>0</v>
      </c>
    </row>
    <row r="425" spans="1:12" x14ac:dyDescent="0.25">
      <c r="A425" s="1" t="s">
        <v>16</v>
      </c>
      <c r="B425" s="473" t="s">
        <v>2135</v>
      </c>
      <c r="C425" s="1" t="s">
        <v>1155</v>
      </c>
      <c r="D425" s="1">
        <v>4.5</v>
      </c>
      <c r="H425">
        <v>50</v>
      </c>
      <c r="I425">
        <v>3</v>
      </c>
      <c r="K425">
        <v>0</v>
      </c>
      <c r="L425">
        <v>0</v>
      </c>
    </row>
    <row r="426" spans="1:12" x14ac:dyDescent="0.25">
      <c r="A426" s="1" t="s">
        <v>286</v>
      </c>
      <c r="B426" s="473" t="s">
        <v>2136</v>
      </c>
      <c r="C426" s="1" t="s">
        <v>1034</v>
      </c>
      <c r="D426" s="1">
        <v>4.4000000000000004</v>
      </c>
      <c r="H426">
        <v>51</v>
      </c>
      <c r="I426">
        <v>3</v>
      </c>
      <c r="K426">
        <v>0</v>
      </c>
      <c r="L426">
        <v>0</v>
      </c>
    </row>
    <row r="427" spans="1:12" x14ac:dyDescent="0.25">
      <c r="A427" s="1" t="s">
        <v>286</v>
      </c>
      <c r="B427" s="473" t="s">
        <v>2137</v>
      </c>
      <c r="C427" s="1" t="s">
        <v>1150</v>
      </c>
      <c r="D427" s="1">
        <v>3.9000000000000004</v>
      </c>
      <c r="H427">
        <v>52</v>
      </c>
      <c r="I427">
        <v>3</v>
      </c>
      <c r="K427">
        <v>0</v>
      </c>
      <c r="L427">
        <v>0</v>
      </c>
    </row>
    <row r="428" spans="1:12" x14ac:dyDescent="0.25">
      <c r="A428" s="1" t="s">
        <v>16</v>
      </c>
      <c r="B428" s="473" t="s">
        <v>729</v>
      </c>
      <c r="C428" s="1" t="s">
        <v>1052</v>
      </c>
      <c r="D428" s="1">
        <v>3.8000000000000003</v>
      </c>
      <c r="H428">
        <v>53</v>
      </c>
      <c r="I428">
        <v>3</v>
      </c>
      <c r="K428">
        <v>0</v>
      </c>
      <c r="L428">
        <v>0</v>
      </c>
    </row>
    <row r="429" spans="1:12" x14ac:dyDescent="0.25">
      <c r="A429" s="1" t="s">
        <v>286</v>
      </c>
      <c r="B429" s="473" t="s">
        <v>1170</v>
      </c>
      <c r="C429" s="1" t="s">
        <v>1225</v>
      </c>
      <c r="D429" s="1">
        <v>3.8</v>
      </c>
      <c r="H429">
        <v>54</v>
      </c>
      <c r="I429">
        <v>3</v>
      </c>
      <c r="K429">
        <v>0</v>
      </c>
      <c r="L429">
        <v>0</v>
      </c>
    </row>
    <row r="430" spans="1:12" x14ac:dyDescent="0.25">
      <c r="A430" s="1" t="s">
        <v>286</v>
      </c>
      <c r="B430" s="473" t="s">
        <v>1076</v>
      </c>
      <c r="C430" s="1" t="s">
        <v>1233</v>
      </c>
      <c r="D430" s="1">
        <v>3.8</v>
      </c>
      <c r="H430">
        <v>55</v>
      </c>
      <c r="I430">
        <v>3</v>
      </c>
      <c r="K430">
        <v>0</v>
      </c>
      <c r="L430">
        <v>0</v>
      </c>
    </row>
    <row r="431" spans="1:12" x14ac:dyDescent="0.25">
      <c r="A431" s="1" t="s">
        <v>286</v>
      </c>
      <c r="B431" s="473" t="s">
        <v>1191</v>
      </c>
      <c r="C431" s="1" t="s">
        <v>1052</v>
      </c>
      <c r="D431" s="1">
        <v>3.6</v>
      </c>
      <c r="H431">
        <v>56</v>
      </c>
      <c r="I431">
        <v>3</v>
      </c>
      <c r="K431">
        <v>0</v>
      </c>
      <c r="L431">
        <v>0</v>
      </c>
    </row>
    <row r="432" spans="1:12" x14ac:dyDescent="0.25">
      <c r="A432" s="1" t="s">
        <v>16</v>
      </c>
      <c r="B432" s="473" t="s">
        <v>2138</v>
      </c>
      <c r="C432" s="1" t="s">
        <v>1194</v>
      </c>
      <c r="D432" s="1">
        <v>3.2</v>
      </c>
      <c r="H432">
        <v>57</v>
      </c>
      <c r="I432">
        <v>3</v>
      </c>
      <c r="K432">
        <v>0</v>
      </c>
      <c r="L432">
        <v>0</v>
      </c>
    </row>
    <row r="433" spans="1:12" x14ac:dyDescent="0.25">
      <c r="A433" s="1" t="s">
        <v>16</v>
      </c>
      <c r="B433" s="473" t="s">
        <v>1495</v>
      </c>
      <c r="C433" s="1" t="s">
        <v>1132</v>
      </c>
      <c r="D433" s="1">
        <v>3.1</v>
      </c>
      <c r="H433">
        <v>58</v>
      </c>
      <c r="I433">
        <v>3</v>
      </c>
      <c r="K433">
        <v>0</v>
      </c>
      <c r="L433">
        <v>0</v>
      </c>
    </row>
    <row r="434" spans="1:12" x14ac:dyDescent="0.25">
      <c r="A434" s="1" t="s">
        <v>286</v>
      </c>
      <c r="B434" s="473" t="s">
        <v>2139</v>
      </c>
      <c r="C434" s="1" t="s">
        <v>1165</v>
      </c>
      <c r="D434" s="1">
        <v>3.1</v>
      </c>
      <c r="H434">
        <v>59</v>
      </c>
      <c r="I434">
        <v>3</v>
      </c>
      <c r="K434">
        <v>0</v>
      </c>
      <c r="L434">
        <v>0</v>
      </c>
    </row>
    <row r="435" spans="1:12" x14ac:dyDescent="0.25">
      <c r="A435" s="1" t="s">
        <v>16</v>
      </c>
      <c r="B435" s="473" t="s">
        <v>1221</v>
      </c>
      <c r="C435" s="1" t="s">
        <v>1218</v>
      </c>
      <c r="D435" s="1">
        <v>3</v>
      </c>
      <c r="H435">
        <v>60</v>
      </c>
      <c r="I435">
        <v>3</v>
      </c>
      <c r="K435">
        <v>0</v>
      </c>
      <c r="L435">
        <v>0</v>
      </c>
    </row>
    <row r="436" spans="1:12" x14ac:dyDescent="0.25">
      <c r="A436" s="1" t="s">
        <v>16</v>
      </c>
      <c r="B436" s="473" t="s">
        <v>1115</v>
      </c>
      <c r="C436" s="1" t="s">
        <v>1254</v>
      </c>
      <c r="D436" s="1">
        <v>2.8000000000000003</v>
      </c>
      <c r="H436">
        <v>61</v>
      </c>
      <c r="I436">
        <v>3</v>
      </c>
      <c r="K436">
        <v>0</v>
      </c>
      <c r="L436">
        <v>0</v>
      </c>
    </row>
    <row r="437" spans="1:12" x14ac:dyDescent="0.25">
      <c r="A437" s="1" t="s">
        <v>16</v>
      </c>
      <c r="B437" s="473" t="s">
        <v>2183</v>
      </c>
      <c r="C437" s="1" t="s">
        <v>1339</v>
      </c>
      <c r="D437" s="1">
        <v>2.8000000000000003</v>
      </c>
      <c r="H437">
        <v>62</v>
      </c>
      <c r="I437">
        <v>3</v>
      </c>
      <c r="K437">
        <v>0</v>
      </c>
      <c r="L437">
        <v>0</v>
      </c>
    </row>
    <row r="438" spans="1:12" x14ac:dyDescent="0.25">
      <c r="A438" s="1" t="s">
        <v>0</v>
      </c>
      <c r="B438" s="473" t="s">
        <v>1208</v>
      </c>
      <c r="C438" s="1" t="s">
        <v>1209</v>
      </c>
      <c r="D438" s="1">
        <v>2.75</v>
      </c>
      <c r="H438">
        <v>63</v>
      </c>
      <c r="I438">
        <v>3</v>
      </c>
      <c r="K438">
        <v>0</v>
      </c>
      <c r="L438">
        <v>0</v>
      </c>
    </row>
    <row r="439" spans="1:12" x14ac:dyDescent="0.25">
      <c r="A439" s="1" t="s">
        <v>286</v>
      </c>
      <c r="B439" s="473" t="s">
        <v>1130</v>
      </c>
      <c r="C439" s="1" t="s">
        <v>1122</v>
      </c>
      <c r="D439" s="1">
        <v>2.7</v>
      </c>
      <c r="H439">
        <v>64</v>
      </c>
      <c r="I439">
        <v>3</v>
      </c>
      <c r="K439">
        <v>0</v>
      </c>
      <c r="L439">
        <v>0</v>
      </c>
    </row>
    <row r="440" spans="1:12" x14ac:dyDescent="0.25">
      <c r="A440" s="1" t="s">
        <v>285</v>
      </c>
      <c r="B440" s="473" t="s">
        <v>2140</v>
      </c>
      <c r="C440" s="1" t="s">
        <v>1070</v>
      </c>
      <c r="D440" s="1">
        <v>2.6</v>
      </c>
      <c r="H440">
        <v>65</v>
      </c>
      <c r="I440">
        <v>3</v>
      </c>
      <c r="K440">
        <v>0</v>
      </c>
      <c r="L440">
        <v>0</v>
      </c>
    </row>
    <row r="441" spans="1:12" x14ac:dyDescent="0.25">
      <c r="A441" s="1" t="s">
        <v>16</v>
      </c>
      <c r="B441" s="473" t="s">
        <v>1203</v>
      </c>
      <c r="C441" s="1" t="s">
        <v>1070</v>
      </c>
      <c r="D441" s="1">
        <v>2.2999999999999998</v>
      </c>
      <c r="H441">
        <v>66</v>
      </c>
      <c r="I441">
        <v>3</v>
      </c>
      <c r="K441">
        <v>0</v>
      </c>
      <c r="L441">
        <v>0</v>
      </c>
    </row>
    <row r="442" spans="1:12" x14ac:dyDescent="0.25">
      <c r="A442" s="1" t="s">
        <v>16</v>
      </c>
      <c r="B442" s="473" t="s">
        <v>1046</v>
      </c>
      <c r="C442" s="1" t="s">
        <v>1044</v>
      </c>
      <c r="D442" s="1">
        <v>2.2000000000000002</v>
      </c>
      <c r="H442">
        <v>67</v>
      </c>
      <c r="I442">
        <v>3</v>
      </c>
      <c r="K442">
        <v>0</v>
      </c>
      <c r="L442">
        <v>0</v>
      </c>
    </row>
    <row r="443" spans="1:12" x14ac:dyDescent="0.25">
      <c r="A443" s="1" t="s">
        <v>286</v>
      </c>
      <c r="B443" s="473" t="s">
        <v>2141</v>
      </c>
      <c r="C443" s="1" t="s">
        <v>1233</v>
      </c>
      <c r="D443" s="1">
        <v>2.1</v>
      </c>
      <c r="H443">
        <v>68</v>
      </c>
      <c r="I443">
        <v>3</v>
      </c>
      <c r="K443">
        <v>0</v>
      </c>
      <c r="L443">
        <v>0</v>
      </c>
    </row>
    <row r="444" spans="1:12" x14ac:dyDescent="0.25">
      <c r="A444" s="1" t="s">
        <v>285</v>
      </c>
      <c r="B444" s="473" t="s">
        <v>1248</v>
      </c>
      <c r="C444" s="1" t="s">
        <v>1070</v>
      </c>
      <c r="D444" s="1">
        <v>2.1</v>
      </c>
      <c r="H444">
        <v>69</v>
      </c>
      <c r="I444">
        <v>3</v>
      </c>
      <c r="K444">
        <v>0</v>
      </c>
      <c r="L444">
        <v>0</v>
      </c>
    </row>
    <row r="445" spans="1:12" x14ac:dyDescent="0.25">
      <c r="A445" s="1" t="s">
        <v>286</v>
      </c>
      <c r="B445" s="473" t="s">
        <v>2142</v>
      </c>
      <c r="C445" s="1" t="s">
        <v>1132</v>
      </c>
      <c r="D445" s="1">
        <v>2.1</v>
      </c>
      <c r="H445">
        <v>70</v>
      </c>
      <c r="I445">
        <v>3</v>
      </c>
      <c r="K445">
        <v>0</v>
      </c>
      <c r="L445">
        <v>0</v>
      </c>
    </row>
    <row r="446" spans="1:12" x14ac:dyDescent="0.25">
      <c r="A446" s="1" t="s">
        <v>285</v>
      </c>
      <c r="B446" s="473" t="s">
        <v>1068</v>
      </c>
      <c r="C446" s="1" t="s">
        <v>1061</v>
      </c>
      <c r="D446" s="1">
        <v>2.1</v>
      </c>
      <c r="H446">
        <v>71</v>
      </c>
      <c r="I446">
        <v>3</v>
      </c>
      <c r="K446">
        <v>0</v>
      </c>
      <c r="L446">
        <v>0</v>
      </c>
    </row>
    <row r="447" spans="1:12" x14ac:dyDescent="0.25">
      <c r="A447" s="1" t="s">
        <v>286</v>
      </c>
      <c r="B447" s="473" t="s">
        <v>1184</v>
      </c>
      <c r="C447" s="1" t="s">
        <v>1172</v>
      </c>
      <c r="D447" s="1">
        <v>2</v>
      </c>
      <c r="H447">
        <v>72</v>
      </c>
      <c r="I447">
        <v>3</v>
      </c>
      <c r="K447">
        <v>0</v>
      </c>
      <c r="L447">
        <v>0</v>
      </c>
    </row>
    <row r="448" spans="1:12" x14ac:dyDescent="0.25">
      <c r="A448" s="1" t="s">
        <v>286</v>
      </c>
      <c r="B448" s="473" t="s">
        <v>2143</v>
      </c>
      <c r="C448" s="1" t="s">
        <v>1202</v>
      </c>
      <c r="D448" s="1">
        <v>2</v>
      </c>
      <c r="H448">
        <v>73</v>
      </c>
      <c r="I448">
        <v>3</v>
      </c>
      <c r="K448">
        <v>0</v>
      </c>
      <c r="L448">
        <v>0</v>
      </c>
    </row>
    <row r="449" spans="1:12" x14ac:dyDescent="0.25">
      <c r="A449" s="1" t="s">
        <v>16</v>
      </c>
      <c r="B449" s="473" t="s">
        <v>1094</v>
      </c>
      <c r="C449" s="1" t="s">
        <v>1092</v>
      </c>
      <c r="D449" s="1">
        <v>1.9000000000000001</v>
      </c>
      <c r="H449">
        <v>74</v>
      </c>
      <c r="I449">
        <v>3</v>
      </c>
      <c r="K449">
        <v>0</v>
      </c>
      <c r="L449">
        <v>0</v>
      </c>
    </row>
    <row r="450" spans="1:12" x14ac:dyDescent="0.25">
      <c r="A450" s="1" t="s">
        <v>286</v>
      </c>
      <c r="B450" s="473" t="s">
        <v>1147</v>
      </c>
      <c r="C450" s="1" t="s">
        <v>1254</v>
      </c>
      <c r="D450" s="1">
        <v>1.8</v>
      </c>
      <c r="H450">
        <v>75</v>
      </c>
      <c r="I450">
        <v>3</v>
      </c>
      <c r="K450">
        <v>0</v>
      </c>
      <c r="L450">
        <v>0</v>
      </c>
    </row>
    <row r="451" spans="1:12" x14ac:dyDescent="0.25">
      <c r="A451" s="1" t="s">
        <v>286</v>
      </c>
      <c r="B451" s="473" t="s">
        <v>2144</v>
      </c>
      <c r="C451" s="1" t="s">
        <v>1218</v>
      </c>
      <c r="D451" s="1">
        <v>1.8</v>
      </c>
      <c r="H451">
        <v>76</v>
      </c>
      <c r="I451">
        <v>3</v>
      </c>
      <c r="K451">
        <v>0</v>
      </c>
      <c r="L451">
        <v>0</v>
      </c>
    </row>
    <row r="452" spans="1:12" x14ac:dyDescent="0.25">
      <c r="A452" s="1" t="s">
        <v>285</v>
      </c>
      <c r="B452" s="473" t="s">
        <v>1057</v>
      </c>
      <c r="C452" s="1" t="s">
        <v>1052</v>
      </c>
      <c r="D452" s="1">
        <v>1.7000000000000002</v>
      </c>
      <c r="H452">
        <v>77</v>
      </c>
      <c r="I452">
        <v>3</v>
      </c>
      <c r="K452">
        <v>0</v>
      </c>
      <c r="L452">
        <v>0</v>
      </c>
    </row>
    <row r="453" spans="1:12" x14ac:dyDescent="0.25">
      <c r="A453" s="1" t="s">
        <v>286</v>
      </c>
      <c r="B453" s="473" t="s">
        <v>2145</v>
      </c>
      <c r="C453" s="1" t="s">
        <v>1112</v>
      </c>
      <c r="D453" s="1">
        <v>1.6</v>
      </c>
      <c r="H453">
        <v>78</v>
      </c>
      <c r="I453">
        <v>3</v>
      </c>
      <c r="K453">
        <v>0</v>
      </c>
      <c r="L453">
        <v>0</v>
      </c>
    </row>
    <row r="454" spans="1:12" x14ac:dyDescent="0.25">
      <c r="A454" s="1" t="s">
        <v>286</v>
      </c>
      <c r="B454" s="473" t="s">
        <v>740</v>
      </c>
      <c r="C454" s="1" t="s">
        <v>1150</v>
      </c>
      <c r="D454" s="1">
        <v>1.5</v>
      </c>
      <c r="H454">
        <v>79</v>
      </c>
      <c r="I454">
        <v>3</v>
      </c>
      <c r="K454">
        <v>0</v>
      </c>
      <c r="L454">
        <v>0</v>
      </c>
    </row>
    <row r="455" spans="1:12" x14ac:dyDescent="0.25">
      <c r="A455" s="1" t="s">
        <v>16</v>
      </c>
      <c r="B455" s="473" t="s">
        <v>1287</v>
      </c>
      <c r="C455" s="1" t="s">
        <v>1165</v>
      </c>
      <c r="D455" s="1">
        <v>1.2000000000000002</v>
      </c>
      <c r="H455">
        <v>80</v>
      </c>
      <c r="I455">
        <v>3</v>
      </c>
      <c r="K455">
        <v>0</v>
      </c>
      <c r="L455">
        <v>0</v>
      </c>
    </row>
    <row r="456" spans="1:12" x14ac:dyDescent="0.25">
      <c r="A456" s="1" t="s">
        <v>0</v>
      </c>
      <c r="B456" s="473" t="s">
        <v>1102</v>
      </c>
      <c r="C456" s="1" t="s">
        <v>1101</v>
      </c>
      <c r="D456" s="1">
        <v>1.1499999999999999</v>
      </c>
      <c r="H456">
        <v>81</v>
      </c>
      <c r="I456">
        <v>3</v>
      </c>
      <c r="K456">
        <v>0</v>
      </c>
      <c r="L456">
        <v>0</v>
      </c>
    </row>
    <row r="457" spans="1:12" x14ac:dyDescent="0.25">
      <c r="A457" s="1" t="s">
        <v>16</v>
      </c>
      <c r="B457" s="473" t="s">
        <v>2146</v>
      </c>
      <c r="C457" s="1" t="s">
        <v>1122</v>
      </c>
      <c r="D457" s="1">
        <v>0.30000000000000004</v>
      </c>
      <c r="H457">
        <v>82</v>
      </c>
      <c r="I457">
        <v>3</v>
      </c>
      <c r="K457">
        <v>0</v>
      </c>
      <c r="L457">
        <v>0</v>
      </c>
    </row>
    <row r="458" spans="1:12" x14ac:dyDescent="0.25">
      <c r="A458" s="1">
        <v>0</v>
      </c>
      <c r="C458" s="1"/>
      <c r="D458" s="1">
        <v>0</v>
      </c>
      <c r="H458">
        <v>83</v>
      </c>
      <c r="I458">
        <v>3</v>
      </c>
      <c r="K458">
        <v>0</v>
      </c>
      <c r="L458">
        <v>0</v>
      </c>
    </row>
    <row r="459" spans="1:12" x14ac:dyDescent="0.25">
      <c r="A459" s="1">
        <v>0</v>
      </c>
      <c r="C459" s="1"/>
      <c r="D459" s="1">
        <v>0</v>
      </c>
      <c r="H459">
        <v>84</v>
      </c>
      <c r="I459">
        <v>3</v>
      </c>
      <c r="K459">
        <v>0</v>
      </c>
      <c r="L459">
        <v>0</v>
      </c>
    </row>
    <row r="460" spans="1:12" x14ac:dyDescent="0.25">
      <c r="A460" s="1" t="s">
        <v>0</v>
      </c>
      <c r="B460" s="473" t="s">
        <v>1284</v>
      </c>
      <c r="C460" s="1" t="s">
        <v>1282</v>
      </c>
      <c r="D460" s="1">
        <v>0</v>
      </c>
      <c r="H460">
        <v>85</v>
      </c>
      <c r="I460">
        <v>3</v>
      </c>
      <c r="K460">
        <v>0</v>
      </c>
      <c r="L460">
        <v>0</v>
      </c>
    </row>
    <row r="461" spans="1:12" x14ac:dyDescent="0.25">
      <c r="A461" s="1">
        <v>0</v>
      </c>
      <c r="C461" s="1"/>
      <c r="D461" s="1">
        <v>0</v>
      </c>
      <c r="H461">
        <v>86</v>
      </c>
      <c r="I461">
        <v>3</v>
      </c>
      <c r="K461">
        <v>0</v>
      </c>
      <c r="L461">
        <v>0</v>
      </c>
    </row>
    <row r="462" spans="1:12" x14ac:dyDescent="0.25">
      <c r="A462" s="1">
        <v>0</v>
      </c>
      <c r="C462" s="1"/>
      <c r="D462" s="1">
        <v>0</v>
      </c>
      <c r="H462">
        <v>87</v>
      </c>
      <c r="I462">
        <v>3</v>
      </c>
      <c r="K462">
        <v>0</v>
      </c>
      <c r="L462">
        <v>0</v>
      </c>
    </row>
    <row r="463" spans="1:12" x14ac:dyDescent="0.25">
      <c r="A463" s="1" t="s">
        <v>0</v>
      </c>
      <c r="B463" s="473" t="s">
        <v>721</v>
      </c>
      <c r="C463" s="1" t="s">
        <v>1243</v>
      </c>
      <c r="D463" s="1">
        <v>0</v>
      </c>
      <c r="H463">
        <v>88</v>
      </c>
      <c r="I463">
        <v>3</v>
      </c>
      <c r="K463">
        <v>0</v>
      </c>
      <c r="L463">
        <v>0</v>
      </c>
    </row>
    <row r="464" spans="1:12" x14ac:dyDescent="0.25">
      <c r="A464" s="1">
        <v>0</v>
      </c>
      <c r="C464" s="1"/>
      <c r="D464" s="1">
        <v>0</v>
      </c>
      <c r="H464">
        <v>89</v>
      </c>
      <c r="I464">
        <v>3</v>
      </c>
      <c r="K464">
        <v>0</v>
      </c>
      <c r="L464">
        <v>0</v>
      </c>
    </row>
    <row r="465" spans="1:12" x14ac:dyDescent="0.25">
      <c r="A465" s="1" t="s">
        <v>0</v>
      </c>
      <c r="B465" s="473" t="s">
        <v>2147</v>
      </c>
      <c r="C465" s="1" t="s">
        <v>1218</v>
      </c>
      <c r="D465" s="1">
        <v>0</v>
      </c>
      <c r="H465">
        <v>90</v>
      </c>
      <c r="I465">
        <v>3</v>
      </c>
      <c r="K465">
        <v>0</v>
      </c>
      <c r="L465">
        <v>0</v>
      </c>
    </row>
    <row r="466" spans="1:12" x14ac:dyDescent="0.25">
      <c r="A466" s="1" t="s">
        <v>0</v>
      </c>
      <c r="B466" s="473" t="s">
        <v>1156</v>
      </c>
      <c r="C466" s="1" t="s">
        <v>1155</v>
      </c>
      <c r="D466" s="1">
        <v>0</v>
      </c>
      <c r="H466">
        <v>91</v>
      </c>
      <c r="I466">
        <v>3</v>
      </c>
      <c r="K466">
        <v>0</v>
      </c>
      <c r="L466">
        <v>0</v>
      </c>
    </row>
    <row r="467" spans="1:12" x14ac:dyDescent="0.25">
      <c r="A467" s="1" t="s">
        <v>0</v>
      </c>
      <c r="B467" s="473" t="s">
        <v>1071</v>
      </c>
      <c r="C467" s="1" t="s">
        <v>1202</v>
      </c>
      <c r="D467" s="1">
        <v>0</v>
      </c>
      <c r="H467">
        <v>92</v>
      </c>
      <c r="I467">
        <v>3</v>
      </c>
      <c r="K467">
        <v>0</v>
      </c>
      <c r="L467">
        <v>0</v>
      </c>
    </row>
    <row r="468" spans="1:12" x14ac:dyDescent="0.25">
      <c r="A468" s="1" t="s">
        <v>0</v>
      </c>
      <c r="B468" s="473" t="s">
        <v>1234</v>
      </c>
      <c r="C468" s="1" t="s">
        <v>1293</v>
      </c>
      <c r="D468" s="1">
        <v>0</v>
      </c>
      <c r="H468">
        <v>93</v>
      </c>
      <c r="I468">
        <v>3</v>
      </c>
      <c r="K468">
        <v>0</v>
      </c>
      <c r="L468">
        <v>0</v>
      </c>
    </row>
    <row r="469" spans="1:12" x14ac:dyDescent="0.25">
      <c r="A469" s="1" t="s">
        <v>0</v>
      </c>
      <c r="B469" s="473" t="s">
        <v>1226</v>
      </c>
      <c r="C469" s="1" t="s">
        <v>1186</v>
      </c>
      <c r="D469" s="1">
        <v>0</v>
      </c>
      <c r="H469">
        <v>94</v>
      </c>
      <c r="I469">
        <v>3</v>
      </c>
      <c r="K469">
        <v>0</v>
      </c>
      <c r="L469">
        <v>0</v>
      </c>
    </row>
    <row r="470" spans="1:12" x14ac:dyDescent="0.25">
      <c r="A470" s="1">
        <v>0</v>
      </c>
      <c r="C470" s="1"/>
      <c r="D470" s="1">
        <v>0</v>
      </c>
      <c r="H470">
        <v>95</v>
      </c>
      <c r="I470">
        <v>3</v>
      </c>
      <c r="K470">
        <v>0</v>
      </c>
      <c r="L470">
        <v>0</v>
      </c>
    </row>
    <row r="471" spans="1:12" x14ac:dyDescent="0.25">
      <c r="A471" s="1">
        <v>0</v>
      </c>
      <c r="C471" s="1"/>
      <c r="D471" s="1">
        <v>0</v>
      </c>
      <c r="H471">
        <v>96</v>
      </c>
      <c r="I471">
        <v>3</v>
      </c>
      <c r="K471">
        <v>0</v>
      </c>
      <c r="L471">
        <v>0</v>
      </c>
    </row>
    <row r="472" spans="1:12" x14ac:dyDescent="0.25">
      <c r="A472" s="1">
        <v>0</v>
      </c>
      <c r="C472" s="1"/>
      <c r="D472" s="1">
        <v>0</v>
      </c>
      <c r="H472">
        <v>97</v>
      </c>
      <c r="I472">
        <v>3</v>
      </c>
      <c r="K472">
        <v>0</v>
      </c>
      <c r="L472">
        <v>0</v>
      </c>
    </row>
    <row r="473" spans="1:12" x14ac:dyDescent="0.25">
      <c r="A473" s="1" t="s">
        <v>0</v>
      </c>
      <c r="B473" s="473" t="s">
        <v>2148</v>
      </c>
      <c r="C473" s="1" t="s">
        <v>1233</v>
      </c>
      <c r="D473" s="1">
        <v>0</v>
      </c>
      <c r="H473">
        <v>98</v>
      </c>
      <c r="I473">
        <v>3</v>
      </c>
      <c r="K473">
        <v>0</v>
      </c>
      <c r="L473">
        <v>0</v>
      </c>
    </row>
    <row r="474" spans="1:12" x14ac:dyDescent="0.25">
      <c r="A474" s="1" t="s">
        <v>0</v>
      </c>
      <c r="B474" s="473" t="s">
        <v>2149</v>
      </c>
      <c r="C474" s="1" t="s">
        <v>1254</v>
      </c>
      <c r="D474" s="1">
        <v>0</v>
      </c>
      <c r="H474">
        <v>99</v>
      </c>
      <c r="I474">
        <v>3</v>
      </c>
      <c r="K474">
        <v>0</v>
      </c>
      <c r="L474">
        <v>0</v>
      </c>
    </row>
    <row r="475" spans="1:12" x14ac:dyDescent="0.25">
      <c r="A475" s="1" t="s">
        <v>0</v>
      </c>
      <c r="B475" s="473" t="s">
        <v>1210</v>
      </c>
      <c r="C475" s="1" t="s">
        <v>1218</v>
      </c>
      <c r="D475" s="1">
        <v>0</v>
      </c>
      <c r="H475">
        <v>100</v>
      </c>
      <c r="I475">
        <v>3</v>
      </c>
      <c r="K475">
        <v>0</v>
      </c>
      <c r="L475">
        <v>0</v>
      </c>
    </row>
    <row r="476" spans="1:12" x14ac:dyDescent="0.25">
      <c r="A476" s="1" t="s">
        <v>0</v>
      </c>
      <c r="B476" s="473" t="s">
        <v>2150</v>
      </c>
      <c r="C476" s="1" t="s">
        <v>1194</v>
      </c>
      <c r="D476" s="1">
        <v>0</v>
      </c>
      <c r="H476">
        <v>101</v>
      </c>
      <c r="I476">
        <v>3</v>
      </c>
      <c r="K476">
        <v>0</v>
      </c>
      <c r="L476">
        <v>0</v>
      </c>
    </row>
    <row r="477" spans="1:12" x14ac:dyDescent="0.25">
      <c r="A477" s="1" t="s">
        <v>285</v>
      </c>
      <c r="B477" s="473" t="s">
        <v>2151</v>
      </c>
      <c r="C477" s="1" t="s">
        <v>1254</v>
      </c>
      <c r="D477" s="1">
        <v>0</v>
      </c>
      <c r="H477">
        <v>102</v>
      </c>
      <c r="I477">
        <v>3</v>
      </c>
      <c r="K477">
        <v>0</v>
      </c>
      <c r="L477">
        <v>0</v>
      </c>
    </row>
    <row r="478" spans="1:12" x14ac:dyDescent="0.25">
      <c r="A478" s="1" t="s">
        <v>0</v>
      </c>
      <c r="B478" s="473" t="s">
        <v>2152</v>
      </c>
      <c r="C478" s="1" t="s">
        <v>1186</v>
      </c>
      <c r="D478" s="1">
        <v>0</v>
      </c>
      <c r="H478">
        <v>1</v>
      </c>
      <c r="I478">
        <v>1</v>
      </c>
      <c r="K478">
        <v>0</v>
      </c>
      <c r="L478">
        <v>0</v>
      </c>
    </row>
    <row r="479" spans="1:12" x14ac:dyDescent="0.25">
      <c r="A479" s="1" t="s">
        <v>286</v>
      </c>
      <c r="B479" s="473" t="s">
        <v>2153</v>
      </c>
      <c r="C479" s="1" t="s">
        <v>1165</v>
      </c>
      <c r="D479" s="1">
        <v>0</v>
      </c>
      <c r="H479">
        <v>2</v>
      </c>
      <c r="I479">
        <v>1</v>
      </c>
      <c r="K479">
        <v>0</v>
      </c>
      <c r="L479">
        <v>0</v>
      </c>
    </row>
    <row r="480" spans="1:12" x14ac:dyDescent="0.25">
      <c r="A480" s="1">
        <v>0</v>
      </c>
      <c r="C480" s="1"/>
      <c r="D480" s="1">
        <v>0</v>
      </c>
      <c r="H480">
        <v>2</v>
      </c>
      <c r="I480">
        <v>1</v>
      </c>
      <c r="K480">
        <v>0</v>
      </c>
      <c r="L480">
        <v>0</v>
      </c>
    </row>
    <row r="481" spans="1:12" x14ac:dyDescent="0.25">
      <c r="A481" s="1" t="s">
        <v>0</v>
      </c>
      <c r="B481" s="473" t="s">
        <v>2154</v>
      </c>
      <c r="C481" s="1" t="s">
        <v>1165</v>
      </c>
      <c r="D481" s="1">
        <v>0</v>
      </c>
      <c r="H481">
        <v>4</v>
      </c>
      <c r="I481">
        <v>1</v>
      </c>
      <c r="K481">
        <v>0</v>
      </c>
      <c r="L481">
        <v>0</v>
      </c>
    </row>
    <row r="482" spans="1:12" x14ac:dyDescent="0.25">
      <c r="A482" s="1" t="s">
        <v>0</v>
      </c>
      <c r="B482" s="473" t="s">
        <v>2155</v>
      </c>
      <c r="C482" s="1" t="s">
        <v>1243</v>
      </c>
      <c r="D482" s="1">
        <v>0</v>
      </c>
      <c r="H482">
        <v>5</v>
      </c>
      <c r="I482">
        <v>1</v>
      </c>
      <c r="K482">
        <v>0</v>
      </c>
      <c r="L482">
        <v>0</v>
      </c>
    </row>
    <row r="483" spans="1:12" x14ac:dyDescent="0.25">
      <c r="A483" s="1" t="s">
        <v>0</v>
      </c>
      <c r="B483" s="473" t="s">
        <v>1193</v>
      </c>
      <c r="C483" s="1" t="s">
        <v>1034</v>
      </c>
      <c r="D483" s="1">
        <v>0</v>
      </c>
      <c r="H483">
        <v>6</v>
      </c>
      <c r="I483">
        <v>1</v>
      </c>
      <c r="K483">
        <v>0</v>
      </c>
      <c r="L483">
        <v>0</v>
      </c>
    </row>
    <row r="484" spans="1:12" x14ac:dyDescent="0.25">
      <c r="A484" s="1" t="s">
        <v>285</v>
      </c>
      <c r="B484" s="473" t="s">
        <v>2156</v>
      </c>
      <c r="C484" s="1" t="s">
        <v>1028</v>
      </c>
      <c r="D484" s="1">
        <v>0</v>
      </c>
      <c r="H484">
        <v>7</v>
      </c>
      <c r="I484">
        <v>1</v>
      </c>
      <c r="K484">
        <v>0</v>
      </c>
      <c r="L484">
        <v>0</v>
      </c>
    </row>
    <row r="485" spans="1:12" x14ac:dyDescent="0.25">
      <c r="A485" s="1">
        <v>0</v>
      </c>
      <c r="C485" s="1"/>
      <c r="D485" s="1">
        <v>0</v>
      </c>
      <c r="H485">
        <v>8</v>
      </c>
      <c r="I485">
        <v>1</v>
      </c>
      <c r="K485">
        <v>0</v>
      </c>
      <c r="L485">
        <v>0</v>
      </c>
    </row>
    <row r="486" spans="1:12" x14ac:dyDescent="0.25">
      <c r="A486" s="1">
        <v>0</v>
      </c>
      <c r="C486" s="1"/>
      <c r="D486" s="1">
        <v>0</v>
      </c>
      <c r="H486">
        <v>9</v>
      </c>
      <c r="I486">
        <v>1</v>
      </c>
      <c r="K486">
        <v>0</v>
      </c>
      <c r="L486">
        <v>0</v>
      </c>
    </row>
    <row r="487" spans="1:12" x14ac:dyDescent="0.25">
      <c r="A487" s="1">
        <v>0</v>
      </c>
      <c r="C487" s="1"/>
      <c r="D487" s="1">
        <v>0</v>
      </c>
      <c r="H487">
        <v>10</v>
      </c>
      <c r="I487">
        <v>1</v>
      </c>
      <c r="K487">
        <v>0</v>
      </c>
      <c r="L487">
        <v>0</v>
      </c>
    </row>
    <row r="488" spans="1:12" x14ac:dyDescent="0.25">
      <c r="A488" s="1">
        <v>0</v>
      </c>
      <c r="C488" s="1"/>
      <c r="D488" s="1">
        <v>0</v>
      </c>
      <c r="H488">
        <v>11</v>
      </c>
      <c r="I488">
        <v>1</v>
      </c>
      <c r="K488">
        <v>0</v>
      </c>
      <c r="L488">
        <v>0</v>
      </c>
    </row>
    <row r="489" spans="1:12" x14ac:dyDescent="0.25">
      <c r="A489" s="1" t="s">
        <v>286</v>
      </c>
      <c r="B489" s="473" t="s">
        <v>2157</v>
      </c>
      <c r="C489" s="1" t="s">
        <v>1044</v>
      </c>
      <c r="D489" s="1">
        <v>0</v>
      </c>
      <c r="H489">
        <v>12</v>
      </c>
      <c r="I489">
        <v>1</v>
      </c>
      <c r="K489">
        <v>0</v>
      </c>
      <c r="L489">
        <v>0</v>
      </c>
    </row>
    <row r="490" spans="1:12" x14ac:dyDescent="0.25">
      <c r="A490" s="1" t="s">
        <v>285</v>
      </c>
      <c r="B490" s="473" t="s">
        <v>1152</v>
      </c>
      <c r="C490" s="1" t="s">
        <v>1150</v>
      </c>
      <c r="D490" s="1">
        <v>0</v>
      </c>
      <c r="H490">
        <v>13</v>
      </c>
      <c r="I490">
        <v>1</v>
      </c>
      <c r="K490">
        <v>0</v>
      </c>
      <c r="L490">
        <v>0</v>
      </c>
    </row>
    <row r="491" spans="1:12" x14ac:dyDescent="0.25">
      <c r="A491" s="1">
        <v>0</v>
      </c>
      <c r="C491" s="1"/>
      <c r="D491" s="1">
        <v>0</v>
      </c>
      <c r="H491">
        <v>14</v>
      </c>
      <c r="I491">
        <v>1</v>
      </c>
      <c r="K491">
        <v>0</v>
      </c>
      <c r="L491">
        <v>0</v>
      </c>
    </row>
    <row r="492" spans="1:12" x14ac:dyDescent="0.25">
      <c r="A492" s="1" t="s">
        <v>0</v>
      </c>
      <c r="B492" s="473" t="s">
        <v>1093</v>
      </c>
      <c r="C492" s="1" t="s">
        <v>1092</v>
      </c>
      <c r="D492" s="1">
        <v>0</v>
      </c>
      <c r="H492">
        <v>15</v>
      </c>
      <c r="I492">
        <v>1</v>
      </c>
      <c r="K492">
        <v>0</v>
      </c>
      <c r="L492">
        <v>0</v>
      </c>
    </row>
    <row r="493" spans="1:12" x14ac:dyDescent="0.25">
      <c r="A493" s="1" t="s">
        <v>16</v>
      </c>
      <c r="B493" s="473" t="s">
        <v>2158</v>
      </c>
      <c r="C493" s="1" t="s">
        <v>1140</v>
      </c>
      <c r="D493" s="1">
        <v>0</v>
      </c>
      <c r="H493">
        <v>16</v>
      </c>
      <c r="I493">
        <v>1</v>
      </c>
      <c r="K493">
        <v>0</v>
      </c>
      <c r="L493">
        <v>0</v>
      </c>
    </row>
    <row r="494" spans="1:12" x14ac:dyDescent="0.25">
      <c r="A494" s="1">
        <v>0</v>
      </c>
      <c r="C494" s="1"/>
      <c r="D494" s="1">
        <v>0</v>
      </c>
      <c r="H494">
        <v>17</v>
      </c>
      <c r="I494">
        <v>1</v>
      </c>
      <c r="K494">
        <v>0</v>
      </c>
      <c r="L494">
        <v>0</v>
      </c>
    </row>
    <row r="495" spans="1:12" x14ac:dyDescent="0.25">
      <c r="A495" s="1">
        <v>0</v>
      </c>
      <c r="C495" s="1"/>
      <c r="D495" s="1">
        <v>0</v>
      </c>
      <c r="H495">
        <v>18</v>
      </c>
      <c r="I495">
        <v>1</v>
      </c>
      <c r="K495">
        <v>0</v>
      </c>
      <c r="L495">
        <v>0</v>
      </c>
    </row>
    <row r="496" spans="1:12" x14ac:dyDescent="0.25">
      <c r="A496" s="1" t="s">
        <v>16</v>
      </c>
      <c r="B496" s="473" t="s">
        <v>1195</v>
      </c>
      <c r="C496" s="1" t="s">
        <v>1225</v>
      </c>
      <c r="D496" s="1">
        <v>0</v>
      </c>
      <c r="H496">
        <v>19</v>
      </c>
      <c r="I496">
        <v>1</v>
      </c>
      <c r="K496">
        <v>0</v>
      </c>
      <c r="L496">
        <v>0</v>
      </c>
    </row>
    <row r="497" spans="1:12" x14ac:dyDescent="0.25">
      <c r="A497" s="1">
        <v>0</v>
      </c>
      <c r="C497" s="1"/>
      <c r="D497" s="1">
        <v>0</v>
      </c>
      <c r="H497">
        <v>20</v>
      </c>
      <c r="I497">
        <v>1</v>
      </c>
      <c r="K497">
        <v>0</v>
      </c>
      <c r="L497">
        <v>0</v>
      </c>
    </row>
    <row r="498" spans="1:12" x14ac:dyDescent="0.25">
      <c r="A498" s="1" t="s">
        <v>285</v>
      </c>
      <c r="B498" s="473" t="s">
        <v>2159</v>
      </c>
      <c r="C498" s="1" t="s">
        <v>1101</v>
      </c>
      <c r="D498" s="1">
        <v>0</v>
      </c>
      <c r="H498">
        <v>21</v>
      </c>
      <c r="I498">
        <v>1</v>
      </c>
      <c r="K498">
        <v>0</v>
      </c>
      <c r="L498">
        <v>0</v>
      </c>
    </row>
    <row r="499" spans="1:12" x14ac:dyDescent="0.25">
      <c r="A499" s="1" t="s">
        <v>0</v>
      </c>
      <c r="B499" s="473" t="s">
        <v>1080</v>
      </c>
      <c r="C499" s="1" t="s">
        <v>1079</v>
      </c>
      <c r="D499" s="1">
        <v>0</v>
      </c>
      <c r="H499">
        <v>22</v>
      </c>
      <c r="I499">
        <v>1</v>
      </c>
      <c r="K499">
        <v>0</v>
      </c>
      <c r="L499">
        <v>0</v>
      </c>
    </row>
    <row r="500" spans="1:12" x14ac:dyDescent="0.25">
      <c r="A500" s="1">
        <v>0</v>
      </c>
      <c r="C500" s="1"/>
      <c r="D500" s="1">
        <v>0</v>
      </c>
      <c r="H500">
        <v>23</v>
      </c>
      <c r="I500">
        <v>1</v>
      </c>
      <c r="K500">
        <v>0</v>
      </c>
      <c r="L500">
        <v>0</v>
      </c>
    </row>
    <row r="501" spans="1:12" x14ac:dyDescent="0.25">
      <c r="A501" s="1">
        <v>0</v>
      </c>
      <c r="C501" s="1"/>
      <c r="D501" s="1">
        <v>0</v>
      </c>
      <c r="H501">
        <v>24</v>
      </c>
      <c r="I501">
        <v>1</v>
      </c>
      <c r="K501">
        <v>0</v>
      </c>
      <c r="L501">
        <v>0</v>
      </c>
    </row>
    <row r="502" spans="1:12" x14ac:dyDescent="0.25">
      <c r="A502" s="1" t="s">
        <v>0</v>
      </c>
      <c r="B502" s="473" t="s">
        <v>720</v>
      </c>
      <c r="C502" s="1" t="s">
        <v>1034</v>
      </c>
      <c r="D502" s="1">
        <v>0</v>
      </c>
      <c r="H502">
        <v>25</v>
      </c>
      <c r="I502">
        <v>1</v>
      </c>
      <c r="K502">
        <v>0</v>
      </c>
      <c r="L502">
        <v>0</v>
      </c>
    </row>
    <row r="503" spans="1:12" x14ac:dyDescent="0.25">
      <c r="A503" s="1" t="s">
        <v>285</v>
      </c>
      <c r="B503" s="473" t="s">
        <v>738</v>
      </c>
      <c r="C503" s="1" t="s">
        <v>1132</v>
      </c>
      <c r="D503" s="1">
        <v>0</v>
      </c>
      <c r="H503">
        <v>26</v>
      </c>
      <c r="I503">
        <v>1</v>
      </c>
      <c r="K503">
        <v>0</v>
      </c>
      <c r="L503">
        <v>0</v>
      </c>
    </row>
    <row r="504" spans="1:12" x14ac:dyDescent="0.25">
      <c r="A504" s="1">
        <v>0</v>
      </c>
      <c r="C504" s="1"/>
      <c r="D504" s="1">
        <v>0</v>
      </c>
      <c r="H504">
        <v>27</v>
      </c>
      <c r="I504">
        <v>1</v>
      </c>
      <c r="K504">
        <v>0</v>
      </c>
      <c r="L504">
        <v>0</v>
      </c>
    </row>
    <row r="505" spans="1:12" x14ac:dyDescent="0.25">
      <c r="A505" s="1">
        <v>0</v>
      </c>
      <c r="C505" s="1"/>
      <c r="D505" s="1">
        <v>0</v>
      </c>
      <c r="H505">
        <v>28</v>
      </c>
      <c r="I505">
        <v>1</v>
      </c>
      <c r="K505">
        <v>0</v>
      </c>
      <c r="L505">
        <v>0</v>
      </c>
    </row>
    <row r="506" spans="1:12" x14ac:dyDescent="0.25">
      <c r="A506" s="1">
        <v>0</v>
      </c>
      <c r="C506" s="1"/>
      <c r="D506" s="1">
        <v>0</v>
      </c>
      <c r="H506">
        <v>29</v>
      </c>
      <c r="I506">
        <v>1</v>
      </c>
      <c r="K506">
        <v>0</v>
      </c>
      <c r="L506">
        <v>0</v>
      </c>
    </row>
    <row r="507" spans="1:12" x14ac:dyDescent="0.25">
      <c r="A507" s="1">
        <v>0</v>
      </c>
      <c r="C507" s="1"/>
      <c r="D507" s="1">
        <v>0</v>
      </c>
      <c r="H507">
        <v>30</v>
      </c>
      <c r="I507">
        <v>1</v>
      </c>
      <c r="K507">
        <v>0</v>
      </c>
      <c r="L507">
        <v>0</v>
      </c>
    </row>
    <row r="508" spans="1:12" x14ac:dyDescent="0.25">
      <c r="A508" s="1" t="s">
        <v>286</v>
      </c>
      <c r="B508" s="473" t="s">
        <v>2160</v>
      </c>
      <c r="C508" s="1" t="s">
        <v>1034</v>
      </c>
      <c r="D508" s="1">
        <v>0</v>
      </c>
      <c r="H508">
        <v>31</v>
      </c>
      <c r="I508">
        <v>1</v>
      </c>
      <c r="K508">
        <v>0</v>
      </c>
      <c r="L508">
        <v>0</v>
      </c>
    </row>
    <row r="509" spans="1:12" x14ac:dyDescent="0.25">
      <c r="A509" s="1" t="s">
        <v>286</v>
      </c>
      <c r="B509" s="473" t="s">
        <v>2161</v>
      </c>
      <c r="C509" s="1" t="s">
        <v>1101</v>
      </c>
      <c r="D509" s="1">
        <v>0</v>
      </c>
      <c r="H509">
        <v>32</v>
      </c>
      <c r="I509">
        <v>1</v>
      </c>
      <c r="K509">
        <v>0</v>
      </c>
      <c r="L509">
        <v>0</v>
      </c>
    </row>
    <row r="510" spans="1:12" x14ac:dyDescent="0.25">
      <c r="A510" s="1" t="s">
        <v>286</v>
      </c>
      <c r="B510" s="473" t="s">
        <v>2162</v>
      </c>
      <c r="C510" s="1" t="s">
        <v>1122</v>
      </c>
      <c r="D510" s="1">
        <v>0</v>
      </c>
      <c r="H510">
        <v>32</v>
      </c>
      <c r="I510">
        <v>1</v>
      </c>
      <c r="K510">
        <v>0</v>
      </c>
      <c r="L510">
        <v>0</v>
      </c>
    </row>
    <row r="511" spans="1:12" x14ac:dyDescent="0.25">
      <c r="A511" s="1" t="s">
        <v>286</v>
      </c>
      <c r="B511" s="473" t="s">
        <v>2163</v>
      </c>
      <c r="C511" s="1" t="s">
        <v>1254</v>
      </c>
      <c r="D511" s="1">
        <v>0</v>
      </c>
      <c r="H511">
        <v>34</v>
      </c>
      <c r="I511">
        <v>1</v>
      </c>
      <c r="K511">
        <v>0</v>
      </c>
      <c r="L511">
        <v>0</v>
      </c>
    </row>
    <row r="512" spans="1:12" x14ac:dyDescent="0.25">
      <c r="A512" s="1" t="s">
        <v>286</v>
      </c>
      <c r="B512" s="473" t="s">
        <v>2164</v>
      </c>
      <c r="C512" s="1" t="s">
        <v>1008</v>
      </c>
      <c r="D512" s="1">
        <v>0</v>
      </c>
      <c r="H512">
        <v>35</v>
      </c>
      <c r="I512">
        <v>1</v>
      </c>
      <c r="K512">
        <v>0</v>
      </c>
      <c r="L512">
        <v>0</v>
      </c>
    </row>
    <row r="513" spans="1:12" x14ac:dyDescent="0.25">
      <c r="A513" s="1" t="s">
        <v>286</v>
      </c>
      <c r="B513" s="473" t="s">
        <v>2165</v>
      </c>
      <c r="C513" s="1" t="s">
        <v>1101</v>
      </c>
      <c r="D513" s="1">
        <v>0</v>
      </c>
      <c r="H513">
        <v>36</v>
      </c>
      <c r="I513">
        <v>1</v>
      </c>
      <c r="K513">
        <v>0</v>
      </c>
      <c r="L513">
        <v>0</v>
      </c>
    </row>
    <row r="514" spans="1:12" x14ac:dyDescent="0.25">
      <c r="A514" s="1">
        <v>0</v>
      </c>
      <c r="C514" s="1"/>
      <c r="D514" s="1">
        <v>0</v>
      </c>
      <c r="H514">
        <v>37</v>
      </c>
      <c r="I514">
        <v>1</v>
      </c>
      <c r="K514">
        <v>0</v>
      </c>
      <c r="L514">
        <v>0</v>
      </c>
    </row>
    <row r="515" spans="1:12" x14ac:dyDescent="0.25">
      <c r="A515" s="1" t="s">
        <v>286</v>
      </c>
      <c r="B515" s="473" t="s">
        <v>1240</v>
      </c>
      <c r="C515" s="1" t="s">
        <v>1209</v>
      </c>
      <c r="D515" s="1">
        <v>0</v>
      </c>
      <c r="H515">
        <v>38</v>
      </c>
      <c r="I515">
        <v>1</v>
      </c>
      <c r="K515">
        <v>0</v>
      </c>
      <c r="L515">
        <v>0</v>
      </c>
    </row>
    <row r="516" spans="1:12" x14ac:dyDescent="0.25">
      <c r="A516" s="1">
        <v>0</v>
      </c>
      <c r="C516" s="1"/>
      <c r="D516" s="1">
        <v>0</v>
      </c>
      <c r="H516">
        <v>39</v>
      </c>
      <c r="I516">
        <v>1</v>
      </c>
      <c r="K516">
        <v>0</v>
      </c>
      <c r="L516">
        <v>0</v>
      </c>
    </row>
    <row r="517" spans="1:12" x14ac:dyDescent="0.25">
      <c r="A517" s="1">
        <v>0</v>
      </c>
      <c r="C517" s="1"/>
      <c r="D517" s="1">
        <v>0</v>
      </c>
      <c r="H517">
        <v>40</v>
      </c>
      <c r="I517">
        <v>1</v>
      </c>
      <c r="K517">
        <v>0</v>
      </c>
      <c r="L517">
        <v>0</v>
      </c>
    </row>
    <row r="518" spans="1:12" x14ac:dyDescent="0.25">
      <c r="A518" s="1">
        <v>0</v>
      </c>
      <c r="C518" s="1"/>
      <c r="D518" s="1">
        <v>0</v>
      </c>
      <c r="H518">
        <v>41</v>
      </c>
      <c r="I518">
        <v>1</v>
      </c>
      <c r="K518">
        <v>0</v>
      </c>
      <c r="L518">
        <v>0</v>
      </c>
    </row>
    <row r="519" spans="1:12" x14ac:dyDescent="0.25">
      <c r="A519" s="1"/>
      <c r="C519" s="1"/>
      <c r="D519" s="1">
        <v>0</v>
      </c>
      <c r="H519">
        <v>42</v>
      </c>
      <c r="I519">
        <v>1</v>
      </c>
      <c r="K519">
        <v>0</v>
      </c>
      <c r="L519">
        <v>0</v>
      </c>
    </row>
    <row r="520" spans="1:12" x14ac:dyDescent="0.25">
      <c r="A520" s="1">
        <v>0</v>
      </c>
      <c r="C520" s="1"/>
      <c r="D520" s="1">
        <v>0</v>
      </c>
      <c r="H520">
        <v>43</v>
      </c>
      <c r="I520">
        <v>1</v>
      </c>
      <c r="K520">
        <v>0</v>
      </c>
      <c r="L520">
        <v>0</v>
      </c>
    </row>
    <row r="521" spans="1:12" x14ac:dyDescent="0.25">
      <c r="A521" s="1" t="s">
        <v>286</v>
      </c>
      <c r="B521" s="473" t="s">
        <v>2166</v>
      </c>
      <c r="C521" s="1" t="s">
        <v>1070</v>
      </c>
      <c r="D521" s="1">
        <v>0</v>
      </c>
      <c r="H521">
        <v>44</v>
      </c>
      <c r="I521">
        <v>1</v>
      </c>
      <c r="K521">
        <v>0</v>
      </c>
      <c r="L521">
        <v>0</v>
      </c>
    </row>
    <row r="522" spans="1:12" x14ac:dyDescent="0.25">
      <c r="A522" s="1">
        <v>0</v>
      </c>
      <c r="C522" s="1"/>
      <c r="D522" s="1">
        <v>0</v>
      </c>
      <c r="H522">
        <v>45</v>
      </c>
      <c r="I522">
        <v>1</v>
      </c>
      <c r="K522">
        <v>0</v>
      </c>
      <c r="L522">
        <v>0</v>
      </c>
    </row>
    <row r="523" spans="1:12" x14ac:dyDescent="0.25">
      <c r="A523" s="1" t="s">
        <v>286</v>
      </c>
      <c r="B523" s="473" t="s">
        <v>2167</v>
      </c>
      <c r="C523" s="1" t="s">
        <v>1092</v>
      </c>
      <c r="D523" s="1">
        <v>0</v>
      </c>
      <c r="H523">
        <v>46</v>
      </c>
      <c r="I523">
        <v>1</v>
      </c>
      <c r="K523">
        <v>0</v>
      </c>
      <c r="L523">
        <v>0</v>
      </c>
    </row>
    <row r="524" spans="1:12" x14ac:dyDescent="0.25">
      <c r="A524" s="1">
        <v>0</v>
      </c>
      <c r="C524" s="1"/>
      <c r="D524" s="1">
        <v>0</v>
      </c>
      <c r="H524">
        <v>47</v>
      </c>
      <c r="I524">
        <v>1</v>
      </c>
      <c r="K524">
        <v>0</v>
      </c>
      <c r="L524">
        <v>0</v>
      </c>
    </row>
    <row r="525" spans="1:12" x14ac:dyDescent="0.25">
      <c r="A525" s="1">
        <v>0</v>
      </c>
      <c r="C525" s="1"/>
      <c r="D525" s="1">
        <v>0</v>
      </c>
      <c r="H525">
        <v>48</v>
      </c>
      <c r="I525">
        <v>1</v>
      </c>
      <c r="K525">
        <v>0</v>
      </c>
      <c r="L525">
        <v>0</v>
      </c>
    </row>
    <row r="526" spans="1:12" x14ac:dyDescent="0.25">
      <c r="A526" s="1" t="s">
        <v>16</v>
      </c>
      <c r="B526" s="473" t="s">
        <v>2168</v>
      </c>
      <c r="C526" s="1" t="s">
        <v>1122</v>
      </c>
      <c r="D526" s="1">
        <v>0</v>
      </c>
      <c r="H526">
        <v>49</v>
      </c>
      <c r="I526">
        <v>1</v>
      </c>
      <c r="K526">
        <v>0</v>
      </c>
      <c r="L526">
        <v>0</v>
      </c>
    </row>
    <row r="527" spans="1:12" x14ac:dyDescent="0.25">
      <c r="A527" s="1" t="s">
        <v>16</v>
      </c>
      <c r="B527" s="473" t="s">
        <v>2169</v>
      </c>
      <c r="C527" s="1" t="s">
        <v>1140</v>
      </c>
      <c r="D527" s="1">
        <v>0</v>
      </c>
      <c r="H527">
        <v>50</v>
      </c>
      <c r="I527">
        <v>1</v>
      </c>
      <c r="K527">
        <v>0</v>
      </c>
      <c r="L527">
        <v>0</v>
      </c>
    </row>
    <row r="528" spans="1:12" x14ac:dyDescent="0.25">
      <c r="A528" s="1">
        <v>0</v>
      </c>
      <c r="C528" s="1"/>
      <c r="D528" s="1">
        <v>0</v>
      </c>
      <c r="H528">
        <v>51</v>
      </c>
      <c r="I528">
        <v>1</v>
      </c>
      <c r="K528">
        <v>0</v>
      </c>
      <c r="L528">
        <v>0</v>
      </c>
    </row>
    <row r="529" spans="1:12" x14ac:dyDescent="0.25">
      <c r="A529" s="1" t="s">
        <v>16</v>
      </c>
      <c r="B529" s="473" t="s">
        <v>2170</v>
      </c>
      <c r="C529" s="1" t="s">
        <v>1150</v>
      </c>
      <c r="D529" s="1">
        <v>0</v>
      </c>
      <c r="H529">
        <v>52</v>
      </c>
      <c r="I529">
        <v>1</v>
      </c>
      <c r="K529">
        <v>0</v>
      </c>
      <c r="L529">
        <v>0</v>
      </c>
    </row>
    <row r="530" spans="1:12" x14ac:dyDescent="0.25">
      <c r="A530" s="1" t="s">
        <v>285</v>
      </c>
      <c r="B530" s="473" t="s">
        <v>2171</v>
      </c>
      <c r="C530" s="1" t="s">
        <v>1155</v>
      </c>
      <c r="D530" s="1">
        <v>0</v>
      </c>
      <c r="H530">
        <v>53</v>
      </c>
      <c r="I530">
        <v>1</v>
      </c>
      <c r="K530">
        <v>0</v>
      </c>
      <c r="L530">
        <v>0</v>
      </c>
    </row>
    <row r="531" spans="1:12" x14ac:dyDescent="0.25">
      <c r="A531" s="1" t="s">
        <v>285</v>
      </c>
      <c r="B531" s="473" t="s">
        <v>2172</v>
      </c>
      <c r="C531" s="1" t="s">
        <v>1172</v>
      </c>
      <c r="D531" s="1">
        <v>0</v>
      </c>
      <c r="H531">
        <v>54</v>
      </c>
      <c r="I531">
        <v>1</v>
      </c>
      <c r="K531">
        <v>0</v>
      </c>
      <c r="L531">
        <v>0</v>
      </c>
    </row>
    <row r="532" spans="1:12" x14ac:dyDescent="0.25">
      <c r="A532" s="1" t="s">
        <v>286</v>
      </c>
      <c r="B532" s="473" t="s">
        <v>1192</v>
      </c>
      <c r="C532" s="1" t="s">
        <v>1186</v>
      </c>
      <c r="D532" s="1">
        <v>0</v>
      </c>
      <c r="H532">
        <v>54</v>
      </c>
      <c r="I532">
        <v>1</v>
      </c>
      <c r="K532">
        <v>0</v>
      </c>
      <c r="L532">
        <v>0</v>
      </c>
    </row>
    <row r="533" spans="1:12" x14ac:dyDescent="0.25">
      <c r="A533" s="1">
        <v>0</v>
      </c>
      <c r="C533" s="1"/>
      <c r="D533" s="1">
        <v>0</v>
      </c>
      <c r="H533">
        <v>54</v>
      </c>
      <c r="I533">
        <v>1</v>
      </c>
      <c r="K533">
        <v>0</v>
      </c>
      <c r="L533">
        <v>0</v>
      </c>
    </row>
    <row r="534" spans="1:12" x14ac:dyDescent="0.25">
      <c r="A534" s="1">
        <v>0</v>
      </c>
      <c r="C534" s="1"/>
      <c r="D534" s="1">
        <v>0</v>
      </c>
      <c r="H534">
        <v>54</v>
      </c>
      <c r="I534">
        <v>1</v>
      </c>
      <c r="K534">
        <v>0</v>
      </c>
      <c r="L534">
        <v>0</v>
      </c>
    </row>
    <row r="535" spans="1:12" x14ac:dyDescent="0.25">
      <c r="A535" s="1">
        <v>0</v>
      </c>
      <c r="C535" s="1"/>
      <c r="D535" s="1">
        <v>0</v>
      </c>
      <c r="H535">
        <v>54</v>
      </c>
      <c r="I535">
        <v>1</v>
      </c>
      <c r="K535">
        <v>0</v>
      </c>
      <c r="L535">
        <v>0</v>
      </c>
    </row>
    <row r="536" spans="1:12" x14ac:dyDescent="0.25">
      <c r="A536" s="1">
        <v>0</v>
      </c>
      <c r="C536" s="1"/>
      <c r="D536" s="1">
        <v>0</v>
      </c>
      <c r="H536">
        <v>54</v>
      </c>
      <c r="I536">
        <v>1</v>
      </c>
      <c r="K536">
        <v>0</v>
      </c>
      <c r="L536">
        <v>0</v>
      </c>
    </row>
    <row r="537" spans="1:12" x14ac:dyDescent="0.25">
      <c r="A537" s="1">
        <v>0</v>
      </c>
      <c r="C537" s="1"/>
      <c r="D537" s="1">
        <v>0</v>
      </c>
      <c r="H537">
        <v>54</v>
      </c>
      <c r="I537">
        <v>1</v>
      </c>
      <c r="K537">
        <v>0</v>
      </c>
      <c r="L537">
        <v>0</v>
      </c>
    </row>
    <row r="538" spans="1:12" x14ac:dyDescent="0.25">
      <c r="A538" s="1" t="s">
        <v>16</v>
      </c>
      <c r="B538" s="473" t="s">
        <v>1241</v>
      </c>
      <c r="C538" s="1" t="s">
        <v>1264</v>
      </c>
      <c r="D538" s="1">
        <v>0</v>
      </c>
      <c r="H538">
        <v>1</v>
      </c>
      <c r="I538">
        <v>1</v>
      </c>
      <c r="K538">
        <v>0</v>
      </c>
      <c r="L538">
        <v>0</v>
      </c>
    </row>
    <row r="539" spans="1:12" x14ac:dyDescent="0.25">
      <c r="A539" s="1" t="s">
        <v>286</v>
      </c>
      <c r="B539" s="473" t="s">
        <v>2173</v>
      </c>
      <c r="C539" s="1" t="s">
        <v>1264</v>
      </c>
      <c r="D539" s="1">
        <v>0</v>
      </c>
      <c r="H539">
        <v>2</v>
      </c>
      <c r="I539">
        <v>1</v>
      </c>
      <c r="K539">
        <v>0</v>
      </c>
      <c r="L539">
        <v>0</v>
      </c>
    </row>
    <row r="540" spans="1:12" x14ac:dyDescent="0.25">
      <c r="A540" s="1">
        <v>0</v>
      </c>
      <c r="C540" s="1"/>
      <c r="D540" s="1">
        <v>0</v>
      </c>
      <c r="H540">
        <v>3</v>
      </c>
      <c r="I540">
        <v>1</v>
      </c>
      <c r="K540">
        <v>0</v>
      </c>
      <c r="L540">
        <v>0</v>
      </c>
    </row>
    <row r="541" spans="1:12" x14ac:dyDescent="0.25">
      <c r="A541" s="1" t="s">
        <v>286</v>
      </c>
      <c r="B541" s="473" t="s">
        <v>2184</v>
      </c>
      <c r="C541" s="1" t="s">
        <v>286</v>
      </c>
      <c r="D541" s="1">
        <v>0</v>
      </c>
      <c r="H541">
        <v>4</v>
      </c>
      <c r="I541">
        <v>1</v>
      </c>
      <c r="K541">
        <v>0</v>
      </c>
      <c r="L541">
        <v>0</v>
      </c>
    </row>
    <row r="542" spans="1:12" x14ac:dyDescent="0.25">
      <c r="A542" s="1">
        <v>0</v>
      </c>
      <c r="C542" s="1"/>
      <c r="D542" s="1">
        <v>0</v>
      </c>
      <c r="H542">
        <v>5</v>
      </c>
      <c r="I542">
        <v>1</v>
      </c>
      <c r="K542">
        <v>0</v>
      </c>
      <c r="L542">
        <v>0</v>
      </c>
    </row>
    <row r="543" spans="1:12" x14ac:dyDescent="0.25">
      <c r="A543">
        <v>0</v>
      </c>
      <c r="D543" s="1">
        <v>0</v>
      </c>
      <c r="H543">
        <v>6</v>
      </c>
      <c r="I543">
        <v>1</v>
      </c>
      <c r="K543">
        <v>0</v>
      </c>
      <c r="L543">
        <v>0</v>
      </c>
    </row>
    <row r="544" spans="1:12" x14ac:dyDescent="0.25">
      <c r="H544">
        <v>7</v>
      </c>
      <c r="I544">
        <v>1</v>
      </c>
      <c r="K544">
        <v>0</v>
      </c>
      <c r="L544">
        <v>0</v>
      </c>
    </row>
    <row r="545" spans="8:12" x14ac:dyDescent="0.25">
      <c r="H545">
        <v>8</v>
      </c>
      <c r="I545">
        <v>1</v>
      </c>
      <c r="K545">
        <v>0</v>
      </c>
      <c r="L545">
        <v>0</v>
      </c>
    </row>
    <row r="546" spans="8:12" x14ac:dyDescent="0.25">
      <c r="H546">
        <v>9</v>
      </c>
      <c r="I546">
        <v>1</v>
      </c>
      <c r="K546">
        <v>0</v>
      </c>
      <c r="L546">
        <v>0</v>
      </c>
    </row>
    <row r="547" spans="8:12" x14ac:dyDescent="0.25">
      <c r="H547">
        <v>10</v>
      </c>
      <c r="I547">
        <v>1</v>
      </c>
      <c r="K547">
        <v>0</v>
      </c>
      <c r="L547">
        <v>0</v>
      </c>
    </row>
    <row r="548" spans="8:12" x14ac:dyDescent="0.25">
      <c r="H548">
        <v>11</v>
      </c>
      <c r="I548">
        <v>1</v>
      </c>
      <c r="K548">
        <v>0</v>
      </c>
      <c r="L548">
        <v>0</v>
      </c>
    </row>
    <row r="549" spans="8:12" x14ac:dyDescent="0.25">
      <c r="H549">
        <v>12</v>
      </c>
      <c r="I549">
        <v>1</v>
      </c>
      <c r="K549">
        <v>0</v>
      </c>
      <c r="L549">
        <v>0</v>
      </c>
    </row>
    <row r="550" spans="8:12" x14ac:dyDescent="0.25">
      <c r="H550">
        <v>13</v>
      </c>
      <c r="I550">
        <v>1</v>
      </c>
      <c r="K550">
        <v>0</v>
      </c>
      <c r="L550">
        <v>0</v>
      </c>
    </row>
    <row r="551" spans="8:12" x14ac:dyDescent="0.25">
      <c r="H551">
        <v>14</v>
      </c>
      <c r="I551">
        <v>1</v>
      </c>
      <c r="K551">
        <v>0</v>
      </c>
      <c r="L551">
        <v>0</v>
      </c>
    </row>
    <row r="552" spans="8:12" x14ac:dyDescent="0.25">
      <c r="H552">
        <v>15</v>
      </c>
      <c r="I552">
        <v>1</v>
      </c>
      <c r="K552">
        <v>0</v>
      </c>
      <c r="L552">
        <v>0</v>
      </c>
    </row>
    <row r="553" spans="8:12" x14ac:dyDescent="0.25">
      <c r="H553">
        <v>16</v>
      </c>
      <c r="I553">
        <v>1</v>
      </c>
      <c r="K553">
        <v>0</v>
      </c>
      <c r="L553">
        <v>0</v>
      </c>
    </row>
    <row r="554" spans="8:12" x14ac:dyDescent="0.25">
      <c r="H554">
        <v>16</v>
      </c>
      <c r="I554">
        <v>1</v>
      </c>
      <c r="K554">
        <v>0</v>
      </c>
      <c r="L554">
        <v>0</v>
      </c>
    </row>
    <row r="555" spans="8:12" x14ac:dyDescent="0.25">
      <c r="H555">
        <v>18</v>
      </c>
      <c r="I555">
        <v>1</v>
      </c>
      <c r="K555">
        <v>0</v>
      </c>
      <c r="L555">
        <v>0</v>
      </c>
    </row>
    <row r="556" spans="8:12" x14ac:dyDescent="0.25">
      <c r="H556">
        <v>19</v>
      </c>
      <c r="I556">
        <v>1</v>
      </c>
      <c r="K556">
        <v>0</v>
      </c>
      <c r="L556">
        <v>0</v>
      </c>
    </row>
    <row r="557" spans="8:12" x14ac:dyDescent="0.25">
      <c r="H557">
        <v>20</v>
      </c>
      <c r="I557">
        <v>1</v>
      </c>
      <c r="K557">
        <v>0</v>
      </c>
      <c r="L557">
        <v>0</v>
      </c>
    </row>
    <row r="558" spans="8:12" x14ac:dyDescent="0.25">
      <c r="H558">
        <v>21</v>
      </c>
      <c r="I558">
        <v>1</v>
      </c>
      <c r="K558">
        <v>0</v>
      </c>
      <c r="L558">
        <v>0</v>
      </c>
    </row>
    <row r="559" spans="8:12" x14ac:dyDescent="0.25">
      <c r="H559">
        <v>22</v>
      </c>
      <c r="I559">
        <v>1</v>
      </c>
      <c r="K559">
        <v>0</v>
      </c>
      <c r="L559">
        <v>0</v>
      </c>
    </row>
    <row r="560" spans="8:12" x14ac:dyDescent="0.25">
      <c r="H560">
        <v>23</v>
      </c>
      <c r="I560">
        <v>1</v>
      </c>
      <c r="K560">
        <v>0</v>
      </c>
      <c r="L560">
        <v>0</v>
      </c>
    </row>
    <row r="561" spans="8:12" x14ac:dyDescent="0.25">
      <c r="H561">
        <v>24</v>
      </c>
      <c r="I561">
        <v>1</v>
      </c>
      <c r="K561">
        <v>0</v>
      </c>
      <c r="L561">
        <v>0</v>
      </c>
    </row>
    <row r="562" spans="8:12" x14ac:dyDescent="0.25">
      <c r="H562">
        <v>25</v>
      </c>
      <c r="I562">
        <v>1</v>
      </c>
      <c r="K562">
        <v>0</v>
      </c>
      <c r="L562">
        <v>0</v>
      </c>
    </row>
    <row r="563" spans="8:12" x14ac:dyDescent="0.25">
      <c r="H563">
        <v>26</v>
      </c>
      <c r="I563">
        <v>1</v>
      </c>
      <c r="K563">
        <v>0</v>
      </c>
      <c r="L563">
        <v>0</v>
      </c>
    </row>
    <row r="564" spans="8:12" x14ac:dyDescent="0.25">
      <c r="H564">
        <v>27</v>
      </c>
      <c r="I564">
        <v>1</v>
      </c>
      <c r="K564">
        <v>0</v>
      </c>
      <c r="L564">
        <v>0</v>
      </c>
    </row>
    <row r="565" spans="8:12" x14ac:dyDescent="0.25">
      <c r="H565">
        <v>28</v>
      </c>
      <c r="I565">
        <v>1</v>
      </c>
      <c r="K565">
        <v>0</v>
      </c>
      <c r="L565">
        <v>0</v>
      </c>
    </row>
    <row r="566" spans="8:12" x14ac:dyDescent="0.25">
      <c r="H566">
        <v>29</v>
      </c>
      <c r="I566">
        <v>1</v>
      </c>
      <c r="K566">
        <v>0</v>
      </c>
      <c r="L566">
        <v>0</v>
      </c>
    </row>
    <row r="567" spans="8:12" x14ac:dyDescent="0.25">
      <c r="H567">
        <v>30</v>
      </c>
      <c r="I567">
        <v>1</v>
      </c>
      <c r="K567">
        <v>0</v>
      </c>
      <c r="L567">
        <v>0</v>
      </c>
    </row>
    <row r="568" spans="8:12" x14ac:dyDescent="0.25">
      <c r="H568">
        <v>31</v>
      </c>
      <c r="I568">
        <v>1</v>
      </c>
      <c r="K568">
        <v>0</v>
      </c>
      <c r="L568">
        <v>0</v>
      </c>
    </row>
    <row r="569" spans="8:12" x14ac:dyDescent="0.25">
      <c r="H569">
        <v>32</v>
      </c>
      <c r="I569">
        <v>1</v>
      </c>
    </row>
  </sheetData>
  <pageMargins left="0.7" right="0.7" top="0.75" bottom="0.75" header="0.3" footer="0.3"/>
  <pageSetup orientation="portrait" horizontalDpi="1200" verticalDpi="1200"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781C9-B6CB-41A0-9D98-7611FDB7E216}">
  <dimension ref="A1:V276"/>
  <sheetViews>
    <sheetView topLeftCell="A25" zoomScale="219" zoomScaleNormal="150" workbookViewId="0">
      <selection activeCell="L42" sqref="L42"/>
    </sheetView>
  </sheetViews>
  <sheetFormatPr defaultRowHeight="8.25" x14ac:dyDescent="0.15"/>
  <cols>
    <col min="1" max="1" width="4.7109375" style="433" customWidth="1"/>
    <col min="2" max="2" width="14.7109375" style="2" bestFit="1" customWidth="1"/>
    <col min="3" max="3" width="3.85546875" style="433" bestFit="1" customWidth="1"/>
    <col min="4" max="4" width="5.5703125" style="436" customWidth="1"/>
    <col min="5" max="5" width="1.140625" style="19" customWidth="1"/>
    <col min="6" max="6" width="4.28515625" style="433" customWidth="1"/>
    <col min="7" max="7" width="15.7109375" style="2" bestFit="1" customWidth="1"/>
    <col min="8" max="8" width="3.140625" style="433" customWidth="1"/>
    <col min="9" max="9" width="5.42578125" style="433" customWidth="1"/>
    <col min="10" max="10" width="1" style="19" customWidth="1"/>
    <col min="11" max="11" width="4.85546875" style="433" customWidth="1"/>
    <col min="12" max="12" width="17.7109375" style="2" bestFit="1" customWidth="1"/>
    <col min="13" max="13" width="3.85546875" style="433" bestFit="1" customWidth="1"/>
    <col min="14" max="14" width="4.42578125" style="433" customWidth="1"/>
    <col min="15" max="15" width="1.140625" style="19" customWidth="1"/>
    <col min="16" max="16" width="3.5703125" style="433" customWidth="1"/>
    <col min="17" max="17" width="15.85546875" style="2" bestFit="1" customWidth="1"/>
    <col min="18" max="18" width="3.85546875" style="433" bestFit="1" customWidth="1"/>
    <col min="19" max="19" width="4.42578125" style="433" customWidth="1"/>
    <col min="20" max="20" width="1.140625" style="19" customWidth="1"/>
    <col min="21" max="21" width="25.5703125" style="2" customWidth="1"/>
    <col min="22" max="16384" width="9.140625" style="2"/>
  </cols>
  <sheetData>
    <row r="1" spans="1:22" x14ac:dyDescent="0.15">
      <c r="A1" s="492" t="s">
        <v>3084</v>
      </c>
      <c r="B1" s="493"/>
      <c r="C1" s="493"/>
      <c r="D1" s="493"/>
      <c r="E1" s="493"/>
      <c r="F1" s="493"/>
      <c r="G1" s="493"/>
      <c r="H1" s="493"/>
      <c r="I1" s="493"/>
      <c r="J1" s="493"/>
      <c r="K1" s="493"/>
      <c r="L1" s="493"/>
      <c r="M1" s="493"/>
      <c r="N1" s="493"/>
      <c r="O1" s="493"/>
      <c r="P1" s="493"/>
      <c r="Q1" s="493"/>
      <c r="R1" s="493"/>
      <c r="S1" s="493"/>
    </row>
    <row r="2" spans="1:22" x14ac:dyDescent="0.15">
      <c r="A2" s="3" t="s">
        <v>299</v>
      </c>
      <c r="B2" s="437" t="s">
        <v>300</v>
      </c>
      <c r="C2" s="3" t="s">
        <v>1517</v>
      </c>
      <c r="D2" s="3" t="s">
        <v>301</v>
      </c>
      <c r="F2" s="3" t="s">
        <v>299</v>
      </c>
      <c r="G2" s="3" t="s">
        <v>302</v>
      </c>
      <c r="H2" s="3" t="s">
        <v>1517</v>
      </c>
      <c r="I2" s="3" t="s">
        <v>301</v>
      </c>
      <c r="K2" s="3" t="s">
        <v>299</v>
      </c>
      <c r="L2" s="3" t="s">
        <v>303</v>
      </c>
      <c r="M2" s="3" t="s">
        <v>1517</v>
      </c>
      <c r="N2" s="3" t="s">
        <v>301</v>
      </c>
      <c r="P2" s="3" t="s">
        <v>299</v>
      </c>
      <c r="Q2" s="3" t="s">
        <v>304</v>
      </c>
      <c r="R2" s="3" t="s">
        <v>1517</v>
      </c>
      <c r="S2" s="3" t="s">
        <v>301</v>
      </c>
    </row>
    <row r="3" spans="1:22" x14ac:dyDescent="0.15">
      <c r="A3" s="483">
        <v>6</v>
      </c>
      <c r="B3" s="484" t="s">
        <v>2815</v>
      </c>
      <c r="C3" s="483">
        <v>29</v>
      </c>
      <c r="D3" s="485" t="s">
        <v>3204</v>
      </c>
      <c r="F3" s="483">
        <v>3</v>
      </c>
      <c r="G3" s="484" t="s">
        <v>2929</v>
      </c>
      <c r="H3" s="483">
        <v>24</v>
      </c>
      <c r="I3" s="485"/>
      <c r="K3" s="483">
        <v>1</v>
      </c>
      <c r="L3" s="484" t="s">
        <v>3210</v>
      </c>
      <c r="M3" s="483">
        <v>26</v>
      </c>
      <c r="N3" s="485"/>
      <c r="P3" s="6">
        <v>24</v>
      </c>
      <c r="Q3" s="7" t="s">
        <v>3090</v>
      </c>
      <c r="R3" s="6">
        <v>26</v>
      </c>
      <c r="S3" s="10" t="s">
        <v>589</v>
      </c>
      <c r="U3" s="436" t="s">
        <v>311</v>
      </c>
    </row>
    <row r="4" spans="1:22" x14ac:dyDescent="0.15">
      <c r="A4" s="483">
        <v>7</v>
      </c>
      <c r="B4" s="484" t="s">
        <v>2816</v>
      </c>
      <c r="C4" s="483">
        <v>30</v>
      </c>
      <c r="D4" s="485" t="s">
        <v>3205</v>
      </c>
      <c r="F4" s="483">
        <v>4</v>
      </c>
      <c r="G4" s="484" t="s">
        <v>838</v>
      </c>
      <c r="H4" s="483">
        <v>25</v>
      </c>
      <c r="I4" s="485"/>
      <c r="K4" s="483">
        <v>2</v>
      </c>
      <c r="L4" s="484" t="s">
        <v>3211</v>
      </c>
      <c r="M4" s="483">
        <v>26</v>
      </c>
      <c r="N4" s="485" t="s">
        <v>2938</v>
      </c>
      <c r="P4" s="6">
        <v>51</v>
      </c>
      <c r="Q4" s="7" t="s">
        <v>3091</v>
      </c>
      <c r="R4" s="6">
        <v>22</v>
      </c>
      <c r="S4" s="10" t="s">
        <v>589</v>
      </c>
      <c r="U4" s="422" t="s">
        <v>312</v>
      </c>
    </row>
    <row r="5" spans="1:22" x14ac:dyDescent="0.15">
      <c r="A5" s="4">
        <v>14</v>
      </c>
      <c r="B5" s="5" t="s">
        <v>2817</v>
      </c>
      <c r="C5" s="4">
        <v>38</v>
      </c>
      <c r="D5" s="421" t="s">
        <v>2818</v>
      </c>
      <c r="F5" s="483">
        <v>5</v>
      </c>
      <c r="G5" s="484" t="s">
        <v>2930</v>
      </c>
      <c r="H5" s="483">
        <v>30</v>
      </c>
      <c r="I5" s="485" t="s">
        <v>2818</v>
      </c>
      <c r="K5" s="483">
        <v>8</v>
      </c>
      <c r="L5" s="484" t="s">
        <v>3212</v>
      </c>
      <c r="M5" s="483">
        <v>24</v>
      </c>
      <c r="N5" s="485"/>
      <c r="P5" s="6">
        <v>52</v>
      </c>
      <c r="Q5" s="7" t="s">
        <v>1653</v>
      </c>
      <c r="R5" s="6">
        <v>24</v>
      </c>
      <c r="S5" s="10" t="s">
        <v>589</v>
      </c>
      <c r="U5" s="422" t="s">
        <v>313</v>
      </c>
    </row>
    <row r="6" spans="1:22" x14ac:dyDescent="0.15">
      <c r="A6" s="4">
        <v>15</v>
      </c>
      <c r="B6" s="5" t="s">
        <v>2819</v>
      </c>
      <c r="C6" s="4">
        <v>27</v>
      </c>
      <c r="D6" s="421" t="s">
        <v>2828</v>
      </c>
      <c r="F6" s="486">
        <v>10</v>
      </c>
      <c r="G6" s="487" t="s">
        <v>2931</v>
      </c>
      <c r="H6" s="486">
        <v>23</v>
      </c>
      <c r="I6" s="488"/>
      <c r="K6" s="483">
        <v>9</v>
      </c>
      <c r="L6" s="484" t="s">
        <v>3214</v>
      </c>
      <c r="M6" s="483">
        <v>27</v>
      </c>
      <c r="N6" s="485"/>
      <c r="P6" s="8">
        <v>63</v>
      </c>
      <c r="Q6" s="9" t="s">
        <v>3092</v>
      </c>
      <c r="R6" s="8">
        <v>25</v>
      </c>
      <c r="S6" s="13"/>
      <c r="U6" s="422" t="s">
        <v>314</v>
      </c>
    </row>
    <row r="7" spans="1:22" x14ac:dyDescent="0.15">
      <c r="A7" s="4">
        <v>16</v>
      </c>
      <c r="B7" s="5" t="s">
        <v>2820</v>
      </c>
      <c r="C7" s="4">
        <v>25</v>
      </c>
      <c r="D7" s="421" t="s">
        <v>2914</v>
      </c>
      <c r="F7" s="486">
        <v>11</v>
      </c>
      <c r="G7" s="487" t="s">
        <v>2932</v>
      </c>
      <c r="H7" s="486">
        <v>32</v>
      </c>
      <c r="I7" s="488" t="s">
        <v>1655</v>
      </c>
      <c r="K7" s="4">
        <v>13</v>
      </c>
      <c r="L7" s="5" t="s">
        <v>3213</v>
      </c>
      <c r="M7" s="4">
        <v>27</v>
      </c>
      <c r="N7" s="421"/>
      <c r="P7" s="8">
        <v>75</v>
      </c>
      <c r="Q7" s="9" t="s">
        <v>3093</v>
      </c>
      <c r="R7" s="8">
        <v>31</v>
      </c>
      <c r="S7" s="13" t="s">
        <v>591</v>
      </c>
      <c r="U7" s="422" t="s">
        <v>315</v>
      </c>
    </row>
    <row r="8" spans="1:22" x14ac:dyDescent="0.15">
      <c r="A8" s="4">
        <v>17</v>
      </c>
      <c r="B8" s="5" t="s">
        <v>1640</v>
      </c>
      <c r="C8" s="4">
        <v>24</v>
      </c>
      <c r="D8" s="421" t="s">
        <v>309</v>
      </c>
      <c r="F8" s="486">
        <v>12</v>
      </c>
      <c r="G8" s="487" t="s">
        <v>2933</v>
      </c>
      <c r="H8" s="486">
        <v>27</v>
      </c>
      <c r="I8" s="488"/>
      <c r="K8" s="4">
        <v>18</v>
      </c>
      <c r="L8" s="5" t="s">
        <v>3216</v>
      </c>
      <c r="M8" s="4">
        <v>25</v>
      </c>
      <c r="N8" s="421"/>
      <c r="P8" s="8">
        <v>85</v>
      </c>
      <c r="Q8" s="9" t="s">
        <v>3095</v>
      </c>
      <c r="R8" s="8">
        <v>26</v>
      </c>
      <c r="S8" s="13"/>
      <c r="U8" s="422" t="s">
        <v>316</v>
      </c>
    </row>
    <row r="9" spans="1:22" x14ac:dyDescent="0.15">
      <c r="A9" s="6">
        <v>20</v>
      </c>
      <c r="B9" s="7" t="s">
        <v>2821</v>
      </c>
      <c r="C9" s="6">
        <v>33</v>
      </c>
      <c r="D9" s="10"/>
      <c r="F9" s="6">
        <v>28</v>
      </c>
      <c r="G9" s="7" t="s">
        <v>2934</v>
      </c>
      <c r="H9" s="6">
        <v>27</v>
      </c>
      <c r="I9" s="10"/>
      <c r="K9" s="4">
        <v>19</v>
      </c>
      <c r="L9" s="5" t="s">
        <v>3219</v>
      </c>
      <c r="M9" s="4">
        <v>26</v>
      </c>
      <c r="N9" s="421"/>
      <c r="P9" s="8">
        <v>90</v>
      </c>
      <c r="Q9" s="9" t="s">
        <v>3102</v>
      </c>
      <c r="R9" s="8">
        <v>26</v>
      </c>
      <c r="S9" s="13" t="s">
        <v>309</v>
      </c>
      <c r="U9" s="422" t="s">
        <v>317</v>
      </c>
    </row>
    <row r="10" spans="1:22" x14ac:dyDescent="0.15">
      <c r="A10" s="6">
        <v>21</v>
      </c>
      <c r="B10" s="7" t="s">
        <v>2822</v>
      </c>
      <c r="C10" s="6">
        <v>30</v>
      </c>
      <c r="D10" s="10" t="s">
        <v>2827</v>
      </c>
      <c r="F10" s="6">
        <v>29</v>
      </c>
      <c r="G10" s="7" t="s">
        <v>2936</v>
      </c>
      <c r="H10" s="6">
        <v>26</v>
      </c>
      <c r="I10" s="10"/>
      <c r="K10" s="6">
        <v>25</v>
      </c>
      <c r="L10" s="7" t="s">
        <v>3217</v>
      </c>
      <c r="M10" s="6">
        <v>24</v>
      </c>
      <c r="N10" s="10"/>
      <c r="P10" s="8">
        <v>91</v>
      </c>
      <c r="Q10" s="9" t="s">
        <v>3094</v>
      </c>
      <c r="R10" s="8">
        <v>36</v>
      </c>
      <c r="S10" s="13" t="s">
        <v>591</v>
      </c>
      <c r="U10" s="422" t="s">
        <v>592</v>
      </c>
      <c r="V10" s="422"/>
    </row>
    <row r="11" spans="1:22" x14ac:dyDescent="0.15">
      <c r="A11" s="6">
        <v>22</v>
      </c>
      <c r="B11" s="7" t="s">
        <v>2823</v>
      </c>
      <c r="C11" s="6">
        <v>28</v>
      </c>
      <c r="D11" s="10" t="s">
        <v>309</v>
      </c>
      <c r="F11" s="6">
        <v>30</v>
      </c>
      <c r="G11" s="7" t="s">
        <v>2939</v>
      </c>
      <c r="H11" s="6">
        <v>26</v>
      </c>
      <c r="I11" s="10"/>
      <c r="K11" s="6">
        <v>26</v>
      </c>
      <c r="L11" s="7" t="s">
        <v>3218</v>
      </c>
      <c r="M11" s="6">
        <v>26</v>
      </c>
      <c r="N11" s="10" t="s">
        <v>310</v>
      </c>
      <c r="P11" s="11">
        <v>109</v>
      </c>
      <c r="Q11" s="12" t="s">
        <v>3116</v>
      </c>
      <c r="R11" s="11">
        <v>24</v>
      </c>
      <c r="S11" s="14" t="s">
        <v>310</v>
      </c>
      <c r="U11" s="422" t="s">
        <v>572</v>
      </c>
    </row>
    <row r="12" spans="1:22" x14ac:dyDescent="0.15">
      <c r="A12" s="6">
        <v>23</v>
      </c>
      <c r="B12" s="7" t="s">
        <v>2824</v>
      </c>
      <c r="C12" s="6">
        <v>31</v>
      </c>
      <c r="D12" s="10"/>
      <c r="F12" s="6">
        <v>31</v>
      </c>
      <c r="G12" s="7" t="s">
        <v>2940</v>
      </c>
      <c r="H12" s="6">
        <v>25</v>
      </c>
      <c r="I12" s="10"/>
      <c r="K12" s="6">
        <v>27</v>
      </c>
      <c r="L12" s="7" t="s">
        <v>3220</v>
      </c>
      <c r="M12" s="6">
        <v>26</v>
      </c>
      <c r="N12" s="10" t="s">
        <v>305</v>
      </c>
      <c r="P12" s="11">
        <v>110</v>
      </c>
      <c r="Q12" s="12" t="s">
        <v>3200</v>
      </c>
      <c r="R12" s="11">
        <v>22</v>
      </c>
      <c r="S12" s="14"/>
      <c r="U12" s="422" t="s">
        <v>593</v>
      </c>
    </row>
    <row r="13" spans="1:22" x14ac:dyDescent="0.15">
      <c r="A13" s="8">
        <v>77</v>
      </c>
      <c r="B13" s="9" t="s">
        <v>2825</v>
      </c>
      <c r="C13" s="8">
        <v>27</v>
      </c>
      <c r="D13" s="13" t="s">
        <v>590</v>
      </c>
      <c r="F13" s="6">
        <v>32</v>
      </c>
      <c r="G13" s="7" t="s">
        <v>2945</v>
      </c>
      <c r="H13" s="6">
        <v>26</v>
      </c>
      <c r="I13" s="10"/>
      <c r="K13" s="6">
        <v>35</v>
      </c>
      <c r="L13" s="7" t="s">
        <v>3221</v>
      </c>
      <c r="M13" s="6">
        <v>25</v>
      </c>
      <c r="N13" s="10" t="s">
        <v>306</v>
      </c>
      <c r="P13" s="11">
        <v>116</v>
      </c>
      <c r="Q13" s="12" t="s">
        <v>3096</v>
      </c>
      <c r="R13" s="11">
        <v>27</v>
      </c>
      <c r="S13" s="14"/>
      <c r="U13" s="422" t="s">
        <v>594</v>
      </c>
    </row>
    <row r="14" spans="1:22" x14ac:dyDescent="0.15">
      <c r="A14" s="8">
        <v>78</v>
      </c>
      <c r="B14" s="9" t="s">
        <v>2829</v>
      </c>
      <c r="C14" s="8">
        <v>32</v>
      </c>
      <c r="D14" s="13"/>
      <c r="F14" s="6">
        <v>33</v>
      </c>
      <c r="G14" s="7" t="s">
        <v>2959</v>
      </c>
      <c r="H14" s="6">
        <v>28</v>
      </c>
      <c r="I14" s="10"/>
      <c r="K14" s="6">
        <v>36</v>
      </c>
      <c r="L14" s="7" t="s">
        <v>3223</v>
      </c>
      <c r="M14" s="6">
        <v>25</v>
      </c>
      <c r="N14" s="10"/>
      <c r="P14" s="11">
        <v>118</v>
      </c>
      <c r="Q14" s="12" t="s">
        <v>3104</v>
      </c>
      <c r="R14" s="11">
        <v>25</v>
      </c>
      <c r="S14" s="14" t="s">
        <v>310</v>
      </c>
      <c r="U14" s="422" t="s">
        <v>595</v>
      </c>
    </row>
    <row r="15" spans="1:22" x14ac:dyDescent="0.15">
      <c r="A15" s="8">
        <v>79</v>
      </c>
      <c r="B15" s="9" t="s">
        <v>2832</v>
      </c>
      <c r="C15" s="8">
        <v>26</v>
      </c>
      <c r="D15" s="13" t="s">
        <v>309</v>
      </c>
      <c r="F15" s="6">
        <v>34</v>
      </c>
      <c r="G15" s="7" t="s">
        <v>2941</v>
      </c>
      <c r="H15" s="6">
        <v>24</v>
      </c>
      <c r="I15" s="10" t="s">
        <v>310</v>
      </c>
      <c r="K15" s="6">
        <v>37</v>
      </c>
      <c r="L15" s="7" t="s">
        <v>3226</v>
      </c>
      <c r="M15" s="6">
        <v>26</v>
      </c>
      <c r="N15" s="10"/>
      <c r="P15" s="11">
        <v>123</v>
      </c>
      <c r="Q15" s="12" t="s">
        <v>3097</v>
      </c>
      <c r="R15" s="11">
        <v>29</v>
      </c>
      <c r="S15" s="14"/>
      <c r="U15" s="436" t="s">
        <v>320</v>
      </c>
    </row>
    <row r="16" spans="1:22" x14ac:dyDescent="0.15">
      <c r="A16" s="8">
        <v>80</v>
      </c>
      <c r="B16" s="9" t="s">
        <v>2826</v>
      </c>
      <c r="C16" s="8">
        <v>28</v>
      </c>
      <c r="D16" s="13" t="s">
        <v>590</v>
      </c>
      <c r="F16" s="6">
        <v>45</v>
      </c>
      <c r="G16" s="7" t="s">
        <v>2942</v>
      </c>
      <c r="H16" s="6">
        <v>21</v>
      </c>
      <c r="I16" s="10"/>
      <c r="K16" s="6">
        <v>38</v>
      </c>
      <c r="L16" s="7" t="s">
        <v>3230</v>
      </c>
      <c r="M16" s="6">
        <v>22</v>
      </c>
      <c r="N16" s="10"/>
      <c r="P16" s="11">
        <v>124</v>
      </c>
      <c r="Q16" s="12" t="s">
        <v>3098</v>
      </c>
      <c r="R16" s="11">
        <v>26</v>
      </c>
      <c r="S16" s="14"/>
      <c r="U16" s="423" t="s">
        <v>349</v>
      </c>
    </row>
    <row r="17" spans="1:21" x14ac:dyDescent="0.15">
      <c r="A17" s="11">
        <v>101</v>
      </c>
      <c r="B17" s="12" t="s">
        <v>2833</v>
      </c>
      <c r="C17" s="11">
        <v>26</v>
      </c>
      <c r="D17" s="14" t="s">
        <v>309</v>
      </c>
      <c r="F17" s="6">
        <v>46</v>
      </c>
      <c r="G17" s="7" t="s">
        <v>2943</v>
      </c>
      <c r="H17" s="6">
        <v>29</v>
      </c>
      <c r="I17" s="6" t="s">
        <v>1655</v>
      </c>
      <c r="K17" s="6">
        <v>39</v>
      </c>
      <c r="L17" s="7" t="s">
        <v>3228</v>
      </c>
      <c r="M17" s="6">
        <v>28</v>
      </c>
      <c r="N17" s="10" t="s">
        <v>310</v>
      </c>
      <c r="P17" s="11">
        <v>126</v>
      </c>
      <c r="Q17" s="12" t="s">
        <v>3107</v>
      </c>
      <c r="R17" s="11">
        <v>25</v>
      </c>
      <c r="S17" s="14"/>
      <c r="U17" s="424" t="s">
        <v>319</v>
      </c>
    </row>
    <row r="18" spans="1:21" x14ac:dyDescent="0.15">
      <c r="A18" s="11">
        <v>102</v>
      </c>
      <c r="B18" s="12" t="s">
        <v>2838</v>
      </c>
      <c r="C18" s="11">
        <v>31</v>
      </c>
      <c r="D18" s="14" t="s">
        <v>2827</v>
      </c>
      <c r="F18" s="6">
        <v>47</v>
      </c>
      <c r="G18" s="7" t="s">
        <v>2944</v>
      </c>
      <c r="H18" s="6">
        <v>23</v>
      </c>
      <c r="I18" s="10" t="s">
        <v>310</v>
      </c>
      <c r="K18" s="6">
        <v>40</v>
      </c>
      <c r="L18" s="7" t="s">
        <v>3229</v>
      </c>
      <c r="M18" s="6">
        <v>28</v>
      </c>
      <c r="N18" s="10"/>
      <c r="P18" s="11">
        <v>127</v>
      </c>
      <c r="Q18" s="12" t="s">
        <v>3101</v>
      </c>
      <c r="R18" s="11">
        <v>33</v>
      </c>
      <c r="S18" s="14" t="s">
        <v>1726</v>
      </c>
      <c r="U18" s="425" t="s">
        <v>321</v>
      </c>
    </row>
    <row r="19" spans="1:21" x14ac:dyDescent="0.15">
      <c r="A19" s="11">
        <v>120</v>
      </c>
      <c r="B19" s="12" t="s">
        <v>2837</v>
      </c>
      <c r="C19" s="11">
        <v>25</v>
      </c>
      <c r="D19" s="14" t="s">
        <v>309</v>
      </c>
      <c r="F19" s="6">
        <v>48</v>
      </c>
      <c r="G19" s="7" t="s">
        <v>2935</v>
      </c>
      <c r="H19" s="6">
        <v>27</v>
      </c>
      <c r="I19" s="10" t="s">
        <v>305</v>
      </c>
      <c r="K19" s="6">
        <v>41</v>
      </c>
      <c r="L19" s="7" t="s">
        <v>3239</v>
      </c>
      <c r="M19" s="6">
        <v>27</v>
      </c>
      <c r="N19" s="10" t="s">
        <v>310</v>
      </c>
      <c r="P19" s="11">
        <v>128</v>
      </c>
      <c r="Q19" s="12" t="s">
        <v>3192</v>
      </c>
      <c r="R19" s="11">
        <v>26</v>
      </c>
      <c r="S19" s="14"/>
      <c r="U19" s="426" t="s">
        <v>322</v>
      </c>
    </row>
    <row r="20" spans="1:21" x14ac:dyDescent="0.15">
      <c r="A20" s="11">
        <v>135</v>
      </c>
      <c r="B20" s="12" t="s">
        <v>2834</v>
      </c>
      <c r="C20" s="11">
        <v>29</v>
      </c>
      <c r="D20" s="14"/>
      <c r="F20" s="6">
        <v>56</v>
      </c>
      <c r="G20" s="7" t="s">
        <v>2937</v>
      </c>
      <c r="H20" s="6">
        <v>28</v>
      </c>
      <c r="I20" s="10" t="s">
        <v>2938</v>
      </c>
      <c r="K20" s="6">
        <v>42</v>
      </c>
      <c r="L20" s="7" t="s">
        <v>3224</v>
      </c>
      <c r="M20" s="6">
        <v>26</v>
      </c>
      <c r="N20" s="10"/>
      <c r="P20" s="11">
        <v>144</v>
      </c>
      <c r="Q20" s="12" t="s">
        <v>3103</v>
      </c>
      <c r="R20" s="11">
        <v>32</v>
      </c>
      <c r="S20" s="14" t="s">
        <v>591</v>
      </c>
      <c r="U20" s="427" t="s">
        <v>340</v>
      </c>
    </row>
    <row r="21" spans="1:21" x14ac:dyDescent="0.15">
      <c r="A21" s="11">
        <v>136</v>
      </c>
      <c r="B21" s="12" t="s">
        <v>2896</v>
      </c>
      <c r="C21" s="11">
        <v>33</v>
      </c>
      <c r="D21" s="14"/>
      <c r="F21" s="6">
        <v>57</v>
      </c>
      <c r="G21" s="7" t="s">
        <v>2947</v>
      </c>
      <c r="H21" s="6">
        <v>23</v>
      </c>
      <c r="I21" s="10" t="s">
        <v>306</v>
      </c>
      <c r="K21" s="6">
        <v>43</v>
      </c>
      <c r="L21" s="7" t="s">
        <v>3225</v>
      </c>
      <c r="M21" s="6">
        <v>24</v>
      </c>
      <c r="N21" s="10"/>
      <c r="P21" s="11">
        <v>145</v>
      </c>
      <c r="Q21" s="12" t="s">
        <v>3105</v>
      </c>
      <c r="R21" s="11">
        <v>31</v>
      </c>
      <c r="S21" s="14"/>
      <c r="U21" s="416" t="s">
        <v>323</v>
      </c>
    </row>
    <row r="22" spans="1:21" x14ac:dyDescent="0.15">
      <c r="A22" s="11">
        <v>137</v>
      </c>
      <c r="B22" s="12" t="s">
        <v>2830</v>
      </c>
      <c r="C22" s="11">
        <v>23</v>
      </c>
      <c r="D22" s="14" t="s">
        <v>2916</v>
      </c>
      <c r="F22" s="8">
        <v>58</v>
      </c>
      <c r="G22" s="9" t="s">
        <v>2950</v>
      </c>
      <c r="H22" s="8">
        <v>25</v>
      </c>
      <c r="I22" s="13" t="s">
        <v>2951</v>
      </c>
      <c r="K22" s="6">
        <v>44</v>
      </c>
      <c r="L22" s="7" t="s">
        <v>3237</v>
      </c>
      <c r="M22" s="6">
        <v>24</v>
      </c>
      <c r="N22" s="10" t="s">
        <v>305</v>
      </c>
      <c r="P22" s="11">
        <v>146</v>
      </c>
      <c r="Q22" s="12" t="s">
        <v>3099</v>
      </c>
      <c r="R22" s="11">
        <v>29</v>
      </c>
      <c r="S22" s="14"/>
      <c r="U22" s="428" t="s">
        <v>324</v>
      </c>
    </row>
    <row r="23" spans="1:21" x14ac:dyDescent="0.15">
      <c r="A23" s="11">
        <v>138</v>
      </c>
      <c r="B23" s="12" t="s">
        <v>2842</v>
      </c>
      <c r="C23" s="11">
        <v>28</v>
      </c>
      <c r="D23" s="14" t="s">
        <v>306</v>
      </c>
      <c r="F23" s="8">
        <v>59</v>
      </c>
      <c r="G23" s="9" t="s">
        <v>2952</v>
      </c>
      <c r="H23" s="8">
        <v>27</v>
      </c>
      <c r="I23" s="13"/>
      <c r="K23" s="6">
        <v>49</v>
      </c>
      <c r="L23" s="7" t="s">
        <v>3234</v>
      </c>
      <c r="M23" s="6">
        <v>34</v>
      </c>
      <c r="N23" s="10" t="s">
        <v>591</v>
      </c>
      <c r="P23" s="11">
        <v>171</v>
      </c>
      <c r="Q23" s="12" t="s">
        <v>3109</v>
      </c>
      <c r="R23" s="11">
        <v>32</v>
      </c>
      <c r="S23" s="14" t="s">
        <v>591</v>
      </c>
      <c r="U23" s="429" t="s">
        <v>325</v>
      </c>
    </row>
    <row r="24" spans="1:21" x14ac:dyDescent="0.15">
      <c r="A24" s="15">
        <v>247</v>
      </c>
      <c r="B24" s="16" t="s">
        <v>2840</v>
      </c>
      <c r="C24" s="15">
        <v>24</v>
      </c>
      <c r="D24" s="17" t="s">
        <v>309</v>
      </c>
      <c r="F24" s="8">
        <v>60</v>
      </c>
      <c r="G24" s="9" t="s">
        <v>2948</v>
      </c>
      <c r="H24" s="8">
        <v>27</v>
      </c>
      <c r="I24" s="13"/>
      <c r="K24" s="6">
        <v>50</v>
      </c>
      <c r="L24" s="7" t="s">
        <v>3222</v>
      </c>
      <c r="M24" s="6">
        <v>21</v>
      </c>
      <c r="N24" s="10" t="s">
        <v>305</v>
      </c>
      <c r="P24" s="11">
        <v>172</v>
      </c>
      <c r="Q24" s="12" t="s">
        <v>3100</v>
      </c>
      <c r="R24" s="11">
        <v>28</v>
      </c>
      <c r="S24" s="14"/>
    </row>
    <row r="25" spans="1:21" x14ac:dyDescent="0.15">
      <c r="A25" s="15">
        <v>248</v>
      </c>
      <c r="B25" s="16" t="s">
        <v>2841</v>
      </c>
      <c r="C25" s="15">
        <v>27</v>
      </c>
      <c r="D25" s="17" t="s">
        <v>309</v>
      </c>
      <c r="F25" s="8">
        <v>61</v>
      </c>
      <c r="G25" s="9" t="s">
        <v>2946</v>
      </c>
      <c r="H25" s="8">
        <v>27</v>
      </c>
      <c r="I25" s="13" t="s">
        <v>305</v>
      </c>
      <c r="K25" s="6">
        <v>53</v>
      </c>
      <c r="L25" s="7" t="s">
        <v>3241</v>
      </c>
      <c r="M25" s="6">
        <v>27</v>
      </c>
      <c r="N25" s="10"/>
      <c r="P25" s="11">
        <v>173</v>
      </c>
      <c r="Q25" s="12" t="s">
        <v>3106</v>
      </c>
      <c r="R25" s="11">
        <v>30</v>
      </c>
      <c r="S25" s="14"/>
    </row>
    <row r="26" spans="1:21" x14ac:dyDescent="0.15">
      <c r="A26" s="15">
        <v>249</v>
      </c>
      <c r="B26" s="16" t="s">
        <v>2831</v>
      </c>
      <c r="C26" s="15">
        <v>28</v>
      </c>
      <c r="D26" s="17" t="s">
        <v>318</v>
      </c>
      <c r="F26" s="8">
        <v>62</v>
      </c>
      <c r="G26" s="9" t="s">
        <v>2949</v>
      </c>
      <c r="H26" s="8">
        <v>25</v>
      </c>
      <c r="I26" s="13" t="s">
        <v>310</v>
      </c>
      <c r="K26" s="6">
        <v>54</v>
      </c>
      <c r="L26" s="7" t="s">
        <v>3215</v>
      </c>
      <c r="M26" s="6">
        <v>26</v>
      </c>
      <c r="N26" s="10" t="s">
        <v>2938</v>
      </c>
      <c r="P26" s="11">
        <v>174</v>
      </c>
      <c r="Q26" s="12" t="s">
        <v>3113</v>
      </c>
      <c r="R26" s="11">
        <v>37</v>
      </c>
      <c r="S26" s="14" t="s">
        <v>591</v>
      </c>
    </row>
    <row r="27" spans="1:21" x14ac:dyDescent="0.15">
      <c r="A27" s="15">
        <v>250</v>
      </c>
      <c r="B27" s="16" t="s">
        <v>2836</v>
      </c>
      <c r="C27" s="15">
        <v>42</v>
      </c>
      <c r="D27" s="17" t="s">
        <v>591</v>
      </c>
      <c r="F27" s="8">
        <v>70</v>
      </c>
      <c r="G27" s="9" t="s">
        <v>2956</v>
      </c>
      <c r="H27" s="8">
        <v>24</v>
      </c>
      <c r="I27" s="13" t="s">
        <v>305</v>
      </c>
      <c r="K27" s="6">
        <v>55</v>
      </c>
      <c r="L27" s="7" t="s">
        <v>3233</v>
      </c>
      <c r="M27" s="6">
        <v>23</v>
      </c>
      <c r="N27" s="10"/>
      <c r="P27" s="11">
        <v>175</v>
      </c>
      <c r="Q27" s="12" t="s">
        <v>3114</v>
      </c>
      <c r="R27" s="11">
        <v>27</v>
      </c>
      <c r="S27" s="14"/>
    </row>
    <row r="28" spans="1:21" x14ac:dyDescent="0.15">
      <c r="A28" s="15">
        <v>251</v>
      </c>
      <c r="B28" s="16" t="s">
        <v>2839</v>
      </c>
      <c r="C28" s="15">
        <v>29</v>
      </c>
      <c r="D28" s="17"/>
      <c r="F28" s="8">
        <v>71</v>
      </c>
      <c r="G28" s="9" t="s">
        <v>2957</v>
      </c>
      <c r="H28" s="8">
        <v>24</v>
      </c>
      <c r="I28" s="8" t="s">
        <v>306</v>
      </c>
      <c r="K28" s="8">
        <v>64</v>
      </c>
      <c r="L28" s="9" t="s">
        <v>3227</v>
      </c>
      <c r="M28" s="8">
        <v>26</v>
      </c>
      <c r="N28" s="13" t="s">
        <v>305</v>
      </c>
      <c r="P28" s="11">
        <v>182</v>
      </c>
      <c r="Q28" s="12" t="s">
        <v>3115</v>
      </c>
      <c r="R28" s="11">
        <v>26</v>
      </c>
      <c r="S28" s="14"/>
      <c r="U28" s="422"/>
    </row>
    <row r="29" spans="1:21" x14ac:dyDescent="0.15">
      <c r="A29" s="15">
        <v>252</v>
      </c>
      <c r="B29" s="16" t="s">
        <v>2835</v>
      </c>
      <c r="C29" s="15">
        <v>27</v>
      </c>
      <c r="D29" s="17" t="s">
        <v>318</v>
      </c>
      <c r="F29" s="8">
        <v>72</v>
      </c>
      <c r="G29" s="9" t="s">
        <v>2958</v>
      </c>
      <c r="H29" s="8">
        <v>27</v>
      </c>
      <c r="I29" s="13"/>
      <c r="K29" s="8">
        <v>65</v>
      </c>
      <c r="L29" s="9" t="s">
        <v>3232</v>
      </c>
      <c r="M29" s="8">
        <v>30</v>
      </c>
      <c r="N29" s="13" t="s">
        <v>1730</v>
      </c>
      <c r="P29" s="11">
        <v>183</v>
      </c>
      <c r="Q29" s="12" t="s">
        <v>3108</v>
      </c>
      <c r="R29" s="11">
        <v>24</v>
      </c>
      <c r="S29" s="14" t="s">
        <v>308</v>
      </c>
      <c r="U29" s="422"/>
    </row>
    <row r="30" spans="1:21" x14ac:dyDescent="0.15">
      <c r="A30" s="15">
        <v>253</v>
      </c>
      <c r="B30" s="16" t="s">
        <v>2846</v>
      </c>
      <c r="C30" s="15">
        <v>22</v>
      </c>
      <c r="D30" s="17" t="s">
        <v>309</v>
      </c>
      <c r="F30" s="8">
        <v>73</v>
      </c>
      <c r="G30" s="9" t="s">
        <v>2953</v>
      </c>
      <c r="H30" s="8">
        <v>28</v>
      </c>
      <c r="I30" s="13" t="s">
        <v>305</v>
      </c>
      <c r="K30" s="8">
        <v>66</v>
      </c>
      <c r="L30" s="9" t="s">
        <v>3244</v>
      </c>
      <c r="M30" s="8">
        <v>29</v>
      </c>
      <c r="N30" s="13"/>
      <c r="P30" s="11">
        <v>184</v>
      </c>
      <c r="Q30" s="12" t="s">
        <v>3110</v>
      </c>
      <c r="R30" s="11">
        <v>22</v>
      </c>
      <c r="S30" s="14" t="s">
        <v>305</v>
      </c>
      <c r="U30" s="422"/>
    </row>
    <row r="31" spans="1:21" x14ac:dyDescent="0.15">
      <c r="A31" s="15">
        <v>260</v>
      </c>
      <c r="B31" s="16" t="s">
        <v>2849</v>
      </c>
      <c r="C31" s="15">
        <v>25</v>
      </c>
      <c r="D31" s="17" t="s">
        <v>309</v>
      </c>
      <c r="F31" s="8">
        <v>82</v>
      </c>
      <c r="G31" s="9" t="s">
        <v>2954</v>
      </c>
      <c r="H31" s="8">
        <v>28</v>
      </c>
      <c r="I31" s="13"/>
      <c r="K31" s="8">
        <v>67</v>
      </c>
      <c r="L31" s="9" t="s">
        <v>3245</v>
      </c>
      <c r="M31" s="8">
        <v>25</v>
      </c>
      <c r="N31" s="13"/>
      <c r="P31" s="11">
        <v>185</v>
      </c>
      <c r="Q31" s="12" t="s">
        <v>3111</v>
      </c>
      <c r="R31" s="11">
        <v>29</v>
      </c>
      <c r="S31" s="14"/>
      <c r="U31" s="422" t="s">
        <v>996</v>
      </c>
    </row>
    <row r="32" spans="1:21" x14ac:dyDescent="0.15">
      <c r="A32" s="15">
        <v>296</v>
      </c>
      <c r="B32" s="16" t="s">
        <v>2853</v>
      </c>
      <c r="C32" s="15">
        <v>23</v>
      </c>
      <c r="D32" s="17" t="s">
        <v>309</v>
      </c>
      <c r="F32" s="8">
        <v>84</v>
      </c>
      <c r="G32" s="9" t="s">
        <v>2964</v>
      </c>
      <c r="H32" s="8">
        <v>22</v>
      </c>
      <c r="I32" s="13" t="s">
        <v>3075</v>
      </c>
      <c r="K32" s="8">
        <v>68</v>
      </c>
      <c r="L32" s="9" t="s">
        <v>3235</v>
      </c>
      <c r="M32" s="8">
        <v>27</v>
      </c>
      <c r="N32" s="13"/>
      <c r="P32" s="11">
        <v>201</v>
      </c>
      <c r="Q32" s="12" t="s">
        <v>3112</v>
      </c>
      <c r="R32" s="11">
        <v>25</v>
      </c>
      <c r="S32" s="14"/>
      <c r="U32" s="422"/>
    </row>
    <row r="33" spans="1:21" x14ac:dyDescent="0.15">
      <c r="A33" s="15">
        <v>297</v>
      </c>
      <c r="B33" s="16" t="s">
        <v>2843</v>
      </c>
      <c r="C33" s="15">
        <v>30</v>
      </c>
      <c r="D33" s="17" t="s">
        <v>306</v>
      </c>
      <c r="F33" s="11">
        <v>97</v>
      </c>
      <c r="G33" s="12" t="s">
        <v>2966</v>
      </c>
      <c r="H33" s="11">
        <v>24</v>
      </c>
      <c r="I33" s="14" t="s">
        <v>309</v>
      </c>
      <c r="K33" s="8">
        <v>69</v>
      </c>
      <c r="L33" s="9" t="s">
        <v>3240</v>
      </c>
      <c r="M33" s="8">
        <v>24</v>
      </c>
      <c r="N33" s="13" t="s">
        <v>310</v>
      </c>
      <c r="P33" s="15">
        <v>254</v>
      </c>
      <c r="Q33" s="16" t="s">
        <v>3209</v>
      </c>
      <c r="R33" s="15">
        <v>21</v>
      </c>
      <c r="S33" s="15" t="s">
        <v>309</v>
      </c>
      <c r="U33" s="422"/>
    </row>
    <row r="34" spans="1:21" x14ac:dyDescent="0.15">
      <c r="A34" s="15">
        <v>298</v>
      </c>
      <c r="B34" s="16" t="s">
        <v>2844</v>
      </c>
      <c r="C34" s="15">
        <v>35</v>
      </c>
      <c r="D34" s="17" t="s">
        <v>591</v>
      </c>
      <c r="F34" s="11">
        <v>98</v>
      </c>
      <c r="G34" s="12" t="s">
        <v>2967</v>
      </c>
      <c r="H34" s="11">
        <v>27</v>
      </c>
      <c r="I34" s="14" t="s">
        <v>2827</v>
      </c>
      <c r="K34" s="8">
        <v>74</v>
      </c>
      <c r="L34" s="9" t="s">
        <v>3242</v>
      </c>
      <c r="M34" s="8">
        <v>25</v>
      </c>
      <c r="N34" s="13"/>
      <c r="P34" s="15">
        <v>255</v>
      </c>
      <c r="Q34" s="16" t="s">
        <v>3119</v>
      </c>
      <c r="R34" s="15">
        <v>24</v>
      </c>
      <c r="S34" s="17" t="s">
        <v>306</v>
      </c>
    </row>
    <row r="35" spans="1:21" x14ac:dyDescent="0.15">
      <c r="A35" s="15">
        <v>299</v>
      </c>
      <c r="B35" s="16" t="s">
        <v>2845</v>
      </c>
      <c r="C35" s="15">
        <v>30</v>
      </c>
      <c r="D35" s="17" t="s">
        <v>310</v>
      </c>
      <c r="F35" s="11">
        <v>99</v>
      </c>
      <c r="G35" s="12" t="s">
        <v>2971</v>
      </c>
      <c r="H35" s="11">
        <v>27</v>
      </c>
      <c r="I35" s="14"/>
      <c r="K35" s="8">
        <v>76</v>
      </c>
      <c r="L35" s="9" t="s">
        <v>3246</v>
      </c>
      <c r="M35" s="8">
        <v>28</v>
      </c>
      <c r="N35" s="13"/>
      <c r="P35" s="15">
        <v>256</v>
      </c>
      <c r="Q35" s="450" t="s">
        <v>3120</v>
      </c>
      <c r="R35" s="481">
        <v>23</v>
      </c>
      <c r="S35" s="17"/>
    </row>
    <row r="36" spans="1:21" x14ac:dyDescent="0.15">
      <c r="A36" s="15">
        <v>300</v>
      </c>
      <c r="B36" s="16" t="s">
        <v>2848</v>
      </c>
      <c r="C36" s="15">
        <v>28</v>
      </c>
      <c r="D36" s="17" t="s">
        <v>2915</v>
      </c>
      <c r="F36" s="11">
        <v>100</v>
      </c>
      <c r="G36" s="12" t="s">
        <v>2955</v>
      </c>
      <c r="H36" s="11">
        <v>29</v>
      </c>
      <c r="I36" s="14" t="s">
        <v>591</v>
      </c>
      <c r="K36" s="8">
        <v>81</v>
      </c>
      <c r="L36" s="9" t="s">
        <v>3251</v>
      </c>
      <c r="M36" s="8">
        <v>24</v>
      </c>
      <c r="N36" s="13" t="s">
        <v>309</v>
      </c>
      <c r="P36" s="15">
        <v>257</v>
      </c>
      <c r="Q36" s="16" t="s">
        <v>3117</v>
      </c>
      <c r="R36" s="15">
        <v>31</v>
      </c>
      <c r="S36" s="17" t="s">
        <v>308</v>
      </c>
      <c r="U36" s="19"/>
    </row>
    <row r="37" spans="1:21" x14ac:dyDescent="0.15">
      <c r="A37" s="15">
        <v>301</v>
      </c>
      <c r="B37" s="16" t="s">
        <v>2847</v>
      </c>
      <c r="C37" s="15">
        <v>26</v>
      </c>
      <c r="D37" s="17" t="s">
        <v>310</v>
      </c>
      <c r="F37" s="11">
        <v>103</v>
      </c>
      <c r="G37" s="12" t="s">
        <v>2969</v>
      </c>
      <c r="H37" s="11">
        <v>26</v>
      </c>
      <c r="I37" s="14" t="s">
        <v>309</v>
      </c>
      <c r="K37" s="8">
        <v>83</v>
      </c>
      <c r="L37" s="9" t="s">
        <v>3231</v>
      </c>
      <c r="M37" s="8">
        <v>26</v>
      </c>
      <c r="N37" s="13" t="s">
        <v>305</v>
      </c>
      <c r="P37" s="15">
        <v>258</v>
      </c>
      <c r="Q37" s="16" t="s">
        <v>3118</v>
      </c>
      <c r="R37" s="15">
        <v>25</v>
      </c>
      <c r="S37" s="17"/>
      <c r="U37" s="19"/>
    </row>
    <row r="38" spans="1:21" x14ac:dyDescent="0.15">
      <c r="A38" s="15">
        <v>302</v>
      </c>
      <c r="B38" s="16" t="s">
        <v>2850</v>
      </c>
      <c r="C38" s="15">
        <v>37</v>
      </c>
      <c r="D38" s="17" t="s">
        <v>591</v>
      </c>
      <c r="F38" s="11">
        <v>114</v>
      </c>
      <c r="G38" s="12" t="s">
        <v>2961</v>
      </c>
      <c r="H38" s="11">
        <v>25</v>
      </c>
      <c r="I38" s="14" t="s">
        <v>309</v>
      </c>
      <c r="K38" s="8">
        <v>86</v>
      </c>
      <c r="L38" s="9" t="s">
        <v>1644</v>
      </c>
      <c r="M38" s="8">
        <v>23</v>
      </c>
      <c r="N38" s="13" t="s">
        <v>310</v>
      </c>
      <c r="P38" s="15">
        <v>259</v>
      </c>
      <c r="Q38" s="16" t="s">
        <v>3123</v>
      </c>
      <c r="R38" s="15">
        <v>25</v>
      </c>
      <c r="S38" s="17" t="s">
        <v>3124</v>
      </c>
      <c r="U38" s="19"/>
    </row>
    <row r="39" spans="1:21" x14ac:dyDescent="0.15">
      <c r="A39" s="18">
        <v>366</v>
      </c>
      <c r="B39" s="19" t="s">
        <v>2917</v>
      </c>
      <c r="C39" s="18">
        <v>25</v>
      </c>
      <c r="D39" s="20"/>
      <c r="F39" s="11">
        <v>119</v>
      </c>
      <c r="G39" s="12" t="s">
        <v>2962</v>
      </c>
      <c r="H39" s="11">
        <v>22</v>
      </c>
      <c r="I39" s="14" t="s">
        <v>309</v>
      </c>
      <c r="K39" s="8">
        <v>87</v>
      </c>
      <c r="L39" s="9" t="s">
        <v>3243</v>
      </c>
      <c r="M39" s="8">
        <v>22</v>
      </c>
      <c r="N39" s="13"/>
      <c r="P39" s="15">
        <v>279</v>
      </c>
      <c r="Q39" s="450" t="s">
        <v>3121</v>
      </c>
      <c r="R39" s="481">
        <v>33</v>
      </c>
      <c r="S39" s="17" t="s">
        <v>599</v>
      </c>
      <c r="U39" s="19"/>
    </row>
    <row r="40" spans="1:21" x14ac:dyDescent="0.15">
      <c r="A40" s="18">
        <v>367</v>
      </c>
      <c r="B40" s="19" t="s">
        <v>2863</v>
      </c>
      <c r="C40" s="18">
        <v>24</v>
      </c>
      <c r="D40" s="20" t="s">
        <v>306</v>
      </c>
      <c r="F40" s="11">
        <v>129</v>
      </c>
      <c r="G40" s="12" t="s">
        <v>2960</v>
      </c>
      <c r="H40" s="11">
        <v>24</v>
      </c>
      <c r="I40" s="14" t="s">
        <v>3076</v>
      </c>
      <c r="K40" s="8">
        <v>88</v>
      </c>
      <c r="L40" s="9" t="s">
        <v>3249</v>
      </c>
      <c r="M40" s="8">
        <v>23</v>
      </c>
      <c r="N40" s="13" t="s">
        <v>309</v>
      </c>
      <c r="P40" s="15">
        <v>280</v>
      </c>
      <c r="Q40" s="16" t="s">
        <v>3126</v>
      </c>
      <c r="R40" s="15">
        <v>23</v>
      </c>
      <c r="S40" s="15" t="s">
        <v>309</v>
      </c>
      <c r="U40" s="19"/>
    </row>
    <row r="41" spans="1:21" x14ac:dyDescent="0.15">
      <c r="A41" s="18">
        <v>368</v>
      </c>
      <c r="B41" s="19" t="s">
        <v>2865</v>
      </c>
      <c r="C41" s="18">
        <v>22</v>
      </c>
      <c r="D41" s="20" t="s">
        <v>307</v>
      </c>
      <c r="F41" s="11">
        <v>130</v>
      </c>
      <c r="G41" s="12" t="s">
        <v>2965</v>
      </c>
      <c r="H41" s="11">
        <v>25</v>
      </c>
      <c r="I41" s="11" t="s">
        <v>306</v>
      </c>
      <c r="K41" s="8">
        <v>89</v>
      </c>
      <c r="L41" s="9" t="s">
        <v>3238</v>
      </c>
      <c r="M41" s="8">
        <v>31</v>
      </c>
      <c r="N41" s="13" t="s">
        <v>591</v>
      </c>
      <c r="P41" s="15">
        <v>281</v>
      </c>
      <c r="Q41" s="450" t="s">
        <v>3136</v>
      </c>
      <c r="R41" s="481">
        <v>26</v>
      </c>
      <c r="S41" s="15"/>
      <c r="U41" s="19"/>
    </row>
    <row r="42" spans="1:21" x14ac:dyDescent="0.15">
      <c r="A42" s="18">
        <v>369</v>
      </c>
      <c r="B42" s="19" t="s">
        <v>2885</v>
      </c>
      <c r="C42" s="18">
        <v>28</v>
      </c>
      <c r="D42" s="20" t="s">
        <v>596</v>
      </c>
      <c r="F42" s="11">
        <v>131</v>
      </c>
      <c r="G42" s="12" t="s">
        <v>2968</v>
      </c>
      <c r="H42" s="11">
        <v>25</v>
      </c>
      <c r="I42" s="14"/>
      <c r="K42" s="8">
        <v>92</v>
      </c>
      <c r="L42" s="9" t="s">
        <v>3236</v>
      </c>
      <c r="M42" s="8">
        <v>29</v>
      </c>
      <c r="N42" s="13"/>
      <c r="P42" s="15">
        <v>282</v>
      </c>
      <c r="Q42" s="450" t="s">
        <v>3122</v>
      </c>
      <c r="R42" s="481">
        <v>24</v>
      </c>
      <c r="S42" s="17" t="s">
        <v>307</v>
      </c>
      <c r="U42" s="19"/>
    </row>
    <row r="43" spans="1:21" x14ac:dyDescent="0.15">
      <c r="A43" s="18">
        <v>370</v>
      </c>
      <c r="B43" s="19" t="s">
        <v>2859</v>
      </c>
      <c r="C43" s="18">
        <v>23</v>
      </c>
      <c r="D43" s="20"/>
      <c r="F43" s="11">
        <v>133</v>
      </c>
      <c r="G43" s="12" t="s">
        <v>2970</v>
      </c>
      <c r="H43" s="11">
        <v>26</v>
      </c>
      <c r="I43" s="14" t="s">
        <v>305</v>
      </c>
      <c r="K43" s="8">
        <v>93</v>
      </c>
      <c r="L43" s="9" t="s">
        <v>4062</v>
      </c>
      <c r="M43" s="8">
        <v>31</v>
      </c>
      <c r="N43" s="13" t="s">
        <v>591</v>
      </c>
      <c r="P43" s="15">
        <v>283</v>
      </c>
      <c r="Q43" s="16" t="s">
        <v>3125</v>
      </c>
      <c r="R43" s="15">
        <v>23</v>
      </c>
      <c r="S43" s="17" t="s">
        <v>309</v>
      </c>
      <c r="U43" s="19"/>
    </row>
    <row r="44" spans="1:21" x14ac:dyDescent="0.15">
      <c r="A44" s="18">
        <v>371</v>
      </c>
      <c r="B44" s="19" t="s">
        <v>2861</v>
      </c>
      <c r="C44" s="18">
        <v>24</v>
      </c>
      <c r="D44" s="20" t="s">
        <v>309</v>
      </c>
      <c r="F44" s="11">
        <v>139</v>
      </c>
      <c r="G44" s="12" t="s">
        <v>2972</v>
      </c>
      <c r="H44" s="11">
        <v>25</v>
      </c>
      <c r="I44" s="14"/>
      <c r="K44" s="8">
        <v>94</v>
      </c>
      <c r="L44" s="9" t="s">
        <v>3252</v>
      </c>
      <c r="M44" s="8">
        <v>33</v>
      </c>
      <c r="N44" s="13" t="s">
        <v>1730</v>
      </c>
      <c r="P44" s="15">
        <v>284</v>
      </c>
      <c r="Q44" s="16" t="s">
        <v>3127</v>
      </c>
      <c r="R44" s="15">
        <v>31</v>
      </c>
      <c r="S44" s="17"/>
      <c r="U44" s="19" t="s">
        <v>996</v>
      </c>
    </row>
    <row r="45" spans="1:21" x14ac:dyDescent="0.15">
      <c r="A45" s="18">
        <v>372</v>
      </c>
      <c r="B45" s="19" t="s">
        <v>2856</v>
      </c>
      <c r="C45" s="18">
        <v>26</v>
      </c>
      <c r="D45" s="20" t="s">
        <v>309</v>
      </c>
      <c r="F45" s="11">
        <v>140</v>
      </c>
      <c r="G45" s="12" t="s">
        <v>2973</v>
      </c>
      <c r="H45" s="11">
        <v>27</v>
      </c>
      <c r="I45" s="14"/>
      <c r="K45" s="8">
        <v>95</v>
      </c>
      <c r="L45" s="9" t="s">
        <v>3254</v>
      </c>
      <c r="M45" s="8">
        <v>26</v>
      </c>
      <c r="N45" s="13"/>
      <c r="P45" s="15">
        <v>285</v>
      </c>
      <c r="Q45" s="16" t="s">
        <v>3128</v>
      </c>
      <c r="R45" s="15">
        <v>25</v>
      </c>
      <c r="S45" s="17" t="s">
        <v>308</v>
      </c>
      <c r="U45" s="19"/>
    </row>
    <row r="46" spans="1:21" x14ac:dyDescent="0.15">
      <c r="A46" s="18">
        <v>373</v>
      </c>
      <c r="B46" s="19" t="s">
        <v>2873</v>
      </c>
      <c r="C46" s="18">
        <v>25</v>
      </c>
      <c r="D46" s="20" t="s">
        <v>2208</v>
      </c>
      <c r="F46" s="11">
        <v>141</v>
      </c>
      <c r="G46" s="12" t="s">
        <v>2974</v>
      </c>
      <c r="H46" s="11">
        <v>32</v>
      </c>
      <c r="I46" s="14" t="s">
        <v>1655</v>
      </c>
      <c r="K46" s="8">
        <v>96</v>
      </c>
      <c r="L46" s="9" t="s">
        <v>3259</v>
      </c>
      <c r="M46" s="8">
        <v>24</v>
      </c>
      <c r="N46" s="13" t="s">
        <v>309</v>
      </c>
      <c r="P46" s="15">
        <v>286</v>
      </c>
      <c r="Q46" s="16" t="s">
        <v>3129</v>
      </c>
      <c r="R46" s="15">
        <v>26</v>
      </c>
      <c r="S46" s="17" t="s">
        <v>309</v>
      </c>
    </row>
    <row r="47" spans="1:21" x14ac:dyDescent="0.15">
      <c r="A47" s="18">
        <v>376</v>
      </c>
      <c r="B47" s="19" t="s">
        <v>2882</v>
      </c>
      <c r="C47" s="18">
        <v>41</v>
      </c>
      <c r="D47" s="20" t="s">
        <v>596</v>
      </c>
      <c r="F47" s="11">
        <v>142</v>
      </c>
      <c r="G47" s="12" t="s">
        <v>2975</v>
      </c>
      <c r="H47" s="11">
        <v>30</v>
      </c>
      <c r="I47" s="14" t="s">
        <v>1655</v>
      </c>
      <c r="K47" s="11">
        <v>104</v>
      </c>
      <c r="L47" s="12" t="s">
        <v>3265</v>
      </c>
      <c r="M47" s="11">
        <v>27</v>
      </c>
      <c r="N47" s="14" t="s">
        <v>310</v>
      </c>
      <c r="P47" s="15">
        <v>287</v>
      </c>
      <c r="Q47" s="16" t="s">
        <v>3208</v>
      </c>
      <c r="R47" s="15">
        <v>26</v>
      </c>
      <c r="S47" s="17"/>
    </row>
    <row r="48" spans="1:21" x14ac:dyDescent="0.15">
      <c r="A48" s="18">
        <v>377</v>
      </c>
      <c r="B48" s="19" t="s">
        <v>2888</v>
      </c>
      <c r="C48" s="18">
        <v>28</v>
      </c>
      <c r="D48" s="20" t="s">
        <v>596</v>
      </c>
      <c r="F48" s="11">
        <v>143</v>
      </c>
      <c r="G48" s="12" t="s">
        <v>2978</v>
      </c>
      <c r="H48" s="11">
        <v>27</v>
      </c>
      <c r="I48" s="14"/>
      <c r="K48" s="11">
        <v>105</v>
      </c>
      <c r="L48" s="12" t="s">
        <v>3255</v>
      </c>
      <c r="M48" s="11">
        <v>25</v>
      </c>
      <c r="N48" s="14"/>
      <c r="P48" s="15">
        <v>288</v>
      </c>
      <c r="Q48" s="16" t="s">
        <v>3139</v>
      </c>
      <c r="R48" s="15">
        <v>30</v>
      </c>
      <c r="S48" s="17"/>
    </row>
    <row r="49" spans="1:19" x14ac:dyDescent="0.15">
      <c r="A49" s="18">
        <v>378</v>
      </c>
      <c r="B49" s="19" t="s">
        <v>2890</v>
      </c>
      <c r="C49" s="18">
        <v>27</v>
      </c>
      <c r="D49" s="20" t="s">
        <v>2220</v>
      </c>
      <c r="F49" s="11">
        <v>154</v>
      </c>
      <c r="G49" s="12" t="s">
        <v>2979</v>
      </c>
      <c r="H49" s="11">
        <v>24</v>
      </c>
      <c r="I49" s="14" t="s">
        <v>310</v>
      </c>
      <c r="K49" s="11">
        <v>106</v>
      </c>
      <c r="L49" s="12" t="s">
        <v>1652</v>
      </c>
      <c r="M49" s="11">
        <v>27</v>
      </c>
      <c r="N49" s="14"/>
      <c r="P49" s="15">
        <v>289</v>
      </c>
      <c r="Q49" s="16" t="s">
        <v>3131</v>
      </c>
      <c r="R49" s="15">
        <v>23</v>
      </c>
      <c r="S49" s="17" t="s">
        <v>309</v>
      </c>
    </row>
    <row r="50" spans="1:19" x14ac:dyDescent="0.15">
      <c r="A50" s="18">
        <v>379</v>
      </c>
      <c r="B50" s="19" t="s">
        <v>2894</v>
      </c>
      <c r="C50" s="18">
        <v>28</v>
      </c>
      <c r="D50" s="20" t="s">
        <v>2220</v>
      </c>
      <c r="F50" s="11">
        <v>155</v>
      </c>
      <c r="G50" s="12" t="s">
        <v>2980</v>
      </c>
      <c r="H50" s="11">
        <v>22</v>
      </c>
      <c r="I50" s="14"/>
      <c r="K50" s="11">
        <v>107</v>
      </c>
      <c r="L50" s="12" t="s">
        <v>3250</v>
      </c>
      <c r="M50" s="11">
        <v>24</v>
      </c>
      <c r="N50" s="14"/>
      <c r="P50" s="15">
        <v>290</v>
      </c>
      <c r="Q50" s="16" t="s">
        <v>3132</v>
      </c>
      <c r="R50" s="15">
        <v>23</v>
      </c>
      <c r="S50" s="17" t="s">
        <v>306</v>
      </c>
    </row>
    <row r="51" spans="1:19" x14ac:dyDescent="0.15">
      <c r="A51" s="18">
        <v>380</v>
      </c>
      <c r="B51" s="19" t="s">
        <v>2854</v>
      </c>
      <c r="C51" s="18">
        <v>32</v>
      </c>
      <c r="D51" s="20" t="s">
        <v>306</v>
      </c>
      <c r="F51" s="11">
        <v>156</v>
      </c>
      <c r="G51" s="12" t="s">
        <v>2976</v>
      </c>
      <c r="H51" s="11">
        <v>25</v>
      </c>
      <c r="I51" s="14" t="s">
        <v>309</v>
      </c>
      <c r="K51" s="11">
        <v>108</v>
      </c>
      <c r="L51" s="12" t="s">
        <v>3247</v>
      </c>
      <c r="M51" s="11">
        <v>28</v>
      </c>
      <c r="N51" s="14"/>
      <c r="P51" s="15">
        <v>291</v>
      </c>
      <c r="Q51" s="450" t="s">
        <v>3146</v>
      </c>
      <c r="R51" s="481">
        <v>27</v>
      </c>
      <c r="S51" s="17" t="s">
        <v>308</v>
      </c>
    </row>
    <row r="52" spans="1:19" x14ac:dyDescent="0.15">
      <c r="A52" s="18">
        <v>381</v>
      </c>
      <c r="B52" s="19" t="s">
        <v>2871</v>
      </c>
      <c r="C52" s="18">
        <v>33</v>
      </c>
      <c r="D52" s="20" t="s">
        <v>596</v>
      </c>
      <c r="F52" s="11">
        <v>157</v>
      </c>
      <c r="G52" s="12" t="s">
        <v>2996</v>
      </c>
      <c r="H52" s="11">
        <v>27</v>
      </c>
      <c r="I52" s="14" t="s">
        <v>309</v>
      </c>
      <c r="K52" s="11">
        <v>111</v>
      </c>
      <c r="L52" s="12" t="s">
        <v>3267</v>
      </c>
      <c r="M52" s="11">
        <v>27</v>
      </c>
      <c r="N52" s="14" t="s">
        <v>306</v>
      </c>
      <c r="P52" s="15">
        <v>292</v>
      </c>
      <c r="Q52" s="16" t="s">
        <v>3133</v>
      </c>
      <c r="R52" s="15">
        <v>22</v>
      </c>
      <c r="S52" s="17" t="s">
        <v>309</v>
      </c>
    </row>
    <row r="53" spans="1:19" x14ac:dyDescent="0.15">
      <c r="A53" s="18">
        <v>382</v>
      </c>
      <c r="B53" s="19" t="s">
        <v>2860</v>
      </c>
      <c r="C53" s="18">
        <v>23</v>
      </c>
      <c r="D53" s="20" t="s">
        <v>309</v>
      </c>
      <c r="F53" s="11">
        <v>158</v>
      </c>
      <c r="G53" s="12" t="s">
        <v>2997</v>
      </c>
      <c r="H53" s="11">
        <v>27</v>
      </c>
      <c r="I53" s="14"/>
      <c r="K53" s="11">
        <v>112</v>
      </c>
      <c r="L53" s="12" t="s">
        <v>1646</v>
      </c>
      <c r="M53" s="11">
        <v>25</v>
      </c>
      <c r="N53" s="14" t="s">
        <v>307</v>
      </c>
      <c r="P53" s="15">
        <v>293</v>
      </c>
      <c r="Q53" s="16" t="s">
        <v>3134</v>
      </c>
      <c r="R53" s="15">
        <v>31</v>
      </c>
      <c r="S53" s="17"/>
    </row>
    <row r="54" spans="1:19" x14ac:dyDescent="0.15">
      <c r="A54" s="18">
        <v>383</v>
      </c>
      <c r="B54" s="19" t="s">
        <v>2872</v>
      </c>
      <c r="C54" s="18">
        <v>26</v>
      </c>
      <c r="D54" s="20"/>
      <c r="F54" s="11">
        <v>159</v>
      </c>
      <c r="G54" s="12" t="s">
        <v>2998</v>
      </c>
      <c r="H54" s="11">
        <v>24</v>
      </c>
      <c r="I54" s="14"/>
      <c r="K54" s="11">
        <v>113</v>
      </c>
      <c r="L54" s="12" t="s">
        <v>3260</v>
      </c>
      <c r="M54" s="11">
        <v>24</v>
      </c>
      <c r="N54" s="14"/>
      <c r="P54" s="15">
        <v>294</v>
      </c>
      <c r="Q54" s="450" t="s">
        <v>3137</v>
      </c>
      <c r="R54" s="481">
        <v>22</v>
      </c>
      <c r="S54" s="17" t="s">
        <v>309</v>
      </c>
    </row>
    <row r="55" spans="1:19" x14ac:dyDescent="0.15">
      <c r="A55" s="18">
        <v>413</v>
      </c>
      <c r="B55" s="19" t="s">
        <v>2878</v>
      </c>
      <c r="C55" s="18">
        <v>24</v>
      </c>
      <c r="D55" s="20" t="s">
        <v>2220</v>
      </c>
      <c r="F55" s="11">
        <v>160</v>
      </c>
      <c r="G55" s="12" t="s">
        <v>2977</v>
      </c>
      <c r="H55" s="11">
        <v>26</v>
      </c>
      <c r="I55" s="14" t="s">
        <v>310</v>
      </c>
      <c r="K55" s="11">
        <v>115</v>
      </c>
      <c r="L55" s="12" t="s">
        <v>4069</v>
      </c>
      <c r="M55" s="11">
        <v>25</v>
      </c>
      <c r="N55" s="14" t="s">
        <v>4070</v>
      </c>
      <c r="P55" s="15">
        <v>295</v>
      </c>
      <c r="Q55" s="450" t="s">
        <v>3145</v>
      </c>
      <c r="R55" s="481">
        <v>28</v>
      </c>
      <c r="S55" s="17"/>
    </row>
    <row r="56" spans="1:19" x14ac:dyDescent="0.15">
      <c r="A56" s="18">
        <v>414</v>
      </c>
      <c r="B56" s="19" t="s">
        <v>2858</v>
      </c>
      <c r="C56" s="18">
        <v>25</v>
      </c>
      <c r="D56" s="20" t="s">
        <v>309</v>
      </c>
      <c r="F56" s="11">
        <v>161</v>
      </c>
      <c r="G56" s="12" t="s">
        <v>2981</v>
      </c>
      <c r="H56" s="11">
        <v>24</v>
      </c>
      <c r="I56" s="14"/>
      <c r="K56" s="11">
        <v>117</v>
      </c>
      <c r="L56" s="12" t="s">
        <v>3256</v>
      </c>
      <c r="M56" s="11">
        <v>23</v>
      </c>
      <c r="N56" s="14"/>
      <c r="P56" s="18">
        <v>374</v>
      </c>
      <c r="Q56" s="19" t="s">
        <v>3150</v>
      </c>
      <c r="R56" s="18">
        <v>22</v>
      </c>
      <c r="S56" s="20" t="s">
        <v>307</v>
      </c>
    </row>
    <row r="57" spans="1:19" x14ac:dyDescent="0.15">
      <c r="A57" s="18">
        <v>415</v>
      </c>
      <c r="B57" s="19" t="s">
        <v>2851</v>
      </c>
      <c r="C57" s="18">
        <v>27</v>
      </c>
      <c r="D57" s="20" t="s">
        <v>596</v>
      </c>
      <c r="F57" s="11">
        <v>162</v>
      </c>
      <c r="G57" s="12" t="s">
        <v>2999</v>
      </c>
      <c r="H57" s="11">
        <v>26</v>
      </c>
      <c r="I57" s="14"/>
      <c r="K57" s="11">
        <v>121</v>
      </c>
      <c r="L57" s="12" t="s">
        <v>3257</v>
      </c>
      <c r="M57" s="11">
        <v>21</v>
      </c>
      <c r="N57" s="14" t="s">
        <v>309</v>
      </c>
      <c r="P57" s="18">
        <v>375</v>
      </c>
      <c r="Q57" s="19" t="s">
        <v>3156</v>
      </c>
      <c r="R57" s="18">
        <v>27</v>
      </c>
      <c r="S57" s="20" t="s">
        <v>307</v>
      </c>
    </row>
    <row r="58" spans="1:19" x14ac:dyDescent="0.15">
      <c r="A58" s="18">
        <v>416</v>
      </c>
      <c r="B58" s="19" t="s">
        <v>2855</v>
      </c>
      <c r="C58" s="18">
        <v>38</v>
      </c>
      <c r="D58" s="20" t="s">
        <v>591</v>
      </c>
      <c r="F58" s="11">
        <v>163</v>
      </c>
      <c r="G58" s="12" t="s">
        <v>2987</v>
      </c>
      <c r="H58" s="11">
        <v>27</v>
      </c>
      <c r="I58" s="14"/>
      <c r="K58" s="11">
        <v>122</v>
      </c>
      <c r="L58" s="12" t="s">
        <v>3258</v>
      </c>
      <c r="M58" s="11">
        <v>24</v>
      </c>
      <c r="N58" s="14"/>
      <c r="P58" s="18">
        <v>393</v>
      </c>
      <c r="Q58" s="19" t="s">
        <v>1654</v>
      </c>
      <c r="R58" s="18">
        <v>24</v>
      </c>
      <c r="S58" s="20" t="s">
        <v>307</v>
      </c>
    </row>
    <row r="59" spans="1:19" x14ac:dyDescent="0.15">
      <c r="A59" s="18">
        <v>417</v>
      </c>
      <c r="B59" s="19" t="s">
        <v>2874</v>
      </c>
      <c r="C59" s="18">
        <v>33</v>
      </c>
      <c r="D59" s="20" t="s">
        <v>591</v>
      </c>
      <c r="F59" s="11">
        <v>164</v>
      </c>
      <c r="G59" s="12" t="s">
        <v>3059</v>
      </c>
      <c r="H59" s="11">
        <v>22</v>
      </c>
      <c r="I59" s="14" t="s">
        <v>309</v>
      </c>
      <c r="K59" s="11">
        <v>125</v>
      </c>
      <c r="L59" s="12" t="s">
        <v>3261</v>
      </c>
      <c r="M59" s="11">
        <v>25</v>
      </c>
      <c r="N59" s="14"/>
      <c r="P59" s="18">
        <v>394</v>
      </c>
      <c r="Q59" s="447" t="s">
        <v>3141</v>
      </c>
      <c r="R59" s="471">
        <v>29</v>
      </c>
      <c r="S59" s="20"/>
    </row>
    <row r="60" spans="1:19" x14ac:dyDescent="0.15">
      <c r="A60" s="18">
        <v>418</v>
      </c>
      <c r="B60" s="19" t="s">
        <v>2895</v>
      </c>
      <c r="C60" s="18">
        <v>30</v>
      </c>
      <c r="D60" s="20" t="s">
        <v>596</v>
      </c>
      <c r="F60" s="11">
        <v>169</v>
      </c>
      <c r="G60" s="12" t="s">
        <v>3018</v>
      </c>
      <c r="H60" s="11">
        <v>25</v>
      </c>
      <c r="I60" s="14" t="s">
        <v>310</v>
      </c>
      <c r="K60" s="11">
        <v>132</v>
      </c>
      <c r="L60" s="12" t="s">
        <v>3288</v>
      </c>
      <c r="M60" s="11">
        <v>22</v>
      </c>
      <c r="N60" s="14"/>
      <c r="P60" s="18">
        <v>395</v>
      </c>
      <c r="Q60" s="19" t="s">
        <v>3197</v>
      </c>
      <c r="R60" s="18">
        <v>23</v>
      </c>
      <c r="S60" s="20" t="s">
        <v>995</v>
      </c>
    </row>
    <row r="61" spans="1:19" x14ac:dyDescent="0.15">
      <c r="A61" s="18">
        <v>419</v>
      </c>
      <c r="B61" s="19" t="s">
        <v>2893</v>
      </c>
      <c r="C61" s="18">
        <v>31</v>
      </c>
      <c r="D61" s="20" t="s">
        <v>596</v>
      </c>
      <c r="F61" s="11">
        <v>170</v>
      </c>
      <c r="G61" s="12" t="s">
        <v>2984</v>
      </c>
      <c r="H61" s="11">
        <v>22</v>
      </c>
      <c r="I61" s="14"/>
      <c r="K61" s="11">
        <v>134</v>
      </c>
      <c r="L61" s="12" t="s">
        <v>3263</v>
      </c>
      <c r="M61" s="11">
        <v>22</v>
      </c>
      <c r="N61" s="14"/>
      <c r="P61" s="18">
        <v>396</v>
      </c>
      <c r="Q61" s="19" t="s">
        <v>3142</v>
      </c>
      <c r="R61" s="18">
        <v>22</v>
      </c>
      <c r="S61" s="20" t="s">
        <v>307</v>
      </c>
    </row>
    <row r="62" spans="1:19" x14ac:dyDescent="0.15">
      <c r="A62" s="18">
        <v>420</v>
      </c>
      <c r="B62" s="19" t="s">
        <v>2864</v>
      </c>
      <c r="C62" s="18">
        <v>26</v>
      </c>
      <c r="D62" s="20" t="s">
        <v>306</v>
      </c>
      <c r="F62" s="11">
        <v>176</v>
      </c>
      <c r="G62" s="12" t="s">
        <v>2986</v>
      </c>
      <c r="H62" s="11">
        <v>22</v>
      </c>
      <c r="I62" s="14" t="s">
        <v>3078</v>
      </c>
      <c r="K62" s="11">
        <v>147</v>
      </c>
      <c r="L62" s="12" t="s">
        <v>3266</v>
      </c>
      <c r="M62" s="11">
        <v>22</v>
      </c>
      <c r="N62" s="14" t="s">
        <v>309</v>
      </c>
      <c r="P62" s="18">
        <v>397</v>
      </c>
      <c r="Q62" s="447" t="s">
        <v>3140</v>
      </c>
      <c r="R62" s="471">
        <v>23</v>
      </c>
      <c r="S62" s="20"/>
    </row>
    <row r="63" spans="1:19" x14ac:dyDescent="0.15">
      <c r="A63" s="430" t="s">
        <v>0</v>
      </c>
      <c r="B63" s="431" t="s">
        <v>2867</v>
      </c>
      <c r="C63" s="430">
        <v>27</v>
      </c>
      <c r="D63" s="432" t="s">
        <v>306</v>
      </c>
      <c r="F63" s="11">
        <v>177</v>
      </c>
      <c r="G63" s="12" t="s">
        <v>2995</v>
      </c>
      <c r="H63" s="11">
        <v>22</v>
      </c>
      <c r="I63" s="14" t="s">
        <v>3078</v>
      </c>
      <c r="K63" s="11">
        <v>148</v>
      </c>
      <c r="L63" s="12" t="s">
        <v>3270</v>
      </c>
      <c r="M63" s="11">
        <v>27</v>
      </c>
      <c r="N63" s="14"/>
      <c r="P63" s="18">
        <v>398</v>
      </c>
      <c r="Q63" s="19" t="s">
        <v>3130</v>
      </c>
      <c r="R63" s="18">
        <v>26</v>
      </c>
      <c r="S63" s="20" t="s">
        <v>308</v>
      </c>
    </row>
    <row r="64" spans="1:19" x14ac:dyDescent="0.15">
      <c r="A64" s="430" t="s">
        <v>0</v>
      </c>
      <c r="B64" s="431" t="s">
        <v>2880</v>
      </c>
      <c r="C64" s="430">
        <v>27</v>
      </c>
      <c r="D64" s="432" t="s">
        <v>596</v>
      </c>
      <c r="F64" s="11">
        <v>178</v>
      </c>
      <c r="G64" s="12" t="s">
        <v>2992</v>
      </c>
      <c r="H64" s="11">
        <v>24</v>
      </c>
      <c r="I64" s="14"/>
      <c r="K64" s="11">
        <v>149</v>
      </c>
      <c r="L64" s="12" t="s">
        <v>3271</v>
      </c>
      <c r="M64" s="11">
        <v>27</v>
      </c>
      <c r="N64" s="14"/>
      <c r="P64" s="18">
        <v>399</v>
      </c>
      <c r="Q64" s="447" t="s">
        <v>3138</v>
      </c>
      <c r="R64" s="471">
        <v>29</v>
      </c>
      <c r="S64" s="20" t="s">
        <v>310</v>
      </c>
    </row>
    <row r="65" spans="1:19" x14ac:dyDescent="0.15">
      <c r="A65" s="430" t="s">
        <v>0</v>
      </c>
      <c r="B65" s="431" t="s">
        <v>1641</v>
      </c>
      <c r="C65" s="430">
        <v>26</v>
      </c>
      <c r="D65" s="432" t="s">
        <v>591</v>
      </c>
      <c r="F65" s="11">
        <v>179</v>
      </c>
      <c r="G65" s="12" t="s">
        <v>2994</v>
      </c>
      <c r="H65" s="11">
        <v>22</v>
      </c>
      <c r="I65" s="14" t="s">
        <v>3079</v>
      </c>
      <c r="K65" s="11">
        <v>150</v>
      </c>
      <c r="L65" s="12" t="s">
        <v>3262</v>
      </c>
      <c r="M65" s="11">
        <v>26</v>
      </c>
      <c r="N65" s="14"/>
      <c r="P65" s="18">
        <v>400</v>
      </c>
      <c r="Q65" s="19" t="s">
        <v>3135</v>
      </c>
      <c r="R65" s="18">
        <v>32</v>
      </c>
      <c r="S65" s="20" t="s">
        <v>591</v>
      </c>
    </row>
    <row r="66" spans="1:19" x14ac:dyDescent="0.15">
      <c r="A66" s="430" t="s">
        <v>0</v>
      </c>
      <c r="B66" s="431" t="s">
        <v>2866</v>
      </c>
      <c r="C66" s="430">
        <v>23</v>
      </c>
      <c r="D66" s="432" t="s">
        <v>307</v>
      </c>
      <c r="F66" s="11">
        <v>180</v>
      </c>
      <c r="G66" s="12" t="s">
        <v>2963</v>
      </c>
      <c r="H66" s="11">
        <v>27</v>
      </c>
      <c r="I66" s="14"/>
      <c r="K66" s="11">
        <v>151</v>
      </c>
      <c r="L66" s="12" t="s">
        <v>3302</v>
      </c>
      <c r="M66" s="11">
        <v>21</v>
      </c>
      <c r="N66" s="14" t="s">
        <v>1733</v>
      </c>
      <c r="P66" s="18">
        <v>401</v>
      </c>
      <c r="Q66" s="19" t="s">
        <v>3143</v>
      </c>
      <c r="R66" s="18">
        <v>33</v>
      </c>
      <c r="S66" s="20"/>
    </row>
    <row r="67" spans="1:19" x14ac:dyDescent="0.15">
      <c r="A67" s="430" t="s">
        <v>0</v>
      </c>
      <c r="B67" s="431" t="s">
        <v>2884</v>
      </c>
      <c r="C67" s="430">
        <v>23</v>
      </c>
      <c r="D67" s="432"/>
      <c r="F67" s="11">
        <v>181</v>
      </c>
      <c r="G67" s="12" t="s">
        <v>2982</v>
      </c>
      <c r="H67" s="11">
        <v>22</v>
      </c>
      <c r="I67" s="14"/>
      <c r="K67" s="11">
        <v>152</v>
      </c>
      <c r="L67" s="12" t="s">
        <v>3321</v>
      </c>
      <c r="M67" s="11">
        <v>22</v>
      </c>
      <c r="N67" s="14" t="s">
        <v>999</v>
      </c>
      <c r="P67" s="18">
        <v>402</v>
      </c>
      <c r="Q67" s="19" t="s">
        <v>3144</v>
      </c>
      <c r="R67" s="18">
        <v>24</v>
      </c>
      <c r="S67" s="20"/>
    </row>
    <row r="68" spans="1:19" x14ac:dyDescent="0.15">
      <c r="A68" s="430" t="s">
        <v>0</v>
      </c>
      <c r="B68" s="431" t="s">
        <v>2897</v>
      </c>
      <c r="C68" s="430">
        <v>23</v>
      </c>
      <c r="D68" s="432"/>
      <c r="F68" s="11">
        <v>186</v>
      </c>
      <c r="G68" s="12" t="s">
        <v>3000</v>
      </c>
      <c r="H68" s="11">
        <v>31</v>
      </c>
      <c r="I68" s="14" t="s">
        <v>3074</v>
      </c>
      <c r="K68" s="11">
        <v>153</v>
      </c>
      <c r="L68" s="12" t="s">
        <v>3293</v>
      </c>
      <c r="M68" s="11">
        <v>24</v>
      </c>
      <c r="N68" s="14" t="s">
        <v>309</v>
      </c>
      <c r="P68" s="18">
        <v>403</v>
      </c>
      <c r="Q68" s="447" t="s">
        <v>3147</v>
      </c>
      <c r="R68" s="471">
        <v>25</v>
      </c>
      <c r="S68" s="18"/>
    </row>
    <row r="69" spans="1:19" x14ac:dyDescent="0.15">
      <c r="A69" s="430" t="s">
        <v>0</v>
      </c>
      <c r="B69" s="431" t="s">
        <v>2898</v>
      </c>
      <c r="C69" s="430">
        <v>23</v>
      </c>
      <c r="D69" s="432"/>
      <c r="F69" s="11">
        <v>187</v>
      </c>
      <c r="G69" s="12" t="s">
        <v>3069</v>
      </c>
      <c r="H69" s="11">
        <v>23</v>
      </c>
      <c r="I69" s="14" t="s">
        <v>591</v>
      </c>
      <c r="K69" s="11">
        <v>165</v>
      </c>
      <c r="L69" s="12" t="s">
        <v>3294</v>
      </c>
      <c r="M69" s="11">
        <v>22</v>
      </c>
      <c r="N69" s="14" t="s">
        <v>2928</v>
      </c>
      <c r="P69" s="18">
        <v>404</v>
      </c>
      <c r="Q69" s="19" t="s">
        <v>3148</v>
      </c>
      <c r="R69" s="18">
        <v>30</v>
      </c>
      <c r="S69" s="18" t="s">
        <v>308</v>
      </c>
    </row>
    <row r="70" spans="1:19" x14ac:dyDescent="0.15">
      <c r="A70" s="430" t="s">
        <v>0</v>
      </c>
      <c r="B70" s="431" t="s">
        <v>2899</v>
      </c>
      <c r="C70" s="430">
        <v>21</v>
      </c>
      <c r="D70" s="432" t="s">
        <v>307</v>
      </c>
      <c r="F70" s="11">
        <v>188</v>
      </c>
      <c r="G70" s="12" t="s">
        <v>2215</v>
      </c>
      <c r="H70" s="11">
        <v>26</v>
      </c>
      <c r="I70" s="14"/>
      <c r="K70" s="11">
        <v>166</v>
      </c>
      <c r="L70" s="12" t="s">
        <v>3268</v>
      </c>
      <c r="M70" s="11">
        <v>26</v>
      </c>
      <c r="N70" s="14"/>
      <c r="P70" s="18">
        <v>405</v>
      </c>
      <c r="Q70" s="19" t="s">
        <v>3149</v>
      </c>
      <c r="R70" s="18">
        <v>25</v>
      </c>
      <c r="S70" s="20" t="s">
        <v>308</v>
      </c>
    </row>
    <row r="71" spans="1:19" x14ac:dyDescent="0.15">
      <c r="A71" s="430" t="s">
        <v>0</v>
      </c>
      <c r="B71" s="431" t="s">
        <v>2900</v>
      </c>
      <c r="C71" s="430">
        <v>23</v>
      </c>
      <c r="D71" s="432"/>
      <c r="F71" s="11">
        <v>189</v>
      </c>
      <c r="G71" s="12" t="s">
        <v>3002</v>
      </c>
      <c r="H71" s="11">
        <v>22</v>
      </c>
      <c r="I71" s="14" t="s">
        <v>306</v>
      </c>
      <c r="K71" s="11">
        <v>167</v>
      </c>
      <c r="L71" s="12" t="s">
        <v>3272</v>
      </c>
      <c r="M71" s="11">
        <v>25</v>
      </c>
      <c r="N71" s="14"/>
      <c r="P71" s="18">
        <v>406</v>
      </c>
      <c r="Q71" s="19" t="s">
        <v>3151</v>
      </c>
      <c r="R71" s="18">
        <v>24</v>
      </c>
      <c r="S71" s="20"/>
    </row>
    <row r="72" spans="1:19" x14ac:dyDescent="0.15">
      <c r="A72" s="430" t="s">
        <v>0</v>
      </c>
      <c r="B72" s="431" t="s">
        <v>2901</v>
      </c>
      <c r="C72" s="430">
        <v>24</v>
      </c>
      <c r="D72" s="432" t="s">
        <v>2208</v>
      </c>
      <c r="F72" s="11">
        <v>190</v>
      </c>
      <c r="G72" s="12" t="s">
        <v>2991</v>
      </c>
      <c r="H72" s="11">
        <v>27</v>
      </c>
      <c r="I72" s="14"/>
      <c r="K72" s="11">
        <v>168</v>
      </c>
      <c r="L72" s="12" t="s">
        <v>3273</v>
      </c>
      <c r="M72" s="11">
        <v>27</v>
      </c>
      <c r="N72" s="14"/>
      <c r="P72" s="18">
        <v>407</v>
      </c>
      <c r="Q72" s="19" t="s">
        <v>3152</v>
      </c>
      <c r="R72" s="18">
        <v>29</v>
      </c>
      <c r="S72" s="20"/>
    </row>
    <row r="73" spans="1:19" x14ac:dyDescent="0.15">
      <c r="A73" s="430" t="s">
        <v>0</v>
      </c>
      <c r="B73" s="431" t="s">
        <v>2902</v>
      </c>
      <c r="C73" s="430">
        <v>22</v>
      </c>
      <c r="D73" s="432" t="s">
        <v>307</v>
      </c>
      <c r="F73" s="11">
        <v>191</v>
      </c>
      <c r="G73" s="12" t="s">
        <v>3037</v>
      </c>
      <c r="H73" s="11">
        <v>23</v>
      </c>
      <c r="I73" s="14" t="s">
        <v>1733</v>
      </c>
      <c r="K73" s="11">
        <v>192</v>
      </c>
      <c r="L73" s="439" t="s">
        <v>3280</v>
      </c>
      <c r="M73" s="474">
        <v>28</v>
      </c>
      <c r="N73" s="440" t="s">
        <v>596</v>
      </c>
      <c r="P73" s="18">
        <v>408</v>
      </c>
      <c r="Q73" s="19" t="s">
        <v>3153</v>
      </c>
      <c r="R73" s="18">
        <v>27</v>
      </c>
      <c r="S73" s="18" t="s">
        <v>308</v>
      </c>
    </row>
    <row r="74" spans="1:19" x14ac:dyDescent="0.15">
      <c r="A74" s="430" t="s">
        <v>0</v>
      </c>
      <c r="B74" s="431" t="s">
        <v>4045</v>
      </c>
      <c r="C74" s="430">
        <v>24</v>
      </c>
      <c r="D74" s="432" t="s">
        <v>2220</v>
      </c>
      <c r="F74" s="11">
        <v>196</v>
      </c>
      <c r="G74" s="12" t="s">
        <v>3067</v>
      </c>
      <c r="H74" s="11">
        <v>31</v>
      </c>
      <c r="I74" s="14" t="s">
        <v>3082</v>
      </c>
      <c r="K74" s="11">
        <v>193</v>
      </c>
      <c r="L74" s="12" t="s">
        <v>3274</v>
      </c>
      <c r="M74" s="11">
        <v>23</v>
      </c>
      <c r="N74" s="14" t="s">
        <v>306</v>
      </c>
      <c r="P74" s="18">
        <v>409</v>
      </c>
      <c r="Q74" s="19" t="s">
        <v>3154</v>
      </c>
      <c r="R74" s="18">
        <v>23</v>
      </c>
      <c r="S74" s="20" t="s">
        <v>307</v>
      </c>
    </row>
    <row r="75" spans="1:19" x14ac:dyDescent="0.15">
      <c r="A75" s="430" t="s">
        <v>0</v>
      </c>
      <c r="B75" s="431" t="s">
        <v>1000</v>
      </c>
      <c r="C75" s="430">
        <v>32</v>
      </c>
      <c r="D75" s="432" t="s">
        <v>2928</v>
      </c>
      <c r="F75" s="11">
        <v>197</v>
      </c>
      <c r="G75" s="12" t="s">
        <v>2988</v>
      </c>
      <c r="H75" s="11">
        <v>23</v>
      </c>
      <c r="I75" s="14" t="s">
        <v>306</v>
      </c>
      <c r="K75" s="11">
        <v>194</v>
      </c>
      <c r="L75" s="12" t="s">
        <v>3275</v>
      </c>
      <c r="M75" s="11">
        <v>27</v>
      </c>
      <c r="N75" s="14" t="s">
        <v>306</v>
      </c>
      <c r="P75" s="18">
        <v>410</v>
      </c>
      <c r="Q75" s="19" t="s">
        <v>3155</v>
      </c>
      <c r="R75" s="18">
        <v>28</v>
      </c>
      <c r="S75" s="20" t="s">
        <v>308</v>
      </c>
    </row>
    <row r="76" spans="1:19" x14ac:dyDescent="0.15">
      <c r="A76" s="430" t="s">
        <v>0</v>
      </c>
      <c r="B76" s="431" t="s">
        <v>4044</v>
      </c>
      <c r="C76" s="430">
        <v>24</v>
      </c>
      <c r="D76" s="432"/>
      <c r="F76" s="11">
        <v>198</v>
      </c>
      <c r="G76" s="12" t="s">
        <v>3038</v>
      </c>
      <c r="H76" s="11">
        <v>25</v>
      </c>
      <c r="I76" s="14" t="s">
        <v>310</v>
      </c>
      <c r="K76" s="11">
        <v>195</v>
      </c>
      <c r="L76" s="12" t="s">
        <v>3269</v>
      </c>
      <c r="M76" s="11">
        <v>22</v>
      </c>
      <c r="N76" s="14" t="s">
        <v>3073</v>
      </c>
      <c r="P76" s="18">
        <v>411</v>
      </c>
      <c r="Q76" s="447" t="s">
        <v>3157</v>
      </c>
      <c r="R76" s="471">
        <v>23</v>
      </c>
      <c r="S76" s="18"/>
    </row>
    <row r="77" spans="1:19" x14ac:dyDescent="0.15">
      <c r="A77" s="430" t="s">
        <v>0</v>
      </c>
      <c r="B77" s="431" t="s">
        <v>2852</v>
      </c>
      <c r="C77" s="430">
        <v>36</v>
      </c>
      <c r="D77" s="432" t="s">
        <v>591</v>
      </c>
      <c r="F77" s="11">
        <v>199</v>
      </c>
      <c r="G77" s="12" t="s">
        <v>2983</v>
      </c>
      <c r="H77" s="11">
        <v>29</v>
      </c>
      <c r="I77" s="14"/>
      <c r="K77" s="15">
        <v>202</v>
      </c>
      <c r="L77" s="16" t="s">
        <v>3264</v>
      </c>
      <c r="M77" s="15">
        <v>33</v>
      </c>
      <c r="N77" s="17" t="s">
        <v>591</v>
      </c>
      <c r="P77" s="18">
        <v>412</v>
      </c>
      <c r="Q77" s="19" t="s">
        <v>3158</v>
      </c>
      <c r="R77" s="18">
        <v>22</v>
      </c>
      <c r="S77" s="20"/>
    </row>
    <row r="78" spans="1:19" x14ac:dyDescent="0.15">
      <c r="A78" s="430" t="s">
        <v>0</v>
      </c>
      <c r="B78" s="431" t="s">
        <v>2857</v>
      </c>
      <c r="C78" s="430">
        <v>30</v>
      </c>
      <c r="D78" s="432"/>
      <c r="F78" s="11">
        <v>200</v>
      </c>
      <c r="G78" s="12" t="s">
        <v>2990</v>
      </c>
      <c r="H78" s="11">
        <v>25</v>
      </c>
      <c r="I78" s="14"/>
      <c r="K78" s="15">
        <v>203</v>
      </c>
      <c r="L78" s="16" t="s">
        <v>3297</v>
      </c>
      <c r="M78" s="15">
        <v>23</v>
      </c>
      <c r="N78" s="17" t="s">
        <v>306</v>
      </c>
      <c r="P78" s="18">
        <v>421</v>
      </c>
      <c r="Q78" s="19" t="s">
        <v>3159</v>
      </c>
      <c r="R78" s="18">
        <v>25</v>
      </c>
      <c r="S78" s="20" t="s">
        <v>308</v>
      </c>
    </row>
    <row r="79" spans="1:19" x14ac:dyDescent="0.15">
      <c r="A79" s="430" t="s">
        <v>0</v>
      </c>
      <c r="B79" s="431" t="s">
        <v>2862</v>
      </c>
      <c r="C79" s="430">
        <v>31</v>
      </c>
      <c r="D79" s="432"/>
      <c r="F79" s="15">
        <v>210</v>
      </c>
      <c r="G79" s="16" t="s">
        <v>2993</v>
      </c>
      <c r="H79" s="15">
        <v>24</v>
      </c>
      <c r="I79" s="17" t="s">
        <v>307</v>
      </c>
      <c r="K79" s="15">
        <v>204</v>
      </c>
      <c r="L79" s="16" t="s">
        <v>3315</v>
      </c>
      <c r="M79" s="15">
        <v>29</v>
      </c>
      <c r="N79" s="17" t="s">
        <v>310</v>
      </c>
      <c r="P79" s="18">
        <v>422</v>
      </c>
      <c r="Q79" s="447" t="s">
        <v>3160</v>
      </c>
      <c r="R79" s="471">
        <v>26</v>
      </c>
      <c r="S79" s="18"/>
    </row>
    <row r="80" spans="1:19" x14ac:dyDescent="0.15">
      <c r="A80" s="430" t="s">
        <v>0</v>
      </c>
      <c r="B80" s="431" t="s">
        <v>2868</v>
      </c>
      <c r="C80" s="430">
        <v>31</v>
      </c>
      <c r="D80" s="432"/>
      <c r="F80" s="15">
        <v>211</v>
      </c>
      <c r="G80" s="16" t="s">
        <v>3071</v>
      </c>
      <c r="H80" s="15">
        <v>23</v>
      </c>
      <c r="I80" s="17"/>
      <c r="K80" s="15">
        <v>205</v>
      </c>
      <c r="L80" s="16" t="s">
        <v>3323</v>
      </c>
      <c r="M80" s="15">
        <v>23</v>
      </c>
      <c r="N80" s="17" t="s">
        <v>309</v>
      </c>
      <c r="P80" s="18">
        <v>423</v>
      </c>
      <c r="Q80" s="19" t="s">
        <v>3161</v>
      </c>
      <c r="R80" s="18">
        <v>25</v>
      </c>
      <c r="S80" s="20"/>
    </row>
    <row r="81" spans="1:19" x14ac:dyDescent="0.15">
      <c r="A81" s="430" t="s">
        <v>0</v>
      </c>
      <c r="B81" s="431" t="s">
        <v>2869</v>
      </c>
      <c r="C81" s="430">
        <v>28</v>
      </c>
      <c r="D81" s="432"/>
      <c r="F81" s="15">
        <v>212</v>
      </c>
      <c r="G81" s="16" t="s">
        <v>2989</v>
      </c>
      <c r="H81" s="15">
        <v>27</v>
      </c>
      <c r="I81" s="17"/>
      <c r="K81" s="15">
        <v>206</v>
      </c>
      <c r="L81" s="16" t="s">
        <v>3332</v>
      </c>
      <c r="M81" s="15">
        <v>23</v>
      </c>
      <c r="N81" s="17" t="s">
        <v>309</v>
      </c>
      <c r="P81" s="430" t="s">
        <v>286</v>
      </c>
      <c r="Q81" s="431" t="s">
        <v>3162</v>
      </c>
      <c r="R81" s="430">
        <v>26</v>
      </c>
      <c r="S81" s="432" t="s">
        <v>308</v>
      </c>
    </row>
    <row r="82" spans="1:19" x14ac:dyDescent="0.15">
      <c r="A82" s="430" t="s">
        <v>0</v>
      </c>
      <c r="B82" s="431" t="s">
        <v>2870</v>
      </c>
      <c r="C82" s="430">
        <v>27</v>
      </c>
      <c r="D82" s="432"/>
      <c r="F82" s="15">
        <v>217</v>
      </c>
      <c r="G82" s="16" t="s">
        <v>2985</v>
      </c>
      <c r="H82" s="15">
        <v>29</v>
      </c>
      <c r="I82" s="17"/>
      <c r="K82" s="15">
        <v>207</v>
      </c>
      <c r="L82" s="16" t="s">
        <v>3333</v>
      </c>
      <c r="M82" s="15">
        <v>32</v>
      </c>
      <c r="N82" s="17" t="s">
        <v>591</v>
      </c>
      <c r="P82" s="430" t="s">
        <v>286</v>
      </c>
      <c r="Q82" s="431" t="s">
        <v>3163</v>
      </c>
      <c r="R82" s="430">
        <v>28</v>
      </c>
      <c r="S82" s="432" t="s">
        <v>308</v>
      </c>
    </row>
    <row r="83" spans="1:19" x14ac:dyDescent="0.15">
      <c r="A83" s="430" t="s">
        <v>0</v>
      </c>
      <c r="B83" s="431" t="s">
        <v>2875</v>
      </c>
      <c r="C83" s="430">
        <v>23</v>
      </c>
      <c r="D83" s="432"/>
      <c r="F83" s="15">
        <v>218</v>
      </c>
      <c r="G83" s="16" t="s">
        <v>3001</v>
      </c>
      <c r="H83" s="15">
        <v>22</v>
      </c>
      <c r="I83" s="17" t="s">
        <v>306</v>
      </c>
      <c r="K83" s="15">
        <v>208</v>
      </c>
      <c r="L83" s="16" t="s">
        <v>3390</v>
      </c>
      <c r="M83" s="15">
        <v>22</v>
      </c>
      <c r="N83" s="17"/>
      <c r="P83" s="430" t="s">
        <v>286</v>
      </c>
      <c r="Q83" s="431" t="s">
        <v>3164</v>
      </c>
      <c r="R83" s="430">
        <v>22</v>
      </c>
      <c r="S83" s="432" t="s">
        <v>306</v>
      </c>
    </row>
    <row r="84" spans="1:19" x14ac:dyDescent="0.15">
      <c r="A84" s="430" t="s">
        <v>0</v>
      </c>
      <c r="B84" s="431" t="s">
        <v>2892</v>
      </c>
      <c r="C84" s="430">
        <v>30</v>
      </c>
      <c r="D84" s="432"/>
      <c r="F84" s="15">
        <v>219</v>
      </c>
      <c r="G84" s="16" t="s">
        <v>3004</v>
      </c>
      <c r="H84" s="15">
        <v>29</v>
      </c>
      <c r="I84" s="17" t="s">
        <v>596</v>
      </c>
      <c r="K84" s="15">
        <v>209</v>
      </c>
      <c r="L84" s="16" t="s">
        <v>3334</v>
      </c>
      <c r="M84" s="15">
        <v>21</v>
      </c>
      <c r="N84" s="17" t="s">
        <v>596</v>
      </c>
      <c r="P84" s="430" t="s">
        <v>286</v>
      </c>
      <c r="Q84" s="431" t="s">
        <v>3165</v>
      </c>
      <c r="R84" s="430">
        <v>27</v>
      </c>
      <c r="S84" s="432"/>
    </row>
    <row r="85" spans="1:19" x14ac:dyDescent="0.15">
      <c r="A85" s="430" t="s">
        <v>0</v>
      </c>
      <c r="B85" s="431" t="s">
        <v>2887</v>
      </c>
      <c r="C85" s="430">
        <v>28</v>
      </c>
      <c r="D85" s="432"/>
      <c r="F85" s="15">
        <v>220</v>
      </c>
      <c r="G85" s="16" t="s">
        <v>3005</v>
      </c>
      <c r="H85" s="15">
        <v>24</v>
      </c>
      <c r="I85" s="17" t="s">
        <v>306</v>
      </c>
      <c r="K85" s="15">
        <v>213</v>
      </c>
      <c r="L85" s="16" t="s">
        <v>1645</v>
      </c>
      <c r="M85" s="15">
        <v>25</v>
      </c>
      <c r="N85" s="17" t="s">
        <v>306</v>
      </c>
      <c r="P85" s="430" t="s">
        <v>286</v>
      </c>
      <c r="Q85" s="431" t="s">
        <v>3166</v>
      </c>
      <c r="R85" s="430">
        <v>26</v>
      </c>
      <c r="S85" s="432" t="s">
        <v>308</v>
      </c>
    </row>
    <row r="86" spans="1:19" x14ac:dyDescent="0.15">
      <c r="A86" s="430" t="s">
        <v>0</v>
      </c>
      <c r="B86" s="431" t="s">
        <v>2891</v>
      </c>
      <c r="C86" s="430">
        <v>30</v>
      </c>
      <c r="D86" s="432"/>
      <c r="F86" s="15">
        <v>221</v>
      </c>
      <c r="G86" s="16" t="s">
        <v>3011</v>
      </c>
      <c r="H86" s="15">
        <v>24</v>
      </c>
      <c r="I86" s="17"/>
      <c r="K86" s="15">
        <v>214</v>
      </c>
      <c r="L86" s="16" t="s">
        <v>3253</v>
      </c>
      <c r="M86" s="15">
        <v>21</v>
      </c>
      <c r="N86" s="17"/>
      <c r="P86" s="430" t="s">
        <v>286</v>
      </c>
      <c r="Q86" s="431" t="s">
        <v>3185</v>
      </c>
      <c r="R86" s="430">
        <v>23</v>
      </c>
      <c r="S86" s="430"/>
    </row>
    <row r="87" spans="1:19" x14ac:dyDescent="0.15">
      <c r="A87" s="430" t="s">
        <v>0</v>
      </c>
      <c r="B87" s="431" t="s">
        <v>2889</v>
      </c>
      <c r="C87" s="430">
        <v>28</v>
      </c>
      <c r="D87" s="432"/>
      <c r="F87" s="15">
        <v>222</v>
      </c>
      <c r="G87" s="16" t="s">
        <v>3015</v>
      </c>
      <c r="H87" s="15">
        <v>24</v>
      </c>
      <c r="I87" s="17" t="s">
        <v>310</v>
      </c>
      <c r="K87" s="15">
        <v>215</v>
      </c>
      <c r="L87" s="16" t="s">
        <v>3276</v>
      </c>
      <c r="M87" s="15">
        <v>29</v>
      </c>
      <c r="N87" s="17" t="s">
        <v>305</v>
      </c>
      <c r="P87" s="430" t="s">
        <v>286</v>
      </c>
      <c r="Q87" s="431" t="s">
        <v>3187</v>
      </c>
      <c r="R87" s="430">
        <v>23</v>
      </c>
      <c r="S87" s="432"/>
    </row>
    <row r="88" spans="1:19" x14ac:dyDescent="0.15">
      <c r="A88" s="430" t="s">
        <v>0</v>
      </c>
      <c r="B88" s="431" t="s">
        <v>2877</v>
      </c>
      <c r="C88" s="430">
        <v>25</v>
      </c>
      <c r="D88" s="432"/>
      <c r="F88" s="15">
        <v>223</v>
      </c>
      <c r="G88" s="16" t="s">
        <v>3016</v>
      </c>
      <c r="H88" s="15">
        <v>26</v>
      </c>
      <c r="I88" s="17"/>
      <c r="K88" s="15">
        <v>216</v>
      </c>
      <c r="L88" s="16" t="s">
        <v>3277</v>
      </c>
      <c r="M88" s="15">
        <v>27</v>
      </c>
      <c r="N88" s="17" t="s">
        <v>596</v>
      </c>
      <c r="P88" s="430" t="s">
        <v>286</v>
      </c>
      <c r="Q88" s="444" t="s">
        <v>3188</v>
      </c>
      <c r="R88" s="445">
        <v>31</v>
      </c>
      <c r="S88" s="430" t="s">
        <v>308</v>
      </c>
    </row>
    <row r="89" spans="1:19" x14ac:dyDescent="0.15">
      <c r="A89" s="430" t="s">
        <v>0</v>
      </c>
      <c r="B89" s="431" t="s">
        <v>2919</v>
      </c>
      <c r="C89" s="430">
        <v>25</v>
      </c>
      <c r="D89" s="432"/>
      <c r="F89" s="15">
        <v>224</v>
      </c>
      <c r="G89" s="16" t="s">
        <v>3022</v>
      </c>
      <c r="H89" s="15">
        <v>26</v>
      </c>
      <c r="I89" s="17"/>
      <c r="K89" s="15">
        <v>230</v>
      </c>
      <c r="L89" s="16" t="s">
        <v>3281</v>
      </c>
      <c r="M89" s="15">
        <v>21</v>
      </c>
      <c r="N89" s="17" t="s">
        <v>309</v>
      </c>
      <c r="P89" s="430" t="s">
        <v>286</v>
      </c>
      <c r="Q89" s="444" t="s">
        <v>3191</v>
      </c>
      <c r="R89" s="445">
        <v>21</v>
      </c>
      <c r="S89" s="430"/>
    </row>
    <row r="90" spans="1:19" x14ac:dyDescent="0.15">
      <c r="A90" s="430" t="s">
        <v>0</v>
      </c>
      <c r="B90" s="431" t="s">
        <v>2918</v>
      </c>
      <c r="C90" s="430">
        <v>38</v>
      </c>
      <c r="D90" s="432"/>
      <c r="F90" s="15">
        <v>225</v>
      </c>
      <c r="G90" s="16" t="s">
        <v>3023</v>
      </c>
      <c r="H90" s="15">
        <v>26</v>
      </c>
      <c r="I90" s="17"/>
      <c r="K90" s="15">
        <v>231</v>
      </c>
      <c r="L90" s="16" t="s">
        <v>3282</v>
      </c>
      <c r="M90" s="15">
        <v>27</v>
      </c>
      <c r="N90" s="17"/>
      <c r="P90" s="430" t="s">
        <v>286</v>
      </c>
      <c r="Q90" s="431" t="s">
        <v>3198</v>
      </c>
      <c r="R90" s="430">
        <v>26</v>
      </c>
      <c r="S90" s="430"/>
    </row>
    <row r="91" spans="1:19" x14ac:dyDescent="0.15">
      <c r="A91" s="430" t="s">
        <v>0</v>
      </c>
      <c r="B91" s="431" t="s">
        <v>2922</v>
      </c>
      <c r="C91" s="430">
        <v>29</v>
      </c>
      <c r="D91" s="432"/>
      <c r="F91" s="15">
        <v>226</v>
      </c>
      <c r="G91" s="16" t="s">
        <v>3031</v>
      </c>
      <c r="H91" s="15">
        <v>22</v>
      </c>
      <c r="I91" s="17"/>
      <c r="K91" s="15">
        <v>232</v>
      </c>
      <c r="L91" s="16" t="s">
        <v>3283</v>
      </c>
      <c r="M91" s="15">
        <v>24</v>
      </c>
      <c r="N91" s="17" t="s">
        <v>309</v>
      </c>
      <c r="P91" s="430" t="s">
        <v>286</v>
      </c>
      <c r="Q91" s="431" t="s">
        <v>3199</v>
      </c>
      <c r="R91" s="430">
        <v>23</v>
      </c>
      <c r="S91" s="432" t="s">
        <v>308</v>
      </c>
    </row>
    <row r="92" spans="1:19" x14ac:dyDescent="0.15">
      <c r="A92" s="430" t="s">
        <v>0</v>
      </c>
      <c r="B92" s="431" t="s">
        <v>2923</v>
      </c>
      <c r="C92" s="430">
        <v>25</v>
      </c>
      <c r="D92" s="432"/>
      <c r="F92" s="15">
        <v>227</v>
      </c>
      <c r="G92" s="16" t="s">
        <v>3028</v>
      </c>
      <c r="H92" s="15">
        <v>24</v>
      </c>
      <c r="I92" s="17"/>
      <c r="K92" s="15">
        <v>233</v>
      </c>
      <c r="L92" s="16" t="s">
        <v>3289</v>
      </c>
      <c r="M92" s="15">
        <v>25</v>
      </c>
      <c r="N92" s="17" t="s">
        <v>309</v>
      </c>
      <c r="P92" s="430" t="s">
        <v>286</v>
      </c>
      <c r="Q92" s="431" t="s">
        <v>3167</v>
      </c>
      <c r="R92" s="430">
        <v>32</v>
      </c>
      <c r="S92" s="430" t="s">
        <v>591</v>
      </c>
    </row>
    <row r="93" spans="1:19" x14ac:dyDescent="0.15">
      <c r="A93" s="430" t="s">
        <v>0</v>
      </c>
      <c r="B93" s="431" t="s">
        <v>2920</v>
      </c>
      <c r="C93" s="430">
        <v>31</v>
      </c>
      <c r="D93" s="432"/>
      <c r="F93" s="15">
        <v>228</v>
      </c>
      <c r="G93" s="16" t="s">
        <v>3039</v>
      </c>
      <c r="H93" s="15">
        <v>22</v>
      </c>
      <c r="I93" s="17" t="s">
        <v>3080</v>
      </c>
      <c r="K93" s="15">
        <v>234</v>
      </c>
      <c r="L93" s="16" t="s">
        <v>3290</v>
      </c>
      <c r="M93" s="15">
        <v>24</v>
      </c>
      <c r="N93" s="17" t="s">
        <v>596</v>
      </c>
      <c r="P93" s="430" t="s">
        <v>286</v>
      </c>
      <c r="Q93" s="431" t="s">
        <v>3168</v>
      </c>
      <c r="R93" s="430">
        <v>28</v>
      </c>
      <c r="S93" s="432"/>
    </row>
    <row r="94" spans="1:19" x14ac:dyDescent="0.15">
      <c r="A94" s="430" t="s">
        <v>0</v>
      </c>
      <c r="B94" s="431" t="s">
        <v>2876</v>
      </c>
      <c r="C94" s="430">
        <v>30</v>
      </c>
      <c r="D94" s="432"/>
      <c r="F94" s="15">
        <v>229</v>
      </c>
      <c r="G94" s="16" t="s">
        <v>3041</v>
      </c>
      <c r="H94" s="15">
        <v>24</v>
      </c>
      <c r="I94" s="17"/>
      <c r="K94" s="15">
        <v>235</v>
      </c>
      <c r="L94" s="16" t="s">
        <v>3291</v>
      </c>
      <c r="M94" s="15">
        <v>26</v>
      </c>
      <c r="N94" s="17" t="s">
        <v>596</v>
      </c>
      <c r="P94" s="430" t="s">
        <v>286</v>
      </c>
      <c r="Q94" s="444" t="s">
        <v>3169</v>
      </c>
      <c r="R94" s="445">
        <v>24</v>
      </c>
      <c r="S94" s="430" t="s">
        <v>308</v>
      </c>
    </row>
    <row r="95" spans="1:19" x14ac:dyDescent="0.15">
      <c r="A95" s="430" t="s">
        <v>0</v>
      </c>
      <c r="B95" s="431" t="s">
        <v>2879</v>
      </c>
      <c r="C95" s="430">
        <v>24</v>
      </c>
      <c r="D95" s="432"/>
      <c r="F95" s="15">
        <v>261</v>
      </c>
      <c r="G95" s="16" t="s">
        <v>3324</v>
      </c>
      <c r="H95" s="15">
        <v>21</v>
      </c>
      <c r="I95" s="17"/>
      <c r="K95" s="15">
        <v>236</v>
      </c>
      <c r="L95" s="16" t="s">
        <v>3292</v>
      </c>
      <c r="M95" s="15">
        <v>30</v>
      </c>
      <c r="N95" s="17" t="s">
        <v>591</v>
      </c>
      <c r="P95" s="430" t="s">
        <v>286</v>
      </c>
      <c r="Q95" s="444" t="s">
        <v>3170</v>
      </c>
      <c r="R95" s="445">
        <v>23</v>
      </c>
      <c r="S95" s="430"/>
    </row>
    <row r="96" spans="1:19" x14ac:dyDescent="0.15">
      <c r="A96" s="430" t="s">
        <v>0</v>
      </c>
      <c r="B96" s="431" t="s">
        <v>2881</v>
      </c>
      <c r="C96" s="430">
        <v>40</v>
      </c>
      <c r="D96" s="432"/>
      <c r="F96" s="15">
        <v>262</v>
      </c>
      <c r="G96" s="16" t="s">
        <v>3030</v>
      </c>
      <c r="H96" s="15">
        <v>28</v>
      </c>
      <c r="I96" s="17"/>
      <c r="K96" s="15">
        <v>237</v>
      </c>
      <c r="L96" s="16" t="s">
        <v>3298</v>
      </c>
      <c r="M96" s="15">
        <v>31</v>
      </c>
      <c r="N96" s="17" t="s">
        <v>591</v>
      </c>
      <c r="P96" s="430" t="s">
        <v>286</v>
      </c>
      <c r="Q96" s="431" t="s">
        <v>3171</v>
      </c>
      <c r="R96" s="430">
        <v>30</v>
      </c>
      <c r="S96" s="432"/>
    </row>
    <row r="97" spans="1:19" x14ac:dyDescent="0.15">
      <c r="A97" s="430" t="s">
        <v>0</v>
      </c>
      <c r="B97" s="431" t="s">
        <v>2883</v>
      </c>
      <c r="C97" s="430">
        <v>28</v>
      </c>
      <c r="D97" s="432"/>
      <c r="F97" s="15">
        <v>263</v>
      </c>
      <c r="G97" s="16" t="s">
        <v>3025</v>
      </c>
      <c r="H97" s="15">
        <v>23</v>
      </c>
      <c r="I97" s="17" t="s">
        <v>591</v>
      </c>
      <c r="K97" s="15">
        <v>238</v>
      </c>
      <c r="L97" s="16" t="s">
        <v>3284</v>
      </c>
      <c r="M97" s="15">
        <v>28</v>
      </c>
      <c r="N97" s="17"/>
      <c r="P97" s="430" t="s">
        <v>286</v>
      </c>
      <c r="Q97" s="431" t="s">
        <v>3172</v>
      </c>
      <c r="R97" s="430">
        <v>26</v>
      </c>
      <c r="S97" s="430"/>
    </row>
    <row r="98" spans="1:19" x14ac:dyDescent="0.15">
      <c r="A98" s="430" t="s">
        <v>0</v>
      </c>
      <c r="B98" s="431" t="s">
        <v>2921</v>
      </c>
      <c r="C98" s="430">
        <v>31</v>
      </c>
      <c r="D98" s="432"/>
      <c r="F98" s="15">
        <v>303</v>
      </c>
      <c r="G98" s="16" t="s">
        <v>3061</v>
      </c>
      <c r="H98" s="15">
        <v>24</v>
      </c>
      <c r="I98" s="17" t="s">
        <v>596</v>
      </c>
      <c r="K98" s="15">
        <v>239</v>
      </c>
      <c r="L98" s="16" t="s">
        <v>3278</v>
      </c>
      <c r="M98" s="15">
        <v>23</v>
      </c>
      <c r="N98" s="17"/>
      <c r="P98" s="430" t="s">
        <v>286</v>
      </c>
      <c r="Q98" s="431" t="s">
        <v>3173</v>
      </c>
      <c r="R98" s="430">
        <v>29</v>
      </c>
      <c r="S98" s="432"/>
    </row>
    <row r="99" spans="1:19" x14ac:dyDescent="0.15">
      <c r="A99" s="430" t="s">
        <v>0</v>
      </c>
      <c r="B99" s="431" t="s">
        <v>2924</v>
      </c>
      <c r="C99" s="430">
        <v>31</v>
      </c>
      <c r="D99" s="432"/>
      <c r="F99" s="15">
        <v>304</v>
      </c>
      <c r="G99" s="16" t="s">
        <v>3064</v>
      </c>
      <c r="H99" s="15">
        <v>23</v>
      </c>
      <c r="I99" s="17"/>
      <c r="K99" s="15">
        <v>240</v>
      </c>
      <c r="L99" s="16" t="s">
        <v>3279</v>
      </c>
      <c r="M99" s="15">
        <v>24</v>
      </c>
      <c r="N99" s="17" t="s">
        <v>306</v>
      </c>
      <c r="P99" s="430" t="s">
        <v>286</v>
      </c>
      <c r="Q99" s="431" t="s">
        <v>3174</v>
      </c>
      <c r="R99" s="430">
        <v>23</v>
      </c>
      <c r="S99" s="432"/>
    </row>
    <row r="100" spans="1:19" x14ac:dyDescent="0.15">
      <c r="A100" s="430" t="s">
        <v>0</v>
      </c>
      <c r="B100" s="431" t="s">
        <v>2925</v>
      </c>
      <c r="C100" s="430">
        <v>27</v>
      </c>
      <c r="D100" s="432"/>
      <c r="F100" s="15">
        <v>305</v>
      </c>
      <c r="G100" s="16" t="s">
        <v>3072</v>
      </c>
      <c r="H100" s="15">
        <v>24</v>
      </c>
      <c r="I100" s="17" t="s">
        <v>307</v>
      </c>
      <c r="K100" s="15">
        <v>241</v>
      </c>
      <c r="L100" s="16" t="s">
        <v>3248</v>
      </c>
      <c r="M100" s="15">
        <v>26</v>
      </c>
      <c r="N100" s="17" t="s">
        <v>310</v>
      </c>
      <c r="P100" s="430" t="s">
        <v>286</v>
      </c>
      <c r="Q100" s="431" t="s">
        <v>3175</v>
      </c>
      <c r="R100" s="430">
        <v>28</v>
      </c>
      <c r="S100" s="432"/>
    </row>
    <row r="101" spans="1:19" x14ac:dyDescent="0.15">
      <c r="A101" s="430" t="s">
        <v>0</v>
      </c>
      <c r="B101" s="431" t="s">
        <v>2926</v>
      </c>
      <c r="C101" s="430">
        <v>27</v>
      </c>
      <c r="D101" s="432"/>
      <c r="F101" s="15">
        <v>306</v>
      </c>
      <c r="G101" s="16" t="s">
        <v>3013</v>
      </c>
      <c r="H101" s="15">
        <v>25</v>
      </c>
      <c r="I101" s="17"/>
      <c r="K101" s="15">
        <v>242</v>
      </c>
      <c r="L101" s="16" t="s">
        <v>3295</v>
      </c>
      <c r="M101" s="15">
        <v>29</v>
      </c>
      <c r="N101" s="17"/>
      <c r="P101" s="430" t="s">
        <v>286</v>
      </c>
      <c r="Q101" s="431" t="s">
        <v>3176</v>
      </c>
      <c r="R101" s="430">
        <v>23</v>
      </c>
      <c r="S101" s="430"/>
    </row>
    <row r="102" spans="1:19" x14ac:dyDescent="0.15">
      <c r="A102" s="430" t="s">
        <v>0</v>
      </c>
      <c r="B102" s="431" t="s">
        <v>2927</v>
      </c>
      <c r="C102" s="430">
        <v>28</v>
      </c>
      <c r="D102" s="432" t="s">
        <v>308</v>
      </c>
      <c r="F102" s="15">
        <v>307</v>
      </c>
      <c r="G102" s="16" t="s">
        <v>3008</v>
      </c>
      <c r="H102" s="15">
        <v>23</v>
      </c>
      <c r="I102" s="17"/>
      <c r="K102" s="15">
        <v>243</v>
      </c>
      <c r="L102" s="16" t="s">
        <v>3285</v>
      </c>
      <c r="M102" s="15">
        <v>24</v>
      </c>
      <c r="N102" s="17"/>
      <c r="P102" s="430" t="s">
        <v>286</v>
      </c>
      <c r="Q102" s="431" t="s">
        <v>3177</v>
      </c>
      <c r="R102" s="430">
        <v>28</v>
      </c>
      <c r="S102" s="432" t="s">
        <v>308</v>
      </c>
    </row>
    <row r="103" spans="1:19" x14ac:dyDescent="0.15">
      <c r="A103" s="430" t="s">
        <v>0</v>
      </c>
      <c r="B103" s="431" t="s">
        <v>2189</v>
      </c>
      <c r="C103" s="430">
        <v>28</v>
      </c>
      <c r="D103" s="432"/>
      <c r="F103" s="15">
        <v>308</v>
      </c>
      <c r="G103" s="16" t="s">
        <v>3009</v>
      </c>
      <c r="H103" s="15">
        <v>25</v>
      </c>
      <c r="I103" s="17"/>
      <c r="K103" s="15">
        <v>244</v>
      </c>
      <c r="L103" s="16" t="s">
        <v>3287</v>
      </c>
      <c r="M103" s="15">
        <v>23</v>
      </c>
      <c r="N103" s="17" t="s">
        <v>309</v>
      </c>
      <c r="P103" s="430" t="s">
        <v>286</v>
      </c>
      <c r="Q103" s="431" t="s">
        <v>3178</v>
      </c>
      <c r="R103" s="430">
        <v>27</v>
      </c>
      <c r="S103" s="432" t="s">
        <v>308</v>
      </c>
    </row>
    <row r="104" spans="1:19" x14ac:dyDescent="0.15">
      <c r="A104" s="430" t="s">
        <v>0</v>
      </c>
      <c r="B104" s="431" t="s">
        <v>2203</v>
      </c>
      <c r="C104" s="430">
        <v>33</v>
      </c>
      <c r="D104" s="432" t="s">
        <v>591</v>
      </c>
      <c r="F104" s="15">
        <v>309</v>
      </c>
      <c r="G104" s="16" t="s">
        <v>4061</v>
      </c>
      <c r="H104" s="15">
        <v>28</v>
      </c>
      <c r="I104" s="17" t="s">
        <v>598</v>
      </c>
      <c r="K104" s="15">
        <v>245</v>
      </c>
      <c r="L104" s="16" t="s">
        <v>3306</v>
      </c>
      <c r="M104" s="15">
        <v>24</v>
      </c>
      <c r="N104" s="17" t="s">
        <v>305</v>
      </c>
      <c r="P104" s="430" t="s">
        <v>286</v>
      </c>
      <c r="Q104" s="431" t="s">
        <v>3179</v>
      </c>
      <c r="R104" s="430">
        <v>27</v>
      </c>
      <c r="S104" s="432"/>
    </row>
    <row r="105" spans="1:19" x14ac:dyDescent="0.15">
      <c r="A105" s="430" t="s">
        <v>0</v>
      </c>
      <c r="B105" s="431" t="s">
        <v>2204</v>
      </c>
      <c r="C105" s="430">
        <v>31</v>
      </c>
      <c r="D105" s="432"/>
      <c r="F105" s="15">
        <v>310</v>
      </c>
      <c r="G105" s="16" t="s">
        <v>3070</v>
      </c>
      <c r="H105" s="15">
        <v>30</v>
      </c>
      <c r="I105" s="15" t="s">
        <v>596</v>
      </c>
      <c r="K105" s="15">
        <v>246</v>
      </c>
      <c r="L105" s="16" t="s">
        <v>3308</v>
      </c>
      <c r="M105" s="15">
        <v>23</v>
      </c>
      <c r="N105" s="17" t="s">
        <v>306</v>
      </c>
      <c r="P105" s="430" t="s">
        <v>286</v>
      </c>
      <c r="Q105" s="431" t="s">
        <v>3180</v>
      </c>
      <c r="R105" s="430">
        <v>25</v>
      </c>
      <c r="S105" s="432"/>
    </row>
    <row r="106" spans="1:19" x14ac:dyDescent="0.15">
      <c r="A106" s="430" t="s">
        <v>0</v>
      </c>
      <c r="B106" s="431" t="s">
        <v>263</v>
      </c>
      <c r="C106" s="430">
        <v>28</v>
      </c>
      <c r="D106" s="432"/>
      <c r="F106" s="15">
        <v>311</v>
      </c>
      <c r="G106" s="16" t="s">
        <v>3010</v>
      </c>
      <c r="H106" s="15">
        <v>24</v>
      </c>
      <c r="I106" s="17" t="s">
        <v>596</v>
      </c>
      <c r="K106" s="15">
        <v>264</v>
      </c>
      <c r="L106" s="16" t="s">
        <v>3309</v>
      </c>
      <c r="M106" s="15">
        <v>26</v>
      </c>
      <c r="N106" s="17" t="s">
        <v>310</v>
      </c>
      <c r="P106" s="430" t="s">
        <v>286</v>
      </c>
      <c r="Q106" s="431" t="s">
        <v>3181</v>
      </c>
      <c r="R106" s="430">
        <v>26</v>
      </c>
      <c r="S106" s="432"/>
    </row>
    <row r="107" spans="1:19" x14ac:dyDescent="0.15">
      <c r="A107" s="430" t="s">
        <v>0</v>
      </c>
      <c r="B107" s="431" t="s">
        <v>2190</v>
      </c>
      <c r="C107" s="430">
        <v>31</v>
      </c>
      <c r="D107" s="432" t="s">
        <v>1657</v>
      </c>
      <c r="F107" s="15">
        <v>312</v>
      </c>
      <c r="G107" s="16" t="s">
        <v>1835</v>
      </c>
      <c r="H107" s="15">
        <v>22</v>
      </c>
      <c r="I107" s="15" t="s">
        <v>596</v>
      </c>
      <c r="K107" s="15">
        <v>265</v>
      </c>
      <c r="L107" s="16" t="s">
        <v>3300</v>
      </c>
      <c r="M107" s="15">
        <v>25</v>
      </c>
      <c r="N107" s="17"/>
      <c r="P107" s="430" t="s">
        <v>286</v>
      </c>
      <c r="Q107" s="431" t="s">
        <v>3182</v>
      </c>
      <c r="R107" s="430">
        <v>34</v>
      </c>
      <c r="S107" s="430" t="s">
        <v>591</v>
      </c>
    </row>
    <row r="108" spans="1:19" x14ac:dyDescent="0.15">
      <c r="A108" s="430" t="s">
        <v>0</v>
      </c>
      <c r="B108" s="431" t="s">
        <v>1642</v>
      </c>
      <c r="C108" s="430">
        <v>26</v>
      </c>
      <c r="D108" s="432"/>
      <c r="F108" s="15">
        <v>313</v>
      </c>
      <c r="G108" s="16" t="s">
        <v>3017</v>
      </c>
      <c r="H108" s="15">
        <v>27</v>
      </c>
      <c r="I108" s="17"/>
      <c r="K108" s="15">
        <v>266</v>
      </c>
      <c r="L108" s="16" t="s">
        <v>3301</v>
      </c>
      <c r="M108" s="15">
        <v>24</v>
      </c>
      <c r="N108" s="17"/>
      <c r="P108" s="430" t="s">
        <v>286</v>
      </c>
      <c r="Q108" s="431" t="s">
        <v>3183</v>
      </c>
      <c r="R108" s="430">
        <v>28</v>
      </c>
      <c r="S108" s="432"/>
    </row>
    <row r="109" spans="1:19" x14ac:dyDescent="0.15">
      <c r="A109" s="430" t="s">
        <v>0</v>
      </c>
      <c r="B109" s="431" t="s">
        <v>2188</v>
      </c>
      <c r="C109" s="430">
        <v>27</v>
      </c>
      <c r="D109" s="432" t="s">
        <v>307</v>
      </c>
      <c r="F109" s="18">
        <v>314</v>
      </c>
      <c r="G109" s="19" t="s">
        <v>3019</v>
      </c>
      <c r="H109" s="18">
        <v>21</v>
      </c>
      <c r="I109" s="20"/>
      <c r="K109" s="15">
        <v>267</v>
      </c>
      <c r="L109" s="16" t="s">
        <v>1647</v>
      </c>
      <c r="M109" s="15">
        <v>25</v>
      </c>
      <c r="N109" s="17" t="s">
        <v>596</v>
      </c>
      <c r="P109" s="430" t="s">
        <v>286</v>
      </c>
      <c r="Q109" s="431" t="s">
        <v>3184</v>
      </c>
      <c r="R109" s="430">
        <v>26</v>
      </c>
      <c r="S109" s="430" t="s">
        <v>308</v>
      </c>
    </row>
    <row r="110" spans="1:19" x14ac:dyDescent="0.15">
      <c r="A110" s="430" t="s">
        <v>0</v>
      </c>
      <c r="B110" s="431" t="s">
        <v>2187</v>
      </c>
      <c r="C110" s="430">
        <v>27</v>
      </c>
      <c r="D110" s="432"/>
      <c r="F110" s="18">
        <v>315</v>
      </c>
      <c r="G110" s="19" t="s">
        <v>3040</v>
      </c>
      <c r="H110" s="18">
        <v>23</v>
      </c>
      <c r="I110" s="20" t="s">
        <v>307</v>
      </c>
      <c r="K110" s="15">
        <v>268</v>
      </c>
      <c r="L110" s="16" t="s">
        <v>3361</v>
      </c>
      <c r="M110" s="15">
        <v>23</v>
      </c>
      <c r="N110" s="17" t="s">
        <v>307</v>
      </c>
      <c r="P110" s="430" t="s">
        <v>286</v>
      </c>
      <c r="Q110" s="431" t="s">
        <v>3186</v>
      </c>
      <c r="R110" s="430">
        <v>28</v>
      </c>
      <c r="S110" s="430" t="s">
        <v>308</v>
      </c>
    </row>
    <row r="111" spans="1:19" x14ac:dyDescent="0.15">
      <c r="A111" s="430" t="s">
        <v>0</v>
      </c>
      <c r="B111" s="431" t="s">
        <v>2191</v>
      </c>
      <c r="C111" s="430">
        <v>26</v>
      </c>
      <c r="D111" s="432"/>
      <c r="F111" s="18">
        <v>316</v>
      </c>
      <c r="G111" s="19" t="s">
        <v>4046</v>
      </c>
      <c r="H111" s="18">
        <v>22</v>
      </c>
      <c r="I111" s="20" t="s">
        <v>307</v>
      </c>
      <c r="K111" s="15">
        <v>269</v>
      </c>
      <c r="L111" s="16" t="s">
        <v>3362</v>
      </c>
      <c r="M111" s="15">
        <v>22</v>
      </c>
      <c r="N111" s="17"/>
      <c r="P111" s="430" t="s">
        <v>286</v>
      </c>
      <c r="Q111" s="431" t="s">
        <v>3189</v>
      </c>
      <c r="R111" s="430">
        <v>29</v>
      </c>
      <c r="S111" s="430" t="s">
        <v>308</v>
      </c>
    </row>
    <row r="112" spans="1:19" x14ac:dyDescent="0.15">
      <c r="A112" s="430" t="s">
        <v>0</v>
      </c>
      <c r="B112" s="431" t="s">
        <v>1717</v>
      </c>
      <c r="C112" s="430">
        <v>32</v>
      </c>
      <c r="D112" s="432"/>
      <c r="F112" s="18">
        <v>317</v>
      </c>
      <c r="G112" s="19" t="s">
        <v>3034</v>
      </c>
      <c r="H112" s="18">
        <v>25</v>
      </c>
      <c r="I112" s="20" t="s">
        <v>596</v>
      </c>
      <c r="K112" s="15">
        <v>270</v>
      </c>
      <c r="L112" s="16" t="s">
        <v>3318</v>
      </c>
      <c r="M112" s="15">
        <v>24</v>
      </c>
      <c r="N112" s="17" t="s">
        <v>596</v>
      </c>
      <c r="P112" s="430" t="s">
        <v>286</v>
      </c>
      <c r="Q112" s="444" t="s">
        <v>3190</v>
      </c>
      <c r="R112" s="445">
        <v>24</v>
      </c>
      <c r="S112" s="430"/>
    </row>
    <row r="113" spans="1:19" x14ac:dyDescent="0.15">
      <c r="A113" s="430" t="s">
        <v>0</v>
      </c>
      <c r="B113" s="431" t="s">
        <v>1661</v>
      </c>
      <c r="C113" s="430">
        <v>37</v>
      </c>
      <c r="D113" s="432" t="s">
        <v>591</v>
      </c>
      <c r="F113" s="18">
        <v>318</v>
      </c>
      <c r="G113" s="19" t="s">
        <v>3035</v>
      </c>
      <c r="H113" s="18">
        <v>23</v>
      </c>
      <c r="I113" s="20"/>
      <c r="K113" s="15">
        <v>271</v>
      </c>
      <c r="L113" s="16" t="s">
        <v>3319</v>
      </c>
      <c r="M113" s="15">
        <v>22</v>
      </c>
      <c r="N113" s="17" t="s">
        <v>306</v>
      </c>
      <c r="P113" s="430" t="s">
        <v>286</v>
      </c>
      <c r="Q113" s="431" t="s">
        <v>3193</v>
      </c>
      <c r="R113" s="430">
        <v>26</v>
      </c>
      <c r="S113" s="432"/>
    </row>
    <row r="114" spans="1:19" x14ac:dyDescent="0.15">
      <c r="A114" s="430" t="s">
        <v>0</v>
      </c>
      <c r="B114" s="431" t="s">
        <v>2193</v>
      </c>
      <c r="C114" s="430">
        <v>28</v>
      </c>
      <c r="D114" s="432"/>
      <c r="F114" s="18">
        <v>319</v>
      </c>
      <c r="G114" s="19" t="s">
        <v>3012</v>
      </c>
      <c r="H114" s="18">
        <v>25</v>
      </c>
      <c r="I114" s="20" t="s">
        <v>596</v>
      </c>
      <c r="K114" s="15">
        <v>272</v>
      </c>
      <c r="L114" s="16" t="s">
        <v>3312</v>
      </c>
      <c r="M114" s="15">
        <v>25</v>
      </c>
      <c r="N114" s="17"/>
      <c r="P114" s="430" t="s">
        <v>286</v>
      </c>
      <c r="Q114" s="444" t="s">
        <v>3194</v>
      </c>
      <c r="R114" s="445">
        <v>27</v>
      </c>
      <c r="S114" s="430"/>
    </row>
    <row r="115" spans="1:19" x14ac:dyDescent="0.15">
      <c r="A115" s="430" t="s">
        <v>0</v>
      </c>
      <c r="B115" s="431" t="s">
        <v>2205</v>
      </c>
      <c r="C115" s="430">
        <v>30</v>
      </c>
      <c r="D115" s="432" t="s">
        <v>305</v>
      </c>
      <c r="F115" s="18">
        <v>320</v>
      </c>
      <c r="G115" s="19" t="s">
        <v>3047</v>
      </c>
      <c r="H115" s="18">
        <v>21</v>
      </c>
      <c r="I115" s="20" t="s">
        <v>4060</v>
      </c>
      <c r="K115" s="15">
        <v>273</v>
      </c>
      <c r="L115" s="16" t="s">
        <v>3313</v>
      </c>
      <c r="M115" s="15">
        <v>28</v>
      </c>
      <c r="N115" s="17" t="s">
        <v>305</v>
      </c>
      <c r="P115" s="430" t="s">
        <v>286</v>
      </c>
      <c r="Q115" s="444" t="s">
        <v>3195</v>
      </c>
      <c r="R115" s="445">
        <v>26</v>
      </c>
      <c r="S115" s="430"/>
    </row>
    <row r="116" spans="1:19" x14ac:dyDescent="0.15">
      <c r="A116" s="430" t="s">
        <v>0</v>
      </c>
      <c r="B116" s="431" t="s">
        <v>2194</v>
      </c>
      <c r="C116" s="430">
        <v>23</v>
      </c>
      <c r="D116" s="432"/>
      <c r="F116" s="18">
        <v>321</v>
      </c>
      <c r="G116" s="19" t="s">
        <v>3058</v>
      </c>
      <c r="H116" s="18">
        <v>25</v>
      </c>
      <c r="I116" s="20" t="s">
        <v>3077</v>
      </c>
      <c r="K116" s="15">
        <v>274</v>
      </c>
      <c r="L116" s="470" t="s">
        <v>3314</v>
      </c>
      <c r="M116" s="475">
        <v>24</v>
      </c>
      <c r="N116" s="449" t="s">
        <v>3389</v>
      </c>
      <c r="P116" s="430" t="s">
        <v>286</v>
      </c>
      <c r="Q116" s="444" t="s">
        <v>3196</v>
      </c>
      <c r="R116" s="445">
        <v>23</v>
      </c>
      <c r="S116" s="432"/>
    </row>
    <row r="117" spans="1:19" x14ac:dyDescent="0.15">
      <c r="A117" s="430" t="s">
        <v>0</v>
      </c>
      <c r="B117" s="431" t="s">
        <v>2186</v>
      </c>
      <c r="C117" s="430">
        <v>31</v>
      </c>
      <c r="D117" s="432"/>
      <c r="F117" s="18">
        <v>322</v>
      </c>
      <c r="G117" s="19" t="s">
        <v>3048</v>
      </c>
      <c r="H117" s="18">
        <v>28</v>
      </c>
      <c r="I117" s="20"/>
      <c r="K117" s="15">
        <v>275</v>
      </c>
      <c r="L117" s="16" t="s">
        <v>3316</v>
      </c>
      <c r="M117" s="15">
        <v>22</v>
      </c>
      <c r="N117" s="17"/>
      <c r="P117" s="430" t="s">
        <v>286</v>
      </c>
      <c r="Q117" s="431" t="s">
        <v>3201</v>
      </c>
      <c r="R117" s="430">
        <v>23</v>
      </c>
      <c r="S117" s="430"/>
    </row>
    <row r="118" spans="1:19" x14ac:dyDescent="0.15">
      <c r="A118" s="430" t="s">
        <v>0</v>
      </c>
      <c r="B118" s="431" t="s">
        <v>2185</v>
      </c>
      <c r="C118" s="430">
        <v>29</v>
      </c>
      <c r="D118" s="432"/>
      <c r="F118" s="18">
        <v>323</v>
      </c>
      <c r="G118" s="19" t="s">
        <v>3020</v>
      </c>
      <c r="H118" s="18">
        <v>23</v>
      </c>
      <c r="I118" s="20"/>
      <c r="K118" s="15">
        <v>276</v>
      </c>
      <c r="L118" s="450" t="s">
        <v>3342</v>
      </c>
      <c r="M118" s="481">
        <v>23</v>
      </c>
      <c r="N118" s="608" t="s">
        <v>309</v>
      </c>
      <c r="P118" s="430" t="s">
        <v>286</v>
      </c>
      <c r="Q118" s="431" t="s">
        <v>3202</v>
      </c>
      <c r="R118" s="430">
        <v>26</v>
      </c>
      <c r="S118" s="432"/>
    </row>
    <row r="119" spans="1:19" x14ac:dyDescent="0.15">
      <c r="A119" s="430" t="s">
        <v>0</v>
      </c>
      <c r="B119" s="431" t="s">
        <v>2192</v>
      </c>
      <c r="C119" s="430">
        <v>29</v>
      </c>
      <c r="D119" s="432"/>
      <c r="F119" s="18">
        <v>324</v>
      </c>
      <c r="G119" s="19" t="s">
        <v>3054</v>
      </c>
      <c r="H119" s="18">
        <v>23</v>
      </c>
      <c r="I119" s="20" t="s">
        <v>596</v>
      </c>
      <c r="K119" s="15">
        <v>277</v>
      </c>
      <c r="L119" s="16" t="s">
        <v>3296</v>
      </c>
      <c r="M119" s="15">
        <v>25</v>
      </c>
      <c r="N119" s="17"/>
      <c r="P119" s="430" t="s">
        <v>286</v>
      </c>
      <c r="Q119" s="431" t="s">
        <v>3203</v>
      </c>
      <c r="R119" s="430">
        <v>27</v>
      </c>
      <c r="S119" s="432"/>
    </row>
    <row r="120" spans="1:19" x14ac:dyDescent="0.15">
      <c r="A120" s="430" t="s">
        <v>0</v>
      </c>
      <c r="B120" s="431" t="s">
        <v>1708</v>
      </c>
      <c r="C120" s="430">
        <v>31</v>
      </c>
      <c r="D120" s="432"/>
      <c r="F120" s="18">
        <v>325</v>
      </c>
      <c r="G120" s="19" t="s">
        <v>3014</v>
      </c>
      <c r="H120" s="18">
        <v>23</v>
      </c>
      <c r="I120" s="20"/>
      <c r="K120" s="15">
        <v>278</v>
      </c>
      <c r="L120" s="16" t="s">
        <v>3363</v>
      </c>
      <c r="M120" s="15">
        <v>23</v>
      </c>
      <c r="N120" s="17"/>
      <c r="P120" s="430" t="s">
        <v>286</v>
      </c>
      <c r="Q120" s="431"/>
      <c r="R120" s="430"/>
      <c r="S120" s="432"/>
    </row>
    <row r="121" spans="1:19" x14ac:dyDescent="0.15">
      <c r="A121" s="430" t="s">
        <v>0</v>
      </c>
      <c r="B121" s="431" t="s">
        <v>2195</v>
      </c>
      <c r="C121" s="430">
        <v>26</v>
      </c>
      <c r="D121" s="432"/>
      <c r="F121" s="18">
        <v>326</v>
      </c>
      <c r="G121" s="19" t="s">
        <v>2593</v>
      </c>
      <c r="H121" s="18">
        <v>22</v>
      </c>
      <c r="I121" s="20" t="s">
        <v>307</v>
      </c>
      <c r="K121" s="18">
        <v>329</v>
      </c>
      <c r="L121" s="16" t="s">
        <v>3299</v>
      </c>
      <c r="M121" s="15">
        <v>23</v>
      </c>
      <c r="N121" s="17" t="s">
        <v>596</v>
      </c>
      <c r="P121" s="430" t="s">
        <v>286</v>
      </c>
      <c r="Q121" s="431"/>
      <c r="R121" s="430"/>
      <c r="S121" s="432"/>
    </row>
    <row r="122" spans="1:19" x14ac:dyDescent="0.15">
      <c r="A122" s="430" t="s">
        <v>0</v>
      </c>
      <c r="B122" s="431" t="s">
        <v>2196</v>
      </c>
      <c r="C122" s="430">
        <v>24</v>
      </c>
      <c r="D122" s="432"/>
      <c r="F122" s="18">
        <v>327</v>
      </c>
      <c r="G122" s="19" t="s">
        <v>3032</v>
      </c>
      <c r="H122" s="18">
        <v>25</v>
      </c>
      <c r="I122" s="20" t="s">
        <v>596</v>
      </c>
      <c r="K122" s="18">
        <v>331</v>
      </c>
      <c r="L122" s="19" t="s">
        <v>3303</v>
      </c>
      <c r="M122" s="18">
        <v>23</v>
      </c>
      <c r="N122" s="20"/>
      <c r="P122" s="430" t="s">
        <v>286</v>
      </c>
      <c r="Q122" s="431"/>
      <c r="R122" s="430"/>
      <c r="S122" s="432"/>
    </row>
    <row r="123" spans="1:19" x14ac:dyDescent="0.15">
      <c r="A123" s="430" t="s">
        <v>0</v>
      </c>
      <c r="B123" s="431" t="s">
        <v>1690</v>
      </c>
      <c r="C123" s="430">
        <v>27</v>
      </c>
      <c r="D123" s="432" t="s">
        <v>318</v>
      </c>
      <c r="F123" s="18">
        <v>328</v>
      </c>
      <c r="G123" s="19" t="s">
        <v>3044</v>
      </c>
      <c r="H123" s="18">
        <v>28</v>
      </c>
      <c r="I123" s="20"/>
      <c r="K123" s="18">
        <v>332</v>
      </c>
      <c r="L123" s="19" t="s">
        <v>3286</v>
      </c>
      <c r="M123" s="18">
        <v>29</v>
      </c>
      <c r="N123" s="20" t="s">
        <v>596</v>
      </c>
      <c r="P123" s="430" t="s">
        <v>286</v>
      </c>
      <c r="Q123" s="431"/>
      <c r="R123" s="430"/>
      <c r="S123" s="430"/>
    </row>
    <row r="124" spans="1:19" x14ac:dyDescent="0.15">
      <c r="A124" s="430" t="s">
        <v>0</v>
      </c>
      <c r="B124" s="431" t="s">
        <v>1686</v>
      </c>
      <c r="C124" s="430">
        <v>31</v>
      </c>
      <c r="D124" s="432"/>
      <c r="F124" s="18">
        <v>330</v>
      </c>
      <c r="G124" s="19" t="s">
        <v>1643</v>
      </c>
      <c r="H124" s="18">
        <v>25</v>
      </c>
      <c r="I124" s="20"/>
      <c r="K124" s="18">
        <v>333</v>
      </c>
      <c r="L124" s="19" t="s">
        <v>3304</v>
      </c>
      <c r="M124" s="18">
        <v>31</v>
      </c>
      <c r="N124" s="20"/>
      <c r="P124" s="430" t="s">
        <v>286</v>
      </c>
      <c r="Q124" s="431"/>
      <c r="R124" s="430"/>
      <c r="S124" s="432"/>
    </row>
    <row r="125" spans="1:19" x14ac:dyDescent="0.15">
      <c r="A125" s="430" t="s">
        <v>0</v>
      </c>
      <c r="B125" s="431" t="s">
        <v>1695</v>
      </c>
      <c r="C125" s="430">
        <v>27</v>
      </c>
      <c r="D125" s="432"/>
      <c r="F125" s="18">
        <v>384</v>
      </c>
      <c r="G125" s="19" t="s">
        <v>3056</v>
      </c>
      <c r="H125" s="18">
        <v>26</v>
      </c>
      <c r="I125" s="20"/>
      <c r="K125" s="18">
        <v>334</v>
      </c>
      <c r="L125" s="448" t="s">
        <v>3326</v>
      </c>
      <c r="M125" s="476">
        <v>23</v>
      </c>
      <c r="N125" s="20" t="s">
        <v>309</v>
      </c>
      <c r="P125" s="430" t="s">
        <v>286</v>
      </c>
      <c r="Q125" s="431"/>
      <c r="R125" s="430"/>
      <c r="S125" s="432"/>
    </row>
    <row r="126" spans="1:19" x14ac:dyDescent="0.15">
      <c r="A126" s="430" t="s">
        <v>0</v>
      </c>
      <c r="B126" s="431" t="s">
        <v>1694</v>
      </c>
      <c r="C126" s="430">
        <v>25</v>
      </c>
      <c r="D126" s="432"/>
      <c r="F126" s="18">
        <v>385</v>
      </c>
      <c r="G126" s="19" t="s">
        <v>3057</v>
      </c>
      <c r="H126" s="18">
        <v>26</v>
      </c>
      <c r="I126" s="20" t="s">
        <v>596</v>
      </c>
      <c r="K126" s="18">
        <v>335</v>
      </c>
      <c r="L126" s="19" t="s">
        <v>3327</v>
      </c>
      <c r="M126" s="18">
        <v>26</v>
      </c>
      <c r="N126" s="20" t="s">
        <v>596</v>
      </c>
      <c r="P126" s="430" t="s">
        <v>286</v>
      </c>
      <c r="Q126" s="431"/>
      <c r="R126" s="430"/>
      <c r="S126" s="432"/>
    </row>
    <row r="127" spans="1:19" x14ac:dyDescent="0.15">
      <c r="A127" s="430" t="s">
        <v>0</v>
      </c>
      <c r="B127" s="431" t="s">
        <v>1691</v>
      </c>
      <c r="C127" s="430">
        <v>27</v>
      </c>
      <c r="D127" s="432"/>
      <c r="F127" s="18">
        <v>386</v>
      </c>
      <c r="G127" s="19" t="s">
        <v>3006</v>
      </c>
      <c r="H127" s="18">
        <v>23</v>
      </c>
      <c r="I127" s="20" t="s">
        <v>596</v>
      </c>
      <c r="K127" s="18">
        <v>336</v>
      </c>
      <c r="L127" s="19" t="s">
        <v>3328</v>
      </c>
      <c r="M127" s="18">
        <v>26</v>
      </c>
      <c r="N127" s="18" t="s">
        <v>596</v>
      </c>
      <c r="P127" s="430" t="s">
        <v>286</v>
      </c>
      <c r="Q127" s="431"/>
      <c r="R127" s="430"/>
      <c r="S127" s="432"/>
    </row>
    <row r="128" spans="1:19" x14ac:dyDescent="0.15">
      <c r="A128" s="430" t="s">
        <v>0</v>
      </c>
      <c r="B128" s="431" t="s">
        <v>1512</v>
      </c>
      <c r="C128" s="430">
        <v>27</v>
      </c>
      <c r="D128" s="432" t="s">
        <v>305</v>
      </c>
      <c r="F128" s="18">
        <v>387</v>
      </c>
      <c r="G128" s="19" t="s">
        <v>3007</v>
      </c>
      <c r="H128" s="18">
        <v>25</v>
      </c>
      <c r="I128" s="20"/>
      <c r="K128" s="18">
        <v>337</v>
      </c>
      <c r="L128" s="19" t="s">
        <v>3310</v>
      </c>
      <c r="M128" s="18">
        <v>28</v>
      </c>
      <c r="N128" s="20"/>
      <c r="P128" s="430" t="s">
        <v>286</v>
      </c>
      <c r="Q128" s="431"/>
      <c r="R128" s="430"/>
      <c r="S128" s="432"/>
    </row>
    <row r="129" spans="1:19" x14ac:dyDescent="0.15">
      <c r="A129" s="430" t="s">
        <v>0</v>
      </c>
      <c r="B129" s="431" t="s">
        <v>1706</v>
      </c>
      <c r="C129" s="430">
        <v>27</v>
      </c>
      <c r="D129" s="432"/>
      <c r="F129" s="18">
        <v>388</v>
      </c>
      <c r="G129" s="19" t="s">
        <v>3050</v>
      </c>
      <c r="H129" s="18">
        <v>22</v>
      </c>
      <c r="I129" s="20"/>
      <c r="K129" s="18">
        <v>338</v>
      </c>
      <c r="L129" s="19" t="s">
        <v>3311</v>
      </c>
      <c r="M129" s="18">
        <v>32</v>
      </c>
      <c r="N129" s="20" t="s">
        <v>591</v>
      </c>
      <c r="P129" s="430" t="s">
        <v>286</v>
      </c>
      <c r="Q129" s="444"/>
      <c r="R129" s="445"/>
      <c r="S129" s="432"/>
    </row>
    <row r="130" spans="1:19" x14ac:dyDescent="0.15">
      <c r="A130" s="430" t="s">
        <v>0</v>
      </c>
      <c r="B130" s="431" t="s">
        <v>1707</v>
      </c>
      <c r="C130" s="430">
        <v>26</v>
      </c>
      <c r="D130" s="432"/>
      <c r="F130" s="18">
        <v>389</v>
      </c>
      <c r="G130" s="19" t="s">
        <v>3003</v>
      </c>
      <c r="H130" s="18">
        <v>25</v>
      </c>
      <c r="I130" s="20" t="s">
        <v>596</v>
      </c>
      <c r="K130" s="18">
        <v>339</v>
      </c>
      <c r="L130" s="19" t="s">
        <v>3329</v>
      </c>
      <c r="M130" s="18">
        <v>21</v>
      </c>
      <c r="N130" s="18" t="s">
        <v>310</v>
      </c>
      <c r="P130" s="430" t="s">
        <v>286</v>
      </c>
      <c r="Q130" s="431"/>
      <c r="R130" s="430"/>
      <c r="S130" s="432"/>
    </row>
    <row r="131" spans="1:19" x14ac:dyDescent="0.15">
      <c r="A131" s="430" t="s">
        <v>0</v>
      </c>
      <c r="B131" s="431" t="s">
        <v>2903</v>
      </c>
      <c r="C131" s="430">
        <v>25</v>
      </c>
      <c r="D131" s="432"/>
      <c r="F131" s="18">
        <v>390</v>
      </c>
      <c r="G131" s="19" t="s">
        <v>3045</v>
      </c>
      <c r="H131" s="18">
        <v>23</v>
      </c>
      <c r="I131" s="20" t="s">
        <v>596</v>
      </c>
      <c r="K131" s="18">
        <v>340</v>
      </c>
      <c r="L131" s="19" t="s">
        <v>3330</v>
      </c>
      <c r="M131" s="18">
        <v>23</v>
      </c>
      <c r="N131" s="20" t="s">
        <v>306</v>
      </c>
      <c r="P131" s="430" t="s">
        <v>286</v>
      </c>
      <c r="Q131" s="431"/>
      <c r="R131" s="430"/>
      <c r="S131" s="432"/>
    </row>
    <row r="132" spans="1:19" x14ac:dyDescent="0.15">
      <c r="A132" s="430" t="s">
        <v>0</v>
      </c>
      <c r="B132" s="431" t="s">
        <v>2904</v>
      </c>
      <c r="C132" s="430">
        <v>22</v>
      </c>
      <c r="D132" s="432"/>
      <c r="F132" s="18">
        <v>391</v>
      </c>
      <c r="G132" s="19" t="s">
        <v>3013</v>
      </c>
      <c r="H132" s="18">
        <v>25</v>
      </c>
      <c r="I132" s="20"/>
      <c r="K132" s="18">
        <v>341</v>
      </c>
      <c r="L132" s="19" t="s">
        <v>3331</v>
      </c>
      <c r="M132" s="18">
        <v>22</v>
      </c>
      <c r="N132" s="20"/>
      <c r="P132" s="430" t="s">
        <v>286</v>
      </c>
      <c r="Q132" s="431"/>
      <c r="R132" s="430"/>
      <c r="S132" s="432"/>
    </row>
    <row r="133" spans="1:19" x14ac:dyDescent="0.15">
      <c r="A133" s="430" t="s">
        <v>0</v>
      </c>
      <c r="B133" s="431" t="s">
        <v>2905</v>
      </c>
      <c r="C133" s="430">
        <v>24</v>
      </c>
      <c r="D133" s="432"/>
      <c r="F133" s="18">
        <v>392</v>
      </c>
      <c r="G133" s="19" t="s">
        <v>4057</v>
      </c>
      <c r="H133" s="18">
        <v>28</v>
      </c>
      <c r="I133" s="20"/>
      <c r="K133" s="18">
        <v>342</v>
      </c>
      <c r="L133" s="19" t="s">
        <v>3335</v>
      </c>
      <c r="M133" s="18">
        <v>26</v>
      </c>
      <c r="N133" s="20"/>
      <c r="P133" s="430" t="s">
        <v>286</v>
      </c>
      <c r="Q133" s="431"/>
      <c r="R133" s="430"/>
      <c r="S133" s="432"/>
    </row>
    <row r="134" spans="1:19" x14ac:dyDescent="0.15">
      <c r="A134" s="430" t="s">
        <v>0</v>
      </c>
      <c r="B134" s="431" t="s">
        <v>1718</v>
      </c>
      <c r="C134" s="430">
        <v>25</v>
      </c>
      <c r="D134" s="432"/>
      <c r="F134" s="430" t="s">
        <v>16</v>
      </c>
      <c r="G134" s="431" t="s">
        <v>3026</v>
      </c>
      <c r="H134" s="430">
        <v>23</v>
      </c>
      <c r="I134" s="432" t="s">
        <v>596</v>
      </c>
      <c r="K134" s="18">
        <v>343</v>
      </c>
      <c r="L134" s="19" t="s">
        <v>3307</v>
      </c>
      <c r="M134" s="18">
        <v>28</v>
      </c>
      <c r="N134" s="20" t="s">
        <v>596</v>
      </c>
      <c r="P134" s="430" t="s">
        <v>286</v>
      </c>
      <c r="Q134" s="431"/>
      <c r="R134" s="430"/>
      <c r="S134" s="430"/>
    </row>
    <row r="135" spans="1:19" x14ac:dyDescent="0.15">
      <c r="A135" s="430" t="s">
        <v>0</v>
      </c>
      <c r="B135" s="431" t="s">
        <v>1713</v>
      </c>
      <c r="C135" s="430">
        <v>25</v>
      </c>
      <c r="D135" s="432"/>
      <c r="F135" s="430" t="s">
        <v>16</v>
      </c>
      <c r="G135" s="431" t="s">
        <v>1788</v>
      </c>
      <c r="H135" s="430">
        <v>28</v>
      </c>
      <c r="I135" s="432" t="s">
        <v>591</v>
      </c>
      <c r="K135" s="18">
        <v>344</v>
      </c>
      <c r="L135" s="19" t="s">
        <v>3348</v>
      </c>
      <c r="M135" s="18">
        <v>22</v>
      </c>
      <c r="N135" s="20"/>
      <c r="P135" s="430" t="s">
        <v>286</v>
      </c>
      <c r="Q135" s="431"/>
      <c r="R135" s="430"/>
      <c r="S135" s="430"/>
    </row>
    <row r="136" spans="1:19" x14ac:dyDescent="0.15">
      <c r="A136" s="430" t="s">
        <v>0</v>
      </c>
      <c r="B136" s="431" t="s">
        <v>1709</v>
      </c>
      <c r="C136" s="430">
        <v>25</v>
      </c>
      <c r="D136" s="432"/>
      <c r="F136" s="430" t="s">
        <v>16</v>
      </c>
      <c r="G136" s="431" t="s">
        <v>4050</v>
      </c>
      <c r="H136" s="430">
        <v>29</v>
      </c>
      <c r="I136" s="432" t="s">
        <v>600</v>
      </c>
      <c r="K136" s="18">
        <v>345</v>
      </c>
      <c r="L136" s="448" t="s">
        <v>3371</v>
      </c>
      <c r="M136" s="476">
        <v>31</v>
      </c>
      <c r="N136" s="441" t="s">
        <v>591</v>
      </c>
      <c r="P136" s="430" t="s">
        <v>286</v>
      </c>
      <c r="Q136" s="431"/>
      <c r="R136" s="430"/>
      <c r="S136" s="432"/>
    </row>
    <row r="137" spans="1:19" x14ac:dyDescent="0.15">
      <c r="A137" s="430" t="s">
        <v>0</v>
      </c>
      <c r="B137" s="431" t="s">
        <v>1710</v>
      </c>
      <c r="C137" s="430">
        <v>24</v>
      </c>
      <c r="D137" s="432"/>
      <c r="F137" s="430" t="s">
        <v>16</v>
      </c>
      <c r="G137" s="431" t="s">
        <v>1516</v>
      </c>
      <c r="H137" s="430">
        <v>28</v>
      </c>
      <c r="I137" s="430" t="s">
        <v>600</v>
      </c>
      <c r="K137" s="18">
        <v>346</v>
      </c>
      <c r="L137" s="19" t="s">
        <v>3372</v>
      </c>
      <c r="M137" s="18">
        <v>23</v>
      </c>
      <c r="N137" s="20" t="s">
        <v>309</v>
      </c>
      <c r="P137" s="430" t="s">
        <v>286</v>
      </c>
      <c r="Q137" s="431"/>
      <c r="R137" s="430"/>
      <c r="S137" s="430"/>
    </row>
    <row r="138" spans="1:19" x14ac:dyDescent="0.15">
      <c r="A138" s="430" t="s">
        <v>0</v>
      </c>
      <c r="B138" s="431" t="s">
        <v>1701</v>
      </c>
      <c r="C138" s="430">
        <v>26</v>
      </c>
      <c r="D138" s="432"/>
      <c r="F138" s="430" t="s">
        <v>16</v>
      </c>
      <c r="G138" s="431" t="s">
        <v>3027</v>
      </c>
      <c r="H138" s="430">
        <v>27</v>
      </c>
      <c r="I138" s="432" t="s">
        <v>596</v>
      </c>
      <c r="K138" s="18">
        <v>347</v>
      </c>
      <c r="L138" s="19" t="s">
        <v>3305</v>
      </c>
      <c r="M138" s="18">
        <v>24</v>
      </c>
      <c r="N138" s="20"/>
      <c r="P138" s="430" t="s">
        <v>286</v>
      </c>
      <c r="Q138" s="431"/>
      <c r="R138" s="430"/>
      <c r="S138" s="432"/>
    </row>
    <row r="139" spans="1:19" x14ac:dyDescent="0.15">
      <c r="A139" s="430" t="s">
        <v>0</v>
      </c>
      <c r="B139" s="431" t="s">
        <v>1711</v>
      </c>
      <c r="C139" s="430">
        <v>28</v>
      </c>
      <c r="D139" s="432"/>
      <c r="F139" s="430" t="s">
        <v>16</v>
      </c>
      <c r="G139" s="431" t="s">
        <v>3043</v>
      </c>
      <c r="H139" s="430">
        <v>27</v>
      </c>
      <c r="I139" s="432" t="s">
        <v>596</v>
      </c>
      <c r="K139" s="18">
        <v>348</v>
      </c>
      <c r="L139" s="19" t="s">
        <v>3317</v>
      </c>
      <c r="M139" s="18">
        <v>23</v>
      </c>
      <c r="N139" s="20"/>
      <c r="P139" s="430" t="s">
        <v>286</v>
      </c>
      <c r="Q139" s="431"/>
      <c r="R139" s="430"/>
      <c r="S139" s="432"/>
    </row>
    <row r="140" spans="1:19" x14ac:dyDescent="0.15">
      <c r="A140" s="430" t="s">
        <v>0</v>
      </c>
      <c r="B140" s="431" t="s">
        <v>1712</v>
      </c>
      <c r="C140" s="430">
        <v>28</v>
      </c>
      <c r="D140" s="432"/>
      <c r="F140" s="430" t="s">
        <v>16</v>
      </c>
      <c r="G140" s="431" t="s">
        <v>3021</v>
      </c>
      <c r="H140" s="430">
        <v>26</v>
      </c>
      <c r="I140" s="432" t="s">
        <v>596</v>
      </c>
      <c r="K140" s="18">
        <v>349</v>
      </c>
      <c r="L140" s="19" t="s">
        <v>3320</v>
      </c>
      <c r="M140" s="18">
        <v>28</v>
      </c>
      <c r="N140" s="20"/>
      <c r="P140" s="430" t="s">
        <v>286</v>
      </c>
      <c r="Q140" s="444"/>
      <c r="R140" s="445"/>
      <c r="S140" s="432"/>
    </row>
    <row r="141" spans="1:19" x14ac:dyDescent="0.15">
      <c r="A141" s="430" t="s">
        <v>0</v>
      </c>
      <c r="B141" s="431" t="s">
        <v>1714</v>
      </c>
      <c r="C141" s="430">
        <v>27</v>
      </c>
      <c r="D141" s="432"/>
      <c r="F141" s="430" t="s">
        <v>16</v>
      </c>
      <c r="G141" s="431" t="s">
        <v>3024</v>
      </c>
      <c r="H141" s="430">
        <v>23</v>
      </c>
      <c r="I141" s="432" t="s">
        <v>596</v>
      </c>
      <c r="K141" s="18">
        <v>350</v>
      </c>
      <c r="L141" s="19" t="s">
        <v>3322</v>
      </c>
      <c r="M141" s="18">
        <v>26</v>
      </c>
      <c r="N141" s="20"/>
      <c r="P141" s="430" t="s">
        <v>286</v>
      </c>
      <c r="Q141" s="444"/>
      <c r="R141" s="445"/>
      <c r="S141" s="430"/>
    </row>
    <row r="142" spans="1:19" x14ac:dyDescent="0.15">
      <c r="A142" s="430" t="s">
        <v>0</v>
      </c>
      <c r="B142" s="431" t="s">
        <v>2206</v>
      </c>
      <c r="C142" s="430">
        <v>29</v>
      </c>
      <c r="D142" s="432"/>
      <c r="F142" s="430" t="s">
        <v>16</v>
      </c>
      <c r="G142" s="431" t="s">
        <v>3029</v>
      </c>
      <c r="H142" s="430">
        <v>27</v>
      </c>
      <c r="I142" s="432"/>
      <c r="K142" s="18">
        <v>351</v>
      </c>
      <c r="L142" s="19" t="s">
        <v>3336</v>
      </c>
      <c r="M142" s="18">
        <v>23</v>
      </c>
      <c r="N142" s="20"/>
      <c r="P142" s="430" t="s">
        <v>286</v>
      </c>
      <c r="Q142" s="431"/>
      <c r="R142" s="430"/>
      <c r="S142" s="430"/>
    </row>
    <row r="143" spans="1:19" x14ac:dyDescent="0.15">
      <c r="A143" s="430" t="s">
        <v>0</v>
      </c>
      <c r="B143" s="431" t="s">
        <v>2197</v>
      </c>
      <c r="C143" s="430">
        <v>26</v>
      </c>
      <c r="D143" s="432"/>
      <c r="F143" s="430" t="s">
        <v>16</v>
      </c>
      <c r="G143" s="431" t="s">
        <v>2216</v>
      </c>
      <c r="H143" s="430">
        <v>28</v>
      </c>
      <c r="I143" s="432" t="s">
        <v>591</v>
      </c>
      <c r="K143" s="18">
        <v>352</v>
      </c>
      <c r="L143" s="19" t="s">
        <v>3337</v>
      </c>
      <c r="M143" s="18">
        <v>23</v>
      </c>
      <c r="N143" s="20" t="s">
        <v>306</v>
      </c>
      <c r="P143" s="430" t="s">
        <v>286</v>
      </c>
      <c r="Q143" s="431"/>
      <c r="R143" s="430"/>
      <c r="S143" s="430"/>
    </row>
    <row r="144" spans="1:19" x14ac:dyDescent="0.15">
      <c r="A144" s="430" t="s">
        <v>0</v>
      </c>
      <c r="B144" s="431" t="s">
        <v>2198</v>
      </c>
      <c r="C144" s="430">
        <v>25</v>
      </c>
      <c r="D144" s="432"/>
      <c r="F144" s="430" t="s">
        <v>16</v>
      </c>
      <c r="G144" s="431" t="s">
        <v>1696</v>
      </c>
      <c r="H144" s="430">
        <v>27</v>
      </c>
      <c r="I144" s="432" t="s">
        <v>591</v>
      </c>
      <c r="K144" s="18">
        <v>353</v>
      </c>
      <c r="L144" s="19" t="s">
        <v>3338</v>
      </c>
      <c r="M144" s="18">
        <v>24</v>
      </c>
      <c r="N144" s="20"/>
      <c r="P144" s="430" t="s">
        <v>286</v>
      </c>
      <c r="Q144" s="431"/>
      <c r="R144" s="430"/>
      <c r="S144" s="432"/>
    </row>
    <row r="145" spans="1:19" x14ac:dyDescent="0.15">
      <c r="A145" s="430" t="s">
        <v>0</v>
      </c>
      <c r="B145" s="431" t="s">
        <v>2199</v>
      </c>
      <c r="C145" s="430">
        <v>24</v>
      </c>
      <c r="D145" s="432"/>
      <c r="F145" s="430" t="s">
        <v>16</v>
      </c>
      <c r="G145" s="431" t="s">
        <v>943</v>
      </c>
      <c r="H145" s="430">
        <v>27</v>
      </c>
      <c r="I145" s="430" t="s">
        <v>591</v>
      </c>
      <c r="K145" s="18">
        <v>354</v>
      </c>
      <c r="L145" s="19" t="s">
        <v>3339</v>
      </c>
      <c r="M145" s="18">
        <v>26</v>
      </c>
      <c r="N145" s="20" t="s">
        <v>596</v>
      </c>
      <c r="Q145" s="431"/>
      <c r="R145" s="430"/>
      <c r="S145" s="432"/>
    </row>
    <row r="146" spans="1:19" x14ac:dyDescent="0.15">
      <c r="A146" s="430" t="s">
        <v>0</v>
      </c>
      <c r="B146" s="431" t="s">
        <v>2200</v>
      </c>
      <c r="C146" s="430">
        <v>25</v>
      </c>
      <c r="D146" s="432"/>
      <c r="F146" s="430" t="s">
        <v>16</v>
      </c>
      <c r="G146" s="431" t="s">
        <v>4054</v>
      </c>
      <c r="H146" s="430">
        <v>28</v>
      </c>
      <c r="I146" s="432" t="s">
        <v>599</v>
      </c>
      <c r="K146" s="18">
        <v>355</v>
      </c>
      <c r="L146" s="19" t="s">
        <v>3346</v>
      </c>
      <c r="M146" s="18">
        <v>28</v>
      </c>
      <c r="N146" s="20" t="s">
        <v>305</v>
      </c>
      <c r="Q146" s="431"/>
      <c r="R146" s="430"/>
      <c r="S146" s="430"/>
    </row>
    <row r="147" spans="1:19" x14ac:dyDescent="0.15">
      <c r="A147" s="430" t="s">
        <v>0</v>
      </c>
      <c r="B147" s="431" t="s">
        <v>2202</v>
      </c>
      <c r="C147" s="430">
        <v>25</v>
      </c>
      <c r="D147" s="432"/>
      <c r="F147" s="430" t="s">
        <v>16</v>
      </c>
      <c r="G147" s="431" t="s">
        <v>3036</v>
      </c>
      <c r="H147" s="430">
        <v>35</v>
      </c>
      <c r="I147" s="432" t="s">
        <v>591</v>
      </c>
      <c r="K147" s="18">
        <v>356</v>
      </c>
      <c r="L147" s="19" t="s">
        <v>3344</v>
      </c>
      <c r="M147" s="18">
        <v>26</v>
      </c>
      <c r="N147" s="20" t="s">
        <v>306</v>
      </c>
    </row>
    <row r="148" spans="1:19" x14ac:dyDescent="0.15">
      <c r="A148" s="430" t="s">
        <v>0</v>
      </c>
      <c r="B148" s="431" t="s">
        <v>2201</v>
      </c>
      <c r="C148" s="430">
        <v>25</v>
      </c>
      <c r="D148" s="432"/>
      <c r="F148" s="430" t="s">
        <v>16</v>
      </c>
      <c r="G148" s="431" t="s">
        <v>3033</v>
      </c>
      <c r="H148" s="430">
        <v>26</v>
      </c>
      <c r="I148" s="432" t="s">
        <v>596</v>
      </c>
      <c r="K148" s="18">
        <v>357</v>
      </c>
      <c r="L148" s="19" t="s">
        <v>3347</v>
      </c>
      <c r="M148" s="18">
        <v>29</v>
      </c>
      <c r="N148" s="20" t="s">
        <v>596</v>
      </c>
    </row>
    <row r="149" spans="1:19" x14ac:dyDescent="0.15">
      <c r="A149" s="430" t="s">
        <v>0</v>
      </c>
      <c r="B149" s="431" t="s">
        <v>2906</v>
      </c>
      <c r="C149" s="430">
        <v>22</v>
      </c>
      <c r="D149" s="432"/>
      <c r="F149" s="430" t="s">
        <v>16</v>
      </c>
      <c r="G149" s="431" t="s">
        <v>3046</v>
      </c>
      <c r="H149" s="430">
        <v>28</v>
      </c>
      <c r="I149" s="432" t="s">
        <v>596</v>
      </c>
      <c r="K149" s="18">
        <v>358</v>
      </c>
      <c r="L149" s="19" t="s">
        <v>3351</v>
      </c>
      <c r="M149" s="18">
        <v>22</v>
      </c>
      <c r="N149" s="480" t="s">
        <v>309</v>
      </c>
    </row>
    <row r="150" spans="1:19" x14ac:dyDescent="0.15">
      <c r="A150" s="430" t="s">
        <v>0</v>
      </c>
      <c r="B150" s="431" t="s">
        <v>2907</v>
      </c>
      <c r="C150" s="430">
        <v>22</v>
      </c>
      <c r="D150" s="432"/>
      <c r="F150" s="430" t="s">
        <v>16</v>
      </c>
      <c r="G150" s="431" t="s">
        <v>3049</v>
      </c>
      <c r="H150" s="430">
        <v>27</v>
      </c>
      <c r="I150" s="432" t="s">
        <v>596</v>
      </c>
      <c r="K150" s="18">
        <v>359</v>
      </c>
      <c r="L150" s="19" t="s">
        <v>3353</v>
      </c>
      <c r="M150" s="18">
        <v>27</v>
      </c>
      <c r="N150" s="20"/>
    </row>
    <row r="151" spans="1:19" x14ac:dyDescent="0.15">
      <c r="A151" s="430" t="s">
        <v>0</v>
      </c>
      <c r="B151" s="431" t="s">
        <v>2908</v>
      </c>
      <c r="C151" s="430">
        <v>22</v>
      </c>
      <c r="D151" s="432"/>
      <c r="F151" s="430" t="s">
        <v>16</v>
      </c>
      <c r="G151" s="431" t="s">
        <v>2217</v>
      </c>
      <c r="H151" s="430">
        <v>23</v>
      </c>
      <c r="I151" s="432" t="s">
        <v>596</v>
      </c>
      <c r="K151" s="18">
        <v>360</v>
      </c>
      <c r="L151" s="19" t="s">
        <v>3354</v>
      </c>
      <c r="M151" s="18">
        <v>24</v>
      </c>
      <c r="N151" s="20" t="s">
        <v>596</v>
      </c>
    </row>
    <row r="152" spans="1:19" x14ac:dyDescent="0.15">
      <c r="A152" s="430" t="s">
        <v>0</v>
      </c>
      <c r="B152" s="431" t="s">
        <v>2909</v>
      </c>
      <c r="C152" s="430">
        <v>22</v>
      </c>
      <c r="D152" s="432"/>
      <c r="F152" s="430" t="s">
        <v>16</v>
      </c>
      <c r="G152" s="431" t="s">
        <v>4056</v>
      </c>
      <c r="H152" s="430">
        <v>26</v>
      </c>
      <c r="I152" s="432" t="s">
        <v>596</v>
      </c>
      <c r="K152" s="18">
        <v>361</v>
      </c>
      <c r="L152" s="19" t="s">
        <v>3340</v>
      </c>
      <c r="M152" s="18">
        <v>23</v>
      </c>
      <c r="N152" s="20"/>
    </row>
    <row r="153" spans="1:19" x14ac:dyDescent="0.15">
      <c r="A153" s="430" t="s">
        <v>0</v>
      </c>
      <c r="B153" s="431" t="s">
        <v>2910</v>
      </c>
      <c r="C153" s="430">
        <v>22</v>
      </c>
      <c r="D153" s="432"/>
      <c r="F153" s="430" t="s">
        <v>16</v>
      </c>
      <c r="G153" s="431" t="s">
        <v>3063</v>
      </c>
      <c r="H153" s="430">
        <v>23</v>
      </c>
      <c r="I153" s="432" t="s">
        <v>596</v>
      </c>
      <c r="K153" s="18">
        <v>362</v>
      </c>
      <c r="L153" s="19" t="s">
        <v>3341</v>
      </c>
      <c r="M153" s="18">
        <v>33</v>
      </c>
      <c r="N153" s="20" t="s">
        <v>1726</v>
      </c>
    </row>
    <row r="154" spans="1:19" x14ac:dyDescent="0.15">
      <c r="A154" s="430" t="s">
        <v>0</v>
      </c>
      <c r="B154" s="431" t="s">
        <v>2911</v>
      </c>
      <c r="C154" s="430">
        <v>22</v>
      </c>
      <c r="D154" s="432"/>
      <c r="F154" s="430" t="s">
        <v>16</v>
      </c>
      <c r="G154" s="431" t="s">
        <v>4058</v>
      </c>
      <c r="H154" s="430">
        <v>26</v>
      </c>
      <c r="I154" s="432" t="s">
        <v>596</v>
      </c>
      <c r="K154" s="18">
        <v>363</v>
      </c>
      <c r="L154" s="19" t="s">
        <v>1650</v>
      </c>
      <c r="M154" s="18">
        <v>25</v>
      </c>
      <c r="N154" s="20"/>
    </row>
    <row r="155" spans="1:19" x14ac:dyDescent="0.15">
      <c r="A155" s="430" t="s">
        <v>0</v>
      </c>
      <c r="B155" s="431" t="s">
        <v>2913</v>
      </c>
      <c r="C155" s="430">
        <v>22</v>
      </c>
      <c r="D155" s="432"/>
      <c r="F155" s="430" t="s">
        <v>16</v>
      </c>
      <c r="G155" s="431" t="s">
        <v>4059</v>
      </c>
      <c r="H155" s="430">
        <v>27</v>
      </c>
      <c r="I155" s="432"/>
      <c r="K155" s="18">
        <v>364</v>
      </c>
      <c r="L155" s="19" t="s">
        <v>3343</v>
      </c>
      <c r="M155" s="18">
        <v>31</v>
      </c>
      <c r="N155" s="20" t="s">
        <v>591</v>
      </c>
    </row>
    <row r="156" spans="1:19" x14ac:dyDescent="0.15">
      <c r="A156" s="430"/>
      <c r="B156" s="431"/>
      <c r="C156" s="430"/>
      <c r="D156" s="432"/>
      <c r="F156" s="430" t="s">
        <v>16</v>
      </c>
      <c r="G156" s="431" t="s">
        <v>3055</v>
      </c>
      <c r="H156" s="430">
        <v>26</v>
      </c>
      <c r="I156" s="432"/>
      <c r="K156" s="18">
        <v>365</v>
      </c>
      <c r="L156" s="19" t="s">
        <v>3345</v>
      </c>
      <c r="M156" s="18">
        <v>23</v>
      </c>
      <c r="N156" s="20"/>
    </row>
    <row r="157" spans="1:19" x14ac:dyDescent="0.15">
      <c r="F157" s="430" t="s">
        <v>16</v>
      </c>
      <c r="G157" s="431" t="s">
        <v>3060</v>
      </c>
      <c r="H157" s="430">
        <v>24</v>
      </c>
      <c r="I157" s="432" t="s">
        <v>596</v>
      </c>
      <c r="K157" s="430" t="s">
        <v>285</v>
      </c>
      <c r="L157" s="19" t="s">
        <v>3349</v>
      </c>
      <c r="M157" s="18">
        <v>28</v>
      </c>
      <c r="N157" s="20" t="s">
        <v>596</v>
      </c>
    </row>
    <row r="158" spans="1:19" x14ac:dyDescent="0.15">
      <c r="F158" s="430" t="s">
        <v>16</v>
      </c>
      <c r="G158" s="431" t="s">
        <v>3051</v>
      </c>
      <c r="H158" s="430">
        <v>25</v>
      </c>
      <c r="I158" s="432"/>
      <c r="K158" s="430" t="s">
        <v>285</v>
      </c>
      <c r="L158" s="431" t="s">
        <v>3350</v>
      </c>
      <c r="M158" s="430">
        <v>28</v>
      </c>
      <c r="N158" s="432"/>
    </row>
    <row r="159" spans="1:19" x14ac:dyDescent="0.15">
      <c r="F159" s="430" t="s">
        <v>16</v>
      </c>
      <c r="G159" s="431" t="s">
        <v>3052</v>
      </c>
      <c r="H159" s="430">
        <v>25</v>
      </c>
      <c r="I159" s="432" t="s">
        <v>596</v>
      </c>
      <c r="K159" s="430" t="s">
        <v>285</v>
      </c>
      <c r="L159" s="431" t="s">
        <v>4064</v>
      </c>
      <c r="M159" s="430">
        <v>25</v>
      </c>
      <c r="N159" s="432" t="s">
        <v>596</v>
      </c>
    </row>
    <row r="160" spans="1:19" x14ac:dyDescent="0.15">
      <c r="F160" s="430" t="s">
        <v>16</v>
      </c>
      <c r="G160" s="431" t="s">
        <v>3053</v>
      </c>
      <c r="H160" s="430">
        <v>24</v>
      </c>
      <c r="I160" s="432"/>
      <c r="K160" s="430" t="s">
        <v>285</v>
      </c>
      <c r="L160" s="431" t="s">
        <v>4063</v>
      </c>
      <c r="M160" s="430">
        <v>25</v>
      </c>
      <c r="N160" s="432"/>
    </row>
    <row r="161" spans="6:14" x14ac:dyDescent="0.15">
      <c r="F161" s="430" t="s">
        <v>16</v>
      </c>
      <c r="G161" s="431" t="s">
        <v>4055</v>
      </c>
      <c r="H161" s="430">
        <v>30</v>
      </c>
      <c r="I161" s="432" t="s">
        <v>1655</v>
      </c>
      <c r="K161" s="430" t="s">
        <v>285</v>
      </c>
      <c r="L161" s="431" t="s">
        <v>3352</v>
      </c>
      <c r="M161" s="430">
        <v>24</v>
      </c>
      <c r="N161" s="432" t="s">
        <v>306</v>
      </c>
    </row>
    <row r="162" spans="6:14" x14ac:dyDescent="0.15">
      <c r="F162" s="430" t="s">
        <v>16</v>
      </c>
      <c r="G162" s="431" t="s">
        <v>2214</v>
      </c>
      <c r="H162" s="430">
        <v>30</v>
      </c>
      <c r="I162" s="432" t="s">
        <v>591</v>
      </c>
      <c r="K162" s="430" t="s">
        <v>285</v>
      </c>
      <c r="L162" s="431" t="s">
        <v>3357</v>
      </c>
      <c r="M162" s="430">
        <v>25</v>
      </c>
      <c r="N162" s="432"/>
    </row>
    <row r="163" spans="6:14" x14ac:dyDescent="0.15">
      <c r="F163" s="430" t="s">
        <v>16</v>
      </c>
      <c r="G163" s="431" t="s">
        <v>4051</v>
      </c>
      <c r="H163" s="430">
        <v>27</v>
      </c>
      <c r="I163" s="432" t="s">
        <v>307</v>
      </c>
      <c r="K163" s="430" t="s">
        <v>285</v>
      </c>
      <c r="L163" s="431" t="s">
        <v>3355</v>
      </c>
      <c r="M163" s="430">
        <v>32</v>
      </c>
      <c r="N163" s="432" t="s">
        <v>591</v>
      </c>
    </row>
    <row r="164" spans="6:14" x14ac:dyDescent="0.15">
      <c r="F164" s="430" t="s">
        <v>16</v>
      </c>
      <c r="G164" s="431" t="s">
        <v>3068</v>
      </c>
      <c r="H164" s="430">
        <v>28</v>
      </c>
      <c r="I164" s="430" t="s">
        <v>1656</v>
      </c>
      <c r="K164" s="430" t="s">
        <v>285</v>
      </c>
      <c r="L164" s="431" t="s">
        <v>3356</v>
      </c>
      <c r="M164" s="430">
        <v>25</v>
      </c>
      <c r="N164" s="432" t="s">
        <v>596</v>
      </c>
    </row>
    <row r="165" spans="6:14" x14ac:dyDescent="0.15">
      <c r="F165" s="430" t="s">
        <v>16</v>
      </c>
      <c r="G165" s="431" t="s">
        <v>4052</v>
      </c>
      <c r="H165" s="430">
        <v>27</v>
      </c>
      <c r="I165" s="430"/>
      <c r="K165" s="430" t="s">
        <v>285</v>
      </c>
      <c r="L165" s="431" t="s">
        <v>3358</v>
      </c>
      <c r="M165" s="430">
        <v>29</v>
      </c>
      <c r="N165" s="432"/>
    </row>
    <row r="166" spans="6:14" x14ac:dyDescent="0.15">
      <c r="F166" s="430" t="s">
        <v>16</v>
      </c>
      <c r="G166" s="431" t="s">
        <v>4048</v>
      </c>
      <c r="H166" s="430">
        <v>27</v>
      </c>
      <c r="I166" s="432" t="s">
        <v>3081</v>
      </c>
      <c r="K166" s="430" t="s">
        <v>285</v>
      </c>
      <c r="L166" s="431" t="s">
        <v>3359</v>
      </c>
      <c r="M166" s="430">
        <v>25</v>
      </c>
      <c r="N166" s="432"/>
    </row>
    <row r="167" spans="6:14" x14ac:dyDescent="0.15">
      <c r="F167" s="430" t="s">
        <v>16</v>
      </c>
      <c r="G167" s="431" t="s">
        <v>4049</v>
      </c>
      <c r="H167" s="430">
        <v>28</v>
      </c>
      <c r="I167" s="432" t="s">
        <v>591</v>
      </c>
      <c r="K167" s="430" t="s">
        <v>285</v>
      </c>
      <c r="L167" s="431" t="s">
        <v>3360</v>
      </c>
      <c r="M167" s="430">
        <v>25</v>
      </c>
      <c r="N167" s="432"/>
    </row>
    <row r="168" spans="6:14" x14ac:dyDescent="0.15">
      <c r="F168" s="430" t="s">
        <v>16</v>
      </c>
      <c r="G168" s="431" t="s">
        <v>4053</v>
      </c>
      <c r="H168" s="430">
        <v>27</v>
      </c>
      <c r="I168" s="432" t="s">
        <v>2213</v>
      </c>
      <c r="K168" s="430" t="s">
        <v>285</v>
      </c>
      <c r="L168" s="431" t="s">
        <v>3364</v>
      </c>
      <c r="M168" s="430">
        <v>26</v>
      </c>
      <c r="N168" s="432" t="s">
        <v>596</v>
      </c>
    </row>
    <row r="169" spans="6:14" x14ac:dyDescent="0.15">
      <c r="F169" s="430" t="s">
        <v>16</v>
      </c>
      <c r="G169" s="431" t="s">
        <v>1688</v>
      </c>
      <c r="H169" s="430">
        <v>25</v>
      </c>
      <c r="I169" s="430" t="s">
        <v>309</v>
      </c>
      <c r="K169" s="430" t="s">
        <v>285</v>
      </c>
      <c r="L169" s="431" t="s">
        <v>3365</v>
      </c>
      <c r="M169" s="430">
        <v>30</v>
      </c>
      <c r="N169" s="432" t="s">
        <v>591</v>
      </c>
    </row>
    <row r="170" spans="6:14" x14ac:dyDescent="0.15">
      <c r="F170" s="430" t="s">
        <v>16</v>
      </c>
      <c r="G170" s="431" t="s">
        <v>1689</v>
      </c>
      <c r="H170" s="430">
        <v>29</v>
      </c>
      <c r="I170" s="432" t="s">
        <v>1656</v>
      </c>
      <c r="K170" s="430" t="s">
        <v>285</v>
      </c>
      <c r="L170" s="431" t="s">
        <v>3366</v>
      </c>
      <c r="M170" s="430">
        <v>22</v>
      </c>
      <c r="N170" s="432"/>
    </row>
    <row r="171" spans="6:14" x14ac:dyDescent="0.15">
      <c r="F171" s="430" t="s">
        <v>16</v>
      </c>
      <c r="G171" s="431" t="s">
        <v>2207</v>
      </c>
      <c r="H171" s="430">
        <v>31</v>
      </c>
      <c r="I171" s="432" t="s">
        <v>591</v>
      </c>
      <c r="K171" s="430" t="s">
        <v>285</v>
      </c>
      <c r="L171" s="477" t="s">
        <v>3367</v>
      </c>
      <c r="M171" s="478">
        <v>28</v>
      </c>
      <c r="N171" s="432" t="s">
        <v>596</v>
      </c>
    </row>
    <row r="172" spans="6:14" x14ac:dyDescent="0.15">
      <c r="F172" s="430" t="s">
        <v>16</v>
      </c>
      <c r="G172" s="431" t="s">
        <v>1692</v>
      </c>
      <c r="H172" s="430">
        <v>30</v>
      </c>
      <c r="I172" s="432" t="s">
        <v>591</v>
      </c>
      <c r="K172" s="430" t="s">
        <v>285</v>
      </c>
      <c r="L172" s="431" t="s">
        <v>3368</v>
      </c>
      <c r="M172" s="430">
        <v>26</v>
      </c>
      <c r="N172" s="432" t="s">
        <v>596</v>
      </c>
    </row>
    <row r="173" spans="6:14" x14ac:dyDescent="0.15">
      <c r="F173" s="430" t="s">
        <v>16</v>
      </c>
      <c r="G173" s="431" t="s">
        <v>2210</v>
      </c>
      <c r="H173" s="430">
        <v>30</v>
      </c>
      <c r="I173" s="432" t="s">
        <v>1664</v>
      </c>
      <c r="K173" s="430" t="s">
        <v>285</v>
      </c>
      <c r="L173" s="431" t="s">
        <v>3369</v>
      </c>
      <c r="M173" s="430">
        <v>24</v>
      </c>
      <c r="N173" s="432"/>
    </row>
    <row r="174" spans="6:14" x14ac:dyDescent="0.15">
      <c r="F174" s="430" t="s">
        <v>16</v>
      </c>
      <c r="G174" s="431" t="s">
        <v>1687</v>
      </c>
      <c r="H174" s="430">
        <v>31</v>
      </c>
      <c r="I174" s="432" t="s">
        <v>598</v>
      </c>
      <c r="K174" s="430" t="s">
        <v>285</v>
      </c>
      <c r="L174" s="431" t="s">
        <v>1651</v>
      </c>
      <c r="M174" s="430">
        <v>25</v>
      </c>
      <c r="N174" s="432" t="s">
        <v>596</v>
      </c>
    </row>
    <row r="175" spans="6:14" x14ac:dyDescent="0.15">
      <c r="F175" s="430" t="s">
        <v>16</v>
      </c>
      <c r="G175" s="431" t="s">
        <v>2212</v>
      </c>
      <c r="H175" s="430">
        <v>29</v>
      </c>
      <c r="I175" s="432" t="s">
        <v>1664</v>
      </c>
      <c r="K175" s="430" t="s">
        <v>285</v>
      </c>
      <c r="L175" s="431" t="s">
        <v>3370</v>
      </c>
      <c r="M175" s="430">
        <v>28</v>
      </c>
      <c r="N175" s="432" t="s">
        <v>596</v>
      </c>
    </row>
    <row r="176" spans="6:14" x14ac:dyDescent="0.15">
      <c r="F176" s="430" t="s">
        <v>16</v>
      </c>
      <c r="G176" s="431" t="s">
        <v>2211</v>
      </c>
      <c r="H176" s="430">
        <v>30</v>
      </c>
      <c r="I176" s="432" t="s">
        <v>591</v>
      </c>
      <c r="K176" s="430" t="s">
        <v>285</v>
      </c>
      <c r="L176" s="431" t="s">
        <v>3373</v>
      </c>
      <c r="M176" s="430">
        <v>28</v>
      </c>
      <c r="N176" s="432"/>
    </row>
    <row r="177" spans="6:14" x14ac:dyDescent="0.15">
      <c r="F177" s="430" t="s">
        <v>16</v>
      </c>
      <c r="G177" s="431" t="s">
        <v>4047</v>
      </c>
      <c r="H177" s="430">
        <v>27</v>
      </c>
      <c r="I177" s="432" t="s">
        <v>596</v>
      </c>
      <c r="K177" s="430" t="s">
        <v>285</v>
      </c>
      <c r="L177" s="431" t="s">
        <v>3374</v>
      </c>
      <c r="M177" s="430">
        <v>27</v>
      </c>
      <c r="N177" s="432"/>
    </row>
    <row r="178" spans="6:14" x14ac:dyDescent="0.15">
      <c r="F178" s="430" t="s">
        <v>16</v>
      </c>
      <c r="G178" s="431"/>
      <c r="H178" s="430"/>
      <c r="I178" s="432"/>
      <c r="K178" s="430" t="s">
        <v>285</v>
      </c>
      <c r="L178" s="431" t="s">
        <v>3375</v>
      </c>
      <c r="M178" s="430">
        <v>21</v>
      </c>
      <c r="N178" s="432" t="s">
        <v>307</v>
      </c>
    </row>
    <row r="179" spans="6:14" x14ac:dyDescent="0.15">
      <c r="F179" s="430" t="s">
        <v>16</v>
      </c>
      <c r="G179" s="431"/>
      <c r="H179" s="430"/>
      <c r="I179" s="432"/>
      <c r="K179" s="430" t="s">
        <v>285</v>
      </c>
      <c r="L179" s="431" t="s">
        <v>3377</v>
      </c>
      <c r="M179" s="430">
        <v>26</v>
      </c>
      <c r="N179" s="432"/>
    </row>
    <row r="180" spans="6:14" x14ac:dyDescent="0.15">
      <c r="F180" s="430" t="s">
        <v>16</v>
      </c>
      <c r="G180" s="431"/>
      <c r="H180" s="430"/>
      <c r="I180" s="432"/>
      <c r="K180" s="430" t="s">
        <v>285</v>
      </c>
      <c r="L180" s="431" t="s">
        <v>3378</v>
      </c>
      <c r="M180" s="430">
        <v>27</v>
      </c>
      <c r="N180" s="432"/>
    </row>
    <row r="181" spans="6:14" x14ac:dyDescent="0.15">
      <c r="F181" s="430" t="s">
        <v>16</v>
      </c>
      <c r="G181" s="431"/>
      <c r="H181" s="430"/>
      <c r="I181" s="432"/>
      <c r="K181" s="430" t="s">
        <v>285</v>
      </c>
      <c r="L181" s="431" t="s">
        <v>3379</v>
      </c>
      <c r="M181" s="430">
        <v>25</v>
      </c>
      <c r="N181" s="432"/>
    </row>
    <row r="182" spans="6:14" x14ac:dyDescent="0.15">
      <c r="F182" s="430" t="s">
        <v>16</v>
      </c>
      <c r="G182" s="431"/>
      <c r="H182" s="430"/>
      <c r="I182" s="430"/>
      <c r="K182" s="430" t="s">
        <v>285</v>
      </c>
      <c r="L182" s="431" t="s">
        <v>1648</v>
      </c>
      <c r="M182" s="430">
        <v>23</v>
      </c>
      <c r="N182" s="432" t="s">
        <v>307</v>
      </c>
    </row>
    <row r="183" spans="6:14" x14ac:dyDescent="0.15">
      <c r="F183" s="430" t="s">
        <v>16</v>
      </c>
      <c r="G183" s="431"/>
      <c r="H183" s="430"/>
      <c r="I183" s="432"/>
      <c r="K183" s="430" t="s">
        <v>285</v>
      </c>
      <c r="L183" s="431" t="s">
        <v>3380</v>
      </c>
      <c r="M183" s="430">
        <v>28</v>
      </c>
      <c r="N183" s="432"/>
    </row>
    <row r="184" spans="6:14" x14ac:dyDescent="0.15">
      <c r="F184" s="430" t="s">
        <v>16</v>
      </c>
      <c r="G184" s="431"/>
      <c r="H184" s="430"/>
      <c r="I184" s="432"/>
      <c r="K184" s="430" t="s">
        <v>285</v>
      </c>
      <c r="L184" s="431" t="s">
        <v>3381</v>
      </c>
      <c r="M184" s="430">
        <v>23</v>
      </c>
      <c r="N184" s="432" t="s">
        <v>309</v>
      </c>
    </row>
    <row r="185" spans="6:14" x14ac:dyDescent="0.15">
      <c r="F185" s="430" t="s">
        <v>16</v>
      </c>
      <c r="G185" s="431"/>
      <c r="H185" s="430"/>
      <c r="I185" s="432"/>
      <c r="K185" s="430" t="s">
        <v>285</v>
      </c>
      <c r="L185" s="431" t="s">
        <v>3382</v>
      </c>
      <c r="M185" s="430">
        <v>22</v>
      </c>
      <c r="N185" s="432" t="s">
        <v>309</v>
      </c>
    </row>
    <row r="186" spans="6:14" x14ac:dyDescent="0.15">
      <c r="F186" s="430" t="s">
        <v>16</v>
      </c>
      <c r="G186" s="431"/>
      <c r="H186" s="430"/>
      <c r="I186" s="432"/>
      <c r="K186" s="430" t="s">
        <v>285</v>
      </c>
      <c r="L186" s="431" t="s">
        <v>3383</v>
      </c>
      <c r="M186" s="430">
        <v>24</v>
      </c>
      <c r="N186" s="432" t="s">
        <v>596</v>
      </c>
    </row>
    <row r="187" spans="6:14" x14ac:dyDescent="0.15">
      <c r="F187" s="430" t="s">
        <v>16</v>
      </c>
      <c r="G187" s="431"/>
      <c r="H187" s="430"/>
      <c r="I187" s="432"/>
      <c r="K187" s="430" t="s">
        <v>285</v>
      </c>
      <c r="L187" s="431" t="s">
        <v>3384</v>
      </c>
      <c r="M187" s="430">
        <v>27</v>
      </c>
      <c r="N187" s="432"/>
    </row>
    <row r="188" spans="6:14" x14ac:dyDescent="0.15">
      <c r="F188" s="430" t="s">
        <v>16</v>
      </c>
      <c r="G188" s="431"/>
      <c r="H188" s="430"/>
      <c r="I188" s="430"/>
      <c r="K188" s="430" t="s">
        <v>285</v>
      </c>
      <c r="L188" s="477" t="s">
        <v>3385</v>
      </c>
      <c r="M188" s="478">
        <v>24</v>
      </c>
      <c r="N188" s="432" t="s">
        <v>596</v>
      </c>
    </row>
    <row r="189" spans="6:14" x14ac:dyDescent="0.15">
      <c r="F189" s="430" t="s">
        <v>16</v>
      </c>
      <c r="G189" s="431"/>
      <c r="H189" s="430"/>
      <c r="I189" s="430"/>
      <c r="K189" s="430" t="s">
        <v>285</v>
      </c>
      <c r="L189" s="431" t="s">
        <v>3386</v>
      </c>
      <c r="M189" s="430">
        <v>22</v>
      </c>
      <c r="N189" s="432"/>
    </row>
    <row r="190" spans="6:14" x14ac:dyDescent="0.15">
      <c r="F190" s="430" t="s">
        <v>16</v>
      </c>
      <c r="G190" s="431"/>
      <c r="H190" s="430"/>
      <c r="I190" s="432"/>
      <c r="K190" s="430" t="s">
        <v>285</v>
      </c>
      <c r="L190" s="431" t="s">
        <v>3387</v>
      </c>
      <c r="M190" s="430">
        <v>24</v>
      </c>
      <c r="N190" s="432"/>
    </row>
    <row r="191" spans="6:14" x14ac:dyDescent="0.15">
      <c r="F191" s="430" t="s">
        <v>16</v>
      </c>
      <c r="G191" s="431"/>
      <c r="H191" s="430"/>
      <c r="I191" s="432"/>
      <c r="K191" s="430" t="s">
        <v>285</v>
      </c>
      <c r="L191" s="431" t="s">
        <v>3388</v>
      </c>
      <c r="M191" s="430">
        <v>24</v>
      </c>
      <c r="N191" s="432"/>
    </row>
    <row r="192" spans="6:14" x14ac:dyDescent="0.15">
      <c r="F192" s="430" t="s">
        <v>16</v>
      </c>
      <c r="G192" s="431"/>
      <c r="H192" s="430"/>
      <c r="I192" s="432"/>
      <c r="K192" s="430" t="s">
        <v>285</v>
      </c>
      <c r="L192" s="431"/>
      <c r="M192" s="430"/>
      <c r="N192" s="432"/>
    </row>
    <row r="193" spans="6:14" x14ac:dyDescent="0.15">
      <c r="F193" s="430" t="s">
        <v>16</v>
      </c>
      <c r="G193" s="431"/>
      <c r="H193" s="430"/>
      <c r="I193" s="432"/>
      <c r="K193" s="430" t="s">
        <v>285</v>
      </c>
      <c r="L193" s="431"/>
      <c r="M193" s="430"/>
      <c r="N193" s="432"/>
    </row>
    <row r="194" spans="6:14" x14ac:dyDescent="0.15">
      <c r="F194" s="430" t="s">
        <v>16</v>
      </c>
      <c r="G194" s="431"/>
      <c r="H194" s="430"/>
      <c r="I194" s="432"/>
      <c r="K194" s="430" t="s">
        <v>285</v>
      </c>
      <c r="L194" s="431"/>
      <c r="M194" s="430"/>
      <c r="N194" s="432"/>
    </row>
    <row r="195" spans="6:14" x14ac:dyDescent="0.15">
      <c r="F195" s="430" t="s">
        <v>16</v>
      </c>
      <c r="G195" s="431"/>
      <c r="H195" s="430"/>
      <c r="I195" s="432"/>
      <c r="K195" s="430" t="s">
        <v>285</v>
      </c>
      <c r="L195" s="431"/>
      <c r="M195" s="430"/>
      <c r="N195" s="479"/>
    </row>
    <row r="196" spans="6:14" x14ac:dyDescent="0.15">
      <c r="F196" s="430" t="s">
        <v>16</v>
      </c>
      <c r="G196" s="431"/>
      <c r="H196" s="430"/>
      <c r="I196" s="432"/>
      <c r="K196" s="430" t="s">
        <v>285</v>
      </c>
      <c r="L196" s="431"/>
      <c r="M196" s="430"/>
      <c r="N196" s="432"/>
    </row>
    <row r="197" spans="6:14" x14ac:dyDescent="0.15">
      <c r="F197" s="430" t="s">
        <v>16</v>
      </c>
      <c r="G197" s="431"/>
      <c r="H197" s="430"/>
      <c r="I197" s="432"/>
      <c r="K197" s="430" t="s">
        <v>285</v>
      </c>
      <c r="L197" s="431"/>
      <c r="M197" s="430"/>
      <c r="N197" s="432"/>
    </row>
    <row r="198" spans="6:14" x14ac:dyDescent="0.15">
      <c r="F198" s="430" t="s">
        <v>16</v>
      </c>
      <c r="G198" s="431"/>
      <c r="H198" s="430"/>
      <c r="I198" s="432"/>
      <c r="K198" s="430" t="s">
        <v>285</v>
      </c>
      <c r="L198" s="431"/>
      <c r="M198" s="430"/>
      <c r="N198" s="432"/>
    </row>
    <row r="199" spans="6:14" x14ac:dyDescent="0.15">
      <c r="F199" s="430" t="s">
        <v>16</v>
      </c>
      <c r="G199" s="431"/>
      <c r="H199" s="430"/>
      <c r="I199" s="432"/>
      <c r="K199" s="430" t="s">
        <v>285</v>
      </c>
      <c r="L199" s="431"/>
      <c r="M199" s="430"/>
      <c r="N199" s="432"/>
    </row>
    <row r="200" spans="6:14" x14ac:dyDescent="0.15">
      <c r="F200" s="430" t="s">
        <v>16</v>
      </c>
      <c r="G200" s="431"/>
      <c r="H200" s="430"/>
      <c r="I200" s="432"/>
      <c r="K200" s="430" t="s">
        <v>285</v>
      </c>
      <c r="L200" s="431"/>
      <c r="M200" s="430"/>
      <c r="N200" s="432"/>
    </row>
    <row r="201" spans="6:14" x14ac:dyDescent="0.15">
      <c r="F201" s="430" t="s">
        <v>16</v>
      </c>
      <c r="G201" s="431"/>
      <c r="H201" s="430"/>
      <c r="I201" s="432"/>
      <c r="K201" s="430" t="s">
        <v>285</v>
      </c>
      <c r="L201" s="472"/>
      <c r="M201" s="430"/>
      <c r="N201" s="432"/>
    </row>
    <row r="202" spans="6:14" x14ac:dyDescent="0.15">
      <c r="F202" s="430" t="s">
        <v>16</v>
      </c>
      <c r="G202" s="431"/>
      <c r="H202" s="430"/>
      <c r="I202" s="432"/>
      <c r="K202" s="430" t="s">
        <v>285</v>
      </c>
      <c r="L202" s="431"/>
      <c r="M202" s="430"/>
      <c r="N202" s="432"/>
    </row>
    <row r="203" spans="6:14" x14ac:dyDescent="0.15">
      <c r="F203" s="430" t="s">
        <v>16</v>
      </c>
      <c r="G203" s="431"/>
      <c r="H203" s="430"/>
      <c r="I203" s="432"/>
      <c r="K203" s="430" t="s">
        <v>285</v>
      </c>
      <c r="L203" s="431"/>
      <c r="M203" s="430"/>
      <c r="N203" s="430"/>
    </row>
    <row r="204" spans="6:14" x14ac:dyDescent="0.15">
      <c r="F204" s="430" t="s">
        <v>16</v>
      </c>
      <c r="G204" s="431"/>
      <c r="H204" s="430"/>
      <c r="I204" s="432"/>
      <c r="K204" s="430" t="s">
        <v>285</v>
      </c>
      <c r="L204" s="431"/>
      <c r="M204" s="430"/>
      <c r="N204" s="432"/>
    </row>
    <row r="205" spans="6:14" x14ac:dyDescent="0.15">
      <c r="F205" s="430" t="s">
        <v>16</v>
      </c>
      <c r="G205" s="431"/>
      <c r="H205" s="430"/>
      <c r="I205" s="432"/>
      <c r="K205" s="430" t="s">
        <v>285</v>
      </c>
      <c r="L205" s="431"/>
      <c r="M205" s="430"/>
      <c r="N205" s="432"/>
    </row>
    <row r="206" spans="6:14" x14ac:dyDescent="0.15">
      <c r="F206" s="430" t="s">
        <v>16</v>
      </c>
      <c r="G206" s="431"/>
      <c r="H206" s="430"/>
      <c r="I206" s="432"/>
      <c r="K206" s="430" t="s">
        <v>285</v>
      </c>
      <c r="L206" s="431"/>
      <c r="M206" s="430"/>
      <c r="N206" s="432"/>
    </row>
    <row r="207" spans="6:14" x14ac:dyDescent="0.15">
      <c r="F207" s="430" t="s">
        <v>16</v>
      </c>
      <c r="G207" s="431"/>
      <c r="H207" s="430"/>
      <c r="I207" s="432"/>
      <c r="K207" s="430" t="s">
        <v>285</v>
      </c>
      <c r="L207" s="431"/>
      <c r="M207" s="430"/>
      <c r="N207" s="432"/>
    </row>
    <row r="208" spans="6:14" x14ac:dyDescent="0.15">
      <c r="F208" s="430" t="s">
        <v>16</v>
      </c>
      <c r="G208" s="431"/>
      <c r="H208" s="430"/>
      <c r="I208" s="432"/>
      <c r="K208" s="430" t="s">
        <v>285</v>
      </c>
      <c r="L208" s="431"/>
      <c r="M208" s="430"/>
      <c r="N208" s="430"/>
    </row>
    <row r="209" spans="6:14" x14ac:dyDescent="0.15">
      <c r="F209" s="430" t="s">
        <v>16</v>
      </c>
      <c r="G209" s="431"/>
      <c r="H209" s="430"/>
      <c r="I209" s="432"/>
      <c r="K209" s="430" t="s">
        <v>285</v>
      </c>
      <c r="L209" s="431"/>
      <c r="M209" s="430"/>
      <c r="N209" s="432"/>
    </row>
    <row r="210" spans="6:14" x14ac:dyDescent="0.15">
      <c r="F210" s="430" t="s">
        <v>16</v>
      </c>
      <c r="G210" s="431"/>
      <c r="H210" s="430"/>
      <c r="I210" s="432"/>
      <c r="K210" s="430" t="s">
        <v>285</v>
      </c>
      <c r="L210" s="431"/>
      <c r="M210" s="430"/>
      <c r="N210" s="430"/>
    </row>
    <row r="211" spans="6:14" x14ac:dyDescent="0.15">
      <c r="F211" s="430"/>
      <c r="G211" s="431"/>
      <c r="H211" s="430"/>
      <c r="I211" s="432"/>
      <c r="K211" s="430" t="s">
        <v>285</v>
      </c>
      <c r="L211" s="431"/>
      <c r="M211" s="430"/>
      <c r="N211" s="432"/>
    </row>
    <row r="212" spans="6:14" x14ac:dyDescent="0.15">
      <c r="F212" s="430"/>
      <c r="G212" s="431"/>
      <c r="H212" s="430"/>
      <c r="I212" s="432"/>
      <c r="K212" s="430" t="s">
        <v>285</v>
      </c>
      <c r="L212" s="431"/>
      <c r="M212" s="430"/>
      <c r="N212" s="432"/>
    </row>
    <row r="213" spans="6:14" x14ac:dyDescent="0.15">
      <c r="F213" s="430"/>
      <c r="G213" s="431"/>
      <c r="H213" s="430"/>
      <c r="I213" s="432"/>
      <c r="K213" s="430" t="s">
        <v>285</v>
      </c>
      <c r="L213" s="431"/>
      <c r="M213" s="430"/>
      <c r="N213" s="432"/>
    </row>
    <row r="214" spans="6:14" x14ac:dyDescent="0.15">
      <c r="F214" s="430"/>
      <c r="G214" s="431"/>
      <c r="H214" s="430"/>
      <c r="I214" s="432"/>
      <c r="K214" s="430" t="s">
        <v>285</v>
      </c>
      <c r="L214" s="444"/>
      <c r="M214" s="445"/>
      <c r="N214" s="445"/>
    </row>
    <row r="215" spans="6:14" x14ac:dyDescent="0.15">
      <c r="F215" s="430"/>
      <c r="G215" s="431"/>
      <c r="H215" s="430"/>
      <c r="I215" s="432"/>
      <c r="K215" s="430" t="s">
        <v>285</v>
      </c>
      <c r="L215" s="431"/>
      <c r="M215" s="430"/>
      <c r="N215" s="430"/>
    </row>
    <row r="216" spans="6:14" x14ac:dyDescent="0.15">
      <c r="F216" s="430"/>
      <c r="G216" s="431"/>
      <c r="H216" s="430"/>
      <c r="I216" s="430"/>
      <c r="K216" s="430" t="s">
        <v>285</v>
      </c>
      <c r="L216" s="444"/>
      <c r="M216" s="445"/>
      <c r="N216" s="445"/>
    </row>
    <row r="217" spans="6:14" x14ac:dyDescent="0.15">
      <c r="F217" s="430"/>
      <c r="G217" s="431"/>
      <c r="H217" s="430"/>
      <c r="I217" s="430"/>
      <c r="K217" s="430" t="s">
        <v>285</v>
      </c>
      <c r="L217" s="431"/>
      <c r="M217" s="430"/>
      <c r="N217" s="432"/>
    </row>
    <row r="218" spans="6:14" x14ac:dyDescent="0.15">
      <c r="F218" s="430"/>
      <c r="G218" s="431"/>
      <c r="H218" s="430"/>
      <c r="I218" s="430"/>
      <c r="K218" s="430" t="s">
        <v>285</v>
      </c>
      <c r="L218" s="431"/>
      <c r="M218" s="430"/>
      <c r="N218" s="432"/>
    </row>
    <row r="219" spans="6:14" x14ac:dyDescent="0.15">
      <c r="F219" s="430"/>
      <c r="G219" s="431"/>
      <c r="H219" s="430"/>
      <c r="I219" s="430"/>
      <c r="K219" s="430" t="s">
        <v>285</v>
      </c>
      <c r="L219" s="431"/>
      <c r="M219" s="430"/>
      <c r="N219" s="432"/>
    </row>
    <row r="220" spans="6:14" x14ac:dyDescent="0.15">
      <c r="F220" s="430"/>
      <c r="G220" s="431"/>
      <c r="H220" s="430"/>
      <c r="I220" s="430"/>
      <c r="K220" s="430" t="s">
        <v>285</v>
      </c>
      <c r="L220" s="431"/>
      <c r="M220" s="430"/>
      <c r="N220" s="432"/>
    </row>
    <row r="221" spans="6:14" x14ac:dyDescent="0.15">
      <c r="F221" s="430"/>
      <c r="G221" s="431"/>
      <c r="H221" s="430"/>
      <c r="I221" s="432"/>
      <c r="K221" s="430" t="s">
        <v>285</v>
      </c>
      <c r="L221" s="431"/>
      <c r="M221" s="430"/>
      <c r="N221" s="432"/>
    </row>
    <row r="222" spans="6:14" x14ac:dyDescent="0.15">
      <c r="F222" s="430"/>
      <c r="G222" s="431"/>
      <c r="H222" s="430"/>
      <c r="I222" s="432"/>
      <c r="K222" s="430" t="s">
        <v>285</v>
      </c>
      <c r="L222" s="431"/>
      <c r="M222" s="430"/>
      <c r="N222" s="432"/>
    </row>
    <row r="223" spans="6:14" x14ac:dyDescent="0.15">
      <c r="F223" s="430"/>
      <c r="G223" s="431"/>
      <c r="H223" s="430"/>
      <c r="I223" s="432"/>
      <c r="K223" s="430" t="s">
        <v>285</v>
      </c>
      <c r="L223" s="431"/>
      <c r="M223" s="430"/>
      <c r="N223" s="432"/>
    </row>
    <row r="224" spans="6:14" x14ac:dyDescent="0.15">
      <c r="F224" s="430"/>
      <c r="G224" s="431"/>
      <c r="H224" s="430"/>
      <c r="I224" s="432"/>
      <c r="K224" s="430" t="s">
        <v>285</v>
      </c>
      <c r="L224" s="431"/>
      <c r="M224" s="430"/>
      <c r="N224" s="432"/>
    </row>
    <row r="225" spans="6:14" x14ac:dyDescent="0.15">
      <c r="F225" s="430"/>
      <c r="G225" s="431"/>
      <c r="H225" s="430"/>
      <c r="I225" s="430"/>
      <c r="K225" s="430" t="s">
        <v>285</v>
      </c>
      <c r="L225" s="431"/>
      <c r="M225" s="430"/>
      <c r="N225" s="432"/>
    </row>
    <row r="226" spans="6:14" x14ac:dyDescent="0.15">
      <c r="F226" s="430"/>
      <c r="G226" s="431"/>
      <c r="H226" s="430"/>
      <c r="I226" s="432"/>
      <c r="K226" s="430" t="s">
        <v>285</v>
      </c>
      <c r="L226" s="431"/>
      <c r="M226" s="430"/>
      <c r="N226" s="432"/>
    </row>
    <row r="227" spans="6:14" x14ac:dyDescent="0.15">
      <c r="F227" s="430"/>
      <c r="G227" s="431"/>
      <c r="H227" s="430"/>
      <c r="I227" s="430"/>
      <c r="K227" s="430" t="s">
        <v>285</v>
      </c>
      <c r="L227" s="431"/>
      <c r="M227" s="430"/>
      <c r="N227" s="432"/>
    </row>
    <row r="228" spans="6:14" x14ac:dyDescent="0.15">
      <c r="G228" s="431"/>
      <c r="H228" s="430"/>
      <c r="I228" s="432"/>
      <c r="K228" s="430" t="s">
        <v>285</v>
      </c>
      <c r="L228" s="431"/>
      <c r="M228" s="430"/>
      <c r="N228" s="432"/>
    </row>
    <row r="229" spans="6:14" x14ac:dyDescent="0.15">
      <c r="G229" s="431"/>
      <c r="H229" s="430"/>
      <c r="I229" s="432"/>
      <c r="K229" s="430" t="s">
        <v>285</v>
      </c>
      <c r="L229" s="431"/>
      <c r="M229" s="430"/>
      <c r="N229" s="432"/>
    </row>
    <row r="230" spans="6:14" x14ac:dyDescent="0.15">
      <c r="G230" s="431"/>
      <c r="H230" s="430"/>
      <c r="I230" s="432"/>
      <c r="K230" s="430" t="s">
        <v>285</v>
      </c>
      <c r="L230" s="431"/>
      <c r="M230" s="430"/>
      <c r="N230" s="432"/>
    </row>
    <row r="231" spans="6:14" x14ac:dyDescent="0.15">
      <c r="G231" s="431"/>
      <c r="H231" s="430"/>
      <c r="I231" s="430"/>
      <c r="K231" s="430" t="s">
        <v>285</v>
      </c>
      <c r="L231" s="431"/>
      <c r="M231" s="430"/>
      <c r="N231" s="432"/>
    </row>
    <row r="232" spans="6:14" x14ac:dyDescent="0.15">
      <c r="G232" s="431"/>
      <c r="H232" s="430"/>
      <c r="I232" s="430"/>
      <c r="K232" s="430" t="s">
        <v>285</v>
      </c>
      <c r="L232" s="431"/>
      <c r="M232" s="430"/>
      <c r="N232" s="432"/>
    </row>
    <row r="233" spans="6:14" x14ac:dyDescent="0.15">
      <c r="G233" s="431"/>
      <c r="H233" s="430"/>
      <c r="I233" s="430"/>
      <c r="K233" s="430" t="s">
        <v>285</v>
      </c>
      <c r="L233" s="431"/>
      <c r="M233" s="430"/>
      <c r="N233" s="432"/>
    </row>
    <row r="234" spans="6:14" x14ac:dyDescent="0.15">
      <c r="G234" s="431"/>
      <c r="H234" s="430"/>
      <c r="I234" s="432"/>
      <c r="K234" s="430" t="s">
        <v>285</v>
      </c>
      <c r="L234" s="431"/>
      <c r="M234" s="430"/>
      <c r="N234" s="432"/>
    </row>
    <row r="235" spans="6:14" x14ac:dyDescent="0.15">
      <c r="G235" s="431"/>
      <c r="H235" s="430"/>
      <c r="I235" s="432"/>
      <c r="K235" s="430" t="s">
        <v>285</v>
      </c>
      <c r="L235" s="431"/>
      <c r="M235" s="430"/>
      <c r="N235" s="432"/>
    </row>
    <row r="236" spans="6:14" x14ac:dyDescent="0.15">
      <c r="G236" s="431"/>
      <c r="H236" s="430"/>
      <c r="I236" s="432"/>
      <c r="K236" s="430" t="s">
        <v>285</v>
      </c>
      <c r="L236" s="431"/>
      <c r="M236" s="430"/>
      <c r="N236" s="432"/>
    </row>
    <row r="237" spans="6:14" x14ac:dyDescent="0.15">
      <c r="G237" s="431"/>
      <c r="H237" s="430"/>
      <c r="I237" s="432"/>
      <c r="K237" s="430" t="s">
        <v>285</v>
      </c>
      <c r="L237" s="431"/>
      <c r="M237" s="430"/>
      <c r="N237" s="432"/>
    </row>
    <row r="238" spans="6:14" x14ac:dyDescent="0.15">
      <c r="G238" s="431"/>
      <c r="H238" s="430"/>
      <c r="I238" s="432"/>
      <c r="K238" s="430" t="s">
        <v>285</v>
      </c>
      <c r="L238" s="431"/>
      <c r="M238" s="430"/>
      <c r="N238" s="432"/>
    </row>
    <row r="239" spans="6:14" x14ac:dyDescent="0.15">
      <c r="G239" s="431"/>
      <c r="H239" s="430"/>
      <c r="I239" s="432"/>
      <c r="K239" s="430" t="s">
        <v>285</v>
      </c>
      <c r="L239" s="431"/>
      <c r="M239" s="430"/>
      <c r="N239" s="430"/>
    </row>
    <row r="240" spans="6:14" x14ac:dyDescent="0.15">
      <c r="G240" s="431"/>
      <c r="H240" s="430"/>
      <c r="I240" s="432"/>
      <c r="K240" s="430" t="s">
        <v>285</v>
      </c>
      <c r="L240" s="431"/>
      <c r="M240" s="430"/>
      <c r="N240" s="432"/>
    </row>
    <row r="241" spans="7:14" x14ac:dyDescent="0.15">
      <c r="G241" s="431"/>
      <c r="H241" s="430"/>
      <c r="I241" s="432"/>
      <c r="K241" s="430" t="s">
        <v>285</v>
      </c>
      <c r="L241" s="431"/>
      <c r="M241" s="430"/>
      <c r="N241" s="432"/>
    </row>
    <row r="242" spans="7:14" x14ac:dyDescent="0.15">
      <c r="G242" s="431"/>
      <c r="H242" s="430"/>
      <c r="I242" s="432"/>
      <c r="K242" s="430" t="s">
        <v>285</v>
      </c>
      <c r="L242" s="431"/>
      <c r="M242" s="430"/>
      <c r="N242" s="432"/>
    </row>
    <row r="243" spans="7:14" x14ac:dyDescent="0.15">
      <c r="G243" s="431"/>
      <c r="H243" s="430"/>
      <c r="I243" s="432"/>
      <c r="K243" s="430" t="s">
        <v>285</v>
      </c>
      <c r="L243" s="431"/>
      <c r="M243" s="430"/>
      <c r="N243" s="432"/>
    </row>
    <row r="244" spans="7:14" x14ac:dyDescent="0.15">
      <c r="G244" s="431"/>
      <c r="H244" s="430"/>
      <c r="I244" s="432"/>
      <c r="K244" s="430" t="s">
        <v>285</v>
      </c>
      <c r="L244" s="431"/>
      <c r="M244" s="430"/>
      <c r="N244" s="432"/>
    </row>
    <row r="245" spans="7:14" x14ac:dyDescent="0.15">
      <c r="G245" s="431"/>
      <c r="H245" s="430"/>
      <c r="I245" s="432"/>
      <c r="K245" s="430" t="s">
        <v>285</v>
      </c>
      <c r="L245" s="431"/>
      <c r="M245" s="430"/>
      <c r="N245" s="432"/>
    </row>
    <row r="246" spans="7:14" x14ac:dyDescent="0.15">
      <c r="G246" s="431"/>
      <c r="H246" s="430"/>
      <c r="I246" s="432"/>
      <c r="K246" s="430" t="s">
        <v>285</v>
      </c>
      <c r="L246" s="431"/>
      <c r="M246" s="430"/>
      <c r="N246" s="432"/>
    </row>
    <row r="247" spans="7:14" x14ac:dyDescent="0.15">
      <c r="G247" s="431"/>
      <c r="H247" s="430"/>
      <c r="I247" s="432"/>
      <c r="K247" s="430" t="s">
        <v>285</v>
      </c>
      <c r="L247" s="431"/>
      <c r="M247" s="430"/>
      <c r="N247" s="432"/>
    </row>
    <row r="248" spans="7:14" x14ac:dyDescent="0.15">
      <c r="G248" s="431"/>
      <c r="H248" s="430"/>
      <c r="I248" s="432"/>
      <c r="K248" s="430" t="s">
        <v>285</v>
      </c>
      <c r="L248" s="431"/>
      <c r="M248" s="430"/>
      <c r="N248" s="432"/>
    </row>
    <row r="249" spans="7:14" x14ac:dyDescent="0.15">
      <c r="G249" s="431"/>
      <c r="H249" s="430"/>
      <c r="I249" s="432"/>
      <c r="K249" s="430" t="s">
        <v>285</v>
      </c>
      <c r="L249" s="431"/>
      <c r="M249" s="430"/>
      <c r="N249" s="432"/>
    </row>
    <row r="250" spans="7:14" x14ac:dyDescent="0.15">
      <c r="G250" s="431"/>
      <c r="H250" s="430"/>
      <c r="I250" s="432"/>
      <c r="K250" s="430" t="s">
        <v>285</v>
      </c>
      <c r="L250" s="431"/>
      <c r="M250" s="430"/>
      <c r="N250" s="432"/>
    </row>
    <row r="251" spans="7:14" x14ac:dyDescent="0.15">
      <c r="G251" s="431"/>
      <c r="H251" s="430"/>
      <c r="I251" s="432"/>
      <c r="K251" s="430" t="s">
        <v>285</v>
      </c>
      <c r="L251" s="431"/>
      <c r="M251" s="430"/>
      <c r="N251" s="432"/>
    </row>
    <row r="252" spans="7:14" x14ac:dyDescent="0.15">
      <c r="G252" s="431"/>
      <c r="H252" s="430"/>
      <c r="I252" s="432"/>
      <c r="K252" s="430" t="s">
        <v>285</v>
      </c>
      <c r="L252" s="444"/>
      <c r="M252" s="445"/>
      <c r="N252" s="445"/>
    </row>
    <row r="253" spans="7:14" x14ac:dyDescent="0.15">
      <c r="G253" s="431"/>
      <c r="H253" s="430"/>
      <c r="I253" s="432"/>
      <c r="K253" s="430" t="s">
        <v>285</v>
      </c>
      <c r="L253" s="444"/>
      <c r="M253" s="445"/>
      <c r="N253" s="445"/>
    </row>
    <row r="254" spans="7:14" x14ac:dyDescent="0.15">
      <c r="G254" s="431"/>
      <c r="H254" s="430"/>
      <c r="I254" s="432"/>
      <c r="K254" s="430" t="s">
        <v>285</v>
      </c>
      <c r="L254" s="444"/>
      <c r="M254" s="445"/>
      <c r="N254" s="445"/>
    </row>
    <row r="255" spans="7:14" x14ac:dyDescent="0.15">
      <c r="G255" s="431"/>
      <c r="H255" s="430"/>
      <c r="I255" s="432"/>
      <c r="K255" s="430" t="s">
        <v>285</v>
      </c>
      <c r="L255" s="444"/>
      <c r="M255" s="445"/>
      <c r="N255" s="445"/>
    </row>
    <row r="256" spans="7:14" x14ac:dyDescent="0.15">
      <c r="G256" s="431"/>
      <c r="H256" s="430"/>
      <c r="I256" s="432"/>
      <c r="K256" s="430" t="s">
        <v>285</v>
      </c>
      <c r="L256" s="444"/>
      <c r="M256" s="445"/>
      <c r="N256" s="445"/>
    </row>
    <row r="257" spans="7:14" x14ac:dyDescent="0.15">
      <c r="G257" s="431"/>
      <c r="H257" s="430"/>
      <c r="I257" s="432"/>
      <c r="K257" s="430" t="s">
        <v>285</v>
      </c>
      <c r="L257" s="444"/>
      <c r="M257" s="445"/>
      <c r="N257" s="445"/>
    </row>
    <row r="258" spans="7:14" x14ac:dyDescent="0.15">
      <c r="G258" s="431"/>
      <c r="H258" s="430"/>
      <c r="I258" s="432"/>
      <c r="K258" s="430" t="s">
        <v>285</v>
      </c>
      <c r="L258" s="444"/>
      <c r="M258" s="445"/>
      <c r="N258" s="445"/>
    </row>
    <row r="259" spans="7:14" x14ac:dyDescent="0.15">
      <c r="G259" s="431"/>
      <c r="H259" s="430"/>
      <c r="I259" s="432"/>
      <c r="K259" s="430" t="s">
        <v>285</v>
      </c>
      <c r="L259" s="444"/>
      <c r="M259" s="445"/>
      <c r="N259" s="445"/>
    </row>
    <row r="260" spans="7:14" x14ac:dyDescent="0.15">
      <c r="G260" s="434"/>
      <c r="K260" s="430" t="s">
        <v>285</v>
      </c>
      <c r="L260" s="444"/>
      <c r="M260" s="445"/>
      <c r="N260" s="445"/>
    </row>
    <row r="261" spans="7:14" x14ac:dyDescent="0.15">
      <c r="G261" s="434"/>
      <c r="K261" s="430" t="s">
        <v>285</v>
      </c>
      <c r="L261" s="444"/>
      <c r="M261" s="445"/>
      <c r="N261" s="445"/>
    </row>
    <row r="262" spans="7:14" x14ac:dyDescent="0.15">
      <c r="G262" s="434"/>
      <c r="K262" s="430" t="s">
        <v>285</v>
      </c>
      <c r="L262" s="444"/>
      <c r="M262" s="445"/>
      <c r="N262" s="445"/>
    </row>
    <row r="263" spans="7:14" x14ac:dyDescent="0.15">
      <c r="K263" s="430" t="s">
        <v>285</v>
      </c>
      <c r="L263" s="444"/>
      <c r="M263" s="445"/>
      <c r="N263" s="445"/>
    </row>
    <row r="264" spans="7:14" x14ac:dyDescent="0.15">
      <c r="K264" s="430" t="s">
        <v>285</v>
      </c>
      <c r="L264" s="444"/>
      <c r="M264" s="445"/>
      <c r="N264" s="445"/>
    </row>
    <row r="265" spans="7:14" x14ac:dyDescent="0.15">
      <c r="K265" s="430" t="s">
        <v>285</v>
      </c>
      <c r="L265" s="431"/>
      <c r="M265" s="430"/>
      <c r="N265" s="432"/>
    </row>
    <row r="266" spans="7:14" x14ac:dyDescent="0.15">
      <c r="L266" s="431"/>
      <c r="M266" s="430"/>
      <c r="N266" s="432"/>
    </row>
    <row r="267" spans="7:14" x14ac:dyDescent="0.15">
      <c r="L267" s="431"/>
      <c r="M267" s="430"/>
      <c r="N267" s="432"/>
    </row>
    <row r="268" spans="7:14" x14ac:dyDescent="0.15">
      <c r="L268" s="434"/>
    </row>
    <row r="269" spans="7:14" x14ac:dyDescent="0.15">
      <c r="L269" s="434"/>
    </row>
    <row r="270" spans="7:14" x14ac:dyDescent="0.15">
      <c r="L270" s="434"/>
    </row>
    <row r="271" spans="7:14" x14ac:dyDescent="0.15">
      <c r="L271" s="434"/>
    </row>
    <row r="272" spans="7:14" x14ac:dyDescent="0.15">
      <c r="L272" s="434"/>
    </row>
    <row r="273" spans="12:12" x14ac:dyDescent="0.15">
      <c r="L273" s="434"/>
    </row>
    <row r="274" spans="12:12" x14ac:dyDescent="0.15">
      <c r="L274" s="434"/>
    </row>
    <row r="275" spans="12:12" x14ac:dyDescent="0.15">
      <c r="L275" s="434"/>
    </row>
    <row r="276" spans="12:12" x14ac:dyDescent="0.15">
      <c r="L276" s="434"/>
    </row>
  </sheetData>
  <mergeCells count="1">
    <mergeCell ref="A1:S1"/>
  </mergeCells>
  <pageMargins left="0" right="0" top="0" bottom="0" header="0" footer="0"/>
  <pageSetup scale="54" orientation="landscape" horizontalDpi="1200" verticalDpi="1200" r:id="rId1"/>
  <legacy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48467-F8EC-4BF0-84DE-2DB652314B32}">
  <dimension ref="A1:G509"/>
  <sheetViews>
    <sheetView topLeftCell="A109" zoomScale="205" zoomScaleNormal="205" workbookViewId="0">
      <selection activeCell="D116" sqref="D116:E116"/>
    </sheetView>
  </sheetViews>
  <sheetFormatPr defaultRowHeight="15" x14ac:dyDescent="0.25"/>
  <cols>
    <col min="2" max="2" width="18.140625" style="650" bestFit="1" customWidth="1"/>
    <col min="3" max="3" width="3.140625" style="650" bestFit="1" customWidth="1"/>
    <col min="4" max="4" width="75.140625" style="628" customWidth="1"/>
    <col min="5" max="5" width="3.85546875" bestFit="1" customWidth="1"/>
    <col min="6" max="6" width="3.140625" bestFit="1" customWidth="1"/>
  </cols>
  <sheetData>
    <row r="1" spans="1:6" x14ac:dyDescent="0.25">
      <c r="A1" s="451" t="s">
        <v>4075</v>
      </c>
      <c r="B1" s="629" t="s">
        <v>59</v>
      </c>
      <c r="C1" s="629" t="s">
        <v>1517</v>
      </c>
      <c r="D1" s="619" t="s">
        <v>3394</v>
      </c>
      <c r="E1" s="433" t="s">
        <v>1683</v>
      </c>
      <c r="F1" s="433" t="s">
        <v>1667</v>
      </c>
    </row>
    <row r="2" spans="1:6" ht="16.5" x14ac:dyDescent="0.25">
      <c r="A2" s="483">
        <v>1</v>
      </c>
      <c r="B2" s="630" t="s">
        <v>3210</v>
      </c>
      <c r="C2" s="631">
        <v>26</v>
      </c>
      <c r="D2" s="620" t="s">
        <v>3398</v>
      </c>
      <c r="E2" s="483">
        <v>1</v>
      </c>
      <c r="F2" s="483">
        <v>2</v>
      </c>
    </row>
    <row r="3" spans="1:6" ht="18" customHeight="1" x14ac:dyDescent="0.25">
      <c r="A3" s="483">
        <v>2</v>
      </c>
      <c r="B3" s="630" t="s">
        <v>3211</v>
      </c>
      <c r="C3" s="631">
        <v>26</v>
      </c>
      <c r="D3" s="620" t="s">
        <v>3399</v>
      </c>
      <c r="E3" s="483">
        <v>2</v>
      </c>
      <c r="F3" s="483">
        <v>1</v>
      </c>
    </row>
    <row r="4" spans="1:6" ht="16.5" x14ac:dyDescent="0.25">
      <c r="A4" s="483">
        <v>3</v>
      </c>
      <c r="B4" s="630" t="s">
        <v>2929</v>
      </c>
      <c r="C4" s="631">
        <v>24</v>
      </c>
      <c r="D4" s="620" t="s">
        <v>3404</v>
      </c>
      <c r="E4" s="483">
        <v>3</v>
      </c>
      <c r="F4" s="483">
        <v>6</v>
      </c>
    </row>
    <row r="5" spans="1:6" ht="16.5" x14ac:dyDescent="0.25">
      <c r="A5" s="483">
        <v>4</v>
      </c>
      <c r="B5" s="630" t="s">
        <v>4072</v>
      </c>
      <c r="C5" s="631">
        <v>25</v>
      </c>
      <c r="D5" s="620" t="s">
        <v>3406</v>
      </c>
      <c r="E5" s="483">
        <v>4</v>
      </c>
      <c r="F5" s="483">
        <v>5</v>
      </c>
    </row>
    <row r="6" spans="1:6" x14ac:dyDescent="0.25">
      <c r="A6" s="483">
        <v>5</v>
      </c>
      <c r="B6" s="630" t="s">
        <v>2930</v>
      </c>
      <c r="C6" s="631">
        <v>30</v>
      </c>
      <c r="D6" s="620" t="s">
        <v>3709</v>
      </c>
      <c r="E6" s="483">
        <v>5</v>
      </c>
      <c r="F6" s="483">
        <v>12</v>
      </c>
    </row>
    <row r="7" spans="1:6" ht="16.5" x14ac:dyDescent="0.25">
      <c r="A7" s="483">
        <v>6</v>
      </c>
      <c r="B7" s="630" t="s">
        <v>2815</v>
      </c>
      <c r="C7" s="631">
        <v>29</v>
      </c>
      <c r="D7" s="620" t="s">
        <v>3401</v>
      </c>
      <c r="E7" s="483">
        <v>6</v>
      </c>
      <c r="F7" s="483">
        <v>8</v>
      </c>
    </row>
    <row r="8" spans="1:6" ht="16.5" x14ac:dyDescent="0.25">
      <c r="A8" s="483">
        <v>7</v>
      </c>
      <c r="B8" s="630" t="s">
        <v>2816</v>
      </c>
      <c r="C8" s="631">
        <v>30</v>
      </c>
      <c r="D8" s="620" t="s">
        <v>3402</v>
      </c>
      <c r="E8" s="483">
        <v>7</v>
      </c>
      <c r="F8" s="483">
        <v>9</v>
      </c>
    </row>
    <row r="9" spans="1:6" ht="16.5" x14ac:dyDescent="0.25">
      <c r="A9" s="483">
        <v>8</v>
      </c>
      <c r="B9" s="630" t="s">
        <v>3212</v>
      </c>
      <c r="C9" s="631">
        <v>24</v>
      </c>
      <c r="D9" s="620" t="s">
        <v>3400</v>
      </c>
      <c r="E9" s="483">
        <v>11</v>
      </c>
      <c r="F9" s="483">
        <v>3</v>
      </c>
    </row>
    <row r="10" spans="1:6" ht="16.5" x14ac:dyDescent="0.25">
      <c r="A10" s="483">
        <v>9</v>
      </c>
      <c r="B10" s="630" t="s">
        <v>3214</v>
      </c>
      <c r="C10" s="631">
        <v>27</v>
      </c>
      <c r="D10" s="620" t="s">
        <v>3411</v>
      </c>
      <c r="E10" s="483">
        <v>13</v>
      </c>
      <c r="F10" s="483">
        <v>4</v>
      </c>
    </row>
    <row r="11" spans="1:6" ht="16.5" x14ac:dyDescent="0.25">
      <c r="A11" s="609">
        <v>10</v>
      </c>
      <c r="B11" s="632" t="s">
        <v>2931</v>
      </c>
      <c r="C11" s="633">
        <v>23</v>
      </c>
      <c r="D11" s="621" t="s">
        <v>3405</v>
      </c>
      <c r="E11" s="609">
        <v>8</v>
      </c>
      <c r="F11" s="609">
        <v>22</v>
      </c>
    </row>
    <row r="12" spans="1:6" x14ac:dyDescent="0.25">
      <c r="A12" s="609">
        <v>11</v>
      </c>
      <c r="B12" s="632" t="s">
        <v>2932</v>
      </c>
      <c r="C12" s="633">
        <v>32</v>
      </c>
      <c r="D12" s="621" t="s">
        <v>3709</v>
      </c>
      <c r="E12" s="609">
        <v>9</v>
      </c>
      <c r="F12" s="609">
        <v>23</v>
      </c>
    </row>
    <row r="13" spans="1:6" ht="16.5" x14ac:dyDescent="0.25">
      <c r="A13" s="609">
        <v>12</v>
      </c>
      <c r="B13" s="632" t="s">
        <v>2933</v>
      </c>
      <c r="C13" s="633">
        <v>27</v>
      </c>
      <c r="D13" s="621" t="s">
        <v>3465</v>
      </c>
      <c r="E13" s="609">
        <v>10</v>
      </c>
      <c r="F13" s="609">
        <v>11</v>
      </c>
    </row>
    <row r="14" spans="1:6" ht="16.5" x14ac:dyDescent="0.25">
      <c r="A14" s="609">
        <v>13</v>
      </c>
      <c r="B14" s="632" t="s">
        <v>3213</v>
      </c>
      <c r="C14" s="633">
        <v>27</v>
      </c>
      <c r="D14" s="621" t="s">
        <v>3410</v>
      </c>
      <c r="E14" s="609">
        <v>12</v>
      </c>
      <c r="F14" s="609">
        <v>14</v>
      </c>
    </row>
    <row r="15" spans="1:6" ht="16.5" x14ac:dyDescent="0.25">
      <c r="A15" s="609">
        <v>14</v>
      </c>
      <c r="B15" s="632" t="s">
        <v>2817</v>
      </c>
      <c r="C15" s="633">
        <v>38</v>
      </c>
      <c r="D15" s="621" t="s">
        <v>3665</v>
      </c>
      <c r="E15" s="609">
        <v>14</v>
      </c>
      <c r="F15" s="609">
        <v>58</v>
      </c>
    </row>
    <row r="16" spans="1:6" ht="16.5" x14ac:dyDescent="0.25">
      <c r="A16" s="609">
        <v>15</v>
      </c>
      <c r="B16" s="632" t="s">
        <v>2819</v>
      </c>
      <c r="C16" s="633">
        <v>27</v>
      </c>
      <c r="D16" s="621" t="s">
        <v>3407</v>
      </c>
      <c r="E16" s="609">
        <v>15</v>
      </c>
      <c r="F16" s="609">
        <v>60</v>
      </c>
    </row>
    <row r="17" spans="1:6" ht="16.5" x14ac:dyDescent="0.25">
      <c r="A17" s="609">
        <v>16</v>
      </c>
      <c r="B17" s="632" t="s">
        <v>2820</v>
      </c>
      <c r="C17" s="633">
        <v>25</v>
      </c>
      <c r="D17" s="621" t="s">
        <v>3408</v>
      </c>
      <c r="E17" s="609">
        <v>16</v>
      </c>
      <c r="F17" s="609">
        <v>10</v>
      </c>
    </row>
    <row r="18" spans="1:6" ht="16.5" x14ac:dyDescent="0.25">
      <c r="A18" s="609">
        <v>17</v>
      </c>
      <c r="B18" s="632" t="s">
        <v>1640</v>
      </c>
      <c r="C18" s="633">
        <v>24</v>
      </c>
      <c r="D18" s="621" t="s">
        <v>3409</v>
      </c>
      <c r="E18" s="609">
        <v>17</v>
      </c>
      <c r="F18" s="609">
        <v>53</v>
      </c>
    </row>
    <row r="19" spans="1:6" ht="16.5" x14ac:dyDescent="0.25">
      <c r="A19" s="609">
        <v>18</v>
      </c>
      <c r="B19" s="632" t="s">
        <v>3216</v>
      </c>
      <c r="C19" s="633">
        <v>25</v>
      </c>
      <c r="D19" s="621" t="s">
        <v>3412</v>
      </c>
      <c r="E19" s="609">
        <v>19</v>
      </c>
      <c r="F19" s="609">
        <v>45</v>
      </c>
    </row>
    <row r="20" spans="1:6" ht="16.5" x14ac:dyDescent="0.25">
      <c r="A20" s="609">
        <v>19</v>
      </c>
      <c r="B20" s="632" t="s">
        <v>3219</v>
      </c>
      <c r="C20" s="633">
        <v>26</v>
      </c>
      <c r="D20" s="621" t="s">
        <v>3425</v>
      </c>
      <c r="E20" s="609">
        <v>26</v>
      </c>
      <c r="F20" s="609">
        <v>13</v>
      </c>
    </row>
    <row r="21" spans="1:6" ht="16.5" x14ac:dyDescent="0.25">
      <c r="A21" s="6">
        <v>20</v>
      </c>
      <c r="B21" s="634" t="s">
        <v>2821</v>
      </c>
      <c r="C21" s="635">
        <v>33</v>
      </c>
      <c r="D21" s="622" t="s">
        <v>3461</v>
      </c>
      <c r="E21" s="6">
        <v>20</v>
      </c>
      <c r="F21" s="6">
        <v>56</v>
      </c>
    </row>
    <row r="22" spans="1:6" ht="16.5" x14ac:dyDescent="0.25">
      <c r="A22" s="6">
        <v>21</v>
      </c>
      <c r="B22" s="634" t="s">
        <v>2822</v>
      </c>
      <c r="C22" s="635">
        <v>30</v>
      </c>
      <c r="D22" s="622" t="s">
        <v>3429</v>
      </c>
      <c r="E22" s="6">
        <v>21</v>
      </c>
      <c r="F22" s="6">
        <v>59</v>
      </c>
    </row>
    <row r="23" spans="1:6" ht="16.5" x14ac:dyDescent="0.25">
      <c r="A23" s="6">
        <v>22</v>
      </c>
      <c r="B23" s="634" t="s">
        <v>2823</v>
      </c>
      <c r="C23" s="635">
        <v>28</v>
      </c>
      <c r="D23" s="622" t="s">
        <v>3428</v>
      </c>
      <c r="E23" s="6">
        <v>22</v>
      </c>
      <c r="F23" s="6">
        <v>55</v>
      </c>
    </row>
    <row r="24" spans="1:6" ht="16.5" x14ac:dyDescent="0.25">
      <c r="A24" s="6">
        <v>23</v>
      </c>
      <c r="B24" s="634" t="s">
        <v>2824</v>
      </c>
      <c r="C24" s="635">
        <v>31</v>
      </c>
      <c r="D24" s="622" t="s">
        <v>3460</v>
      </c>
      <c r="E24" s="6">
        <v>23</v>
      </c>
      <c r="F24" s="6">
        <v>64</v>
      </c>
    </row>
    <row r="25" spans="1:6" ht="16.5" x14ac:dyDescent="0.25">
      <c r="A25" s="6">
        <v>24</v>
      </c>
      <c r="B25" s="634" t="s">
        <v>3090</v>
      </c>
      <c r="C25" s="635">
        <v>26</v>
      </c>
      <c r="D25" s="622" t="s">
        <v>3427</v>
      </c>
      <c r="E25" s="6">
        <v>24</v>
      </c>
      <c r="F25" s="6">
        <v>33</v>
      </c>
    </row>
    <row r="26" spans="1:6" ht="16.5" x14ac:dyDescent="0.25">
      <c r="A26" s="6">
        <v>25</v>
      </c>
      <c r="B26" s="634" t="s">
        <v>3217</v>
      </c>
      <c r="C26" s="635">
        <v>24</v>
      </c>
      <c r="D26" s="622" t="s">
        <v>3413</v>
      </c>
      <c r="E26" s="6">
        <v>25</v>
      </c>
      <c r="F26" s="6">
        <v>30</v>
      </c>
    </row>
    <row r="27" spans="1:6" ht="16.5" x14ac:dyDescent="0.25">
      <c r="A27" s="6">
        <v>26</v>
      </c>
      <c r="B27" s="634" t="s">
        <v>3218</v>
      </c>
      <c r="C27" s="635">
        <v>26</v>
      </c>
      <c r="D27" s="622" t="s">
        <v>3430</v>
      </c>
      <c r="E27" s="6">
        <v>27</v>
      </c>
      <c r="F27" s="6">
        <v>19</v>
      </c>
    </row>
    <row r="28" spans="1:6" ht="16.5" x14ac:dyDescent="0.25">
      <c r="A28" s="6">
        <v>27</v>
      </c>
      <c r="B28" s="634" t="s">
        <v>3220</v>
      </c>
      <c r="C28" s="635">
        <v>26</v>
      </c>
      <c r="D28" s="622" t="s">
        <v>3433</v>
      </c>
      <c r="E28" s="6">
        <v>35</v>
      </c>
      <c r="F28" s="6">
        <v>42</v>
      </c>
    </row>
    <row r="29" spans="1:6" x14ac:dyDescent="0.25">
      <c r="A29" s="6">
        <v>28</v>
      </c>
      <c r="B29" s="634" t="s">
        <v>2934</v>
      </c>
      <c r="C29" s="635">
        <v>27</v>
      </c>
      <c r="D29" s="622" t="s">
        <v>3466</v>
      </c>
      <c r="E29" s="6">
        <v>28</v>
      </c>
      <c r="F29" s="6">
        <v>7</v>
      </c>
    </row>
    <row r="30" spans="1:6" ht="16.5" x14ac:dyDescent="0.25">
      <c r="A30" s="6">
        <v>29</v>
      </c>
      <c r="B30" s="634" t="s">
        <v>2936</v>
      </c>
      <c r="C30" s="635">
        <v>26</v>
      </c>
      <c r="D30" s="622" t="s">
        <v>3436</v>
      </c>
      <c r="E30" s="6">
        <v>29</v>
      </c>
      <c r="F30" s="6">
        <v>24</v>
      </c>
    </row>
    <row r="31" spans="1:6" ht="16.5" x14ac:dyDescent="0.25">
      <c r="A31" s="6">
        <v>30</v>
      </c>
      <c r="B31" s="634" t="s">
        <v>2939</v>
      </c>
      <c r="C31" s="635">
        <v>26</v>
      </c>
      <c r="D31" s="622" t="s">
        <v>3437</v>
      </c>
      <c r="E31" s="6">
        <v>30</v>
      </c>
      <c r="F31" s="6">
        <v>27</v>
      </c>
    </row>
    <row r="32" spans="1:6" ht="16.5" x14ac:dyDescent="0.25">
      <c r="A32" s="6">
        <v>31</v>
      </c>
      <c r="B32" s="634" t="s">
        <v>2940</v>
      </c>
      <c r="C32" s="635">
        <v>25</v>
      </c>
      <c r="D32" s="622" t="s">
        <v>3421</v>
      </c>
      <c r="E32" s="6">
        <v>31</v>
      </c>
      <c r="F32" s="6">
        <v>20</v>
      </c>
    </row>
    <row r="33" spans="1:6" x14ac:dyDescent="0.25">
      <c r="A33" s="6">
        <v>32</v>
      </c>
      <c r="B33" s="634" t="s">
        <v>2945</v>
      </c>
      <c r="C33" s="635">
        <v>26</v>
      </c>
      <c r="D33" s="622" t="s">
        <v>3450</v>
      </c>
      <c r="E33" s="6">
        <v>57</v>
      </c>
      <c r="F33" s="6">
        <v>31</v>
      </c>
    </row>
    <row r="34" spans="1:6" ht="16.5" x14ac:dyDescent="0.25">
      <c r="A34" s="6">
        <v>33</v>
      </c>
      <c r="B34" s="634" t="s">
        <v>2959</v>
      </c>
      <c r="C34" s="635">
        <v>28</v>
      </c>
      <c r="D34" s="622" t="s">
        <v>3563</v>
      </c>
      <c r="E34" s="6">
        <v>72</v>
      </c>
      <c r="F34" s="6">
        <v>113</v>
      </c>
    </row>
    <row r="35" spans="1:6" ht="16.5" x14ac:dyDescent="0.25">
      <c r="A35" s="6">
        <v>34</v>
      </c>
      <c r="B35" s="634" t="s">
        <v>2941</v>
      </c>
      <c r="C35" s="635">
        <v>24</v>
      </c>
      <c r="D35" s="622" t="s">
        <v>3422</v>
      </c>
      <c r="E35" s="6">
        <v>32</v>
      </c>
      <c r="F35" s="6">
        <v>78</v>
      </c>
    </row>
    <row r="36" spans="1:6" ht="16.5" x14ac:dyDescent="0.25">
      <c r="A36" s="6">
        <v>35</v>
      </c>
      <c r="B36" s="634" t="s">
        <v>3221</v>
      </c>
      <c r="C36" s="635">
        <v>25</v>
      </c>
      <c r="D36" s="622" t="s">
        <v>3434</v>
      </c>
      <c r="E36" s="6">
        <v>36</v>
      </c>
      <c r="F36" s="6">
        <v>37</v>
      </c>
    </row>
    <row r="37" spans="1:6" ht="16.5" x14ac:dyDescent="0.25">
      <c r="A37" s="6">
        <v>36</v>
      </c>
      <c r="B37" s="634" t="s">
        <v>3223</v>
      </c>
      <c r="C37" s="635">
        <v>25</v>
      </c>
      <c r="D37" s="622" t="s">
        <v>3417</v>
      </c>
      <c r="E37" s="6">
        <v>38</v>
      </c>
      <c r="F37" s="6">
        <v>17</v>
      </c>
    </row>
    <row r="38" spans="1:6" ht="16.5" x14ac:dyDescent="0.25">
      <c r="A38" s="6">
        <v>37</v>
      </c>
      <c r="B38" s="634" t="s">
        <v>3226</v>
      </c>
      <c r="C38" s="635">
        <v>26</v>
      </c>
      <c r="D38" s="622" t="s">
        <v>3439</v>
      </c>
      <c r="E38" s="6">
        <v>41</v>
      </c>
      <c r="F38" s="6">
        <v>87</v>
      </c>
    </row>
    <row r="39" spans="1:6" ht="16.5" x14ac:dyDescent="0.25">
      <c r="A39" s="6">
        <v>38</v>
      </c>
      <c r="B39" s="634" t="s">
        <v>3230</v>
      </c>
      <c r="C39" s="635">
        <v>22</v>
      </c>
      <c r="D39" s="622" t="s">
        <v>3414</v>
      </c>
      <c r="E39" s="6">
        <v>49</v>
      </c>
      <c r="F39" s="6">
        <v>35</v>
      </c>
    </row>
    <row r="40" spans="1:6" ht="16.5" x14ac:dyDescent="0.25">
      <c r="A40" s="6">
        <v>39</v>
      </c>
      <c r="B40" s="634" t="s">
        <v>3228</v>
      </c>
      <c r="C40" s="635">
        <v>28</v>
      </c>
      <c r="D40" s="622" t="s">
        <v>3470</v>
      </c>
      <c r="E40" s="6">
        <v>43</v>
      </c>
      <c r="F40" s="6">
        <v>16</v>
      </c>
    </row>
    <row r="41" spans="1:6" ht="16.5" x14ac:dyDescent="0.25">
      <c r="A41" s="6">
        <v>40</v>
      </c>
      <c r="B41" s="634" t="s">
        <v>3229</v>
      </c>
      <c r="C41" s="635">
        <v>28</v>
      </c>
      <c r="D41" s="622" t="s">
        <v>3471</v>
      </c>
      <c r="E41" s="6">
        <v>44</v>
      </c>
      <c r="F41" s="6">
        <v>29</v>
      </c>
    </row>
    <row r="42" spans="1:6" x14ac:dyDescent="0.25">
      <c r="A42" s="6">
        <v>41</v>
      </c>
      <c r="B42" s="634" t="s">
        <v>3239</v>
      </c>
      <c r="C42" s="635">
        <v>27</v>
      </c>
      <c r="D42" s="622" t="s">
        <v>3466</v>
      </c>
      <c r="E42" s="6">
        <v>68</v>
      </c>
      <c r="F42" s="6">
        <v>15</v>
      </c>
    </row>
    <row r="43" spans="1:6" ht="16.5" x14ac:dyDescent="0.25">
      <c r="A43" s="6">
        <v>42</v>
      </c>
      <c r="B43" s="634" t="s">
        <v>3224</v>
      </c>
      <c r="C43" s="635">
        <v>26</v>
      </c>
      <c r="D43" s="622" t="s">
        <v>3431</v>
      </c>
      <c r="E43" s="6">
        <v>39</v>
      </c>
      <c r="F43" s="6">
        <v>70</v>
      </c>
    </row>
    <row r="44" spans="1:6" ht="16.5" x14ac:dyDescent="0.25">
      <c r="A44" s="6">
        <v>43</v>
      </c>
      <c r="B44" s="634" t="s">
        <v>3225</v>
      </c>
      <c r="C44" s="635">
        <v>24</v>
      </c>
      <c r="D44" s="622" t="s">
        <v>3416</v>
      </c>
      <c r="E44" s="6">
        <v>40</v>
      </c>
      <c r="F44" s="6">
        <v>36</v>
      </c>
    </row>
    <row r="45" spans="1:6" ht="16.5" x14ac:dyDescent="0.25">
      <c r="A45" s="6">
        <v>44</v>
      </c>
      <c r="B45" s="634" t="s">
        <v>3237</v>
      </c>
      <c r="C45" s="635">
        <v>24</v>
      </c>
      <c r="D45" s="622" t="s">
        <v>3452</v>
      </c>
      <c r="E45" s="6">
        <v>66</v>
      </c>
      <c r="F45" s="6">
        <v>76</v>
      </c>
    </row>
    <row r="46" spans="1:6" ht="16.5" x14ac:dyDescent="0.25">
      <c r="A46" s="6">
        <v>45</v>
      </c>
      <c r="B46" s="634" t="s">
        <v>2942</v>
      </c>
      <c r="C46" s="635">
        <v>21</v>
      </c>
      <c r="D46" s="622" t="s">
        <v>3420</v>
      </c>
      <c r="E46" s="6">
        <v>33</v>
      </c>
      <c r="F46" s="612"/>
    </row>
    <row r="47" spans="1:6" ht="16.5" x14ac:dyDescent="0.25">
      <c r="A47" s="6">
        <v>46</v>
      </c>
      <c r="B47" s="634" t="s">
        <v>2943</v>
      </c>
      <c r="C47" s="635">
        <v>29</v>
      </c>
      <c r="D47" s="622" t="s">
        <v>3632</v>
      </c>
      <c r="E47" s="6">
        <v>34</v>
      </c>
      <c r="F47" s="6">
        <v>21</v>
      </c>
    </row>
    <row r="48" spans="1:6" ht="16.5" x14ac:dyDescent="0.25">
      <c r="A48" s="6">
        <v>47</v>
      </c>
      <c r="B48" s="634" t="s">
        <v>2944</v>
      </c>
      <c r="C48" s="635">
        <v>23</v>
      </c>
      <c r="D48" s="622" t="s">
        <v>3426</v>
      </c>
      <c r="E48" s="6">
        <v>45</v>
      </c>
      <c r="F48" s="6">
        <v>79</v>
      </c>
    </row>
    <row r="49" spans="1:6" ht="16.5" x14ac:dyDescent="0.25">
      <c r="A49" s="6">
        <v>48</v>
      </c>
      <c r="B49" s="634" t="s">
        <v>2935</v>
      </c>
      <c r="C49" s="635">
        <v>27</v>
      </c>
      <c r="D49" s="622" t="s">
        <v>3484</v>
      </c>
      <c r="E49" s="6">
        <v>46</v>
      </c>
      <c r="F49" s="6">
        <v>120</v>
      </c>
    </row>
    <row r="50" spans="1:6" x14ac:dyDescent="0.25">
      <c r="A50" s="6">
        <v>49</v>
      </c>
      <c r="B50" s="634" t="s">
        <v>3234</v>
      </c>
      <c r="C50" s="635">
        <v>34</v>
      </c>
      <c r="D50" s="622" t="s">
        <v>3778</v>
      </c>
      <c r="E50" s="6">
        <v>54</v>
      </c>
      <c r="F50" s="612"/>
    </row>
    <row r="51" spans="1:6" ht="16.5" x14ac:dyDescent="0.25">
      <c r="A51" s="6">
        <v>50</v>
      </c>
      <c r="B51" s="634" t="s">
        <v>3222</v>
      </c>
      <c r="C51" s="635">
        <v>21</v>
      </c>
      <c r="D51" s="622" t="s">
        <v>3415</v>
      </c>
      <c r="E51" s="6">
        <v>37</v>
      </c>
      <c r="F51" s="6"/>
    </row>
    <row r="52" spans="1:6" ht="16.5" x14ac:dyDescent="0.25">
      <c r="A52" s="6">
        <v>51</v>
      </c>
      <c r="B52" s="634" t="s">
        <v>3091</v>
      </c>
      <c r="C52" s="635">
        <v>22</v>
      </c>
      <c r="D52" s="622" t="s">
        <v>3418</v>
      </c>
      <c r="E52" s="6">
        <v>50</v>
      </c>
      <c r="F52" s="6">
        <v>38</v>
      </c>
    </row>
    <row r="53" spans="1:6" x14ac:dyDescent="0.25">
      <c r="A53" s="6">
        <v>52</v>
      </c>
      <c r="B53" s="634" t="s">
        <v>1653</v>
      </c>
      <c r="C53" s="635">
        <v>24</v>
      </c>
      <c r="D53" s="622" t="s">
        <v>3423</v>
      </c>
      <c r="E53" s="6">
        <v>51</v>
      </c>
      <c r="F53" s="6">
        <v>34</v>
      </c>
    </row>
    <row r="54" spans="1:6" x14ac:dyDescent="0.25">
      <c r="A54" s="6">
        <v>53</v>
      </c>
      <c r="B54" s="634" t="s">
        <v>3241</v>
      </c>
      <c r="C54" s="635">
        <v>27</v>
      </c>
      <c r="D54" s="622" t="s">
        <v>3466</v>
      </c>
      <c r="E54" s="6">
        <v>74</v>
      </c>
      <c r="F54" s="6">
        <v>46</v>
      </c>
    </row>
    <row r="55" spans="1:6" ht="16.5" x14ac:dyDescent="0.25">
      <c r="A55" s="6">
        <v>54</v>
      </c>
      <c r="B55" s="634" t="s">
        <v>3215</v>
      </c>
      <c r="C55" s="635">
        <v>26</v>
      </c>
      <c r="D55" s="622" t="s">
        <v>3438</v>
      </c>
      <c r="E55" s="6">
        <v>18</v>
      </c>
      <c r="F55" s="6">
        <v>43</v>
      </c>
    </row>
    <row r="56" spans="1:6" ht="16.5" x14ac:dyDescent="0.25">
      <c r="A56" s="6">
        <v>55</v>
      </c>
      <c r="B56" s="634" t="s">
        <v>3233</v>
      </c>
      <c r="C56" s="635">
        <v>23</v>
      </c>
      <c r="D56" s="622" t="s">
        <v>3424</v>
      </c>
      <c r="E56" s="6">
        <v>53</v>
      </c>
      <c r="F56" s="6">
        <v>40</v>
      </c>
    </row>
    <row r="57" spans="1:6" ht="16.5" x14ac:dyDescent="0.25">
      <c r="A57" s="6">
        <v>56</v>
      </c>
      <c r="B57" s="634" t="s">
        <v>2937</v>
      </c>
      <c r="C57" s="635">
        <v>28</v>
      </c>
      <c r="D57" s="622" t="s">
        <v>3562</v>
      </c>
      <c r="E57" s="6">
        <v>47</v>
      </c>
      <c r="F57" s="6">
        <v>26</v>
      </c>
    </row>
    <row r="58" spans="1:6" ht="16.5" x14ac:dyDescent="0.25">
      <c r="A58" s="6">
        <v>57</v>
      </c>
      <c r="B58" s="634" t="s">
        <v>2947</v>
      </c>
      <c r="C58" s="635">
        <v>23</v>
      </c>
      <c r="D58" s="622" t="s">
        <v>3451</v>
      </c>
      <c r="E58" s="6">
        <v>58</v>
      </c>
      <c r="F58" s="6">
        <v>32</v>
      </c>
    </row>
    <row r="59" spans="1:6" ht="16.5" x14ac:dyDescent="0.25">
      <c r="A59" s="8">
        <v>58</v>
      </c>
      <c r="B59" s="636" t="s">
        <v>2950</v>
      </c>
      <c r="C59" s="637">
        <v>25</v>
      </c>
      <c r="D59" s="623" t="s">
        <v>3449</v>
      </c>
      <c r="E59" s="8">
        <v>56</v>
      </c>
      <c r="F59" s="8">
        <v>67</v>
      </c>
    </row>
    <row r="60" spans="1:6" ht="16.5" x14ac:dyDescent="0.25">
      <c r="A60" s="8">
        <v>59</v>
      </c>
      <c r="B60" s="636" t="s">
        <v>2952</v>
      </c>
      <c r="C60" s="637">
        <v>27</v>
      </c>
      <c r="D60" s="623" t="s">
        <v>3487</v>
      </c>
      <c r="E60" s="8">
        <v>61</v>
      </c>
      <c r="F60" s="8">
        <v>115</v>
      </c>
    </row>
    <row r="61" spans="1:6" ht="16.5" x14ac:dyDescent="0.25">
      <c r="A61" s="8">
        <v>60</v>
      </c>
      <c r="B61" s="636" t="s">
        <v>2948</v>
      </c>
      <c r="C61" s="637">
        <v>27</v>
      </c>
      <c r="D61" s="623" t="s">
        <v>3485</v>
      </c>
      <c r="E61" s="8">
        <v>59</v>
      </c>
      <c r="F61" s="8">
        <v>116</v>
      </c>
    </row>
    <row r="62" spans="1:6" ht="16.5" x14ac:dyDescent="0.25">
      <c r="A62" s="8">
        <v>61</v>
      </c>
      <c r="B62" s="636" t="s">
        <v>2946</v>
      </c>
      <c r="C62" s="637">
        <v>27</v>
      </c>
      <c r="D62" s="623" t="s">
        <v>3486</v>
      </c>
      <c r="E62" s="8">
        <v>60</v>
      </c>
      <c r="F62" s="8">
        <v>132</v>
      </c>
    </row>
    <row r="63" spans="1:6" ht="16.5" x14ac:dyDescent="0.25">
      <c r="A63" s="8">
        <v>62</v>
      </c>
      <c r="B63" s="636" t="s">
        <v>2949</v>
      </c>
      <c r="C63" s="637">
        <v>25</v>
      </c>
      <c r="D63" s="623" t="s">
        <v>3448</v>
      </c>
      <c r="E63" s="8">
        <v>48</v>
      </c>
      <c r="F63" s="8">
        <v>25</v>
      </c>
    </row>
    <row r="64" spans="1:6" ht="16.5" x14ac:dyDescent="0.25">
      <c r="A64" s="8">
        <v>63</v>
      </c>
      <c r="B64" s="636" t="s">
        <v>3092</v>
      </c>
      <c r="C64" s="637">
        <v>25</v>
      </c>
      <c r="D64" s="623" t="s">
        <v>3441</v>
      </c>
      <c r="E64" s="8">
        <v>63</v>
      </c>
      <c r="F64" s="8">
        <v>111</v>
      </c>
    </row>
    <row r="65" spans="1:6" ht="16.5" x14ac:dyDescent="0.25">
      <c r="A65" s="8">
        <v>64</v>
      </c>
      <c r="B65" s="636" t="s">
        <v>3227</v>
      </c>
      <c r="C65" s="637">
        <v>26</v>
      </c>
      <c r="D65" s="623" t="s">
        <v>3432</v>
      </c>
      <c r="E65" s="8">
        <v>42</v>
      </c>
      <c r="F65" s="8">
        <v>49</v>
      </c>
    </row>
    <row r="66" spans="1:6" ht="16.5" x14ac:dyDescent="0.25">
      <c r="A66" s="8">
        <v>65</v>
      </c>
      <c r="B66" s="636" t="s">
        <v>3232</v>
      </c>
      <c r="C66" s="637">
        <v>30</v>
      </c>
      <c r="D66" s="623" t="s">
        <v>3774</v>
      </c>
      <c r="E66" s="8">
        <v>55</v>
      </c>
      <c r="F66" s="8">
        <v>98</v>
      </c>
    </row>
    <row r="67" spans="1:6" ht="16.5" x14ac:dyDescent="0.25">
      <c r="A67" s="8">
        <v>66</v>
      </c>
      <c r="B67" s="636" t="s">
        <v>3244</v>
      </c>
      <c r="C67" s="637">
        <v>29</v>
      </c>
      <c r="D67" s="623" t="s">
        <v>3508</v>
      </c>
      <c r="E67" s="8">
        <v>83</v>
      </c>
      <c r="F67" s="8">
        <v>96</v>
      </c>
    </row>
    <row r="68" spans="1:6" ht="16.5" x14ac:dyDescent="0.25">
      <c r="A68" s="8">
        <v>67</v>
      </c>
      <c r="B68" s="636" t="s">
        <v>3245</v>
      </c>
      <c r="C68" s="637">
        <v>25</v>
      </c>
      <c r="D68" s="623" t="s">
        <v>3453</v>
      </c>
      <c r="E68" s="8">
        <v>86</v>
      </c>
      <c r="F68" s="8">
        <v>92</v>
      </c>
    </row>
    <row r="69" spans="1:6" x14ac:dyDescent="0.25">
      <c r="A69" s="8">
        <v>68</v>
      </c>
      <c r="B69" s="636" t="s">
        <v>3235</v>
      </c>
      <c r="C69" s="637">
        <v>27</v>
      </c>
      <c r="D69" s="623" t="s">
        <v>3466</v>
      </c>
      <c r="E69" s="8">
        <v>64</v>
      </c>
      <c r="F69" s="8">
        <v>38</v>
      </c>
    </row>
    <row r="70" spans="1:6" ht="16.5" x14ac:dyDescent="0.25">
      <c r="A70" s="8">
        <v>69</v>
      </c>
      <c r="B70" s="636" t="s">
        <v>3240</v>
      </c>
      <c r="C70" s="637">
        <v>24</v>
      </c>
      <c r="D70" s="623" t="s">
        <v>3440</v>
      </c>
      <c r="E70" s="8">
        <v>69</v>
      </c>
      <c r="F70" s="8">
        <v>47</v>
      </c>
    </row>
    <row r="71" spans="1:6" ht="16.5" x14ac:dyDescent="0.25">
      <c r="A71" s="8">
        <v>70</v>
      </c>
      <c r="B71" s="636" t="s">
        <v>2956</v>
      </c>
      <c r="C71" s="637">
        <v>24</v>
      </c>
      <c r="D71" s="623" t="s">
        <v>3463</v>
      </c>
      <c r="E71" s="8">
        <v>62</v>
      </c>
      <c r="F71" s="8">
        <v>121</v>
      </c>
    </row>
    <row r="72" spans="1:6" ht="16.5" x14ac:dyDescent="0.25">
      <c r="A72" s="8">
        <v>71</v>
      </c>
      <c r="B72" s="636" t="s">
        <v>2957</v>
      </c>
      <c r="C72" s="637">
        <v>24</v>
      </c>
      <c r="D72" s="623" t="s">
        <v>3464</v>
      </c>
      <c r="E72" s="8">
        <v>70</v>
      </c>
      <c r="F72" s="8">
        <v>80</v>
      </c>
    </row>
    <row r="73" spans="1:6" ht="16.5" x14ac:dyDescent="0.25">
      <c r="A73" s="8">
        <v>72</v>
      </c>
      <c r="B73" s="636" t="s">
        <v>2958</v>
      </c>
      <c r="C73" s="637">
        <v>27</v>
      </c>
      <c r="D73" s="623" t="s">
        <v>3488</v>
      </c>
      <c r="E73" s="8">
        <v>71</v>
      </c>
      <c r="F73" s="8">
        <v>28</v>
      </c>
    </row>
    <row r="74" spans="1:6" ht="16.5" x14ac:dyDescent="0.25">
      <c r="A74" s="8">
        <v>73</v>
      </c>
      <c r="B74" s="636" t="s">
        <v>2953</v>
      </c>
      <c r="C74" s="637">
        <v>28</v>
      </c>
      <c r="D74" s="623" t="s">
        <v>3563</v>
      </c>
      <c r="E74" s="8">
        <v>73</v>
      </c>
      <c r="F74" s="8">
        <v>66</v>
      </c>
    </row>
    <row r="75" spans="1:6" ht="16.5" x14ac:dyDescent="0.25">
      <c r="A75" s="8">
        <v>74</v>
      </c>
      <c r="B75" s="636" t="s">
        <v>3242</v>
      </c>
      <c r="C75" s="637">
        <v>25</v>
      </c>
      <c r="D75" s="623" t="s">
        <v>3442</v>
      </c>
      <c r="E75" s="8">
        <v>76</v>
      </c>
      <c r="F75" s="8">
        <v>105</v>
      </c>
    </row>
    <row r="76" spans="1:6" x14ac:dyDescent="0.25">
      <c r="A76" s="8">
        <v>75</v>
      </c>
      <c r="B76" s="636" t="s">
        <v>3093</v>
      </c>
      <c r="C76" s="637">
        <v>31</v>
      </c>
      <c r="D76" s="623" t="s">
        <v>4076</v>
      </c>
      <c r="E76" s="8">
        <v>75</v>
      </c>
      <c r="F76" s="8">
        <v>107</v>
      </c>
    </row>
    <row r="77" spans="1:6" x14ac:dyDescent="0.25">
      <c r="A77" s="8">
        <v>76</v>
      </c>
      <c r="B77" s="636" t="s">
        <v>3246</v>
      </c>
      <c r="C77" s="637">
        <v>28</v>
      </c>
      <c r="D77" s="623" t="s">
        <v>3509</v>
      </c>
      <c r="E77" s="8">
        <v>87</v>
      </c>
      <c r="F77" s="8">
        <v>48</v>
      </c>
    </row>
    <row r="78" spans="1:6" ht="16.5" x14ac:dyDescent="0.25">
      <c r="A78" s="8">
        <v>77</v>
      </c>
      <c r="B78" s="636" t="s">
        <v>2825</v>
      </c>
      <c r="C78" s="637">
        <v>27</v>
      </c>
      <c r="D78" s="623" t="s">
        <v>3444</v>
      </c>
      <c r="E78" s="8">
        <v>77</v>
      </c>
      <c r="F78" s="8">
        <v>63</v>
      </c>
    </row>
    <row r="79" spans="1:6" ht="16.5" x14ac:dyDescent="0.25">
      <c r="A79" s="8">
        <v>78</v>
      </c>
      <c r="B79" s="636" t="s">
        <v>2829</v>
      </c>
      <c r="C79" s="637">
        <v>32</v>
      </c>
      <c r="D79" s="623" t="s">
        <v>3796</v>
      </c>
      <c r="E79" s="8">
        <v>79</v>
      </c>
      <c r="F79" s="8">
        <v>57</v>
      </c>
    </row>
    <row r="80" spans="1:6" ht="16.5" x14ac:dyDescent="0.25">
      <c r="A80" s="8">
        <v>79</v>
      </c>
      <c r="B80" s="636" t="s">
        <v>2832</v>
      </c>
      <c r="C80" s="637">
        <v>26</v>
      </c>
      <c r="D80" s="623" t="s">
        <v>3446</v>
      </c>
      <c r="E80" s="8">
        <v>80</v>
      </c>
      <c r="F80" s="8">
        <v>61</v>
      </c>
    </row>
    <row r="81" spans="1:6" ht="16.5" x14ac:dyDescent="0.25">
      <c r="A81" s="8">
        <v>80</v>
      </c>
      <c r="B81" s="636" t="s">
        <v>2826</v>
      </c>
      <c r="C81" s="637">
        <v>28</v>
      </c>
      <c r="D81" s="623" t="s">
        <v>3445</v>
      </c>
      <c r="E81" s="8">
        <v>78</v>
      </c>
      <c r="F81" s="8">
        <v>62</v>
      </c>
    </row>
    <row r="82" spans="1:6" ht="16.5" x14ac:dyDescent="0.25">
      <c r="A82" s="8">
        <v>81</v>
      </c>
      <c r="B82" s="636" t="s">
        <v>3251</v>
      </c>
      <c r="C82" s="637">
        <v>24</v>
      </c>
      <c r="D82" s="623" t="s">
        <v>3469</v>
      </c>
      <c r="E82" s="8">
        <v>95</v>
      </c>
      <c r="F82" s="8">
        <v>90</v>
      </c>
    </row>
    <row r="83" spans="1:6" ht="16.5" x14ac:dyDescent="0.25">
      <c r="A83" s="8">
        <v>82</v>
      </c>
      <c r="B83" s="636" t="s">
        <v>2954</v>
      </c>
      <c r="C83" s="637">
        <v>28</v>
      </c>
      <c r="D83" s="623" t="s">
        <v>3563</v>
      </c>
      <c r="E83" s="8">
        <v>82</v>
      </c>
      <c r="F83" s="8">
        <v>77</v>
      </c>
    </row>
    <row r="84" spans="1:6" ht="16.5" x14ac:dyDescent="0.25">
      <c r="A84" s="8">
        <v>83</v>
      </c>
      <c r="B84" s="636" t="s">
        <v>3231</v>
      </c>
      <c r="C84" s="637">
        <v>26</v>
      </c>
      <c r="D84" s="623" t="s">
        <v>3435</v>
      </c>
      <c r="E84" s="8">
        <v>52</v>
      </c>
      <c r="F84" s="8">
        <v>41</v>
      </c>
    </row>
    <row r="85" spans="1:6" ht="16.5" x14ac:dyDescent="0.25">
      <c r="A85" s="8">
        <v>84</v>
      </c>
      <c r="B85" s="636" t="s">
        <v>2964</v>
      </c>
      <c r="C85" s="637">
        <v>22</v>
      </c>
      <c r="D85" s="623" t="s">
        <v>3491</v>
      </c>
      <c r="E85" s="8">
        <v>100</v>
      </c>
      <c r="F85" s="8">
        <v>259</v>
      </c>
    </row>
    <row r="86" spans="1:6" ht="16.5" x14ac:dyDescent="0.25">
      <c r="A86" s="8">
        <v>85</v>
      </c>
      <c r="B86" s="636" t="s">
        <v>3095</v>
      </c>
      <c r="C86" s="637">
        <v>26</v>
      </c>
      <c r="D86" s="623" t="s">
        <v>3482</v>
      </c>
      <c r="E86" s="8">
        <v>91</v>
      </c>
      <c r="F86" s="8">
        <v>52</v>
      </c>
    </row>
    <row r="87" spans="1:6" ht="16.5" x14ac:dyDescent="0.25">
      <c r="A87" s="8">
        <v>86</v>
      </c>
      <c r="B87" s="636" t="s">
        <v>1644</v>
      </c>
      <c r="C87" s="637">
        <v>23</v>
      </c>
      <c r="D87" s="623" t="s">
        <v>3403</v>
      </c>
      <c r="E87" s="8">
        <v>107</v>
      </c>
      <c r="F87" s="8">
        <v>39</v>
      </c>
    </row>
    <row r="88" spans="1:6" ht="16.5" x14ac:dyDescent="0.25">
      <c r="A88" s="8">
        <v>87</v>
      </c>
      <c r="B88" s="636" t="s">
        <v>3243</v>
      </c>
      <c r="C88" s="637">
        <v>22</v>
      </c>
      <c r="D88" s="623" t="s">
        <v>3443</v>
      </c>
      <c r="E88" s="8">
        <v>81</v>
      </c>
      <c r="F88" s="613"/>
    </row>
    <row r="89" spans="1:6" ht="16.5" x14ac:dyDescent="0.25">
      <c r="A89" s="8">
        <v>88</v>
      </c>
      <c r="B89" s="636" t="s">
        <v>3249</v>
      </c>
      <c r="C89" s="637">
        <v>23</v>
      </c>
      <c r="D89" s="623" t="s">
        <v>3455</v>
      </c>
      <c r="E89" s="8">
        <v>93</v>
      </c>
      <c r="F89" s="8">
        <v>155</v>
      </c>
    </row>
    <row r="90" spans="1:6" x14ac:dyDescent="0.25">
      <c r="A90" s="8">
        <v>89</v>
      </c>
      <c r="B90" s="636" t="s">
        <v>3238</v>
      </c>
      <c r="C90" s="637">
        <v>31</v>
      </c>
      <c r="D90" s="623" t="s">
        <v>3776</v>
      </c>
      <c r="E90" s="8">
        <v>67</v>
      </c>
      <c r="F90" s="8">
        <v>44</v>
      </c>
    </row>
    <row r="91" spans="1:6" ht="16.5" x14ac:dyDescent="0.25">
      <c r="A91" s="8">
        <v>90</v>
      </c>
      <c r="B91" s="636" t="s">
        <v>3102</v>
      </c>
      <c r="C91" s="637">
        <v>26</v>
      </c>
      <c r="D91" s="623" t="s">
        <v>3502</v>
      </c>
      <c r="E91" s="8">
        <v>126</v>
      </c>
      <c r="F91" s="8">
        <v>109</v>
      </c>
    </row>
    <row r="92" spans="1:6" x14ac:dyDescent="0.25">
      <c r="A92" s="8">
        <v>91</v>
      </c>
      <c r="B92" s="636" t="s">
        <v>3094</v>
      </c>
      <c r="C92" s="637">
        <v>36</v>
      </c>
      <c r="D92" s="623" t="s">
        <v>3821</v>
      </c>
      <c r="E92" s="8">
        <v>85</v>
      </c>
      <c r="F92" s="8"/>
    </row>
    <row r="93" spans="1:6" ht="16.5" x14ac:dyDescent="0.25">
      <c r="A93" s="8">
        <v>92</v>
      </c>
      <c r="B93" s="636" t="s">
        <v>3236</v>
      </c>
      <c r="C93" s="637">
        <v>29</v>
      </c>
      <c r="D93" s="623" t="s">
        <v>3507</v>
      </c>
      <c r="E93" s="8">
        <v>65</v>
      </c>
      <c r="F93" s="8">
        <v>75</v>
      </c>
    </row>
    <row r="94" spans="1:6" x14ac:dyDescent="0.25">
      <c r="A94" s="8">
        <v>93</v>
      </c>
      <c r="B94" s="636" t="s">
        <v>4062</v>
      </c>
      <c r="C94" s="637"/>
      <c r="D94" s="623" t="s">
        <v>4074</v>
      </c>
      <c r="E94" s="8"/>
      <c r="F94" s="8">
        <v>71</v>
      </c>
    </row>
    <row r="95" spans="1:6" x14ac:dyDescent="0.25">
      <c r="A95" s="8">
        <v>94</v>
      </c>
      <c r="B95" s="636" t="s">
        <v>3252</v>
      </c>
      <c r="C95" s="637">
        <v>33</v>
      </c>
      <c r="D95" s="623" t="s">
        <v>3807</v>
      </c>
      <c r="E95" s="8">
        <v>96</v>
      </c>
      <c r="F95" s="8">
        <v>100</v>
      </c>
    </row>
    <row r="96" spans="1:6" ht="16.5" x14ac:dyDescent="0.25">
      <c r="A96" s="8">
        <v>95</v>
      </c>
      <c r="B96" s="636" t="s">
        <v>3254</v>
      </c>
      <c r="C96" s="637">
        <v>26</v>
      </c>
      <c r="D96" s="623" t="s">
        <v>3467</v>
      </c>
      <c r="E96" s="8">
        <v>104</v>
      </c>
      <c r="F96" s="8">
        <v>74</v>
      </c>
    </row>
    <row r="97" spans="1:6" ht="16.5" x14ac:dyDescent="0.25">
      <c r="A97" s="8">
        <v>96</v>
      </c>
      <c r="B97" s="636" t="s">
        <v>3259</v>
      </c>
      <c r="C97" s="637">
        <v>24</v>
      </c>
      <c r="D97" s="623" t="s">
        <v>3457</v>
      </c>
      <c r="E97" s="8">
        <v>105</v>
      </c>
      <c r="F97" s="8">
        <v>91</v>
      </c>
    </row>
    <row r="98" spans="1:6" ht="16.5" x14ac:dyDescent="0.25">
      <c r="A98" s="11">
        <v>97</v>
      </c>
      <c r="B98" s="638" t="s">
        <v>2966</v>
      </c>
      <c r="C98" s="639">
        <v>24</v>
      </c>
      <c r="D98" s="624" t="s">
        <v>3493</v>
      </c>
      <c r="E98" s="11">
        <v>119</v>
      </c>
      <c r="F98" s="11">
        <v>140</v>
      </c>
    </row>
    <row r="99" spans="1:6" ht="16.5" x14ac:dyDescent="0.25">
      <c r="A99" s="11">
        <v>98</v>
      </c>
      <c r="B99" s="638" t="s">
        <v>2967</v>
      </c>
      <c r="C99" s="639">
        <v>27</v>
      </c>
      <c r="D99" s="624" t="s">
        <v>3564</v>
      </c>
      <c r="E99" s="11">
        <v>129</v>
      </c>
      <c r="F99" s="11">
        <v>114</v>
      </c>
    </row>
    <row r="100" spans="1:6" ht="16.5" x14ac:dyDescent="0.25">
      <c r="A100" s="11">
        <v>99</v>
      </c>
      <c r="B100" s="638" t="s">
        <v>2971</v>
      </c>
      <c r="C100" s="639">
        <v>27</v>
      </c>
      <c r="D100" s="624" t="s">
        <v>3565</v>
      </c>
      <c r="E100" s="11">
        <v>139</v>
      </c>
      <c r="F100" s="11">
        <v>119</v>
      </c>
    </row>
    <row r="101" spans="1:6" x14ac:dyDescent="0.25">
      <c r="A101" s="11">
        <v>100</v>
      </c>
      <c r="B101" s="638" t="s">
        <v>2955</v>
      </c>
      <c r="C101" s="639">
        <v>29</v>
      </c>
      <c r="D101" s="624" t="s">
        <v>3633</v>
      </c>
      <c r="E101" s="11">
        <v>84</v>
      </c>
      <c r="F101" s="11">
        <v>126</v>
      </c>
    </row>
    <row r="102" spans="1:6" ht="16.5" x14ac:dyDescent="0.25">
      <c r="A102" s="11">
        <v>101</v>
      </c>
      <c r="B102" s="638" t="s">
        <v>2833</v>
      </c>
      <c r="C102" s="639">
        <v>26</v>
      </c>
      <c r="D102" s="624" t="s">
        <v>3458</v>
      </c>
      <c r="E102" s="11">
        <v>101</v>
      </c>
      <c r="F102" s="11">
        <v>83</v>
      </c>
    </row>
    <row r="103" spans="1:6" ht="16.5" x14ac:dyDescent="0.25">
      <c r="A103" s="11">
        <v>102</v>
      </c>
      <c r="B103" s="638" t="s">
        <v>2838</v>
      </c>
      <c r="C103" s="639">
        <v>31</v>
      </c>
      <c r="D103" s="624" t="s">
        <v>3419</v>
      </c>
      <c r="E103" s="11">
        <v>102</v>
      </c>
      <c r="F103" s="11">
        <v>54</v>
      </c>
    </row>
    <row r="104" spans="1:6" ht="16.5" x14ac:dyDescent="0.25">
      <c r="A104" s="11">
        <v>103</v>
      </c>
      <c r="B104" s="638" t="s">
        <v>2969</v>
      </c>
      <c r="C104" s="639">
        <v>26</v>
      </c>
      <c r="D104" s="624" t="s">
        <v>3495</v>
      </c>
      <c r="E104" s="11">
        <v>131</v>
      </c>
      <c r="F104" s="11">
        <v>118</v>
      </c>
    </row>
    <row r="105" spans="1:6" ht="16.5" x14ac:dyDescent="0.25">
      <c r="A105" s="11">
        <v>104</v>
      </c>
      <c r="B105" s="638" t="s">
        <v>3265</v>
      </c>
      <c r="C105" s="639">
        <v>27</v>
      </c>
      <c r="D105" s="624" t="s">
        <v>3511</v>
      </c>
      <c r="E105" s="11">
        <v>106</v>
      </c>
      <c r="F105" s="11">
        <v>72</v>
      </c>
    </row>
    <row r="106" spans="1:6" ht="16.5" x14ac:dyDescent="0.25">
      <c r="A106" s="11">
        <v>105</v>
      </c>
      <c r="B106" s="638" t="s">
        <v>3255</v>
      </c>
      <c r="C106" s="639">
        <v>25</v>
      </c>
      <c r="D106" s="624" t="s">
        <v>3513</v>
      </c>
      <c r="E106" s="11">
        <v>111</v>
      </c>
      <c r="F106" s="11">
        <v>149</v>
      </c>
    </row>
    <row r="107" spans="1:6" ht="16.5" x14ac:dyDescent="0.25">
      <c r="A107" s="11">
        <v>106</v>
      </c>
      <c r="B107" s="638" t="s">
        <v>1652</v>
      </c>
      <c r="C107" s="639">
        <v>27</v>
      </c>
      <c r="D107" s="624" t="s">
        <v>3512</v>
      </c>
      <c r="E107" s="11">
        <v>122</v>
      </c>
      <c r="F107" s="11">
        <v>104</v>
      </c>
    </row>
    <row r="108" spans="1:6" ht="16.5" x14ac:dyDescent="0.25">
      <c r="A108" s="11">
        <v>107</v>
      </c>
      <c r="B108" s="638" t="s">
        <v>3250</v>
      </c>
      <c r="C108" s="639">
        <v>24</v>
      </c>
      <c r="D108" s="624" t="s">
        <v>3456</v>
      </c>
      <c r="E108" s="11">
        <v>94</v>
      </c>
      <c r="F108" s="11">
        <v>51</v>
      </c>
    </row>
    <row r="109" spans="1:6" x14ac:dyDescent="0.25">
      <c r="A109" s="11">
        <v>108</v>
      </c>
      <c r="B109" s="638" t="s">
        <v>3247</v>
      </c>
      <c r="C109" s="639">
        <v>28</v>
      </c>
      <c r="D109" s="624" t="s">
        <v>3510</v>
      </c>
      <c r="E109" s="11">
        <v>88</v>
      </c>
      <c r="F109" s="11">
        <v>50</v>
      </c>
    </row>
    <row r="110" spans="1:6" ht="16.5" x14ac:dyDescent="0.25">
      <c r="A110" s="11">
        <v>109</v>
      </c>
      <c r="B110" s="638" t="s">
        <v>3116</v>
      </c>
      <c r="C110" s="639">
        <v>24</v>
      </c>
      <c r="D110" s="624" t="s">
        <v>3578</v>
      </c>
      <c r="E110" s="11">
        <v>185</v>
      </c>
      <c r="F110" s="11">
        <v>135</v>
      </c>
    </row>
    <row r="111" spans="1:6" ht="16.5" x14ac:dyDescent="0.25">
      <c r="A111" s="11">
        <v>110</v>
      </c>
      <c r="B111" s="638" t="s">
        <v>3200</v>
      </c>
      <c r="C111" s="639">
        <v>22</v>
      </c>
      <c r="D111" s="624" t="s">
        <v>3447</v>
      </c>
      <c r="E111" s="11">
        <v>90</v>
      </c>
      <c r="F111" s="11">
        <v>69</v>
      </c>
    </row>
    <row r="112" spans="1:6" ht="16.5" x14ac:dyDescent="0.25">
      <c r="A112" s="11">
        <v>111</v>
      </c>
      <c r="B112" s="638" t="s">
        <v>3267</v>
      </c>
      <c r="C112" s="639">
        <v>27</v>
      </c>
      <c r="D112" s="624" t="s">
        <v>3605</v>
      </c>
      <c r="E112" s="11">
        <v>148</v>
      </c>
      <c r="F112" s="11">
        <v>151</v>
      </c>
    </row>
    <row r="113" spans="1:6" ht="16.5" x14ac:dyDescent="0.25">
      <c r="A113" s="11">
        <v>112</v>
      </c>
      <c r="B113" s="638" t="s">
        <v>1646</v>
      </c>
      <c r="C113" s="639">
        <v>25</v>
      </c>
      <c r="D113" s="624" t="s">
        <v>3468</v>
      </c>
      <c r="E113" s="11">
        <v>92</v>
      </c>
      <c r="F113" s="11">
        <v>188</v>
      </c>
    </row>
    <row r="114" spans="1:6" ht="16.5" x14ac:dyDescent="0.25">
      <c r="A114" s="11">
        <v>113</v>
      </c>
      <c r="B114" s="638" t="s">
        <v>3260</v>
      </c>
      <c r="C114" s="639">
        <v>24</v>
      </c>
      <c r="D114" s="624" t="s">
        <v>3478</v>
      </c>
      <c r="E114" s="11">
        <v>117</v>
      </c>
      <c r="F114" s="11">
        <v>103</v>
      </c>
    </row>
    <row r="115" spans="1:6" ht="16.5" x14ac:dyDescent="0.25">
      <c r="A115" s="11">
        <v>114</v>
      </c>
      <c r="B115" s="638" t="s">
        <v>2961</v>
      </c>
      <c r="C115" s="639">
        <v>25</v>
      </c>
      <c r="D115" s="624" t="s">
        <v>3489</v>
      </c>
      <c r="E115" s="11">
        <v>97</v>
      </c>
      <c r="F115" s="11">
        <v>125</v>
      </c>
    </row>
    <row r="116" spans="1:6" x14ac:dyDescent="0.25">
      <c r="A116" s="11">
        <v>115</v>
      </c>
      <c r="B116" s="638" t="s">
        <v>4069</v>
      </c>
      <c r="C116" s="639">
        <v>25</v>
      </c>
      <c r="D116" s="624" t="s">
        <v>4077</v>
      </c>
      <c r="E116" s="11" t="s">
        <v>4073</v>
      </c>
      <c r="F116" s="11">
        <v>89</v>
      </c>
    </row>
    <row r="117" spans="1:6" ht="16.5" x14ac:dyDescent="0.25">
      <c r="A117" s="11">
        <v>116</v>
      </c>
      <c r="B117" s="638" t="s">
        <v>3096</v>
      </c>
      <c r="C117" s="639">
        <v>27</v>
      </c>
      <c r="D117" s="624" t="s">
        <v>3483</v>
      </c>
      <c r="E117" s="11">
        <v>109</v>
      </c>
      <c r="F117" s="11">
        <v>68</v>
      </c>
    </row>
    <row r="118" spans="1:6" ht="16.5" x14ac:dyDescent="0.25">
      <c r="A118" s="11">
        <v>117</v>
      </c>
      <c r="B118" s="638" t="s">
        <v>3256</v>
      </c>
      <c r="C118" s="639">
        <v>23</v>
      </c>
      <c r="D118" s="624" t="s">
        <v>3514</v>
      </c>
      <c r="E118" s="11">
        <v>112</v>
      </c>
      <c r="F118" s="11">
        <v>153</v>
      </c>
    </row>
    <row r="119" spans="1:6" x14ac:dyDescent="0.25">
      <c r="A119" s="11">
        <v>118</v>
      </c>
      <c r="B119" s="638" t="s">
        <v>3104</v>
      </c>
      <c r="C119" s="639">
        <v>25</v>
      </c>
      <c r="D119" s="624" t="s">
        <v>3503</v>
      </c>
      <c r="E119" s="11">
        <v>128</v>
      </c>
      <c r="F119" s="11">
        <v>134</v>
      </c>
    </row>
    <row r="120" spans="1:6" ht="16.5" x14ac:dyDescent="0.25">
      <c r="A120" s="11">
        <v>119</v>
      </c>
      <c r="B120" s="638" t="s">
        <v>2962</v>
      </c>
      <c r="C120" s="639">
        <v>22</v>
      </c>
      <c r="D120" s="624" t="s">
        <v>3490</v>
      </c>
      <c r="E120" s="11">
        <v>98</v>
      </c>
      <c r="F120" s="11"/>
    </row>
    <row r="121" spans="1:6" ht="16.5" x14ac:dyDescent="0.25">
      <c r="A121" s="11">
        <v>120</v>
      </c>
      <c r="B121" s="638" t="s">
        <v>2837</v>
      </c>
      <c r="C121" s="639">
        <v>25</v>
      </c>
      <c r="D121" s="624" t="s">
        <v>3517</v>
      </c>
      <c r="E121" s="11">
        <v>248</v>
      </c>
      <c r="F121" s="11">
        <v>85</v>
      </c>
    </row>
    <row r="122" spans="1:6" ht="16.5" x14ac:dyDescent="0.25">
      <c r="A122" s="11">
        <v>121</v>
      </c>
      <c r="B122" s="638" t="s">
        <v>3257</v>
      </c>
      <c r="C122" s="639">
        <v>21</v>
      </c>
      <c r="D122" s="624" t="s">
        <v>3472</v>
      </c>
      <c r="E122" s="11">
        <v>113</v>
      </c>
      <c r="F122" s="614"/>
    </row>
    <row r="123" spans="1:6" ht="16.5" x14ac:dyDescent="0.25">
      <c r="A123" s="11">
        <v>122</v>
      </c>
      <c r="B123" s="638" t="s">
        <v>3258</v>
      </c>
      <c r="C123" s="639">
        <v>24</v>
      </c>
      <c r="D123" s="624" t="s">
        <v>3477</v>
      </c>
      <c r="E123" s="11">
        <v>115</v>
      </c>
      <c r="F123" s="11">
        <v>106</v>
      </c>
    </row>
    <row r="124" spans="1:6" ht="16.5" x14ac:dyDescent="0.25">
      <c r="A124" s="11">
        <v>123</v>
      </c>
      <c r="B124" s="638" t="s">
        <v>3097</v>
      </c>
      <c r="C124" s="639">
        <v>29</v>
      </c>
      <c r="D124" s="624" t="s">
        <v>3505</v>
      </c>
      <c r="E124" s="11">
        <v>110</v>
      </c>
      <c r="F124" s="11">
        <v>138</v>
      </c>
    </row>
    <row r="125" spans="1:6" ht="16.5" x14ac:dyDescent="0.25">
      <c r="A125" s="11">
        <v>124</v>
      </c>
      <c r="B125" s="638" t="s">
        <v>3098</v>
      </c>
      <c r="C125" s="639">
        <v>26</v>
      </c>
      <c r="D125" s="624" t="s">
        <v>3494</v>
      </c>
      <c r="E125" s="11">
        <v>116</v>
      </c>
      <c r="F125" s="11">
        <v>220</v>
      </c>
    </row>
    <row r="126" spans="1:6" ht="16.5" x14ac:dyDescent="0.25">
      <c r="A126" s="11">
        <v>125</v>
      </c>
      <c r="B126" s="638" t="s">
        <v>3261</v>
      </c>
      <c r="C126" s="639">
        <v>25</v>
      </c>
      <c r="D126" s="624" t="s">
        <v>3479</v>
      </c>
      <c r="E126" s="11">
        <v>121</v>
      </c>
      <c r="F126" s="11">
        <v>93</v>
      </c>
    </row>
    <row r="127" spans="1:6" ht="16.5" x14ac:dyDescent="0.25">
      <c r="A127" s="11">
        <v>126</v>
      </c>
      <c r="B127" s="638" t="s">
        <v>3107</v>
      </c>
      <c r="C127" s="639">
        <v>25</v>
      </c>
      <c r="D127" s="624" t="s">
        <v>3577</v>
      </c>
      <c r="E127" s="11">
        <v>146</v>
      </c>
      <c r="F127" s="11">
        <v>314</v>
      </c>
    </row>
    <row r="128" spans="1:6" ht="16.5" x14ac:dyDescent="0.25">
      <c r="A128" s="11">
        <v>127</v>
      </c>
      <c r="B128" s="638" t="s">
        <v>3101</v>
      </c>
      <c r="C128" s="639">
        <v>33</v>
      </c>
      <c r="D128" s="624" t="s">
        <v>3787</v>
      </c>
      <c r="E128" s="11">
        <v>124</v>
      </c>
      <c r="F128" s="11">
        <v>209</v>
      </c>
    </row>
    <row r="129" spans="1:6" ht="16.5" x14ac:dyDescent="0.25">
      <c r="A129" s="11">
        <v>128</v>
      </c>
      <c r="B129" s="638" t="s">
        <v>3192</v>
      </c>
      <c r="C129" s="639">
        <v>26</v>
      </c>
      <c r="D129" s="624" t="s">
        <v>3585</v>
      </c>
      <c r="E129" s="11">
        <v>201</v>
      </c>
      <c r="F129" s="11">
        <v>320</v>
      </c>
    </row>
    <row r="130" spans="1:6" ht="16.5" x14ac:dyDescent="0.25">
      <c r="A130" s="11">
        <v>129</v>
      </c>
      <c r="B130" s="638" t="s">
        <v>2960</v>
      </c>
      <c r="C130" s="639">
        <v>24</v>
      </c>
      <c r="D130" s="624" t="s">
        <v>3501</v>
      </c>
      <c r="E130" s="11">
        <v>103</v>
      </c>
      <c r="F130" s="11">
        <v>261</v>
      </c>
    </row>
    <row r="131" spans="1:6" ht="16.5" x14ac:dyDescent="0.25">
      <c r="A131" s="11">
        <v>130</v>
      </c>
      <c r="B131" s="638" t="s">
        <v>2965</v>
      </c>
      <c r="C131" s="639">
        <v>25</v>
      </c>
      <c r="D131" s="624" t="s">
        <v>3524</v>
      </c>
      <c r="E131" s="11">
        <v>114</v>
      </c>
      <c r="F131" s="11">
        <v>129</v>
      </c>
    </row>
    <row r="132" spans="1:6" ht="16.5" x14ac:dyDescent="0.25">
      <c r="A132" s="11">
        <v>131</v>
      </c>
      <c r="B132" s="638" t="s">
        <v>2968</v>
      </c>
      <c r="C132" s="639">
        <v>25</v>
      </c>
      <c r="D132" s="624" t="s">
        <v>3525</v>
      </c>
      <c r="E132" s="11">
        <v>130</v>
      </c>
      <c r="F132" s="11">
        <v>127</v>
      </c>
    </row>
    <row r="133" spans="1:6" x14ac:dyDescent="0.25">
      <c r="A133" s="11">
        <v>132</v>
      </c>
      <c r="B133" s="638" t="s">
        <v>3288</v>
      </c>
      <c r="C133" s="639">
        <v>22</v>
      </c>
      <c r="D133" s="624" t="s">
        <v>3526</v>
      </c>
      <c r="E133" s="11">
        <v>231</v>
      </c>
      <c r="F133" s="11"/>
    </row>
    <row r="134" spans="1:6" ht="16.5" x14ac:dyDescent="0.25">
      <c r="A134" s="11">
        <v>133</v>
      </c>
      <c r="B134" s="638" t="s">
        <v>2970</v>
      </c>
      <c r="C134" s="639">
        <v>26</v>
      </c>
      <c r="D134" s="624" t="s">
        <v>3544</v>
      </c>
      <c r="E134" s="11">
        <v>133</v>
      </c>
      <c r="F134" s="11">
        <v>181</v>
      </c>
    </row>
    <row r="135" spans="1:6" ht="16.5" x14ac:dyDescent="0.25">
      <c r="A135" s="11">
        <v>134</v>
      </c>
      <c r="B135" s="638" t="s">
        <v>3263</v>
      </c>
      <c r="C135" s="639">
        <v>22</v>
      </c>
      <c r="D135" s="624" t="s">
        <v>3536</v>
      </c>
      <c r="E135" s="11">
        <v>132</v>
      </c>
      <c r="F135" s="614"/>
    </row>
    <row r="136" spans="1:6" x14ac:dyDescent="0.25">
      <c r="A136" s="11">
        <v>135</v>
      </c>
      <c r="B136" s="638" t="s">
        <v>2834</v>
      </c>
      <c r="C136" s="639">
        <v>29</v>
      </c>
      <c r="D136" s="624" t="s">
        <v>3459</v>
      </c>
      <c r="E136" s="11">
        <v>120</v>
      </c>
      <c r="F136" s="11">
        <v>82</v>
      </c>
    </row>
    <row r="137" spans="1:6" ht="16.5" x14ac:dyDescent="0.25">
      <c r="A137" s="11">
        <v>136</v>
      </c>
      <c r="B137" s="638" t="s">
        <v>2896</v>
      </c>
      <c r="C137" s="639">
        <v>33</v>
      </c>
      <c r="D137" s="624" t="s">
        <v>3670</v>
      </c>
      <c r="E137" s="11">
        <v>135</v>
      </c>
      <c r="F137" s="11">
        <v>168</v>
      </c>
    </row>
    <row r="138" spans="1:6" ht="16.5" x14ac:dyDescent="0.25">
      <c r="A138" s="11">
        <v>137</v>
      </c>
      <c r="B138" s="638" t="s">
        <v>2830</v>
      </c>
      <c r="C138" s="639">
        <v>23</v>
      </c>
      <c r="D138" s="624" t="s">
        <v>3523</v>
      </c>
      <c r="E138" s="11">
        <v>136</v>
      </c>
      <c r="F138" s="11">
        <v>164</v>
      </c>
    </row>
    <row r="139" spans="1:6" ht="16.5" x14ac:dyDescent="0.25">
      <c r="A139" s="11">
        <v>138</v>
      </c>
      <c r="B139" s="638" t="s">
        <v>2842</v>
      </c>
      <c r="C139" s="639">
        <v>28</v>
      </c>
      <c r="D139" s="624" t="s">
        <v>3520</v>
      </c>
      <c r="E139" s="11">
        <v>252</v>
      </c>
      <c r="F139" s="11">
        <v>84</v>
      </c>
    </row>
    <row r="140" spans="1:6" ht="16.5" x14ac:dyDescent="0.25">
      <c r="A140" s="11">
        <v>139</v>
      </c>
      <c r="B140" s="638" t="s">
        <v>2972</v>
      </c>
      <c r="C140" s="639">
        <v>25</v>
      </c>
      <c r="D140" s="624" t="s">
        <v>3546</v>
      </c>
      <c r="E140" s="11">
        <v>140</v>
      </c>
      <c r="F140" s="11">
        <v>266</v>
      </c>
    </row>
    <row r="141" spans="1:6" ht="16.5" x14ac:dyDescent="0.25">
      <c r="A141" s="11">
        <v>140</v>
      </c>
      <c r="B141" s="638" t="s">
        <v>2973</v>
      </c>
      <c r="C141" s="639">
        <v>27</v>
      </c>
      <c r="D141" s="624" t="s">
        <v>3566</v>
      </c>
      <c r="E141" s="11">
        <v>141</v>
      </c>
      <c r="F141" s="11">
        <v>130</v>
      </c>
    </row>
    <row r="142" spans="1:6" ht="16.5" x14ac:dyDescent="0.25">
      <c r="A142" s="11">
        <v>141</v>
      </c>
      <c r="B142" s="638" t="s">
        <v>2974</v>
      </c>
      <c r="C142" s="639">
        <v>32</v>
      </c>
      <c r="D142" s="624" t="s">
        <v>3759</v>
      </c>
      <c r="E142" s="11">
        <v>142</v>
      </c>
      <c r="F142" s="11">
        <v>112</v>
      </c>
    </row>
    <row r="143" spans="1:6" ht="16.5" x14ac:dyDescent="0.25">
      <c r="A143" s="11">
        <v>142</v>
      </c>
      <c r="B143" s="638" t="s">
        <v>2975</v>
      </c>
      <c r="C143" s="639">
        <v>30</v>
      </c>
      <c r="D143" s="624" t="s">
        <v>3762</v>
      </c>
      <c r="E143" s="11">
        <v>143</v>
      </c>
      <c r="F143" s="11">
        <v>81</v>
      </c>
    </row>
    <row r="144" spans="1:6" ht="16.5" x14ac:dyDescent="0.25">
      <c r="A144" s="11">
        <v>143</v>
      </c>
      <c r="B144" s="638" t="s">
        <v>2978</v>
      </c>
      <c r="C144" s="639">
        <v>27</v>
      </c>
      <c r="D144" s="624" t="s">
        <v>3567</v>
      </c>
      <c r="E144" s="11">
        <v>154</v>
      </c>
      <c r="F144" s="11">
        <v>145</v>
      </c>
    </row>
    <row r="145" spans="1:6" x14ac:dyDescent="0.25">
      <c r="A145" s="11">
        <v>144</v>
      </c>
      <c r="B145" s="638" t="s">
        <v>3103</v>
      </c>
      <c r="C145" s="639">
        <v>32</v>
      </c>
      <c r="D145" s="624" t="s">
        <v>3788</v>
      </c>
      <c r="E145" s="11">
        <v>127</v>
      </c>
      <c r="F145" s="11">
        <v>122</v>
      </c>
    </row>
    <row r="146" spans="1:6" ht="16.5" x14ac:dyDescent="0.25">
      <c r="A146" s="11">
        <v>145</v>
      </c>
      <c r="B146" s="638" t="s">
        <v>3105</v>
      </c>
      <c r="C146" s="639">
        <v>31</v>
      </c>
      <c r="D146" s="624" t="s">
        <v>3589</v>
      </c>
      <c r="E146" s="11">
        <v>144</v>
      </c>
      <c r="F146" s="11">
        <v>108</v>
      </c>
    </row>
    <row r="147" spans="1:6" ht="16.5" x14ac:dyDescent="0.25">
      <c r="A147" s="11">
        <v>146</v>
      </c>
      <c r="B147" s="638" t="s">
        <v>3099</v>
      </c>
      <c r="C147" s="639">
        <v>29</v>
      </c>
      <c r="D147" s="624" t="s">
        <v>3506</v>
      </c>
      <c r="E147" s="11">
        <v>118</v>
      </c>
      <c r="F147" s="11">
        <v>110</v>
      </c>
    </row>
    <row r="148" spans="1:6" ht="16.5" x14ac:dyDescent="0.25">
      <c r="A148" s="11">
        <v>147</v>
      </c>
      <c r="B148" s="638" t="s">
        <v>3266</v>
      </c>
      <c r="C148" s="639">
        <v>22</v>
      </c>
      <c r="D148" s="624" t="s">
        <v>3481</v>
      </c>
      <c r="E148" s="11">
        <v>147</v>
      </c>
      <c r="F148" s="11"/>
    </row>
    <row r="149" spans="1:6" ht="16.5" x14ac:dyDescent="0.25">
      <c r="A149" s="11">
        <v>148</v>
      </c>
      <c r="B149" s="638" t="s">
        <v>3270</v>
      </c>
      <c r="C149" s="639">
        <v>27</v>
      </c>
      <c r="D149" s="624" t="s">
        <v>3606</v>
      </c>
      <c r="E149" s="11">
        <v>149</v>
      </c>
      <c r="F149" s="11">
        <v>242</v>
      </c>
    </row>
    <row r="150" spans="1:6" ht="16.5" x14ac:dyDescent="0.25">
      <c r="A150" s="11">
        <v>149</v>
      </c>
      <c r="B150" s="638" t="s">
        <v>3271</v>
      </c>
      <c r="C150" s="639">
        <v>27</v>
      </c>
      <c r="D150" s="624" t="s">
        <v>3608</v>
      </c>
      <c r="E150" s="11">
        <v>150</v>
      </c>
      <c r="F150" s="11">
        <v>97</v>
      </c>
    </row>
    <row r="151" spans="1:6" ht="16.5" x14ac:dyDescent="0.25">
      <c r="A151" s="11">
        <v>150</v>
      </c>
      <c r="B151" s="638" t="s">
        <v>3262</v>
      </c>
      <c r="C151" s="639">
        <v>26</v>
      </c>
      <c r="D151" s="624" t="s">
        <v>3515</v>
      </c>
      <c r="E151" s="11">
        <v>125</v>
      </c>
      <c r="F151" s="11">
        <v>95</v>
      </c>
    </row>
    <row r="152" spans="1:6" ht="16.5" x14ac:dyDescent="0.25">
      <c r="A152" s="11">
        <v>151</v>
      </c>
      <c r="B152" s="638" t="s">
        <v>3302</v>
      </c>
      <c r="C152" s="639">
        <v>21</v>
      </c>
      <c r="D152" s="624" t="s">
        <v>3474</v>
      </c>
      <c r="E152" s="11">
        <v>204</v>
      </c>
      <c r="F152" s="614"/>
    </row>
    <row r="153" spans="1:6" ht="16.5" x14ac:dyDescent="0.25">
      <c r="A153" s="11">
        <v>152</v>
      </c>
      <c r="B153" s="638" t="s">
        <v>3321</v>
      </c>
      <c r="C153" s="639">
        <v>22</v>
      </c>
      <c r="D153" s="624" t="s">
        <v>3475</v>
      </c>
      <c r="E153" s="11">
        <v>205</v>
      </c>
      <c r="F153" s="614"/>
    </row>
    <row r="154" spans="1:6" ht="16.5" x14ac:dyDescent="0.25">
      <c r="A154" s="11">
        <v>153</v>
      </c>
      <c r="B154" s="638" t="s">
        <v>3293</v>
      </c>
      <c r="C154" s="639">
        <v>24</v>
      </c>
      <c r="D154" s="624" t="s">
        <v>3530</v>
      </c>
      <c r="E154" s="11">
        <v>206</v>
      </c>
      <c r="F154" s="11">
        <v>184</v>
      </c>
    </row>
    <row r="155" spans="1:6" ht="16.5" x14ac:dyDescent="0.25">
      <c r="A155" s="11">
        <v>154</v>
      </c>
      <c r="B155" s="638" t="s">
        <v>2979</v>
      </c>
      <c r="C155" s="639">
        <v>24</v>
      </c>
      <c r="D155" s="624" t="s">
        <v>3547</v>
      </c>
      <c r="E155" s="11">
        <v>155</v>
      </c>
      <c r="F155" s="11">
        <v>66</v>
      </c>
    </row>
    <row r="156" spans="1:6" ht="16.5" x14ac:dyDescent="0.25">
      <c r="A156" s="11">
        <v>155</v>
      </c>
      <c r="B156" s="638" t="s">
        <v>2980</v>
      </c>
      <c r="C156" s="639">
        <v>22</v>
      </c>
      <c r="D156" s="624" t="s">
        <v>3548</v>
      </c>
      <c r="E156" s="11">
        <v>156</v>
      </c>
      <c r="F156" s="11">
        <v>174</v>
      </c>
    </row>
    <row r="157" spans="1:6" ht="16.5" x14ac:dyDescent="0.25">
      <c r="A157" s="11">
        <v>156</v>
      </c>
      <c r="B157" s="638" t="s">
        <v>2976</v>
      </c>
      <c r="C157" s="639">
        <v>25</v>
      </c>
      <c r="D157" s="624" t="s">
        <v>3549</v>
      </c>
      <c r="E157" s="11">
        <v>157</v>
      </c>
      <c r="F157" s="11">
        <v>128</v>
      </c>
    </row>
    <row r="158" spans="1:6" x14ac:dyDescent="0.25">
      <c r="A158" s="11">
        <v>157</v>
      </c>
      <c r="B158" s="638" t="s">
        <v>2996</v>
      </c>
      <c r="C158" s="639">
        <v>27</v>
      </c>
      <c r="D158" s="624" t="s">
        <v>3568</v>
      </c>
      <c r="E158" s="11">
        <v>158</v>
      </c>
      <c r="F158" s="11">
        <v>148</v>
      </c>
    </row>
    <row r="159" spans="1:6" x14ac:dyDescent="0.25">
      <c r="A159" s="11">
        <v>158</v>
      </c>
      <c r="B159" s="638" t="s">
        <v>2997</v>
      </c>
      <c r="C159" s="639">
        <v>27</v>
      </c>
      <c r="D159" s="624" t="s">
        <v>3568</v>
      </c>
      <c r="E159" s="11">
        <v>159</v>
      </c>
      <c r="F159" s="11">
        <v>146</v>
      </c>
    </row>
    <row r="160" spans="1:6" ht="16.5" x14ac:dyDescent="0.25">
      <c r="A160" s="11">
        <v>159</v>
      </c>
      <c r="B160" s="638" t="s">
        <v>2998</v>
      </c>
      <c r="C160" s="639">
        <v>24</v>
      </c>
      <c r="D160" s="624" t="s">
        <v>3550</v>
      </c>
      <c r="E160" s="11">
        <v>160</v>
      </c>
      <c r="F160" s="11">
        <v>176</v>
      </c>
    </row>
    <row r="161" spans="1:6" ht="16.5" x14ac:dyDescent="0.25">
      <c r="A161" s="11">
        <v>160</v>
      </c>
      <c r="B161" s="638" t="s">
        <v>2977</v>
      </c>
      <c r="C161" s="639">
        <v>26</v>
      </c>
      <c r="D161" s="624" t="s">
        <v>3551</v>
      </c>
      <c r="E161" s="11">
        <v>161</v>
      </c>
      <c r="F161" s="11">
        <v>131</v>
      </c>
    </row>
    <row r="162" spans="1:6" ht="16.5" x14ac:dyDescent="0.25">
      <c r="A162" s="11">
        <v>161</v>
      </c>
      <c r="B162" s="638" t="s">
        <v>2981</v>
      </c>
      <c r="C162" s="639">
        <v>24</v>
      </c>
      <c r="D162" s="624" t="s">
        <v>3500</v>
      </c>
      <c r="E162" s="11">
        <v>162</v>
      </c>
      <c r="F162" s="614"/>
    </row>
    <row r="163" spans="1:6" ht="16.5" x14ac:dyDescent="0.25">
      <c r="A163" s="11">
        <v>162</v>
      </c>
      <c r="B163" s="638" t="s">
        <v>2999</v>
      </c>
      <c r="C163" s="639">
        <v>26</v>
      </c>
      <c r="D163" s="624" t="s">
        <v>3552</v>
      </c>
      <c r="E163" s="11">
        <v>163</v>
      </c>
      <c r="F163" s="11">
        <v>144</v>
      </c>
    </row>
    <row r="164" spans="1:6" x14ac:dyDescent="0.25">
      <c r="A164" s="11">
        <v>163</v>
      </c>
      <c r="B164" s="638" t="s">
        <v>2987</v>
      </c>
      <c r="C164" s="639">
        <v>27</v>
      </c>
      <c r="D164" s="624" t="s">
        <v>3568</v>
      </c>
      <c r="E164" s="11">
        <v>164</v>
      </c>
      <c r="F164" s="11">
        <v>147</v>
      </c>
    </row>
    <row r="165" spans="1:6" ht="16.5" x14ac:dyDescent="0.25">
      <c r="A165" s="11">
        <v>164</v>
      </c>
      <c r="B165" s="638" t="s">
        <v>3059</v>
      </c>
      <c r="C165" s="639">
        <v>22</v>
      </c>
      <c r="D165" s="624" t="s">
        <v>3558</v>
      </c>
      <c r="E165" s="11">
        <v>198</v>
      </c>
      <c r="F165" s="11">
        <v>142</v>
      </c>
    </row>
    <row r="166" spans="1:6" ht="16.5" x14ac:dyDescent="0.25">
      <c r="A166" s="11">
        <v>165</v>
      </c>
      <c r="B166" s="638" t="s">
        <v>3294</v>
      </c>
      <c r="C166" s="639">
        <v>22</v>
      </c>
      <c r="D166" s="624" t="s">
        <v>3531</v>
      </c>
      <c r="E166" s="11">
        <v>207</v>
      </c>
      <c r="F166" s="11">
        <v>187</v>
      </c>
    </row>
    <row r="167" spans="1:6" ht="16.5" x14ac:dyDescent="0.25">
      <c r="A167" s="11">
        <v>166</v>
      </c>
      <c r="B167" s="638" t="s">
        <v>3268</v>
      </c>
      <c r="C167" s="639">
        <v>26</v>
      </c>
      <c r="D167" s="624" t="s">
        <v>3532</v>
      </c>
      <c r="E167" s="11">
        <v>151</v>
      </c>
      <c r="F167" s="11">
        <v>183</v>
      </c>
    </row>
    <row r="168" spans="1:6" ht="16.5" x14ac:dyDescent="0.25">
      <c r="A168" s="11">
        <v>167</v>
      </c>
      <c r="B168" s="638" t="s">
        <v>3272</v>
      </c>
      <c r="C168" s="639">
        <v>25</v>
      </c>
      <c r="D168" s="624" t="s">
        <v>3533</v>
      </c>
      <c r="E168" s="11">
        <v>153</v>
      </c>
      <c r="F168" s="11">
        <v>245</v>
      </c>
    </row>
    <row r="169" spans="1:6" ht="16.5" x14ac:dyDescent="0.25">
      <c r="A169" s="11">
        <v>168</v>
      </c>
      <c r="B169" s="638" t="s">
        <v>3273</v>
      </c>
      <c r="C169" s="639">
        <v>27</v>
      </c>
      <c r="D169" s="624" t="s">
        <v>3609</v>
      </c>
      <c r="E169" s="11">
        <v>165</v>
      </c>
      <c r="F169" s="11">
        <v>154</v>
      </c>
    </row>
    <row r="170" spans="1:6" ht="16.5" x14ac:dyDescent="0.25">
      <c r="A170" s="11">
        <v>169</v>
      </c>
      <c r="B170" s="638" t="s">
        <v>3018</v>
      </c>
      <c r="C170" s="639">
        <v>25</v>
      </c>
      <c r="D170" s="624" t="s">
        <v>3497</v>
      </c>
      <c r="E170" s="11">
        <v>196</v>
      </c>
      <c r="F170" s="11">
        <v>133</v>
      </c>
    </row>
    <row r="171" spans="1:6" ht="16.5" x14ac:dyDescent="0.25">
      <c r="A171" s="11">
        <v>170</v>
      </c>
      <c r="B171" s="638" t="s">
        <v>2984</v>
      </c>
      <c r="C171" s="639">
        <v>22</v>
      </c>
      <c r="D171" s="624" t="s">
        <v>3553</v>
      </c>
      <c r="E171" s="11">
        <v>169</v>
      </c>
      <c r="F171" s="11">
        <v>273</v>
      </c>
    </row>
    <row r="172" spans="1:6" ht="16.5" x14ac:dyDescent="0.25">
      <c r="A172" s="11">
        <v>171</v>
      </c>
      <c r="B172" s="638" t="s">
        <v>3109</v>
      </c>
      <c r="C172" s="639">
        <v>32</v>
      </c>
      <c r="D172" s="624" t="s">
        <v>3784</v>
      </c>
      <c r="E172" s="11">
        <v>172</v>
      </c>
      <c r="F172" s="11">
        <v>221</v>
      </c>
    </row>
    <row r="173" spans="1:6" ht="16.5" x14ac:dyDescent="0.25">
      <c r="A173" s="11">
        <v>172</v>
      </c>
      <c r="B173" s="638" t="s">
        <v>3100</v>
      </c>
      <c r="C173" s="639">
        <v>28</v>
      </c>
      <c r="D173" s="624" t="s">
        <v>3581</v>
      </c>
      <c r="E173" s="11">
        <v>123</v>
      </c>
      <c r="F173" s="11">
        <v>224</v>
      </c>
    </row>
    <row r="174" spans="1:6" ht="16.5" x14ac:dyDescent="0.25">
      <c r="A174" s="11">
        <v>173</v>
      </c>
      <c r="B174" s="638" t="s">
        <v>3106</v>
      </c>
      <c r="C174" s="639">
        <v>30</v>
      </c>
      <c r="D174" s="624" t="s">
        <v>3617</v>
      </c>
      <c r="E174" s="11">
        <v>145</v>
      </c>
      <c r="F174" s="11">
        <v>123</v>
      </c>
    </row>
    <row r="175" spans="1:6" ht="16.5" x14ac:dyDescent="0.25">
      <c r="A175" s="11">
        <v>174</v>
      </c>
      <c r="B175" s="638" t="s">
        <v>3113</v>
      </c>
      <c r="C175" s="639">
        <v>37</v>
      </c>
      <c r="D175" s="624" t="s">
        <v>3583</v>
      </c>
      <c r="E175" s="11">
        <v>182</v>
      </c>
      <c r="F175" s="11">
        <v>205</v>
      </c>
    </row>
    <row r="176" spans="1:6" ht="16.5" x14ac:dyDescent="0.25">
      <c r="A176" s="11">
        <v>175</v>
      </c>
      <c r="B176" s="638" t="s">
        <v>3114</v>
      </c>
      <c r="C176" s="639">
        <v>27</v>
      </c>
      <c r="D176" s="624" t="s">
        <v>3584</v>
      </c>
      <c r="E176" s="11">
        <v>183</v>
      </c>
      <c r="F176" s="11">
        <v>218</v>
      </c>
    </row>
    <row r="177" spans="1:6" ht="16.5" x14ac:dyDescent="0.25">
      <c r="A177" s="11">
        <v>176</v>
      </c>
      <c r="B177" s="638" t="s">
        <v>2986</v>
      </c>
      <c r="C177" s="639">
        <v>22</v>
      </c>
      <c r="D177" s="624" t="s">
        <v>3492</v>
      </c>
      <c r="E177" s="11">
        <v>170</v>
      </c>
      <c r="F177" s="11"/>
    </row>
    <row r="178" spans="1:6" x14ac:dyDescent="0.25">
      <c r="A178" s="11">
        <v>177</v>
      </c>
      <c r="B178" s="638" t="s">
        <v>2995</v>
      </c>
      <c r="C178" s="639">
        <v>22</v>
      </c>
      <c r="D178" s="624" t="s">
        <v>3499</v>
      </c>
      <c r="E178" s="11">
        <v>180</v>
      </c>
      <c r="F178" s="614"/>
    </row>
    <row r="179" spans="1:6" ht="16.5" x14ac:dyDescent="0.25">
      <c r="A179" s="11">
        <v>178</v>
      </c>
      <c r="B179" s="638" t="s">
        <v>2992</v>
      </c>
      <c r="C179" s="639">
        <v>24</v>
      </c>
      <c r="D179" s="624" t="s">
        <v>3554</v>
      </c>
      <c r="E179" s="11">
        <v>176</v>
      </c>
      <c r="F179" s="11">
        <v>141</v>
      </c>
    </row>
    <row r="180" spans="1:6" ht="16.5" x14ac:dyDescent="0.25">
      <c r="A180" s="11">
        <v>179</v>
      </c>
      <c r="B180" s="638" t="s">
        <v>2994</v>
      </c>
      <c r="C180" s="639">
        <v>22</v>
      </c>
      <c r="D180" s="624" t="s">
        <v>3498</v>
      </c>
      <c r="E180" s="11">
        <v>179</v>
      </c>
      <c r="F180" s="11"/>
    </row>
    <row r="181" spans="1:6" ht="16.5" x14ac:dyDescent="0.25">
      <c r="A181" s="11">
        <v>180</v>
      </c>
      <c r="B181" s="638" t="s">
        <v>2963</v>
      </c>
      <c r="C181" s="639">
        <v>27</v>
      </c>
      <c r="D181" s="624" t="s">
        <v>3569</v>
      </c>
      <c r="E181" s="11">
        <v>99</v>
      </c>
      <c r="F181" s="11">
        <v>172</v>
      </c>
    </row>
    <row r="182" spans="1:6" ht="16.5" x14ac:dyDescent="0.25">
      <c r="A182" s="11">
        <v>181</v>
      </c>
      <c r="B182" s="638" t="s">
        <v>2982</v>
      </c>
      <c r="C182" s="639">
        <v>22</v>
      </c>
      <c r="D182" s="624" t="s">
        <v>3672</v>
      </c>
      <c r="E182" s="11">
        <v>191</v>
      </c>
      <c r="F182" s="614"/>
    </row>
    <row r="183" spans="1:6" ht="16.5" x14ac:dyDescent="0.25">
      <c r="A183" s="11">
        <v>182</v>
      </c>
      <c r="B183" s="638" t="s">
        <v>3115</v>
      </c>
      <c r="C183" s="639">
        <v>26</v>
      </c>
      <c r="D183" s="624" t="s">
        <v>3580</v>
      </c>
      <c r="E183" s="11">
        <v>184</v>
      </c>
      <c r="F183" s="11">
        <v>136</v>
      </c>
    </row>
    <row r="184" spans="1:6" ht="16.5" x14ac:dyDescent="0.25">
      <c r="A184" s="11">
        <v>183</v>
      </c>
      <c r="B184" s="638" t="s">
        <v>3108</v>
      </c>
      <c r="C184" s="639">
        <v>24</v>
      </c>
      <c r="D184" s="624" t="s">
        <v>3582</v>
      </c>
      <c r="E184" s="11">
        <v>171</v>
      </c>
      <c r="F184" s="11">
        <v>208</v>
      </c>
    </row>
    <row r="185" spans="1:6" ht="16.5" x14ac:dyDescent="0.25">
      <c r="A185" s="11">
        <v>184</v>
      </c>
      <c r="B185" s="638" t="s">
        <v>3110</v>
      </c>
      <c r="C185" s="639">
        <v>22</v>
      </c>
      <c r="D185" s="624" t="s">
        <v>3504</v>
      </c>
      <c r="E185" s="11">
        <v>173</v>
      </c>
      <c r="F185" s="11">
        <v>137</v>
      </c>
    </row>
    <row r="186" spans="1:6" ht="16.5" x14ac:dyDescent="0.25">
      <c r="A186" s="11">
        <v>185</v>
      </c>
      <c r="B186" s="638" t="s">
        <v>3111</v>
      </c>
      <c r="C186" s="639">
        <v>29</v>
      </c>
      <c r="D186" s="624" t="s">
        <v>3616</v>
      </c>
      <c r="E186" s="11">
        <v>174</v>
      </c>
      <c r="F186" s="11">
        <v>124</v>
      </c>
    </row>
    <row r="187" spans="1:6" ht="16.5" x14ac:dyDescent="0.25">
      <c r="A187" s="11">
        <v>186</v>
      </c>
      <c r="B187" s="638" t="s">
        <v>3000</v>
      </c>
      <c r="C187" s="639">
        <v>31</v>
      </c>
      <c r="D187" s="624" t="s">
        <v>3794</v>
      </c>
      <c r="E187" s="11">
        <v>181</v>
      </c>
      <c r="F187" s="11">
        <v>211</v>
      </c>
    </row>
    <row r="188" spans="1:6" ht="16.5" x14ac:dyDescent="0.25">
      <c r="A188" s="11">
        <v>187</v>
      </c>
      <c r="B188" s="638" t="s">
        <v>3069</v>
      </c>
      <c r="C188" s="639">
        <v>31</v>
      </c>
      <c r="D188" s="624" t="s">
        <v>3815</v>
      </c>
      <c r="E188" s="11">
        <v>186</v>
      </c>
      <c r="F188" s="11">
        <v>280</v>
      </c>
    </row>
    <row r="189" spans="1:6" ht="16.5" x14ac:dyDescent="0.25">
      <c r="A189" s="11">
        <v>188</v>
      </c>
      <c r="B189" s="638" t="s">
        <v>2215</v>
      </c>
      <c r="C189" s="639">
        <v>26</v>
      </c>
      <c r="D189" s="624" t="s">
        <v>3674</v>
      </c>
      <c r="E189" s="11">
        <v>308</v>
      </c>
      <c r="F189" s="11">
        <v>373</v>
      </c>
    </row>
    <row r="190" spans="1:6" ht="16.5" x14ac:dyDescent="0.25">
      <c r="A190" s="11">
        <v>189</v>
      </c>
      <c r="B190" s="638" t="s">
        <v>3002</v>
      </c>
      <c r="C190" s="639">
        <v>22</v>
      </c>
      <c r="D190" s="624" t="s">
        <v>3635</v>
      </c>
      <c r="E190" s="11">
        <v>218</v>
      </c>
      <c r="F190" s="11">
        <v>255</v>
      </c>
    </row>
    <row r="191" spans="1:6" ht="16.5" x14ac:dyDescent="0.25">
      <c r="A191" s="11">
        <v>190</v>
      </c>
      <c r="B191" s="638" t="s">
        <v>2991</v>
      </c>
      <c r="C191" s="639">
        <v>27</v>
      </c>
      <c r="D191" s="624" t="s">
        <v>3571</v>
      </c>
      <c r="E191" s="11">
        <v>190</v>
      </c>
      <c r="F191" s="11">
        <v>253</v>
      </c>
    </row>
    <row r="192" spans="1:6" ht="16.5" x14ac:dyDescent="0.25">
      <c r="A192" s="11">
        <v>191</v>
      </c>
      <c r="B192" s="638" t="s">
        <v>3037</v>
      </c>
      <c r="C192" s="639">
        <v>23</v>
      </c>
      <c r="D192" s="624" t="s">
        <v>3557</v>
      </c>
      <c r="E192" s="11">
        <v>197</v>
      </c>
      <c r="F192" s="11">
        <v>117</v>
      </c>
    </row>
    <row r="193" spans="1:6" ht="16.5" x14ac:dyDescent="0.25">
      <c r="A193" s="11">
        <v>192</v>
      </c>
      <c r="B193" s="640" t="s">
        <v>3280</v>
      </c>
      <c r="C193" s="641">
        <v>28</v>
      </c>
      <c r="D193" s="624" t="s">
        <v>3611</v>
      </c>
      <c r="E193" s="11">
        <v>195</v>
      </c>
      <c r="F193" s="11">
        <v>191</v>
      </c>
    </row>
    <row r="194" spans="1:6" ht="16.5" x14ac:dyDescent="0.25">
      <c r="A194" s="11">
        <v>193</v>
      </c>
      <c r="B194" s="638" t="s">
        <v>3274</v>
      </c>
      <c r="C194" s="639">
        <v>23</v>
      </c>
      <c r="D194" s="624" t="s">
        <v>3516</v>
      </c>
      <c r="E194" s="11">
        <v>166</v>
      </c>
      <c r="F194" s="11">
        <v>101</v>
      </c>
    </row>
    <row r="195" spans="1:6" ht="16.5" x14ac:dyDescent="0.25">
      <c r="A195" s="11">
        <v>194</v>
      </c>
      <c r="B195" s="638" t="s">
        <v>3275</v>
      </c>
      <c r="C195" s="639">
        <v>27</v>
      </c>
      <c r="D195" s="624" t="s">
        <v>3610</v>
      </c>
      <c r="E195" s="11">
        <v>167</v>
      </c>
      <c r="F195" s="11">
        <v>152</v>
      </c>
    </row>
    <row r="196" spans="1:6" ht="16.5" x14ac:dyDescent="0.25">
      <c r="A196" s="11">
        <v>195</v>
      </c>
      <c r="B196" s="638" t="s">
        <v>3269</v>
      </c>
      <c r="C196" s="639">
        <v>22</v>
      </c>
      <c r="D196" s="624" t="s">
        <v>3480</v>
      </c>
      <c r="E196" s="11">
        <v>152</v>
      </c>
      <c r="F196" s="11"/>
    </row>
    <row r="197" spans="1:6" x14ac:dyDescent="0.25">
      <c r="A197" s="11">
        <v>196</v>
      </c>
      <c r="B197" s="638" t="s">
        <v>3067</v>
      </c>
      <c r="C197" s="639">
        <v>31</v>
      </c>
      <c r="D197" s="624" t="s">
        <v>3810</v>
      </c>
      <c r="E197" s="11">
        <v>199</v>
      </c>
      <c r="F197" s="11">
        <v>179</v>
      </c>
    </row>
    <row r="198" spans="1:6" ht="16.5" x14ac:dyDescent="0.25">
      <c r="A198" s="11">
        <v>197</v>
      </c>
      <c r="B198" s="638" t="s">
        <v>2988</v>
      </c>
      <c r="C198" s="639">
        <v>23</v>
      </c>
      <c r="D198" s="624" t="s">
        <v>3560</v>
      </c>
      <c r="E198" s="11">
        <v>187</v>
      </c>
      <c r="F198" s="614"/>
    </row>
    <row r="199" spans="1:6" ht="16.5" x14ac:dyDescent="0.25">
      <c r="A199" s="11">
        <v>198</v>
      </c>
      <c r="B199" s="638" t="s">
        <v>3038</v>
      </c>
      <c r="C199" s="639">
        <v>25</v>
      </c>
      <c r="D199" s="624" t="s">
        <v>3559</v>
      </c>
      <c r="E199" s="11">
        <v>200</v>
      </c>
      <c r="F199" s="11">
        <v>269</v>
      </c>
    </row>
    <row r="200" spans="1:6" x14ac:dyDescent="0.25">
      <c r="A200" s="11">
        <v>199</v>
      </c>
      <c r="B200" s="638" t="s">
        <v>2983</v>
      </c>
      <c r="C200" s="639">
        <v>29</v>
      </c>
      <c r="D200" s="624" t="s">
        <v>3800</v>
      </c>
      <c r="E200" s="11">
        <v>210</v>
      </c>
      <c r="F200" s="11">
        <v>254</v>
      </c>
    </row>
    <row r="201" spans="1:6" ht="16.5" x14ac:dyDescent="0.25">
      <c r="A201" s="11">
        <v>200</v>
      </c>
      <c r="B201" s="638" t="s">
        <v>2990</v>
      </c>
      <c r="C201" s="639">
        <v>25</v>
      </c>
      <c r="D201" s="624" t="s">
        <v>3561</v>
      </c>
      <c r="E201" s="11">
        <v>189</v>
      </c>
      <c r="F201" s="11">
        <v>173</v>
      </c>
    </row>
    <row r="202" spans="1:6" ht="16.5" x14ac:dyDescent="0.25">
      <c r="A202" s="11">
        <v>201</v>
      </c>
      <c r="B202" s="638" t="s">
        <v>3112</v>
      </c>
      <c r="C202" s="639">
        <v>25</v>
      </c>
      <c r="D202" s="624" t="s">
        <v>3579</v>
      </c>
      <c r="E202" s="11">
        <v>175</v>
      </c>
      <c r="F202" s="11">
        <v>206</v>
      </c>
    </row>
    <row r="203" spans="1:6" ht="16.5" x14ac:dyDescent="0.25">
      <c r="A203" s="15">
        <v>202</v>
      </c>
      <c r="B203" s="642" t="s">
        <v>3264</v>
      </c>
      <c r="C203" s="643">
        <v>33</v>
      </c>
      <c r="D203" s="618" t="s">
        <v>3775</v>
      </c>
      <c r="E203" s="15">
        <v>134</v>
      </c>
      <c r="F203" s="15">
        <v>157</v>
      </c>
    </row>
    <row r="204" spans="1:6" ht="16.5" x14ac:dyDescent="0.25">
      <c r="A204" s="15">
        <v>203</v>
      </c>
      <c r="B204" s="642" t="s">
        <v>3297</v>
      </c>
      <c r="C204" s="643">
        <v>23</v>
      </c>
      <c r="D204" s="618" t="s">
        <v>3649</v>
      </c>
      <c r="E204" s="15">
        <v>236</v>
      </c>
      <c r="F204" s="15">
        <v>199</v>
      </c>
    </row>
    <row r="205" spans="1:6" ht="16.5" x14ac:dyDescent="0.25">
      <c r="A205" s="15">
        <v>204</v>
      </c>
      <c r="B205" s="642" t="s">
        <v>3315</v>
      </c>
      <c r="C205" s="643">
        <v>29</v>
      </c>
      <c r="D205" s="618" t="s">
        <v>3702</v>
      </c>
      <c r="E205" s="15">
        <v>271</v>
      </c>
      <c r="F205" s="15">
        <v>193</v>
      </c>
    </row>
    <row r="206" spans="1:6" ht="16.5" x14ac:dyDescent="0.25">
      <c r="A206" s="15">
        <v>205</v>
      </c>
      <c r="B206" s="642" t="s">
        <v>3323</v>
      </c>
      <c r="C206" s="643">
        <v>23</v>
      </c>
      <c r="D206" s="618" t="s">
        <v>3476</v>
      </c>
      <c r="E206" s="15">
        <v>278</v>
      </c>
      <c r="F206" s="15"/>
    </row>
    <row r="207" spans="1:6" ht="16.5" x14ac:dyDescent="0.25">
      <c r="A207" s="15">
        <v>206</v>
      </c>
      <c r="B207" s="642" t="s">
        <v>3332</v>
      </c>
      <c r="C207" s="643">
        <v>23</v>
      </c>
      <c r="D207" s="618" t="s">
        <v>3539</v>
      </c>
      <c r="E207" s="15">
        <v>336</v>
      </c>
      <c r="F207" s="15"/>
    </row>
    <row r="208" spans="1:6" x14ac:dyDescent="0.25">
      <c r="A208" s="15">
        <v>207</v>
      </c>
      <c r="B208" s="642" t="s">
        <v>3333</v>
      </c>
      <c r="C208" s="643">
        <v>32</v>
      </c>
      <c r="D208" s="618" t="s">
        <v>3779</v>
      </c>
      <c r="E208" s="15">
        <v>337</v>
      </c>
      <c r="F208" s="15">
        <v>325</v>
      </c>
    </row>
    <row r="209" spans="1:6" ht="16.5" x14ac:dyDescent="0.25">
      <c r="A209" s="15">
        <v>208</v>
      </c>
      <c r="B209" s="642" t="s">
        <v>3390</v>
      </c>
      <c r="C209" s="643">
        <v>22</v>
      </c>
      <c r="D209" s="618" t="s">
        <v>3535</v>
      </c>
      <c r="E209" s="15">
        <v>338</v>
      </c>
      <c r="F209" s="615"/>
    </row>
    <row r="210" spans="1:6" ht="16.5" x14ac:dyDescent="0.25">
      <c r="A210" s="15">
        <v>209</v>
      </c>
      <c r="B210" s="642" t="s">
        <v>3334</v>
      </c>
      <c r="C210" s="643">
        <v>21</v>
      </c>
      <c r="D210" s="618" t="s">
        <v>3657</v>
      </c>
      <c r="E210" s="15">
        <v>339</v>
      </c>
      <c r="F210" s="15"/>
    </row>
    <row r="211" spans="1:6" ht="16.5" x14ac:dyDescent="0.25">
      <c r="A211" s="15">
        <v>210</v>
      </c>
      <c r="B211" s="642" t="s">
        <v>2993</v>
      </c>
      <c r="C211" s="643">
        <v>24</v>
      </c>
      <c r="D211" s="618" t="s">
        <v>3556</v>
      </c>
      <c r="E211" s="15">
        <v>178</v>
      </c>
      <c r="F211" s="15">
        <v>177</v>
      </c>
    </row>
    <row r="212" spans="1:6" ht="16.5" x14ac:dyDescent="0.25">
      <c r="A212" s="15">
        <v>211</v>
      </c>
      <c r="B212" s="642" t="s">
        <v>3071</v>
      </c>
      <c r="C212" s="643">
        <v>23</v>
      </c>
      <c r="D212" s="618" t="s">
        <v>3555</v>
      </c>
      <c r="E212" s="15">
        <v>177</v>
      </c>
      <c r="F212" s="15">
        <v>182</v>
      </c>
    </row>
    <row r="213" spans="1:6" ht="16.5" x14ac:dyDescent="0.25">
      <c r="A213" s="15">
        <v>212</v>
      </c>
      <c r="B213" s="642" t="s">
        <v>2989</v>
      </c>
      <c r="C213" s="643">
        <v>27</v>
      </c>
      <c r="D213" s="618" t="s">
        <v>3570</v>
      </c>
      <c r="E213" s="15">
        <v>188</v>
      </c>
      <c r="F213" s="615"/>
    </row>
    <row r="214" spans="1:6" x14ac:dyDescent="0.25">
      <c r="A214" s="15">
        <v>213</v>
      </c>
      <c r="B214" s="642" t="s">
        <v>1645</v>
      </c>
      <c r="C214" s="643">
        <v>25</v>
      </c>
      <c r="D214" s="618" t="s">
        <v>3713</v>
      </c>
      <c r="E214" s="15">
        <v>340</v>
      </c>
      <c r="F214" s="15">
        <v>243</v>
      </c>
    </row>
    <row r="215" spans="1:6" ht="16.5" x14ac:dyDescent="0.25">
      <c r="A215" s="15">
        <v>214</v>
      </c>
      <c r="B215" s="642" t="s">
        <v>3253</v>
      </c>
      <c r="C215" s="643">
        <v>21</v>
      </c>
      <c r="D215" s="618" t="s">
        <v>3473</v>
      </c>
      <c r="E215" s="15">
        <v>108</v>
      </c>
      <c r="F215" s="615"/>
    </row>
    <row r="216" spans="1:6" x14ac:dyDescent="0.25">
      <c r="A216" s="15">
        <v>215</v>
      </c>
      <c r="B216" s="642" t="s">
        <v>3276</v>
      </c>
      <c r="C216" s="643">
        <v>29</v>
      </c>
      <c r="D216" s="618" t="s">
        <v>3691</v>
      </c>
      <c r="E216" s="15">
        <v>168</v>
      </c>
      <c r="F216" s="15">
        <v>102</v>
      </c>
    </row>
    <row r="217" spans="1:6" ht="16.5" x14ac:dyDescent="0.25">
      <c r="A217" s="15">
        <v>216</v>
      </c>
      <c r="B217" s="642" t="s">
        <v>3277</v>
      </c>
      <c r="C217" s="643">
        <v>27</v>
      </c>
      <c r="D217" s="618" t="s">
        <v>3612</v>
      </c>
      <c r="E217" s="15">
        <v>192</v>
      </c>
      <c r="F217" s="15">
        <v>250</v>
      </c>
    </row>
    <row r="218" spans="1:6" x14ac:dyDescent="0.25">
      <c r="A218" s="15">
        <v>217</v>
      </c>
      <c r="B218" s="642" t="s">
        <v>2985</v>
      </c>
      <c r="C218" s="643">
        <v>29</v>
      </c>
      <c r="D218" s="618" t="s">
        <v>3822</v>
      </c>
      <c r="E218" s="15">
        <v>211</v>
      </c>
      <c r="F218" s="15">
        <v>262</v>
      </c>
    </row>
    <row r="219" spans="1:6" ht="16.5" x14ac:dyDescent="0.25">
      <c r="A219" s="15">
        <v>218</v>
      </c>
      <c r="B219" s="642" t="s">
        <v>3001</v>
      </c>
      <c r="C219" s="643">
        <v>22</v>
      </c>
      <c r="D219" s="618" t="s">
        <v>3634</v>
      </c>
      <c r="E219" s="15">
        <v>212</v>
      </c>
      <c r="F219" s="15">
        <v>258</v>
      </c>
    </row>
    <row r="220" spans="1:6" x14ac:dyDescent="0.25">
      <c r="A220" s="15">
        <v>219</v>
      </c>
      <c r="B220" s="642" t="s">
        <v>3004</v>
      </c>
      <c r="C220" s="643">
        <v>29</v>
      </c>
      <c r="D220" s="618" t="s">
        <v>3780</v>
      </c>
      <c r="E220" s="15">
        <v>217</v>
      </c>
      <c r="F220" s="15">
        <v>252</v>
      </c>
    </row>
    <row r="221" spans="1:6" ht="16.5" x14ac:dyDescent="0.25">
      <c r="A221" s="15">
        <v>220</v>
      </c>
      <c r="B221" s="642" t="s">
        <v>3005</v>
      </c>
      <c r="C221" s="643">
        <v>24</v>
      </c>
      <c r="D221" s="618" t="s">
        <v>3636</v>
      </c>
      <c r="E221" s="15">
        <v>219</v>
      </c>
      <c r="F221" s="15">
        <v>175</v>
      </c>
    </row>
    <row r="222" spans="1:6" ht="16.5" x14ac:dyDescent="0.25">
      <c r="A222" s="15">
        <v>221</v>
      </c>
      <c r="B222" s="642" t="s">
        <v>3011</v>
      </c>
      <c r="C222" s="643">
        <v>24</v>
      </c>
      <c r="D222" s="618" t="s">
        <v>3637</v>
      </c>
      <c r="E222" s="15">
        <v>220</v>
      </c>
      <c r="F222" s="15"/>
    </row>
    <row r="223" spans="1:6" ht="16.5" x14ac:dyDescent="0.25">
      <c r="A223" s="15">
        <v>222</v>
      </c>
      <c r="B223" s="642" t="s">
        <v>3015</v>
      </c>
      <c r="C223" s="643">
        <v>24</v>
      </c>
      <c r="D223" s="618" t="s">
        <v>3638</v>
      </c>
      <c r="E223" s="15">
        <v>221</v>
      </c>
      <c r="F223" s="15">
        <v>143</v>
      </c>
    </row>
    <row r="224" spans="1:6" ht="16.5" x14ac:dyDescent="0.25">
      <c r="A224" s="15">
        <v>223</v>
      </c>
      <c r="B224" s="642" t="s">
        <v>3016</v>
      </c>
      <c r="C224" s="643">
        <v>26</v>
      </c>
      <c r="D224" s="618" t="s">
        <v>3640</v>
      </c>
      <c r="E224" s="15">
        <v>222</v>
      </c>
      <c r="F224" s="15">
        <v>268</v>
      </c>
    </row>
    <row r="225" spans="1:6" ht="16.5" x14ac:dyDescent="0.25">
      <c r="A225" s="15">
        <v>224</v>
      </c>
      <c r="B225" s="642" t="s">
        <v>3022</v>
      </c>
      <c r="C225" s="643">
        <v>26</v>
      </c>
      <c r="D225" s="618" t="s">
        <v>3641</v>
      </c>
      <c r="E225" s="15">
        <v>223</v>
      </c>
      <c r="F225" s="15">
        <v>260</v>
      </c>
    </row>
    <row r="226" spans="1:6" ht="16.5" x14ac:dyDescent="0.25">
      <c r="A226" s="15">
        <v>225</v>
      </c>
      <c r="B226" s="642" t="s">
        <v>3023</v>
      </c>
      <c r="C226" s="643">
        <v>26</v>
      </c>
      <c r="D226" s="618" t="s">
        <v>3642</v>
      </c>
      <c r="E226" s="15">
        <v>224</v>
      </c>
      <c r="F226" s="615"/>
    </row>
    <row r="227" spans="1:6" ht="16.5" x14ac:dyDescent="0.25">
      <c r="A227" s="15">
        <v>226</v>
      </c>
      <c r="B227" s="642" t="s">
        <v>3031</v>
      </c>
      <c r="C227" s="643">
        <v>22</v>
      </c>
      <c r="D227" s="618" t="s">
        <v>3643</v>
      </c>
      <c r="E227" s="15">
        <v>225</v>
      </c>
      <c r="F227" s="15">
        <v>270</v>
      </c>
    </row>
    <row r="228" spans="1:6" x14ac:dyDescent="0.25">
      <c r="A228" s="15">
        <v>227</v>
      </c>
      <c r="B228" s="642" t="s">
        <v>3028</v>
      </c>
      <c r="C228" s="643">
        <v>24</v>
      </c>
      <c r="D228" s="618" t="s">
        <v>3675</v>
      </c>
      <c r="E228" s="15">
        <v>226</v>
      </c>
      <c r="F228" s="15"/>
    </row>
    <row r="229" spans="1:6" ht="16.5" x14ac:dyDescent="0.25">
      <c r="A229" s="15">
        <v>228</v>
      </c>
      <c r="B229" s="642" t="s">
        <v>3039</v>
      </c>
      <c r="C229" s="643">
        <v>22</v>
      </c>
      <c r="D229" s="618" t="s">
        <v>3644</v>
      </c>
      <c r="E229" s="15">
        <v>227</v>
      </c>
      <c r="F229" s="15">
        <v>281</v>
      </c>
    </row>
    <row r="230" spans="1:6" ht="16.5" x14ac:dyDescent="0.25">
      <c r="A230" s="15">
        <v>229</v>
      </c>
      <c r="B230" s="642" t="s">
        <v>3041</v>
      </c>
      <c r="C230" s="643">
        <v>24</v>
      </c>
      <c r="D230" s="618" t="s">
        <v>3645</v>
      </c>
      <c r="E230" s="15">
        <v>228</v>
      </c>
      <c r="F230" s="15">
        <v>276</v>
      </c>
    </row>
    <row r="231" spans="1:6" ht="16.5" x14ac:dyDescent="0.25">
      <c r="A231" s="15">
        <v>230</v>
      </c>
      <c r="B231" s="642" t="s">
        <v>3281</v>
      </c>
      <c r="C231" s="643">
        <v>21</v>
      </c>
      <c r="D231" s="618" t="s">
        <v>3538</v>
      </c>
      <c r="E231" s="15">
        <v>209</v>
      </c>
      <c r="F231" s="615"/>
    </row>
    <row r="232" spans="1:6" x14ac:dyDescent="0.25">
      <c r="A232" s="15">
        <v>231</v>
      </c>
      <c r="B232" s="642" t="s">
        <v>3282</v>
      </c>
      <c r="C232" s="643">
        <v>27</v>
      </c>
      <c r="D232" s="618" t="s">
        <v>3541</v>
      </c>
      <c r="E232" s="15">
        <v>213</v>
      </c>
      <c r="F232" s="15">
        <v>298</v>
      </c>
    </row>
    <row r="233" spans="1:6" ht="16.5" x14ac:dyDescent="0.25">
      <c r="A233" s="15">
        <v>232</v>
      </c>
      <c r="B233" s="642" t="s">
        <v>3283</v>
      </c>
      <c r="C233" s="643">
        <v>24</v>
      </c>
      <c r="D233" s="618" t="s">
        <v>3542</v>
      </c>
      <c r="E233" s="15">
        <v>214</v>
      </c>
      <c r="F233" s="15">
        <v>189</v>
      </c>
    </row>
    <row r="234" spans="1:6" ht="16.5" x14ac:dyDescent="0.25">
      <c r="A234" s="15">
        <v>233</v>
      </c>
      <c r="B234" s="642" t="s">
        <v>3289</v>
      </c>
      <c r="C234" s="643">
        <v>25</v>
      </c>
      <c r="D234" s="618" t="s">
        <v>3545</v>
      </c>
      <c r="E234" s="15">
        <v>232</v>
      </c>
      <c r="F234" s="15">
        <v>190</v>
      </c>
    </row>
    <row r="235" spans="1:6" ht="16.5" x14ac:dyDescent="0.25">
      <c r="A235" s="15">
        <v>234</v>
      </c>
      <c r="B235" s="642" t="s">
        <v>3290</v>
      </c>
      <c r="C235" s="643">
        <v>24</v>
      </c>
      <c r="D235" s="618" t="s">
        <v>3647</v>
      </c>
      <c r="E235" s="15">
        <v>233</v>
      </c>
      <c r="F235" s="15">
        <v>240</v>
      </c>
    </row>
    <row r="236" spans="1:6" ht="16.5" x14ac:dyDescent="0.25">
      <c r="A236" s="15">
        <v>235</v>
      </c>
      <c r="B236" s="642" t="s">
        <v>3291</v>
      </c>
      <c r="C236" s="643">
        <v>26</v>
      </c>
      <c r="D236" s="618" t="s">
        <v>3648</v>
      </c>
      <c r="E236" s="15">
        <v>234</v>
      </c>
      <c r="F236" s="15">
        <v>315</v>
      </c>
    </row>
    <row r="237" spans="1:6" x14ac:dyDescent="0.25">
      <c r="A237" s="15">
        <v>236</v>
      </c>
      <c r="B237" s="642" t="s">
        <v>3292</v>
      </c>
      <c r="C237" s="643">
        <v>30</v>
      </c>
      <c r="D237" s="618" t="s">
        <v>3802</v>
      </c>
      <c r="E237" s="15">
        <v>235</v>
      </c>
      <c r="F237" s="15">
        <v>198</v>
      </c>
    </row>
    <row r="238" spans="1:6" ht="16.5" x14ac:dyDescent="0.25">
      <c r="A238" s="15">
        <v>237</v>
      </c>
      <c r="B238" s="642" t="s">
        <v>3298</v>
      </c>
      <c r="C238" s="643">
        <v>31</v>
      </c>
      <c r="D238" s="618" t="s">
        <v>3770</v>
      </c>
      <c r="E238" s="15">
        <v>237</v>
      </c>
      <c r="F238" s="15">
        <v>287</v>
      </c>
    </row>
    <row r="239" spans="1:6" x14ac:dyDescent="0.25">
      <c r="A239" s="15">
        <v>238</v>
      </c>
      <c r="B239" s="642" t="s">
        <v>3284</v>
      </c>
      <c r="C239" s="643">
        <v>28</v>
      </c>
      <c r="D239" s="618" t="s">
        <v>3691</v>
      </c>
      <c r="E239" s="15">
        <v>215</v>
      </c>
      <c r="F239" s="15">
        <v>286</v>
      </c>
    </row>
    <row r="240" spans="1:6" x14ac:dyDescent="0.25">
      <c r="A240" s="15">
        <v>239</v>
      </c>
      <c r="B240" s="642" t="s">
        <v>3278</v>
      </c>
      <c r="C240" s="643">
        <v>23</v>
      </c>
      <c r="D240" s="618" t="s">
        <v>3658</v>
      </c>
      <c r="E240" s="15">
        <v>193</v>
      </c>
      <c r="F240" s="15"/>
    </row>
    <row r="241" spans="1:6" ht="16.5" x14ac:dyDescent="0.25">
      <c r="A241" s="15">
        <v>240</v>
      </c>
      <c r="B241" s="642" t="s">
        <v>3279</v>
      </c>
      <c r="C241" s="643">
        <v>24</v>
      </c>
      <c r="D241" s="618" t="s">
        <v>3529</v>
      </c>
      <c r="E241" s="15">
        <v>194</v>
      </c>
      <c r="F241" s="15">
        <v>200</v>
      </c>
    </row>
    <row r="242" spans="1:6" ht="16.5" x14ac:dyDescent="0.25">
      <c r="A242" s="15">
        <v>241</v>
      </c>
      <c r="B242" s="642" t="s">
        <v>3248</v>
      </c>
      <c r="C242" s="643">
        <v>26</v>
      </c>
      <c r="D242" s="618" t="s">
        <v>3454</v>
      </c>
      <c r="E242" s="15">
        <v>89</v>
      </c>
      <c r="F242" s="15">
        <v>88</v>
      </c>
    </row>
    <row r="243" spans="1:6" x14ac:dyDescent="0.25">
      <c r="A243" s="15">
        <v>242</v>
      </c>
      <c r="B243" s="642" t="s">
        <v>3295</v>
      </c>
      <c r="C243" s="643">
        <v>29</v>
      </c>
      <c r="D243" s="618" t="s">
        <v>3691</v>
      </c>
      <c r="E243" s="15">
        <v>202</v>
      </c>
      <c r="F243" s="15">
        <v>326</v>
      </c>
    </row>
    <row r="244" spans="1:6" ht="16.5" x14ac:dyDescent="0.25">
      <c r="A244" s="15">
        <v>243</v>
      </c>
      <c r="B244" s="642" t="s">
        <v>3285</v>
      </c>
      <c r="C244" s="643">
        <v>24</v>
      </c>
      <c r="D244" s="618" t="s">
        <v>3543</v>
      </c>
      <c r="E244" s="15">
        <v>216</v>
      </c>
      <c r="F244" s="15">
        <v>241</v>
      </c>
    </row>
    <row r="245" spans="1:6" ht="16.5" x14ac:dyDescent="0.25">
      <c r="A245" s="15">
        <v>244</v>
      </c>
      <c r="B245" s="642" t="s">
        <v>3287</v>
      </c>
      <c r="C245" s="643">
        <v>23</v>
      </c>
      <c r="D245" s="618" t="s">
        <v>3540</v>
      </c>
      <c r="E245" s="15">
        <v>208</v>
      </c>
      <c r="F245" s="15">
        <v>194</v>
      </c>
    </row>
    <row r="246" spans="1:6" ht="16.5" x14ac:dyDescent="0.25">
      <c r="A246" s="15">
        <v>245</v>
      </c>
      <c r="B246" s="642" t="s">
        <v>3306</v>
      </c>
      <c r="C246" s="643">
        <v>24</v>
      </c>
      <c r="D246" s="618" t="s">
        <v>3652</v>
      </c>
      <c r="E246" s="15">
        <v>244</v>
      </c>
      <c r="F246" s="15">
        <v>244</v>
      </c>
    </row>
    <row r="247" spans="1:6" ht="16.5" x14ac:dyDescent="0.25">
      <c r="A247" s="15">
        <v>246</v>
      </c>
      <c r="B247" s="642" t="s">
        <v>3308</v>
      </c>
      <c r="C247" s="643">
        <v>23</v>
      </c>
      <c r="D247" s="618" t="s">
        <v>3653</v>
      </c>
      <c r="E247" s="15">
        <v>246</v>
      </c>
      <c r="F247" s="15">
        <v>86</v>
      </c>
    </row>
    <row r="248" spans="1:6" ht="16.5" x14ac:dyDescent="0.25">
      <c r="A248" s="15">
        <v>247</v>
      </c>
      <c r="B248" s="642" t="s">
        <v>2840</v>
      </c>
      <c r="C248" s="643">
        <v>24</v>
      </c>
      <c r="D248" s="618" t="s">
        <v>3518</v>
      </c>
      <c r="E248" s="15">
        <v>250</v>
      </c>
      <c r="F248" s="15">
        <v>167</v>
      </c>
    </row>
    <row r="249" spans="1:6" ht="16.5" x14ac:dyDescent="0.25">
      <c r="A249" s="15">
        <v>248</v>
      </c>
      <c r="B249" s="642" t="s">
        <v>2841</v>
      </c>
      <c r="C249" s="643">
        <v>27</v>
      </c>
      <c r="D249" s="618" t="s">
        <v>3519</v>
      </c>
      <c r="E249" s="15">
        <v>251</v>
      </c>
      <c r="F249" s="15">
        <v>163</v>
      </c>
    </row>
    <row r="250" spans="1:6" ht="16.5" x14ac:dyDescent="0.25">
      <c r="A250" s="15">
        <v>249</v>
      </c>
      <c r="B250" s="642" t="s">
        <v>2831</v>
      </c>
      <c r="C250" s="643">
        <v>28</v>
      </c>
      <c r="D250" s="618" t="s">
        <v>3573</v>
      </c>
      <c r="E250" s="15">
        <v>137</v>
      </c>
      <c r="F250" s="15">
        <v>201</v>
      </c>
    </row>
    <row r="251" spans="1:6" ht="16.5" x14ac:dyDescent="0.25">
      <c r="A251" s="15">
        <v>250</v>
      </c>
      <c r="B251" s="642" t="s">
        <v>2836</v>
      </c>
      <c r="C251" s="643">
        <v>42</v>
      </c>
      <c r="D251" s="618" t="s">
        <v>3760</v>
      </c>
      <c r="E251" s="15">
        <v>247</v>
      </c>
      <c r="F251" s="15">
        <v>213</v>
      </c>
    </row>
    <row r="252" spans="1:6" ht="16.5" x14ac:dyDescent="0.25">
      <c r="A252" s="15">
        <v>251</v>
      </c>
      <c r="B252" s="642" t="s">
        <v>2839</v>
      </c>
      <c r="C252" s="643">
        <v>25</v>
      </c>
      <c r="D252" s="618" t="s">
        <v>3769</v>
      </c>
      <c r="E252" s="15">
        <v>249</v>
      </c>
      <c r="F252" s="15">
        <v>166</v>
      </c>
    </row>
    <row r="253" spans="1:6" ht="16.5" x14ac:dyDescent="0.25">
      <c r="A253" s="15">
        <v>252</v>
      </c>
      <c r="B253" s="642" t="s">
        <v>2835</v>
      </c>
      <c r="C253" s="643">
        <v>27</v>
      </c>
      <c r="D253" s="618" t="s">
        <v>3576</v>
      </c>
      <c r="E253" s="15">
        <v>138</v>
      </c>
      <c r="F253" s="15">
        <v>215</v>
      </c>
    </row>
    <row r="254" spans="1:6" ht="16.5" x14ac:dyDescent="0.25">
      <c r="A254" s="15">
        <v>253</v>
      </c>
      <c r="B254" s="642" t="s">
        <v>2846</v>
      </c>
      <c r="C254" s="643">
        <v>22</v>
      </c>
      <c r="D254" s="618" t="s">
        <v>3462</v>
      </c>
      <c r="E254" s="15">
        <v>253</v>
      </c>
      <c r="F254" s="15"/>
    </row>
    <row r="255" spans="1:6" ht="16.5" x14ac:dyDescent="0.25">
      <c r="A255" s="15">
        <v>254</v>
      </c>
      <c r="B255" s="642" t="s">
        <v>3209</v>
      </c>
      <c r="C255" s="643">
        <v>21</v>
      </c>
      <c r="D255" s="618" t="s">
        <v>3586</v>
      </c>
      <c r="E255" s="15">
        <v>255</v>
      </c>
      <c r="F255" s="615"/>
    </row>
    <row r="256" spans="1:6" ht="16.5" x14ac:dyDescent="0.25">
      <c r="A256" s="15">
        <v>255</v>
      </c>
      <c r="B256" s="642" t="s">
        <v>3119</v>
      </c>
      <c r="C256" s="643">
        <v>24</v>
      </c>
      <c r="D256" s="618" t="s">
        <v>3619</v>
      </c>
      <c r="E256" s="15">
        <v>257</v>
      </c>
      <c r="F256" s="15">
        <v>231</v>
      </c>
    </row>
    <row r="257" spans="1:6" x14ac:dyDescent="0.25">
      <c r="A257" s="15">
        <v>256</v>
      </c>
      <c r="B257" s="450" t="s">
        <v>3120</v>
      </c>
      <c r="C257" s="481">
        <v>23</v>
      </c>
      <c r="D257" s="618" t="s">
        <v>3620</v>
      </c>
      <c r="E257" s="15">
        <v>258</v>
      </c>
      <c r="F257" s="15">
        <v>219</v>
      </c>
    </row>
    <row r="258" spans="1:6" x14ac:dyDescent="0.25">
      <c r="A258" s="15">
        <v>257</v>
      </c>
      <c r="B258" s="642" t="s">
        <v>3117</v>
      </c>
      <c r="C258" s="643">
        <v>31</v>
      </c>
      <c r="D258" s="618" t="s">
        <v>3808</v>
      </c>
      <c r="E258" s="15">
        <v>254</v>
      </c>
      <c r="F258" s="15">
        <v>226</v>
      </c>
    </row>
    <row r="259" spans="1:6" ht="16.5" x14ac:dyDescent="0.25">
      <c r="A259" s="15">
        <v>258</v>
      </c>
      <c r="B259" s="642" t="s">
        <v>3118</v>
      </c>
      <c r="C259" s="643">
        <v>25</v>
      </c>
      <c r="D259" s="618" t="s">
        <v>3618</v>
      </c>
      <c r="E259" s="15">
        <v>256</v>
      </c>
      <c r="F259" s="15">
        <v>317</v>
      </c>
    </row>
    <row r="260" spans="1:6" ht="16.5" x14ac:dyDescent="0.25">
      <c r="A260" s="15">
        <v>259</v>
      </c>
      <c r="B260" s="642" t="s">
        <v>3123</v>
      </c>
      <c r="C260" s="643">
        <v>25</v>
      </c>
      <c r="D260" s="618" t="s">
        <v>3621</v>
      </c>
      <c r="E260" s="15">
        <v>280</v>
      </c>
      <c r="F260" s="15">
        <v>353</v>
      </c>
    </row>
    <row r="261" spans="1:6" ht="16.5" x14ac:dyDescent="0.25">
      <c r="A261" s="15">
        <v>260</v>
      </c>
      <c r="B261" s="642" t="s">
        <v>2849</v>
      </c>
      <c r="C261" s="643">
        <v>25</v>
      </c>
      <c r="D261" s="618" t="s">
        <v>3521</v>
      </c>
      <c r="E261" s="15">
        <v>260</v>
      </c>
      <c r="F261" s="15">
        <v>216</v>
      </c>
    </row>
    <row r="262" spans="1:6" ht="16.5" x14ac:dyDescent="0.25">
      <c r="A262" s="15">
        <v>261</v>
      </c>
      <c r="B262" s="642" t="s">
        <v>3324</v>
      </c>
      <c r="C262" s="643">
        <v>21</v>
      </c>
      <c r="D262" s="618" t="s">
        <v>3639</v>
      </c>
      <c r="E262" s="15">
        <v>229</v>
      </c>
      <c r="F262" s="15">
        <v>277</v>
      </c>
    </row>
    <row r="263" spans="1:6" ht="16.5" x14ac:dyDescent="0.25">
      <c r="A263" s="15">
        <v>262</v>
      </c>
      <c r="B263" s="642" t="s">
        <v>3030</v>
      </c>
      <c r="C263" s="643">
        <v>28</v>
      </c>
      <c r="D263" s="618" t="s">
        <v>3761</v>
      </c>
      <c r="E263" s="15">
        <v>261</v>
      </c>
      <c r="F263" s="15">
        <v>369</v>
      </c>
    </row>
    <row r="264" spans="1:6" x14ac:dyDescent="0.25">
      <c r="A264" s="15">
        <v>263</v>
      </c>
      <c r="B264" s="642" t="s">
        <v>3025</v>
      </c>
      <c r="C264" s="643">
        <v>23</v>
      </c>
      <c r="D264" s="618" t="s">
        <v>3748</v>
      </c>
      <c r="E264" s="15">
        <v>262</v>
      </c>
      <c r="F264" s="15">
        <v>178</v>
      </c>
    </row>
    <row r="265" spans="1:6" x14ac:dyDescent="0.25">
      <c r="A265" s="15">
        <v>264</v>
      </c>
      <c r="B265" s="642" t="s">
        <v>3309</v>
      </c>
      <c r="C265" s="643">
        <v>26</v>
      </c>
      <c r="D265" s="618" t="s">
        <v>3688</v>
      </c>
      <c r="E265" s="15">
        <v>264</v>
      </c>
      <c r="F265" s="15">
        <v>185</v>
      </c>
    </row>
    <row r="266" spans="1:6" ht="16.5" x14ac:dyDescent="0.25">
      <c r="A266" s="15">
        <v>265</v>
      </c>
      <c r="B266" s="642" t="s">
        <v>3300</v>
      </c>
      <c r="C266" s="643">
        <v>25</v>
      </c>
      <c r="D266" s="618" t="s">
        <v>3614</v>
      </c>
      <c r="E266" s="15">
        <v>239</v>
      </c>
      <c r="F266" s="15">
        <v>186</v>
      </c>
    </row>
    <row r="267" spans="1:6" ht="16.5" x14ac:dyDescent="0.25">
      <c r="A267" s="15">
        <v>266</v>
      </c>
      <c r="B267" s="642" t="s">
        <v>3301</v>
      </c>
      <c r="C267" s="643">
        <v>24</v>
      </c>
      <c r="D267" s="618" t="s">
        <v>3615</v>
      </c>
      <c r="E267" s="15">
        <v>240</v>
      </c>
      <c r="F267" s="15">
        <v>195</v>
      </c>
    </row>
    <row r="268" spans="1:6" x14ac:dyDescent="0.25">
      <c r="A268" s="15">
        <v>267</v>
      </c>
      <c r="B268" s="642" t="s">
        <v>1647</v>
      </c>
      <c r="C268" s="643">
        <v>25</v>
      </c>
      <c r="D268" s="618" t="s">
        <v>3689</v>
      </c>
      <c r="E268" s="15">
        <v>267</v>
      </c>
      <c r="F268" s="15">
        <v>236</v>
      </c>
    </row>
    <row r="269" spans="1:6" ht="16.5" x14ac:dyDescent="0.25">
      <c r="A269" s="15">
        <v>268</v>
      </c>
      <c r="B269" s="642" t="s">
        <v>3361</v>
      </c>
      <c r="C269" s="643">
        <v>23</v>
      </c>
      <c r="D269" s="618" t="s">
        <v>4078</v>
      </c>
      <c r="E269" s="15"/>
      <c r="F269" s="15"/>
    </row>
    <row r="270" spans="1:6" ht="16.5" x14ac:dyDescent="0.25">
      <c r="A270" s="15">
        <v>269</v>
      </c>
      <c r="B270" s="642" t="s">
        <v>3362</v>
      </c>
      <c r="C270" s="643">
        <v>23</v>
      </c>
      <c r="D270" s="618" t="s">
        <v>4079</v>
      </c>
      <c r="E270" s="15"/>
      <c r="F270" s="15"/>
    </row>
    <row r="271" spans="1:6" ht="16.5" x14ac:dyDescent="0.25">
      <c r="A271" s="15">
        <v>270</v>
      </c>
      <c r="B271" s="642" t="s">
        <v>3318</v>
      </c>
      <c r="C271" s="643">
        <v>24</v>
      </c>
      <c r="D271" s="618" t="s">
        <v>3656</v>
      </c>
      <c r="E271" s="15">
        <v>274</v>
      </c>
      <c r="F271" s="15">
        <v>192</v>
      </c>
    </row>
    <row r="272" spans="1:6" ht="16.5" x14ac:dyDescent="0.25">
      <c r="A272" s="15">
        <v>271</v>
      </c>
      <c r="B272" s="642" t="s">
        <v>3319</v>
      </c>
      <c r="C272" s="643">
        <v>22</v>
      </c>
      <c r="D272" s="618" t="s">
        <v>3659</v>
      </c>
      <c r="E272" s="15">
        <v>275</v>
      </c>
      <c r="F272" s="615"/>
    </row>
    <row r="273" spans="1:6" ht="16.5" x14ac:dyDescent="0.25">
      <c r="A273" s="15">
        <v>272</v>
      </c>
      <c r="B273" s="642" t="s">
        <v>3312</v>
      </c>
      <c r="C273" s="643">
        <v>25</v>
      </c>
      <c r="D273" s="618" t="s">
        <v>3654</v>
      </c>
      <c r="E273" s="15">
        <v>268</v>
      </c>
      <c r="F273" s="15">
        <v>290</v>
      </c>
    </row>
    <row r="274" spans="1:6" x14ac:dyDescent="0.25">
      <c r="A274" s="15">
        <v>273</v>
      </c>
      <c r="B274" s="642" t="s">
        <v>3313</v>
      </c>
      <c r="C274" s="643">
        <v>28</v>
      </c>
      <c r="D274" s="618" t="s">
        <v>3701</v>
      </c>
      <c r="E274" s="15">
        <v>269</v>
      </c>
      <c r="F274" s="15">
        <v>247</v>
      </c>
    </row>
    <row r="275" spans="1:6" ht="16.5" x14ac:dyDescent="0.25">
      <c r="A275" s="15">
        <v>274</v>
      </c>
      <c r="B275" s="644" t="s">
        <v>3314</v>
      </c>
      <c r="C275" s="645">
        <v>24</v>
      </c>
      <c r="D275" s="618" t="s">
        <v>3655</v>
      </c>
      <c r="E275" s="15">
        <v>270</v>
      </c>
      <c r="F275" s="15">
        <v>197</v>
      </c>
    </row>
    <row r="276" spans="1:6" ht="16.5" x14ac:dyDescent="0.25">
      <c r="A276" s="15">
        <v>275</v>
      </c>
      <c r="B276" s="642" t="s">
        <v>3316</v>
      </c>
      <c r="C276" s="643">
        <v>22</v>
      </c>
      <c r="D276" s="618" t="s">
        <v>3685</v>
      </c>
      <c r="E276" s="15">
        <v>272</v>
      </c>
      <c r="F276" s="15"/>
    </row>
    <row r="277" spans="1:6" ht="16.5" x14ac:dyDescent="0.25">
      <c r="A277" s="15">
        <v>276</v>
      </c>
      <c r="B277" s="450" t="s">
        <v>3342</v>
      </c>
      <c r="C277" s="481">
        <v>23</v>
      </c>
      <c r="D277" s="618" t="s">
        <v>3528</v>
      </c>
      <c r="E277" s="15">
        <v>348</v>
      </c>
      <c r="F277" s="15"/>
    </row>
    <row r="278" spans="1:6" ht="16.5" x14ac:dyDescent="0.25">
      <c r="A278" s="15">
        <v>277</v>
      </c>
      <c r="B278" s="642" t="s">
        <v>3296</v>
      </c>
      <c r="C278" s="643">
        <v>25</v>
      </c>
      <c r="D278" s="618" t="s">
        <v>3534</v>
      </c>
      <c r="E278" s="15">
        <v>203</v>
      </c>
      <c r="F278" s="15">
        <v>295</v>
      </c>
    </row>
    <row r="279" spans="1:6" x14ac:dyDescent="0.25">
      <c r="A279" s="15">
        <v>278</v>
      </c>
      <c r="B279" s="642" t="s">
        <v>3363</v>
      </c>
      <c r="C279" s="643">
        <v>24</v>
      </c>
      <c r="D279" s="618" t="s">
        <v>4080</v>
      </c>
      <c r="E279" s="15"/>
      <c r="F279" s="15"/>
    </row>
    <row r="280" spans="1:6" x14ac:dyDescent="0.25">
      <c r="A280" s="15">
        <v>279</v>
      </c>
      <c r="B280" s="450" t="s">
        <v>3121</v>
      </c>
      <c r="C280" s="481">
        <v>33</v>
      </c>
      <c r="D280" s="618" t="s">
        <v>3823</v>
      </c>
      <c r="E280" s="15">
        <v>259</v>
      </c>
      <c r="F280" s="15">
        <v>355</v>
      </c>
    </row>
    <row r="281" spans="1:6" ht="16.5" x14ac:dyDescent="0.25">
      <c r="A281" s="15">
        <v>280</v>
      </c>
      <c r="B281" s="642" t="s">
        <v>3126</v>
      </c>
      <c r="C281" s="643">
        <v>23</v>
      </c>
      <c r="D281" s="618" t="s">
        <v>3496</v>
      </c>
      <c r="E281" s="15">
        <v>282</v>
      </c>
      <c r="F281" s="15"/>
    </row>
    <row r="282" spans="1:6" ht="16.5" x14ac:dyDescent="0.25">
      <c r="A282" s="15">
        <v>281</v>
      </c>
      <c r="B282" s="450" t="s">
        <v>3136</v>
      </c>
      <c r="C282" s="481">
        <v>26</v>
      </c>
      <c r="D282" s="618" t="s">
        <v>3626</v>
      </c>
      <c r="E282" s="15">
        <v>292</v>
      </c>
      <c r="F282" s="15">
        <v>207</v>
      </c>
    </row>
    <row r="283" spans="1:6" x14ac:dyDescent="0.25">
      <c r="A283" s="15">
        <v>282</v>
      </c>
      <c r="B283" s="450" t="s">
        <v>3122</v>
      </c>
      <c r="C283" s="481">
        <v>24</v>
      </c>
      <c r="D283" s="618" t="s">
        <v>3696</v>
      </c>
      <c r="E283" s="15">
        <v>279</v>
      </c>
      <c r="F283" s="615"/>
    </row>
    <row r="284" spans="1:6" ht="16.5" x14ac:dyDescent="0.25">
      <c r="A284" s="15">
        <v>283</v>
      </c>
      <c r="B284" s="642" t="s">
        <v>3125</v>
      </c>
      <c r="C284" s="643">
        <v>23</v>
      </c>
      <c r="D284" s="618" t="s">
        <v>3622</v>
      </c>
      <c r="E284" s="15">
        <v>281</v>
      </c>
      <c r="F284" s="15">
        <v>229</v>
      </c>
    </row>
    <row r="285" spans="1:6" x14ac:dyDescent="0.25">
      <c r="A285" s="15">
        <v>284</v>
      </c>
      <c r="B285" s="642" t="s">
        <v>3127</v>
      </c>
      <c r="C285" s="643">
        <v>31</v>
      </c>
      <c r="D285" s="618" t="s">
        <v>3692</v>
      </c>
      <c r="E285" s="15">
        <v>283</v>
      </c>
      <c r="F285" s="15">
        <v>359</v>
      </c>
    </row>
    <row r="286" spans="1:6" x14ac:dyDescent="0.25">
      <c r="A286" s="15">
        <v>285</v>
      </c>
      <c r="B286" s="642" t="s">
        <v>3128</v>
      </c>
      <c r="C286" s="643">
        <v>25</v>
      </c>
      <c r="D286" s="618" t="s">
        <v>3693</v>
      </c>
      <c r="E286" s="15">
        <v>284</v>
      </c>
      <c r="F286" s="15">
        <v>321</v>
      </c>
    </row>
    <row r="287" spans="1:6" ht="16.5" x14ac:dyDescent="0.25">
      <c r="A287" s="15">
        <v>286</v>
      </c>
      <c r="B287" s="642" t="s">
        <v>3129</v>
      </c>
      <c r="C287" s="643">
        <v>26</v>
      </c>
      <c r="D287" s="618" t="s">
        <v>3694</v>
      </c>
      <c r="E287" s="15">
        <v>285</v>
      </c>
      <c r="F287" s="615"/>
    </row>
    <row r="288" spans="1:6" x14ac:dyDescent="0.25">
      <c r="A288" s="15">
        <v>287</v>
      </c>
      <c r="B288" s="642" t="s">
        <v>3208</v>
      </c>
      <c r="C288" s="643">
        <v>26</v>
      </c>
      <c r="D288" s="618" t="s">
        <v>3756</v>
      </c>
      <c r="E288" s="15">
        <v>286</v>
      </c>
      <c r="F288" s="15">
        <v>217</v>
      </c>
    </row>
    <row r="289" spans="1:6" x14ac:dyDescent="0.25">
      <c r="A289" s="15">
        <v>288</v>
      </c>
      <c r="B289" s="642" t="s">
        <v>3139</v>
      </c>
      <c r="C289" s="643">
        <v>30</v>
      </c>
      <c r="D289" s="618" t="s">
        <v>3695</v>
      </c>
      <c r="E289" s="15">
        <v>287</v>
      </c>
      <c r="F289" s="15">
        <v>230</v>
      </c>
    </row>
    <row r="290" spans="1:6" ht="16.5" x14ac:dyDescent="0.25">
      <c r="A290" s="15">
        <v>289</v>
      </c>
      <c r="B290" s="642" t="s">
        <v>3131</v>
      </c>
      <c r="C290" s="643">
        <v>23</v>
      </c>
      <c r="D290" s="618" t="s">
        <v>3624</v>
      </c>
      <c r="E290" s="15">
        <v>288</v>
      </c>
      <c r="F290" s="15">
        <v>228</v>
      </c>
    </row>
    <row r="291" spans="1:6" ht="16.5" x14ac:dyDescent="0.25">
      <c r="A291" s="15">
        <v>290</v>
      </c>
      <c r="B291" s="642" t="s">
        <v>3132</v>
      </c>
      <c r="C291" s="643">
        <v>23</v>
      </c>
      <c r="D291" s="618" t="s">
        <v>3625</v>
      </c>
      <c r="E291" s="15">
        <v>289</v>
      </c>
      <c r="F291" s="15">
        <v>227</v>
      </c>
    </row>
    <row r="292" spans="1:6" x14ac:dyDescent="0.25">
      <c r="A292" s="15">
        <v>291</v>
      </c>
      <c r="B292" s="450" t="s">
        <v>3146</v>
      </c>
      <c r="C292" s="481">
        <v>27</v>
      </c>
      <c r="D292" s="618" t="s">
        <v>3754</v>
      </c>
      <c r="E292" s="15">
        <v>295</v>
      </c>
      <c r="F292" s="15">
        <v>313</v>
      </c>
    </row>
    <row r="293" spans="1:6" ht="16.5" x14ac:dyDescent="0.25">
      <c r="A293" s="15">
        <v>292</v>
      </c>
      <c r="B293" s="642" t="s">
        <v>3133</v>
      </c>
      <c r="C293" s="643">
        <v>22</v>
      </c>
      <c r="D293" s="618" t="s">
        <v>3591</v>
      </c>
      <c r="E293" s="15">
        <v>290</v>
      </c>
      <c r="F293" s="15"/>
    </row>
    <row r="294" spans="1:6" ht="16.5" x14ac:dyDescent="0.25">
      <c r="A294" s="15">
        <v>293</v>
      </c>
      <c r="B294" s="642" t="s">
        <v>3134</v>
      </c>
      <c r="C294" s="643">
        <v>31</v>
      </c>
      <c r="D294" s="618" t="s">
        <v>3765</v>
      </c>
      <c r="E294" s="15">
        <v>291</v>
      </c>
      <c r="F294" s="15">
        <v>346</v>
      </c>
    </row>
    <row r="295" spans="1:6" ht="16.5" x14ac:dyDescent="0.25">
      <c r="A295" s="15">
        <v>294</v>
      </c>
      <c r="B295" s="450" t="s">
        <v>3137</v>
      </c>
      <c r="C295" s="481">
        <v>22</v>
      </c>
      <c r="D295" s="618" t="s">
        <v>3587</v>
      </c>
      <c r="E295" s="15">
        <v>293</v>
      </c>
      <c r="F295" s="615"/>
    </row>
    <row r="296" spans="1:6" x14ac:dyDescent="0.25">
      <c r="A296" s="15">
        <v>295</v>
      </c>
      <c r="B296" s="450" t="s">
        <v>3145</v>
      </c>
      <c r="C296" s="481">
        <v>28</v>
      </c>
      <c r="D296" s="618" t="s">
        <v>3698</v>
      </c>
      <c r="E296" s="15">
        <v>294</v>
      </c>
      <c r="F296" s="15">
        <v>225</v>
      </c>
    </row>
    <row r="297" spans="1:6" ht="16.5" x14ac:dyDescent="0.25">
      <c r="A297" s="15">
        <v>296</v>
      </c>
      <c r="B297" s="642" t="s">
        <v>2853</v>
      </c>
      <c r="C297" s="643">
        <v>23</v>
      </c>
      <c r="D297" s="618" t="s">
        <v>3522</v>
      </c>
      <c r="E297" s="15">
        <v>296</v>
      </c>
      <c r="F297" s="15"/>
    </row>
    <row r="298" spans="1:6" ht="16.5" x14ac:dyDescent="0.25">
      <c r="A298" s="15">
        <v>297</v>
      </c>
      <c r="B298" s="642" t="s">
        <v>2843</v>
      </c>
      <c r="C298" s="643">
        <v>30</v>
      </c>
      <c r="D298" s="618" t="s">
        <v>3669</v>
      </c>
      <c r="E298" s="15">
        <v>297</v>
      </c>
      <c r="F298" s="15">
        <v>385</v>
      </c>
    </row>
    <row r="299" spans="1:6" ht="16.5" x14ac:dyDescent="0.25">
      <c r="A299" s="15">
        <v>298</v>
      </c>
      <c r="B299" s="642" t="s">
        <v>2844</v>
      </c>
      <c r="C299" s="643">
        <v>35</v>
      </c>
      <c r="D299" s="618" t="s">
        <v>3666</v>
      </c>
      <c r="E299" s="15">
        <v>298</v>
      </c>
      <c r="F299" s="15">
        <v>202</v>
      </c>
    </row>
    <row r="300" spans="1:6" ht="16.5" x14ac:dyDescent="0.25">
      <c r="A300" s="15">
        <v>299</v>
      </c>
      <c r="B300" s="642" t="s">
        <v>2845</v>
      </c>
      <c r="C300" s="643">
        <v>30</v>
      </c>
      <c r="D300" s="618" t="s">
        <v>3572</v>
      </c>
      <c r="E300" s="15">
        <v>299</v>
      </c>
      <c r="F300" s="15">
        <v>165</v>
      </c>
    </row>
    <row r="301" spans="1:6" ht="16.5" x14ac:dyDescent="0.25">
      <c r="A301" s="15">
        <v>300</v>
      </c>
      <c r="B301" s="642" t="s">
        <v>2848</v>
      </c>
      <c r="C301" s="643">
        <v>28</v>
      </c>
      <c r="D301" s="618" t="s">
        <v>3575</v>
      </c>
      <c r="E301" s="15">
        <v>301</v>
      </c>
      <c r="F301" s="15">
        <v>203</v>
      </c>
    </row>
    <row r="302" spans="1:6" ht="16.5" x14ac:dyDescent="0.25">
      <c r="A302" s="15">
        <v>301</v>
      </c>
      <c r="B302" s="642" t="s">
        <v>2847</v>
      </c>
      <c r="C302" s="643">
        <v>26</v>
      </c>
      <c r="D302" s="618" t="s">
        <v>3574</v>
      </c>
      <c r="E302" s="15">
        <v>300</v>
      </c>
      <c r="F302" s="15">
        <v>169</v>
      </c>
    </row>
    <row r="303" spans="1:6" ht="16.5" x14ac:dyDescent="0.25">
      <c r="A303" s="15">
        <v>302</v>
      </c>
      <c r="B303" s="642" t="s">
        <v>2850</v>
      </c>
      <c r="C303" s="643">
        <v>37</v>
      </c>
      <c r="D303" s="618" t="s">
        <v>3667</v>
      </c>
      <c r="E303" s="15">
        <v>302</v>
      </c>
      <c r="F303" s="15">
        <v>170</v>
      </c>
    </row>
    <row r="304" spans="1:6" x14ac:dyDescent="0.25">
      <c r="A304" s="15">
        <v>303</v>
      </c>
      <c r="B304" s="642" t="s">
        <v>3061</v>
      </c>
      <c r="C304" s="643">
        <v>24</v>
      </c>
      <c r="D304" s="618" t="s">
        <v>3749</v>
      </c>
      <c r="E304" s="15">
        <v>263</v>
      </c>
      <c r="F304" s="15"/>
    </row>
    <row r="305" spans="1:6" x14ac:dyDescent="0.25">
      <c r="A305" s="15">
        <v>304</v>
      </c>
      <c r="B305" s="642" t="s">
        <v>3064</v>
      </c>
      <c r="C305" s="643">
        <v>23</v>
      </c>
      <c r="D305" s="618" t="s">
        <v>3750</v>
      </c>
      <c r="E305" s="15">
        <v>303</v>
      </c>
      <c r="F305" s="15"/>
    </row>
    <row r="306" spans="1:6" ht="16.5" x14ac:dyDescent="0.25">
      <c r="A306" s="15">
        <v>305</v>
      </c>
      <c r="B306" s="642" t="s">
        <v>3072</v>
      </c>
      <c r="C306" s="643">
        <v>24</v>
      </c>
      <c r="D306" s="618" t="s">
        <v>3679</v>
      </c>
      <c r="E306" s="15">
        <v>307</v>
      </c>
      <c r="F306" s="15"/>
    </row>
    <row r="307" spans="1:6" ht="16.5" x14ac:dyDescent="0.25">
      <c r="A307" s="15">
        <v>307</v>
      </c>
      <c r="B307" s="642" t="s">
        <v>3008</v>
      </c>
      <c r="C307" s="643">
        <v>23</v>
      </c>
      <c r="D307" s="618" t="s">
        <v>3676</v>
      </c>
      <c r="E307" s="15">
        <v>310</v>
      </c>
      <c r="F307" s="615"/>
    </row>
    <row r="308" spans="1:6" ht="16.5" x14ac:dyDescent="0.25">
      <c r="A308" s="15">
        <v>308</v>
      </c>
      <c r="B308" s="642" t="s">
        <v>3009</v>
      </c>
      <c r="C308" s="643">
        <v>25</v>
      </c>
      <c r="D308" s="618" t="s">
        <v>3677</v>
      </c>
      <c r="E308" s="15">
        <v>311</v>
      </c>
      <c r="F308" s="15">
        <v>375</v>
      </c>
    </row>
    <row r="309" spans="1:6" x14ac:dyDescent="0.25">
      <c r="A309" s="15">
        <v>309</v>
      </c>
      <c r="B309" s="642" t="s">
        <v>4067</v>
      </c>
      <c r="C309" s="643">
        <v>28</v>
      </c>
      <c r="D309" s="618" t="s">
        <v>3684</v>
      </c>
      <c r="E309" s="15">
        <v>319</v>
      </c>
      <c r="F309" s="15">
        <v>267</v>
      </c>
    </row>
    <row r="310" spans="1:6" x14ac:dyDescent="0.25">
      <c r="A310" s="15">
        <v>310</v>
      </c>
      <c r="B310" s="642" t="s">
        <v>3070</v>
      </c>
      <c r="C310" s="643">
        <v>30</v>
      </c>
      <c r="D310" s="618" t="s">
        <v>3797</v>
      </c>
      <c r="E310" s="15">
        <v>320</v>
      </c>
      <c r="F310" s="615"/>
    </row>
    <row r="311" spans="1:6" x14ac:dyDescent="0.25">
      <c r="A311" s="15">
        <v>311</v>
      </c>
      <c r="B311" s="642" t="s">
        <v>3010</v>
      </c>
      <c r="C311" s="643">
        <v>24</v>
      </c>
      <c r="D311" s="618" t="s">
        <v>3742</v>
      </c>
      <c r="E311" s="15">
        <v>322</v>
      </c>
      <c r="F311" s="15">
        <v>381</v>
      </c>
    </row>
    <row r="312" spans="1:6" x14ac:dyDescent="0.25">
      <c r="A312" s="15">
        <v>312</v>
      </c>
      <c r="B312" s="642" t="s">
        <v>1835</v>
      </c>
      <c r="C312" s="643"/>
      <c r="D312" s="618"/>
      <c r="E312" s="15"/>
      <c r="F312" s="15"/>
    </row>
    <row r="313" spans="1:6" x14ac:dyDescent="0.25">
      <c r="A313" s="15">
        <v>313</v>
      </c>
      <c r="B313" s="642" t="s">
        <v>3017</v>
      </c>
      <c r="C313" s="643">
        <v>27</v>
      </c>
      <c r="D313" s="618" t="s">
        <v>3827</v>
      </c>
      <c r="E313" s="15">
        <v>313</v>
      </c>
      <c r="F313" s="15">
        <v>262</v>
      </c>
    </row>
    <row r="314" spans="1:6" x14ac:dyDescent="0.25">
      <c r="A314" s="18">
        <v>314</v>
      </c>
      <c r="B314" s="646" t="s">
        <v>3019</v>
      </c>
      <c r="C314" s="627">
        <v>21</v>
      </c>
      <c r="D314" s="625" t="s">
        <v>3671</v>
      </c>
      <c r="E314" s="18">
        <v>323</v>
      </c>
      <c r="F314" s="18"/>
    </row>
    <row r="315" spans="1:6" ht="16.5" x14ac:dyDescent="0.25">
      <c r="A315" s="18">
        <v>315</v>
      </c>
      <c r="B315" s="646" t="s">
        <v>3040</v>
      </c>
      <c r="C315" s="627">
        <v>23</v>
      </c>
      <c r="D315" s="625" t="s">
        <v>3678</v>
      </c>
      <c r="E315" s="18">
        <v>312</v>
      </c>
      <c r="F315" s="18"/>
    </row>
    <row r="316" spans="1:6" ht="16.5" x14ac:dyDescent="0.25">
      <c r="A316" s="18">
        <v>316</v>
      </c>
      <c r="B316" s="646" t="s">
        <v>4046</v>
      </c>
      <c r="C316" s="627">
        <v>22</v>
      </c>
      <c r="D316" s="625" t="s">
        <v>3680</v>
      </c>
      <c r="E316" s="18">
        <v>306</v>
      </c>
      <c r="F316" s="616"/>
    </row>
    <row r="317" spans="1:6" x14ac:dyDescent="0.25">
      <c r="A317" s="18">
        <v>317</v>
      </c>
      <c r="B317" s="646" t="s">
        <v>3034</v>
      </c>
      <c r="C317" s="627">
        <v>25</v>
      </c>
      <c r="D317" s="625" t="s">
        <v>3745</v>
      </c>
      <c r="E317" s="18">
        <v>314</v>
      </c>
      <c r="F317" s="18">
        <v>372</v>
      </c>
    </row>
    <row r="318" spans="1:6" x14ac:dyDescent="0.25">
      <c r="A318" s="18">
        <v>318</v>
      </c>
      <c r="B318" s="646" t="s">
        <v>3035</v>
      </c>
      <c r="C318" s="627">
        <v>23</v>
      </c>
      <c r="D318" s="625" t="s">
        <v>3746</v>
      </c>
      <c r="E318" s="18">
        <v>315</v>
      </c>
      <c r="F318" s="18"/>
    </row>
    <row r="319" spans="1:6" x14ac:dyDescent="0.25">
      <c r="A319" s="18">
        <v>319</v>
      </c>
      <c r="B319" s="646" t="s">
        <v>3012</v>
      </c>
      <c r="C319" s="627">
        <v>25</v>
      </c>
      <c r="D319" s="625" t="s">
        <v>3747</v>
      </c>
      <c r="E319" s="18">
        <v>316</v>
      </c>
      <c r="F319" s="18">
        <v>263</v>
      </c>
    </row>
    <row r="320" spans="1:6" x14ac:dyDescent="0.25">
      <c r="A320" s="18">
        <v>320</v>
      </c>
      <c r="B320" s="646" t="s">
        <v>3047</v>
      </c>
      <c r="C320" s="627">
        <v>21</v>
      </c>
      <c r="D320" s="625" t="s">
        <v>3708</v>
      </c>
      <c r="E320" s="18">
        <v>317</v>
      </c>
      <c r="F320" s="616"/>
    </row>
    <row r="321" spans="1:6" ht="16.5" x14ac:dyDescent="0.25">
      <c r="A321" s="18">
        <v>321</v>
      </c>
      <c r="B321" s="646" t="s">
        <v>3058</v>
      </c>
      <c r="C321" s="627">
        <v>25</v>
      </c>
      <c r="D321" s="625" t="s">
        <v>3790</v>
      </c>
      <c r="E321" s="18">
        <v>318</v>
      </c>
      <c r="F321" s="18">
        <v>257</v>
      </c>
    </row>
    <row r="322" spans="1:6" x14ac:dyDescent="0.25">
      <c r="A322" s="18">
        <v>322</v>
      </c>
      <c r="B322" s="646" t="s">
        <v>3048</v>
      </c>
      <c r="C322" s="627">
        <v>28</v>
      </c>
      <c r="D322" s="625" t="s">
        <v>3767</v>
      </c>
      <c r="E322" s="18">
        <v>321</v>
      </c>
      <c r="F322" s="18"/>
    </row>
    <row r="323" spans="1:6" x14ac:dyDescent="0.25">
      <c r="A323" s="18">
        <v>323</v>
      </c>
      <c r="B323" s="646" t="s">
        <v>3020</v>
      </c>
      <c r="C323" s="627">
        <v>23</v>
      </c>
      <c r="D323" s="625" t="s">
        <v>3707</v>
      </c>
      <c r="E323" s="18">
        <v>325</v>
      </c>
      <c r="F323" s="616"/>
    </row>
    <row r="324" spans="1:6" x14ac:dyDescent="0.25">
      <c r="A324" s="18">
        <v>324</v>
      </c>
      <c r="B324" s="646" t="s">
        <v>3054</v>
      </c>
      <c r="C324" s="627">
        <v>23</v>
      </c>
      <c r="D324" s="625" t="s">
        <v>3825</v>
      </c>
      <c r="E324" s="18">
        <v>326</v>
      </c>
      <c r="F324" s="18">
        <v>283</v>
      </c>
    </row>
    <row r="325" spans="1:6" x14ac:dyDescent="0.25">
      <c r="A325" s="18">
        <v>325</v>
      </c>
      <c r="B325" s="646" t="s">
        <v>3014</v>
      </c>
      <c r="C325" s="627">
        <v>23</v>
      </c>
      <c r="D325" s="625" t="s">
        <v>3743</v>
      </c>
      <c r="E325" s="18">
        <v>327</v>
      </c>
      <c r="F325" s="18"/>
    </row>
    <row r="326" spans="1:6" x14ac:dyDescent="0.25">
      <c r="A326" s="18">
        <v>326</v>
      </c>
      <c r="B326" s="646" t="s">
        <v>2593</v>
      </c>
      <c r="C326" s="627">
        <v>23</v>
      </c>
      <c r="D326" s="625" t="s">
        <v>4081</v>
      </c>
      <c r="E326" s="18"/>
      <c r="F326" s="616"/>
    </row>
    <row r="327" spans="1:6" x14ac:dyDescent="0.25">
      <c r="A327" s="18">
        <v>327</v>
      </c>
      <c r="B327" s="646" t="s">
        <v>3032</v>
      </c>
      <c r="C327" s="627">
        <v>25</v>
      </c>
      <c r="D327" s="625" t="s">
        <v>3744</v>
      </c>
      <c r="E327" s="18">
        <v>330</v>
      </c>
      <c r="F327" s="18">
        <v>278</v>
      </c>
    </row>
    <row r="328" spans="1:6" x14ac:dyDescent="0.25">
      <c r="A328" s="18">
        <v>328</v>
      </c>
      <c r="B328" s="646" t="s">
        <v>3044</v>
      </c>
      <c r="C328" s="627">
        <v>28</v>
      </c>
      <c r="D328" s="625" t="s">
        <v>3812</v>
      </c>
      <c r="E328" s="18">
        <v>384</v>
      </c>
      <c r="F328" s="616"/>
    </row>
    <row r="329" spans="1:6" ht="16.5" x14ac:dyDescent="0.25">
      <c r="A329" s="18">
        <v>329</v>
      </c>
      <c r="B329" s="642" t="s">
        <v>3299</v>
      </c>
      <c r="C329" s="627">
        <v>23</v>
      </c>
      <c r="D329" s="625" t="s">
        <v>3613</v>
      </c>
      <c r="E329" s="18">
        <v>238</v>
      </c>
      <c r="F329" s="18">
        <v>249</v>
      </c>
    </row>
    <row r="330" spans="1:6" ht="16.5" x14ac:dyDescent="0.25">
      <c r="A330" s="18">
        <v>330</v>
      </c>
      <c r="B330" s="646" t="s">
        <v>1643</v>
      </c>
      <c r="C330" s="627">
        <v>25</v>
      </c>
      <c r="D330" s="625" t="s">
        <v>3813</v>
      </c>
      <c r="E330" s="18">
        <v>385</v>
      </c>
      <c r="F330" s="18">
        <v>376</v>
      </c>
    </row>
    <row r="331" spans="1:6" x14ac:dyDescent="0.25">
      <c r="A331" s="18">
        <v>331</v>
      </c>
      <c r="B331" s="646" t="s">
        <v>3303</v>
      </c>
      <c r="C331" s="627">
        <v>23</v>
      </c>
      <c r="D331" s="625" t="s">
        <v>3650</v>
      </c>
      <c r="E331" s="18">
        <v>241</v>
      </c>
      <c r="F331" s="616"/>
    </row>
    <row r="332" spans="1:6" x14ac:dyDescent="0.25">
      <c r="A332" s="18">
        <v>332</v>
      </c>
      <c r="B332" s="646" t="s">
        <v>3286</v>
      </c>
      <c r="C332" s="627">
        <v>29</v>
      </c>
      <c r="D332" s="625" t="s">
        <v>3691</v>
      </c>
      <c r="E332" s="18">
        <v>230</v>
      </c>
      <c r="F332" s="18">
        <v>331</v>
      </c>
    </row>
    <row r="333" spans="1:6" ht="16.5" x14ac:dyDescent="0.25">
      <c r="A333" s="18">
        <v>333</v>
      </c>
      <c r="B333" s="646" t="s">
        <v>3304</v>
      </c>
      <c r="C333" s="627">
        <v>31</v>
      </c>
      <c r="D333" s="625" t="s">
        <v>3801</v>
      </c>
      <c r="E333" s="18">
        <v>242</v>
      </c>
      <c r="F333" s="18">
        <v>327</v>
      </c>
    </row>
    <row r="334" spans="1:6" x14ac:dyDescent="0.25">
      <c r="A334" s="18">
        <v>334</v>
      </c>
      <c r="B334" s="647" t="s">
        <v>3326</v>
      </c>
      <c r="C334" s="648">
        <v>23</v>
      </c>
      <c r="D334" s="625" t="s">
        <v>3704</v>
      </c>
      <c r="E334" s="18">
        <v>329</v>
      </c>
      <c r="F334" s="18">
        <v>238</v>
      </c>
    </row>
    <row r="335" spans="1:6" x14ac:dyDescent="0.25">
      <c r="A335" s="18">
        <v>335</v>
      </c>
      <c r="B335" s="646" t="s">
        <v>3327</v>
      </c>
      <c r="C335" s="627">
        <v>26</v>
      </c>
      <c r="D335" s="625" t="s">
        <v>3705</v>
      </c>
      <c r="E335" s="18">
        <v>331</v>
      </c>
      <c r="F335" s="18">
        <v>299</v>
      </c>
    </row>
    <row r="336" spans="1:6" x14ac:dyDescent="0.25">
      <c r="A336" s="18">
        <v>336</v>
      </c>
      <c r="B336" s="646" t="s">
        <v>3328</v>
      </c>
      <c r="C336" s="627">
        <v>26</v>
      </c>
      <c r="D336" s="625" t="s">
        <v>3706</v>
      </c>
      <c r="E336" s="18">
        <v>332</v>
      </c>
      <c r="F336" s="18">
        <v>296</v>
      </c>
    </row>
    <row r="337" spans="1:6" x14ac:dyDescent="0.25">
      <c r="A337" s="18">
        <v>337</v>
      </c>
      <c r="B337" s="646" t="s">
        <v>3310</v>
      </c>
      <c r="C337" s="627">
        <v>28</v>
      </c>
      <c r="D337" s="625" t="s">
        <v>3700</v>
      </c>
      <c r="E337" s="18">
        <v>265</v>
      </c>
      <c r="F337" s="18"/>
    </row>
    <row r="338" spans="1:6" x14ac:dyDescent="0.25">
      <c r="A338" s="18">
        <v>338</v>
      </c>
      <c r="B338" s="646" t="s">
        <v>3311</v>
      </c>
      <c r="C338" s="627">
        <v>32</v>
      </c>
      <c r="D338" s="625" t="s">
        <v>3805</v>
      </c>
      <c r="E338" s="18">
        <v>266</v>
      </c>
      <c r="F338" s="18">
        <v>344</v>
      </c>
    </row>
    <row r="339" spans="1:6" ht="16.5" x14ac:dyDescent="0.25">
      <c r="A339" s="18">
        <v>339</v>
      </c>
      <c r="B339" s="646" t="s">
        <v>3329</v>
      </c>
      <c r="C339" s="627">
        <v>21</v>
      </c>
      <c r="D339" s="625" t="s">
        <v>3527</v>
      </c>
      <c r="E339" s="18">
        <v>333</v>
      </c>
      <c r="F339" s="18"/>
    </row>
    <row r="340" spans="1:6" ht="16.5" x14ac:dyDescent="0.25">
      <c r="A340" s="18">
        <v>340</v>
      </c>
      <c r="B340" s="646" t="s">
        <v>3330</v>
      </c>
      <c r="C340" s="627">
        <v>23</v>
      </c>
      <c r="D340" s="625" t="s">
        <v>3681</v>
      </c>
      <c r="E340" s="18">
        <v>334</v>
      </c>
      <c r="F340" s="18">
        <v>291</v>
      </c>
    </row>
    <row r="341" spans="1:6" x14ac:dyDescent="0.25">
      <c r="A341" s="18">
        <v>341</v>
      </c>
      <c r="B341" s="646" t="s">
        <v>3331</v>
      </c>
      <c r="C341" s="627">
        <v>22</v>
      </c>
      <c r="D341" s="625" t="s">
        <v>3683</v>
      </c>
      <c r="E341" s="18">
        <v>335</v>
      </c>
      <c r="F341" s="18"/>
    </row>
    <row r="342" spans="1:6" x14ac:dyDescent="0.25">
      <c r="A342" s="18">
        <v>342</v>
      </c>
      <c r="B342" s="646" t="s">
        <v>3335</v>
      </c>
      <c r="C342" s="627">
        <v>26</v>
      </c>
      <c r="D342" s="625" t="s">
        <v>3714</v>
      </c>
      <c r="E342" s="18">
        <v>341</v>
      </c>
      <c r="F342" s="18">
        <v>196</v>
      </c>
    </row>
    <row r="343" spans="1:6" x14ac:dyDescent="0.25">
      <c r="A343" s="18">
        <v>343</v>
      </c>
      <c r="B343" s="646" t="s">
        <v>3307</v>
      </c>
      <c r="C343" s="627">
        <v>28</v>
      </c>
      <c r="D343" s="625" t="s">
        <v>3699</v>
      </c>
      <c r="E343" s="18">
        <v>245</v>
      </c>
      <c r="F343" s="18">
        <v>18</v>
      </c>
    </row>
    <row r="344" spans="1:6" x14ac:dyDescent="0.25">
      <c r="A344" s="18">
        <v>344</v>
      </c>
      <c r="B344" s="646" t="s">
        <v>3348</v>
      </c>
      <c r="C344" s="627">
        <v>22</v>
      </c>
      <c r="D344" s="625" t="s">
        <v>3723</v>
      </c>
      <c r="E344" s="18">
        <v>354</v>
      </c>
      <c r="F344" s="18"/>
    </row>
    <row r="345" spans="1:6" x14ac:dyDescent="0.25">
      <c r="A345" s="18">
        <v>345</v>
      </c>
      <c r="B345" s="647" t="s">
        <v>3371</v>
      </c>
      <c r="C345" s="627">
        <v>31</v>
      </c>
      <c r="D345" s="625" t="s">
        <v>4082</v>
      </c>
      <c r="E345" s="18"/>
      <c r="F345" s="18"/>
    </row>
    <row r="346" spans="1:6" x14ac:dyDescent="0.25">
      <c r="A346" s="18">
        <v>346</v>
      </c>
      <c r="B346" s="646" t="s">
        <v>3372</v>
      </c>
      <c r="C346" s="627">
        <v>24</v>
      </c>
      <c r="D346" s="625" t="s">
        <v>4083</v>
      </c>
      <c r="E346" s="18"/>
      <c r="F346" s="616"/>
    </row>
    <row r="347" spans="1:6" ht="16.5" x14ac:dyDescent="0.25">
      <c r="A347" s="18">
        <v>347</v>
      </c>
      <c r="B347" s="646" t="s">
        <v>3305</v>
      </c>
      <c r="C347" s="627">
        <v>24</v>
      </c>
      <c r="D347" s="625" t="s">
        <v>3651</v>
      </c>
      <c r="E347" s="18">
        <v>243</v>
      </c>
      <c r="F347" s="18">
        <v>237</v>
      </c>
    </row>
    <row r="348" spans="1:6" ht="16.5" x14ac:dyDescent="0.25">
      <c r="A348" s="18">
        <v>348</v>
      </c>
      <c r="B348" s="646" t="s">
        <v>3317</v>
      </c>
      <c r="C348" s="627">
        <v>23</v>
      </c>
      <c r="D348" s="625" t="s">
        <v>3537</v>
      </c>
      <c r="E348" s="18">
        <v>273</v>
      </c>
      <c r="F348" s="18"/>
    </row>
    <row r="349" spans="1:6" x14ac:dyDescent="0.25">
      <c r="A349" s="18">
        <v>349</v>
      </c>
      <c r="B349" s="646" t="s">
        <v>3320</v>
      </c>
      <c r="C349" s="627">
        <v>28</v>
      </c>
      <c r="D349" s="625" t="s">
        <v>3703</v>
      </c>
      <c r="E349" s="18">
        <v>276</v>
      </c>
      <c r="F349" s="18">
        <v>284</v>
      </c>
    </row>
    <row r="350" spans="1:6" x14ac:dyDescent="0.25">
      <c r="A350" s="18">
        <v>350</v>
      </c>
      <c r="B350" s="646" t="s">
        <v>3322</v>
      </c>
      <c r="C350" s="627">
        <v>26</v>
      </c>
      <c r="D350" s="625" t="s">
        <v>3690</v>
      </c>
      <c r="E350" s="18">
        <v>277</v>
      </c>
      <c r="F350" s="18">
        <v>246</v>
      </c>
    </row>
    <row r="351" spans="1:6" x14ac:dyDescent="0.25">
      <c r="A351" s="18">
        <v>351</v>
      </c>
      <c r="B351" s="646" t="s">
        <v>3336</v>
      </c>
      <c r="C351" s="627">
        <v>23</v>
      </c>
      <c r="D351" s="625" t="s">
        <v>3715</v>
      </c>
      <c r="E351" s="18">
        <v>342</v>
      </c>
      <c r="F351" s="18">
        <v>156</v>
      </c>
    </row>
    <row r="352" spans="1:6" x14ac:dyDescent="0.25">
      <c r="A352" s="18">
        <v>352</v>
      </c>
      <c r="B352" s="646" t="s">
        <v>3337</v>
      </c>
      <c r="C352" s="627">
        <v>23</v>
      </c>
      <c r="D352" s="625" t="s">
        <v>3716</v>
      </c>
      <c r="E352" s="18">
        <v>343</v>
      </c>
      <c r="F352" s="18">
        <v>160</v>
      </c>
    </row>
    <row r="353" spans="1:6" x14ac:dyDescent="0.25">
      <c r="A353" s="18">
        <v>353</v>
      </c>
      <c r="B353" s="646" t="s">
        <v>3338</v>
      </c>
      <c r="C353" s="627">
        <v>24</v>
      </c>
      <c r="D353" s="625" t="s">
        <v>3717</v>
      </c>
      <c r="E353" s="18">
        <v>344</v>
      </c>
      <c r="F353" s="18"/>
    </row>
    <row r="354" spans="1:6" x14ac:dyDescent="0.25">
      <c r="A354" s="18">
        <v>354</v>
      </c>
      <c r="B354" s="646" t="s">
        <v>3339</v>
      </c>
      <c r="C354" s="627">
        <v>26</v>
      </c>
      <c r="D354" s="625" t="s">
        <v>3718</v>
      </c>
      <c r="E354" s="18">
        <v>345</v>
      </c>
      <c r="F354" s="18">
        <v>332</v>
      </c>
    </row>
    <row r="355" spans="1:6" x14ac:dyDescent="0.25">
      <c r="A355" s="18">
        <v>355</v>
      </c>
      <c r="B355" s="646" t="s">
        <v>3346</v>
      </c>
      <c r="C355" s="627">
        <v>28</v>
      </c>
      <c r="D355" s="625" t="s">
        <v>3721</v>
      </c>
      <c r="E355" s="18">
        <v>352</v>
      </c>
      <c r="F355" s="18">
        <v>293</v>
      </c>
    </row>
    <row r="356" spans="1:6" x14ac:dyDescent="0.25">
      <c r="A356" s="18">
        <v>356</v>
      </c>
      <c r="B356" s="646" t="s">
        <v>3344</v>
      </c>
      <c r="C356" s="627">
        <v>26</v>
      </c>
      <c r="D356" s="625" t="s">
        <v>3719</v>
      </c>
      <c r="E356" s="18">
        <v>350</v>
      </c>
      <c r="F356" s="616"/>
    </row>
    <row r="357" spans="1:6" x14ac:dyDescent="0.25">
      <c r="A357" s="18">
        <v>357</v>
      </c>
      <c r="B357" s="646" t="s">
        <v>3347</v>
      </c>
      <c r="C357" s="627">
        <v>29</v>
      </c>
      <c r="D357" s="625" t="s">
        <v>3764</v>
      </c>
      <c r="E357" s="18">
        <v>353</v>
      </c>
      <c r="F357" s="616"/>
    </row>
    <row r="358" spans="1:6" x14ac:dyDescent="0.25">
      <c r="A358" s="18">
        <v>358</v>
      </c>
      <c r="B358" s="646" t="s">
        <v>3351</v>
      </c>
      <c r="C358" s="627">
        <v>22</v>
      </c>
      <c r="D358" s="625" t="s">
        <v>3729</v>
      </c>
      <c r="E358" s="18">
        <v>357</v>
      </c>
      <c r="F358" s="18"/>
    </row>
    <row r="359" spans="1:6" x14ac:dyDescent="0.25">
      <c r="A359" s="18">
        <v>359</v>
      </c>
      <c r="B359" s="646" t="s">
        <v>3353</v>
      </c>
      <c r="C359" s="627">
        <v>27</v>
      </c>
      <c r="D359" s="625" t="s">
        <v>3734</v>
      </c>
      <c r="E359" s="18">
        <v>361</v>
      </c>
      <c r="F359" s="18">
        <v>239</v>
      </c>
    </row>
    <row r="360" spans="1:6" x14ac:dyDescent="0.25">
      <c r="A360" s="18">
        <v>360</v>
      </c>
      <c r="B360" s="646" t="s">
        <v>3354</v>
      </c>
      <c r="C360" s="627">
        <v>24</v>
      </c>
      <c r="D360" s="625" t="s">
        <v>3735</v>
      </c>
      <c r="E360" s="18">
        <v>362</v>
      </c>
      <c r="F360" s="18">
        <v>336</v>
      </c>
    </row>
    <row r="361" spans="1:6" x14ac:dyDescent="0.25">
      <c r="A361" s="18">
        <v>361</v>
      </c>
      <c r="B361" s="646" t="s">
        <v>3340</v>
      </c>
      <c r="C361" s="627">
        <v>23</v>
      </c>
      <c r="D361" s="625" t="s">
        <v>3728</v>
      </c>
      <c r="E361" s="18">
        <v>346</v>
      </c>
      <c r="F361" s="18"/>
    </row>
    <row r="362" spans="1:6" ht="16.5" x14ac:dyDescent="0.25">
      <c r="A362" s="18">
        <v>362</v>
      </c>
      <c r="B362" s="646" t="s">
        <v>3341</v>
      </c>
      <c r="C362" s="627">
        <v>33</v>
      </c>
      <c r="D362" s="625" t="s">
        <v>3811</v>
      </c>
      <c r="E362" s="18">
        <v>347</v>
      </c>
      <c r="F362" s="18"/>
    </row>
    <row r="363" spans="1:6" x14ac:dyDescent="0.25">
      <c r="A363" s="18">
        <v>363</v>
      </c>
      <c r="B363" s="646" t="s">
        <v>1650</v>
      </c>
      <c r="C363" s="627">
        <v>25</v>
      </c>
      <c r="D363" s="625" t="s">
        <v>3733</v>
      </c>
      <c r="E363" s="18">
        <v>360</v>
      </c>
      <c r="F363" s="18"/>
    </row>
    <row r="364" spans="1:6" x14ac:dyDescent="0.25">
      <c r="A364" s="18">
        <v>364</v>
      </c>
      <c r="B364" s="646" t="s">
        <v>3343</v>
      </c>
      <c r="C364" s="627">
        <v>31</v>
      </c>
      <c r="D364" s="625" t="s">
        <v>3806</v>
      </c>
      <c r="E364" s="18">
        <v>349</v>
      </c>
      <c r="F364" s="18">
        <v>338</v>
      </c>
    </row>
    <row r="365" spans="1:6" x14ac:dyDescent="0.25">
      <c r="A365" s="18">
        <v>365</v>
      </c>
      <c r="B365" s="646" t="s">
        <v>3345</v>
      </c>
      <c r="C365" s="627">
        <v>23</v>
      </c>
      <c r="D365" s="625" t="s">
        <v>3720</v>
      </c>
      <c r="E365" s="18">
        <v>351</v>
      </c>
      <c r="F365" s="18">
        <v>330</v>
      </c>
    </row>
    <row r="366" spans="1:6" ht="16.5" x14ac:dyDescent="0.25">
      <c r="A366" s="18">
        <v>366</v>
      </c>
      <c r="B366" s="646" t="s">
        <v>2917</v>
      </c>
      <c r="C366" s="627">
        <v>25</v>
      </c>
      <c r="D366" s="625" t="s">
        <v>3593</v>
      </c>
      <c r="E366" s="18">
        <v>366</v>
      </c>
      <c r="F366" s="18">
        <v>311</v>
      </c>
    </row>
    <row r="367" spans="1:6" ht="16.5" x14ac:dyDescent="0.25">
      <c r="A367" s="18">
        <v>367</v>
      </c>
      <c r="B367" s="646" t="s">
        <v>2863</v>
      </c>
      <c r="C367" s="627">
        <v>24</v>
      </c>
      <c r="D367" s="625" t="s">
        <v>3594</v>
      </c>
      <c r="E367" s="18">
        <v>367</v>
      </c>
      <c r="F367" s="18"/>
    </row>
    <row r="368" spans="1:6" ht="16.5" x14ac:dyDescent="0.25">
      <c r="A368" s="18">
        <v>368</v>
      </c>
      <c r="B368" s="646" t="s">
        <v>2865</v>
      </c>
      <c r="C368" s="627">
        <v>22</v>
      </c>
      <c r="D368" s="625" t="s">
        <v>3595</v>
      </c>
      <c r="E368" s="18">
        <v>368</v>
      </c>
      <c r="F368" s="18"/>
    </row>
    <row r="369" spans="1:6" ht="16.5" x14ac:dyDescent="0.25">
      <c r="A369" s="18">
        <v>369</v>
      </c>
      <c r="B369" s="646" t="s">
        <v>2885</v>
      </c>
      <c r="C369" s="627">
        <v>28</v>
      </c>
      <c r="D369" s="625" t="s">
        <v>3596</v>
      </c>
      <c r="E369" s="18">
        <v>369</v>
      </c>
      <c r="F369" s="18">
        <v>204</v>
      </c>
    </row>
    <row r="370" spans="1:6" ht="16.5" x14ac:dyDescent="0.25">
      <c r="A370" s="18">
        <v>370</v>
      </c>
      <c r="B370" s="646" t="s">
        <v>2859</v>
      </c>
      <c r="C370" s="627">
        <v>23</v>
      </c>
      <c r="D370" s="625" t="s">
        <v>3597</v>
      </c>
      <c r="E370" s="18">
        <v>370</v>
      </c>
      <c r="F370" s="18">
        <v>171</v>
      </c>
    </row>
    <row r="371" spans="1:6" ht="16.5" x14ac:dyDescent="0.25">
      <c r="A371" s="18">
        <v>371</v>
      </c>
      <c r="B371" s="646" t="s">
        <v>2861</v>
      </c>
      <c r="C371" s="627">
        <v>24</v>
      </c>
      <c r="D371" s="625" t="s">
        <v>3598</v>
      </c>
      <c r="E371" s="18">
        <v>371</v>
      </c>
      <c r="F371" s="18">
        <v>232</v>
      </c>
    </row>
    <row r="372" spans="1:6" ht="16.5" x14ac:dyDescent="0.25">
      <c r="A372" s="18">
        <v>372</v>
      </c>
      <c r="B372" s="646" t="s">
        <v>2856</v>
      </c>
      <c r="C372" s="627">
        <v>26</v>
      </c>
      <c r="D372" s="625" t="s">
        <v>3599</v>
      </c>
      <c r="E372" s="18">
        <v>372</v>
      </c>
      <c r="F372" s="18">
        <v>309</v>
      </c>
    </row>
    <row r="373" spans="1:6" ht="16.5" x14ac:dyDescent="0.25">
      <c r="A373" s="18">
        <v>373</v>
      </c>
      <c r="B373" s="646" t="s">
        <v>2873</v>
      </c>
      <c r="C373" s="627">
        <v>25</v>
      </c>
      <c r="D373" s="625" t="s">
        <v>3600</v>
      </c>
      <c r="E373" s="18">
        <v>373</v>
      </c>
      <c r="F373" s="18">
        <v>316</v>
      </c>
    </row>
    <row r="374" spans="1:6" ht="16.5" x14ac:dyDescent="0.25">
      <c r="A374" s="18">
        <v>374</v>
      </c>
      <c r="B374" s="646" t="s">
        <v>3150</v>
      </c>
      <c r="C374" s="627">
        <v>22</v>
      </c>
      <c r="D374" s="625" t="s">
        <v>3588</v>
      </c>
      <c r="E374" s="18">
        <v>403</v>
      </c>
      <c r="F374" s="18"/>
    </row>
    <row r="375" spans="1:6" x14ac:dyDescent="0.25">
      <c r="A375" s="18">
        <v>375</v>
      </c>
      <c r="B375" s="646" t="s">
        <v>3156</v>
      </c>
      <c r="C375" s="627">
        <v>27</v>
      </c>
      <c r="D375" s="625" t="s">
        <v>3773</v>
      </c>
      <c r="E375" s="18">
        <v>408</v>
      </c>
      <c r="F375" s="18">
        <v>319</v>
      </c>
    </row>
    <row r="376" spans="1:6" x14ac:dyDescent="0.25">
      <c r="A376" s="18">
        <v>376</v>
      </c>
      <c r="B376" s="646" t="s">
        <v>2882</v>
      </c>
      <c r="C376" s="627">
        <v>41</v>
      </c>
      <c r="D376" s="625" t="s">
        <v>3668</v>
      </c>
      <c r="E376" s="18">
        <v>381</v>
      </c>
      <c r="F376" s="18">
        <v>214</v>
      </c>
    </row>
    <row r="377" spans="1:6" x14ac:dyDescent="0.25">
      <c r="A377" s="18">
        <v>377</v>
      </c>
      <c r="B377" s="646" t="s">
        <v>2888</v>
      </c>
      <c r="C377" s="627">
        <v>28</v>
      </c>
      <c r="D377" s="625" t="s">
        <v>3662</v>
      </c>
      <c r="E377" s="18">
        <v>382</v>
      </c>
      <c r="F377" s="18">
        <v>234</v>
      </c>
    </row>
    <row r="378" spans="1:6" ht="16.5" x14ac:dyDescent="0.25">
      <c r="A378" s="18">
        <v>378</v>
      </c>
      <c r="B378" s="646" t="s">
        <v>2890</v>
      </c>
      <c r="C378" s="627">
        <v>27</v>
      </c>
      <c r="D378" s="625" t="s">
        <v>3604</v>
      </c>
      <c r="E378" s="18">
        <v>383</v>
      </c>
      <c r="F378" s="18">
        <v>233</v>
      </c>
    </row>
    <row r="379" spans="1:6" ht="16.5" x14ac:dyDescent="0.25">
      <c r="A379" s="18">
        <v>379</v>
      </c>
      <c r="B379" s="646" t="s">
        <v>2894</v>
      </c>
      <c r="C379" s="627">
        <v>28</v>
      </c>
      <c r="D379" s="625" t="s">
        <v>3664</v>
      </c>
      <c r="E379" s="18">
        <v>414</v>
      </c>
      <c r="F379" s="18">
        <v>323</v>
      </c>
    </row>
    <row r="380" spans="1:6" x14ac:dyDescent="0.25">
      <c r="A380" s="18">
        <v>380</v>
      </c>
      <c r="B380" s="646" t="s">
        <v>2854</v>
      </c>
      <c r="C380" s="627">
        <v>32</v>
      </c>
      <c r="D380" s="625" t="s">
        <v>3668</v>
      </c>
      <c r="E380" s="18">
        <v>415</v>
      </c>
      <c r="F380" s="18">
        <v>307</v>
      </c>
    </row>
    <row r="381" spans="1:6" x14ac:dyDescent="0.25">
      <c r="A381" s="18">
        <v>381</v>
      </c>
      <c r="B381" s="646" t="s">
        <v>2871</v>
      </c>
      <c r="C381" s="627">
        <v>33</v>
      </c>
      <c r="D381" s="625" t="s">
        <v>3752</v>
      </c>
      <c r="E381" s="18">
        <v>416</v>
      </c>
      <c r="F381" s="18">
        <v>302</v>
      </c>
    </row>
    <row r="382" spans="1:6" ht="16.5" x14ac:dyDescent="0.25">
      <c r="A382" s="18">
        <v>382</v>
      </c>
      <c r="B382" s="646" t="s">
        <v>2860</v>
      </c>
      <c r="C382" s="627">
        <v>23</v>
      </c>
      <c r="D382" s="625" t="s">
        <v>3601</v>
      </c>
      <c r="E382" s="18">
        <v>376</v>
      </c>
      <c r="F382" s="616"/>
    </row>
    <row r="383" spans="1:6" x14ac:dyDescent="0.25">
      <c r="A383" s="18">
        <v>383</v>
      </c>
      <c r="B383" s="646" t="s">
        <v>2872</v>
      </c>
      <c r="C383" s="627">
        <v>26</v>
      </c>
      <c r="D383" s="625" t="s">
        <v>3602</v>
      </c>
      <c r="E383" s="18">
        <v>377</v>
      </c>
      <c r="F383" s="18">
        <v>308</v>
      </c>
    </row>
    <row r="384" spans="1:6" ht="16.5" x14ac:dyDescent="0.25">
      <c r="A384" s="18">
        <v>384</v>
      </c>
      <c r="B384" s="646" t="s">
        <v>3056</v>
      </c>
      <c r="C384" s="627">
        <v>26</v>
      </c>
      <c r="D384" s="625" t="s">
        <v>3792</v>
      </c>
      <c r="E384" s="18">
        <v>387</v>
      </c>
      <c r="F384" s="18">
        <v>384</v>
      </c>
    </row>
    <row r="385" spans="1:6" x14ac:dyDescent="0.25">
      <c r="A385" s="18">
        <v>385</v>
      </c>
      <c r="B385" s="646" t="s">
        <v>3057</v>
      </c>
      <c r="C385" s="627">
        <v>26</v>
      </c>
      <c r="D385" s="625" t="s">
        <v>3826</v>
      </c>
      <c r="E385" s="18">
        <v>388</v>
      </c>
      <c r="F385" s="18">
        <v>282</v>
      </c>
    </row>
    <row r="386" spans="1:6" x14ac:dyDescent="0.25">
      <c r="A386" s="18">
        <v>386</v>
      </c>
      <c r="B386" s="646" t="s">
        <v>3006</v>
      </c>
      <c r="C386" s="627">
        <v>23</v>
      </c>
      <c r="D386" s="625" t="s">
        <v>3781</v>
      </c>
      <c r="E386" s="18">
        <v>389</v>
      </c>
      <c r="F386" s="18"/>
    </row>
    <row r="387" spans="1:6" x14ac:dyDescent="0.25">
      <c r="A387" s="18">
        <v>387</v>
      </c>
      <c r="B387" s="646" t="s">
        <v>3007</v>
      </c>
      <c r="C387" s="627">
        <v>25</v>
      </c>
      <c r="D387" s="625" t="s">
        <v>3791</v>
      </c>
      <c r="E387" s="18">
        <v>390</v>
      </c>
      <c r="F387" s="616"/>
    </row>
    <row r="388" spans="1:6" ht="16.5" x14ac:dyDescent="0.25">
      <c r="A388" s="18">
        <v>388</v>
      </c>
      <c r="B388" s="646" t="s">
        <v>3050</v>
      </c>
      <c r="C388" s="627">
        <v>22</v>
      </c>
      <c r="D388" s="625" t="s">
        <v>3793</v>
      </c>
      <c r="E388" s="18">
        <v>391</v>
      </c>
      <c r="F388" s="18"/>
    </row>
    <row r="389" spans="1:6" x14ac:dyDescent="0.25">
      <c r="A389" s="18">
        <v>389</v>
      </c>
      <c r="B389" s="646" t="s">
        <v>3003</v>
      </c>
      <c r="C389" s="627">
        <v>25</v>
      </c>
      <c r="D389" s="625" t="s">
        <v>3824</v>
      </c>
      <c r="E389" s="18">
        <v>392</v>
      </c>
      <c r="F389" s="616"/>
    </row>
    <row r="390" spans="1:6" x14ac:dyDescent="0.25">
      <c r="A390" s="18">
        <v>390</v>
      </c>
      <c r="B390" s="646" t="s">
        <v>3045</v>
      </c>
      <c r="C390" s="627">
        <v>24</v>
      </c>
      <c r="D390" s="625" t="s">
        <v>4084</v>
      </c>
      <c r="E390" s="18"/>
      <c r="F390" s="18"/>
    </row>
    <row r="391" spans="1:6" x14ac:dyDescent="0.25">
      <c r="A391" s="18">
        <v>391</v>
      </c>
      <c r="B391" s="646" t="s">
        <v>3013</v>
      </c>
      <c r="C391" s="627">
        <v>25</v>
      </c>
      <c r="D391" s="625" t="s">
        <v>3682</v>
      </c>
      <c r="E391" s="18">
        <v>309</v>
      </c>
      <c r="F391" s="18">
        <v>380</v>
      </c>
    </row>
    <row r="392" spans="1:6" x14ac:dyDescent="0.25">
      <c r="A392" s="18">
        <v>392</v>
      </c>
      <c r="B392" s="646" t="s">
        <v>4057</v>
      </c>
      <c r="C392" s="627">
        <v>28</v>
      </c>
      <c r="D392" s="625" t="s">
        <v>4085</v>
      </c>
      <c r="E392" s="18"/>
      <c r="F392" s="18"/>
    </row>
    <row r="393" spans="1:6" ht="16.5" x14ac:dyDescent="0.25">
      <c r="A393" s="18">
        <v>393</v>
      </c>
      <c r="B393" s="646" t="s">
        <v>1654</v>
      </c>
      <c r="C393" s="627">
        <v>24</v>
      </c>
      <c r="D393" s="625" t="s">
        <v>3766</v>
      </c>
      <c r="E393" s="18">
        <v>409</v>
      </c>
      <c r="F393" s="18"/>
    </row>
    <row r="394" spans="1:6" x14ac:dyDescent="0.25">
      <c r="A394" s="18">
        <v>394</v>
      </c>
      <c r="B394" s="447" t="s">
        <v>3141</v>
      </c>
      <c r="C394" s="471">
        <v>29</v>
      </c>
      <c r="D394" s="625" t="s">
        <v>3755</v>
      </c>
      <c r="E394" s="18">
        <v>374</v>
      </c>
      <c r="F394" s="18">
        <v>362</v>
      </c>
    </row>
    <row r="395" spans="1:6" ht="16.5" x14ac:dyDescent="0.25">
      <c r="A395" s="18">
        <v>395</v>
      </c>
      <c r="B395" s="646" t="s">
        <v>3197</v>
      </c>
      <c r="C395" s="627">
        <v>23</v>
      </c>
      <c r="D395" s="625" t="s">
        <v>3592</v>
      </c>
      <c r="E395" s="18">
        <v>375</v>
      </c>
      <c r="F395" s="616"/>
    </row>
    <row r="396" spans="1:6" ht="16.5" x14ac:dyDescent="0.25">
      <c r="A396" s="18">
        <v>396</v>
      </c>
      <c r="B396" s="646" t="s">
        <v>3142</v>
      </c>
      <c r="C396" s="627">
        <v>22</v>
      </c>
      <c r="D396" s="625" t="s">
        <v>3629</v>
      </c>
      <c r="E396" s="18">
        <v>393</v>
      </c>
      <c r="F396" s="18"/>
    </row>
    <row r="397" spans="1:6" x14ac:dyDescent="0.25">
      <c r="A397" s="18">
        <v>397</v>
      </c>
      <c r="B397" s="447" t="s">
        <v>3140</v>
      </c>
      <c r="C397" s="471">
        <v>23</v>
      </c>
      <c r="D397" s="625" t="s">
        <v>3757</v>
      </c>
      <c r="E397" s="18">
        <v>394</v>
      </c>
      <c r="F397" s="18">
        <v>312</v>
      </c>
    </row>
    <row r="398" spans="1:6" x14ac:dyDescent="0.25">
      <c r="A398" s="18">
        <v>398</v>
      </c>
      <c r="B398" s="646" t="s">
        <v>3130</v>
      </c>
      <c r="C398" s="627">
        <v>26</v>
      </c>
      <c r="D398" s="625" t="s">
        <v>3758</v>
      </c>
      <c r="E398" s="616"/>
      <c r="F398" s="18">
        <v>393</v>
      </c>
    </row>
    <row r="399" spans="1:6" x14ac:dyDescent="0.25">
      <c r="A399" s="18">
        <v>399</v>
      </c>
      <c r="B399" s="447" t="s">
        <v>3138</v>
      </c>
      <c r="C399" s="471">
        <v>29</v>
      </c>
      <c r="D399" s="625" t="s">
        <v>3786</v>
      </c>
      <c r="E399" s="18">
        <v>396</v>
      </c>
      <c r="F399" s="18">
        <v>361</v>
      </c>
    </row>
    <row r="400" spans="1:6" x14ac:dyDescent="0.25">
      <c r="A400" s="18">
        <v>400</v>
      </c>
      <c r="B400" s="646" t="s">
        <v>3135</v>
      </c>
      <c r="C400" s="627">
        <v>32</v>
      </c>
      <c r="D400" s="625" t="s">
        <v>3817</v>
      </c>
      <c r="E400" s="18">
        <v>397</v>
      </c>
      <c r="F400" s="616"/>
    </row>
    <row r="401" spans="1:6" x14ac:dyDescent="0.25">
      <c r="A401" s="18">
        <v>401</v>
      </c>
      <c r="B401" s="646" t="s">
        <v>3143</v>
      </c>
      <c r="C401" s="627">
        <v>33</v>
      </c>
      <c r="D401" s="625" t="s">
        <v>3809</v>
      </c>
      <c r="E401" s="18">
        <v>398</v>
      </c>
      <c r="F401" s="616"/>
    </row>
    <row r="402" spans="1:6" ht="16.5" x14ac:dyDescent="0.25">
      <c r="A402" s="18">
        <v>402</v>
      </c>
      <c r="B402" s="646" t="s">
        <v>3144</v>
      </c>
      <c r="C402" s="627">
        <v>24</v>
      </c>
      <c r="D402" s="625" t="s">
        <v>3630</v>
      </c>
      <c r="E402" s="18">
        <v>399</v>
      </c>
      <c r="F402" s="18"/>
    </row>
    <row r="403" spans="1:6" x14ac:dyDescent="0.25">
      <c r="A403" s="18">
        <v>403</v>
      </c>
      <c r="B403" s="447" t="s">
        <v>3147</v>
      </c>
      <c r="C403" s="471">
        <v>25</v>
      </c>
      <c r="D403" s="625" t="s">
        <v>3799</v>
      </c>
      <c r="E403" s="18">
        <v>400</v>
      </c>
      <c r="F403" s="616"/>
    </row>
    <row r="404" spans="1:6" x14ac:dyDescent="0.25">
      <c r="A404" s="18">
        <v>404</v>
      </c>
      <c r="B404" s="646" t="s">
        <v>3148</v>
      </c>
      <c r="C404" s="627">
        <v>30</v>
      </c>
      <c r="D404" s="625" t="s">
        <v>3782</v>
      </c>
      <c r="E404" s="18">
        <v>401</v>
      </c>
      <c r="F404" s="18">
        <v>388</v>
      </c>
    </row>
    <row r="405" spans="1:6" x14ac:dyDescent="0.25">
      <c r="A405" s="18">
        <v>405</v>
      </c>
      <c r="B405" s="646" t="s">
        <v>3149</v>
      </c>
      <c r="C405" s="627">
        <v>25</v>
      </c>
      <c r="D405" s="625" t="s">
        <v>3777</v>
      </c>
      <c r="E405" s="18">
        <v>402</v>
      </c>
      <c r="F405" s="18">
        <v>356</v>
      </c>
    </row>
    <row r="406" spans="1:6" ht="16.5" x14ac:dyDescent="0.25">
      <c r="A406" s="18">
        <v>406</v>
      </c>
      <c r="B406" s="646" t="s">
        <v>3151</v>
      </c>
      <c r="C406" s="627">
        <v>24</v>
      </c>
      <c r="D406" s="625" t="s">
        <v>3631</v>
      </c>
      <c r="E406" s="18">
        <v>404</v>
      </c>
      <c r="F406" s="616"/>
    </row>
    <row r="407" spans="1:6" x14ac:dyDescent="0.25">
      <c r="A407" s="18">
        <v>407</v>
      </c>
      <c r="B407" s="646" t="s">
        <v>3152</v>
      </c>
      <c r="C407" s="627">
        <v>29</v>
      </c>
      <c r="D407" s="625" t="s">
        <v>3798</v>
      </c>
      <c r="E407" s="18">
        <v>405</v>
      </c>
      <c r="F407" s="18">
        <v>396</v>
      </c>
    </row>
    <row r="408" spans="1:6" ht="16.5" x14ac:dyDescent="0.25">
      <c r="A408" s="18">
        <v>408</v>
      </c>
      <c r="B408" s="646" t="s">
        <v>3153</v>
      </c>
      <c r="C408" s="627">
        <v>27</v>
      </c>
      <c r="D408" s="625" t="s">
        <v>3768</v>
      </c>
      <c r="E408" s="18">
        <v>406</v>
      </c>
      <c r="F408" s="18">
        <v>398</v>
      </c>
    </row>
    <row r="409" spans="1:6" ht="16.5" x14ac:dyDescent="0.25">
      <c r="A409" s="18">
        <v>409</v>
      </c>
      <c r="B409" s="646" t="s">
        <v>3154</v>
      </c>
      <c r="C409" s="627">
        <v>23</v>
      </c>
      <c r="D409" s="625" t="s">
        <v>3818</v>
      </c>
      <c r="E409" s="18">
        <v>407</v>
      </c>
      <c r="F409" s="18">
        <v>318</v>
      </c>
    </row>
    <row r="410" spans="1:6" x14ac:dyDescent="0.25">
      <c r="A410" s="18">
        <v>410</v>
      </c>
      <c r="B410" s="646" t="s">
        <v>3155</v>
      </c>
      <c r="C410" s="627">
        <v>28</v>
      </c>
      <c r="D410" s="625" t="s">
        <v>3789</v>
      </c>
      <c r="E410" s="18">
        <v>410</v>
      </c>
      <c r="F410" s="18">
        <v>357</v>
      </c>
    </row>
    <row r="411" spans="1:6" ht="16.5" x14ac:dyDescent="0.25">
      <c r="A411" s="18">
        <v>411</v>
      </c>
      <c r="B411" s="447" t="s">
        <v>3157</v>
      </c>
      <c r="C411" s="471">
        <v>23</v>
      </c>
      <c r="D411" s="625" t="s">
        <v>3627</v>
      </c>
      <c r="E411" s="18">
        <v>411</v>
      </c>
      <c r="F411" s="616"/>
    </row>
    <row r="412" spans="1:6" x14ac:dyDescent="0.25">
      <c r="A412" s="18">
        <v>412</v>
      </c>
      <c r="B412" s="646" t="s">
        <v>3158</v>
      </c>
      <c r="C412" s="627">
        <v>22</v>
      </c>
      <c r="D412" s="625" t="s">
        <v>3628</v>
      </c>
      <c r="E412" s="18">
        <v>412</v>
      </c>
      <c r="F412" s="616"/>
    </row>
    <row r="413" spans="1:6" ht="16.5" x14ac:dyDescent="0.25">
      <c r="A413" s="18">
        <v>413</v>
      </c>
      <c r="B413" s="646" t="s">
        <v>2878</v>
      </c>
      <c r="C413" s="627">
        <v>24</v>
      </c>
      <c r="D413" s="625" t="s">
        <v>3603</v>
      </c>
      <c r="E413" s="18">
        <v>378</v>
      </c>
      <c r="F413" s="18">
        <v>364</v>
      </c>
    </row>
    <row r="414" spans="1:6" x14ac:dyDescent="0.25">
      <c r="A414" s="18">
        <v>414</v>
      </c>
      <c r="B414" s="646" t="s">
        <v>2858</v>
      </c>
      <c r="C414" s="627">
        <v>25</v>
      </c>
      <c r="D414" s="625" t="s">
        <v>3660</v>
      </c>
      <c r="E414" s="18">
        <v>379</v>
      </c>
      <c r="F414" s="616"/>
    </row>
    <row r="415" spans="1:6" x14ac:dyDescent="0.25">
      <c r="A415" s="18">
        <v>415</v>
      </c>
      <c r="B415" s="646" t="s">
        <v>2851</v>
      </c>
      <c r="C415" s="627">
        <v>27</v>
      </c>
      <c r="D415" s="625" t="s">
        <v>3661</v>
      </c>
      <c r="E415" s="18">
        <v>380</v>
      </c>
      <c r="F415" s="18">
        <v>303</v>
      </c>
    </row>
    <row r="416" spans="1:6" x14ac:dyDescent="0.25">
      <c r="A416" s="18">
        <v>416</v>
      </c>
      <c r="B416" s="646" t="s">
        <v>2855</v>
      </c>
      <c r="C416" s="627">
        <v>38</v>
      </c>
      <c r="D416" s="625" t="s">
        <v>3763</v>
      </c>
      <c r="E416" s="18">
        <v>417</v>
      </c>
      <c r="F416" s="18">
        <v>365</v>
      </c>
    </row>
    <row r="417" spans="1:6" x14ac:dyDescent="0.25">
      <c r="A417" s="18">
        <v>417</v>
      </c>
      <c r="B417" s="646" t="s">
        <v>2874</v>
      </c>
      <c r="C417" s="627">
        <v>33</v>
      </c>
      <c r="D417" s="625" t="s">
        <v>3772</v>
      </c>
      <c r="E417" s="18">
        <v>418</v>
      </c>
      <c r="F417" s="18">
        <v>306</v>
      </c>
    </row>
    <row r="418" spans="1:6" x14ac:dyDescent="0.25">
      <c r="A418" s="18">
        <v>418</v>
      </c>
      <c r="B418" s="646" t="s">
        <v>2895</v>
      </c>
      <c r="C418" s="627">
        <v>30</v>
      </c>
      <c r="D418" s="625" t="s">
        <v>3752</v>
      </c>
      <c r="E418" s="18">
        <v>419</v>
      </c>
      <c r="F418" s="616"/>
    </row>
    <row r="419" spans="1:6" x14ac:dyDescent="0.25">
      <c r="A419" s="18">
        <v>419</v>
      </c>
      <c r="B419" s="646" t="s">
        <v>2893</v>
      </c>
      <c r="C419" s="627">
        <v>31</v>
      </c>
      <c r="D419" s="625" t="s">
        <v>3752</v>
      </c>
      <c r="E419" s="18">
        <v>420</v>
      </c>
      <c r="F419" s="18">
        <v>387</v>
      </c>
    </row>
    <row r="420" spans="1:6" x14ac:dyDescent="0.25">
      <c r="A420" s="18">
        <v>420</v>
      </c>
      <c r="B420" s="646" t="s">
        <v>2864</v>
      </c>
      <c r="C420" s="627">
        <v>26</v>
      </c>
      <c r="D420" s="625" t="s">
        <v>4086</v>
      </c>
      <c r="E420" s="18"/>
      <c r="F420" s="18"/>
    </row>
    <row r="421" spans="1:6" x14ac:dyDescent="0.25">
      <c r="A421" s="18">
        <v>421</v>
      </c>
      <c r="B421" s="646" t="s">
        <v>3159</v>
      </c>
      <c r="C421" s="627">
        <v>25</v>
      </c>
      <c r="D421" s="625" t="s">
        <v>3820</v>
      </c>
      <c r="E421" s="18">
        <v>421</v>
      </c>
      <c r="F421" s="18">
        <v>389</v>
      </c>
    </row>
    <row r="422" spans="1:6" x14ac:dyDescent="0.25">
      <c r="A422" s="18">
        <v>422</v>
      </c>
      <c r="B422" s="447" t="s">
        <v>3160</v>
      </c>
      <c r="C422" s="471">
        <v>26</v>
      </c>
      <c r="D422" s="625" t="s">
        <v>3783</v>
      </c>
      <c r="E422" s="18">
        <v>422</v>
      </c>
      <c r="F422" s="18">
        <v>394</v>
      </c>
    </row>
    <row r="423" spans="1:6" ht="16.5" x14ac:dyDescent="0.25">
      <c r="A423" s="18">
        <v>423</v>
      </c>
      <c r="B423" s="646" t="s">
        <v>3161</v>
      </c>
      <c r="C423" s="627">
        <v>25</v>
      </c>
      <c r="D423" s="625" t="s">
        <v>3804</v>
      </c>
      <c r="E423" s="18">
        <v>423</v>
      </c>
      <c r="F423" s="18">
        <v>322</v>
      </c>
    </row>
    <row r="424" spans="1:6" x14ac:dyDescent="0.25">
      <c r="B424" s="649" t="s">
        <v>4065</v>
      </c>
      <c r="C424" s="649" t="s">
        <v>1517</v>
      </c>
      <c r="D424" s="626" t="s">
        <v>1668</v>
      </c>
    </row>
    <row r="425" spans="1:6" x14ac:dyDescent="0.25">
      <c r="D425" s="627"/>
    </row>
    <row r="426" spans="1:6" x14ac:dyDescent="0.25">
      <c r="D426" s="627"/>
      <c r="F426" s="8">
        <v>73</v>
      </c>
    </row>
    <row r="427" spans="1:6" x14ac:dyDescent="0.25">
      <c r="D427" s="627"/>
    </row>
    <row r="428" spans="1:6" x14ac:dyDescent="0.25">
      <c r="D428" s="627"/>
      <c r="F428" s="8">
        <v>94</v>
      </c>
    </row>
    <row r="429" spans="1:6" x14ac:dyDescent="0.25">
      <c r="D429" s="627"/>
      <c r="F429" s="8">
        <v>99</v>
      </c>
    </row>
    <row r="430" spans="1:6" x14ac:dyDescent="0.25">
      <c r="D430" s="627"/>
      <c r="F430" s="491">
        <v>150</v>
      </c>
    </row>
    <row r="431" spans="1:6" x14ac:dyDescent="0.25">
      <c r="D431" s="627"/>
      <c r="F431" s="491">
        <v>158</v>
      </c>
    </row>
    <row r="432" spans="1:6" x14ac:dyDescent="0.25">
      <c r="D432" s="627"/>
      <c r="F432" s="491">
        <v>159</v>
      </c>
    </row>
    <row r="433" spans="4:6" x14ac:dyDescent="0.25">
      <c r="D433" s="627"/>
      <c r="F433" s="491">
        <v>161</v>
      </c>
    </row>
    <row r="434" spans="4:6" x14ac:dyDescent="0.25">
      <c r="D434" s="627"/>
      <c r="F434" s="491">
        <v>180</v>
      </c>
    </row>
    <row r="435" spans="4:6" x14ac:dyDescent="0.25">
      <c r="D435" s="627"/>
      <c r="F435" s="490">
        <v>210</v>
      </c>
    </row>
    <row r="436" spans="4:6" x14ac:dyDescent="0.25">
      <c r="D436" s="627"/>
      <c r="F436" s="490">
        <v>212</v>
      </c>
    </row>
    <row r="437" spans="4:6" x14ac:dyDescent="0.25">
      <c r="D437" s="627"/>
      <c r="F437" s="490">
        <v>223</v>
      </c>
    </row>
    <row r="438" spans="4:6" x14ac:dyDescent="0.25">
      <c r="D438" s="627"/>
      <c r="F438" s="490">
        <v>235</v>
      </c>
    </row>
    <row r="439" spans="4:6" x14ac:dyDescent="0.25">
      <c r="D439" s="627"/>
      <c r="F439" s="490">
        <v>248</v>
      </c>
    </row>
    <row r="440" spans="4:6" x14ac:dyDescent="0.25">
      <c r="D440" s="627"/>
      <c r="F440" s="490">
        <v>251</v>
      </c>
    </row>
    <row r="441" spans="4:6" x14ac:dyDescent="0.25">
      <c r="D441" s="627"/>
      <c r="F441" s="490">
        <v>256</v>
      </c>
    </row>
    <row r="442" spans="4:6" x14ac:dyDescent="0.25">
      <c r="D442" s="627"/>
      <c r="F442" s="490">
        <v>261</v>
      </c>
    </row>
    <row r="443" spans="4:6" x14ac:dyDescent="0.25">
      <c r="D443" s="627"/>
      <c r="F443" s="490">
        <v>264</v>
      </c>
    </row>
    <row r="444" spans="4:6" x14ac:dyDescent="0.25">
      <c r="D444" s="627"/>
      <c r="F444" s="490">
        <v>265</v>
      </c>
    </row>
    <row r="445" spans="4:6" x14ac:dyDescent="0.25">
      <c r="D445" s="627"/>
      <c r="F445" s="490">
        <v>275</v>
      </c>
    </row>
    <row r="446" spans="4:6" x14ac:dyDescent="0.25">
      <c r="D446" s="627"/>
      <c r="F446" s="490">
        <v>279</v>
      </c>
    </row>
    <row r="447" spans="4:6" x14ac:dyDescent="0.25">
      <c r="D447" s="627"/>
      <c r="F447" s="490">
        <v>285</v>
      </c>
    </row>
    <row r="448" spans="4:6" x14ac:dyDescent="0.25">
      <c r="D448" s="627"/>
      <c r="F448" s="490">
        <v>288</v>
      </c>
    </row>
    <row r="449" spans="4:6" x14ac:dyDescent="0.25">
      <c r="D449" s="627"/>
      <c r="F449" s="490">
        <v>289</v>
      </c>
    </row>
    <row r="450" spans="4:6" x14ac:dyDescent="0.25">
      <c r="D450" s="627"/>
      <c r="F450" s="490">
        <v>292</v>
      </c>
    </row>
    <row r="451" spans="4:6" x14ac:dyDescent="0.25">
      <c r="D451" s="627"/>
      <c r="F451" s="490">
        <v>297</v>
      </c>
    </row>
    <row r="452" spans="4:6" x14ac:dyDescent="0.25">
      <c r="D452" s="627"/>
      <c r="F452" s="490">
        <v>301</v>
      </c>
    </row>
    <row r="453" spans="4:6" x14ac:dyDescent="0.25">
      <c r="D453" s="627"/>
      <c r="F453" s="490">
        <v>304</v>
      </c>
    </row>
    <row r="454" spans="4:6" x14ac:dyDescent="0.25">
      <c r="D454" s="627"/>
      <c r="F454" s="490">
        <v>305</v>
      </c>
    </row>
    <row r="455" spans="4:6" x14ac:dyDescent="0.25">
      <c r="D455" s="627"/>
      <c r="F455" s="490">
        <v>310</v>
      </c>
    </row>
    <row r="456" spans="4:6" x14ac:dyDescent="0.25">
      <c r="D456" s="627"/>
      <c r="F456" s="18">
        <v>324</v>
      </c>
    </row>
    <row r="457" spans="4:6" x14ac:dyDescent="0.25">
      <c r="D457" s="627"/>
      <c r="F457" s="18">
        <v>328</v>
      </c>
    </row>
    <row r="458" spans="4:6" x14ac:dyDescent="0.25">
      <c r="D458" s="627"/>
      <c r="F458" s="18">
        <v>329</v>
      </c>
    </row>
    <row r="459" spans="4:6" x14ac:dyDescent="0.25">
      <c r="D459" s="627"/>
      <c r="F459" s="18">
        <v>333</v>
      </c>
    </row>
    <row r="460" spans="4:6" x14ac:dyDescent="0.25">
      <c r="D460" s="627"/>
      <c r="F460" s="18">
        <v>334</v>
      </c>
    </row>
    <row r="461" spans="4:6" x14ac:dyDescent="0.25">
      <c r="D461" s="627"/>
      <c r="F461" s="18">
        <v>335</v>
      </c>
    </row>
    <row r="462" spans="4:6" x14ac:dyDescent="0.25">
      <c r="D462" s="627"/>
      <c r="F462" s="18">
        <v>337</v>
      </c>
    </row>
    <row r="463" spans="4:6" x14ac:dyDescent="0.25">
      <c r="D463" s="627"/>
      <c r="F463" s="18">
        <v>339</v>
      </c>
    </row>
    <row r="464" spans="4:6" x14ac:dyDescent="0.25">
      <c r="D464" s="627"/>
      <c r="F464" s="18">
        <v>340</v>
      </c>
    </row>
    <row r="465" spans="4:6" x14ac:dyDescent="0.25">
      <c r="D465" s="627"/>
      <c r="F465" s="18">
        <v>341</v>
      </c>
    </row>
    <row r="466" spans="4:6" x14ac:dyDescent="0.25">
      <c r="D466" s="627"/>
      <c r="F466" s="18">
        <v>342</v>
      </c>
    </row>
    <row r="467" spans="4:6" x14ac:dyDescent="0.25">
      <c r="D467" s="627"/>
      <c r="F467" s="18">
        <v>343</v>
      </c>
    </row>
    <row r="468" spans="4:6" x14ac:dyDescent="0.25">
      <c r="D468" s="627"/>
      <c r="F468" s="18">
        <v>345</v>
      </c>
    </row>
    <row r="469" spans="4:6" x14ac:dyDescent="0.25">
      <c r="D469" s="627"/>
      <c r="F469" s="18">
        <v>347</v>
      </c>
    </row>
    <row r="470" spans="4:6" x14ac:dyDescent="0.25">
      <c r="D470" s="627"/>
      <c r="F470" s="18">
        <v>348</v>
      </c>
    </row>
    <row r="471" spans="4:6" x14ac:dyDescent="0.25">
      <c r="D471" s="627"/>
      <c r="F471" s="18">
        <v>349</v>
      </c>
    </row>
    <row r="472" spans="4:6" x14ac:dyDescent="0.25">
      <c r="D472" s="627"/>
      <c r="F472" s="18">
        <v>350</v>
      </c>
    </row>
    <row r="473" spans="4:6" x14ac:dyDescent="0.25">
      <c r="D473" s="618"/>
      <c r="F473" s="18">
        <v>351</v>
      </c>
    </row>
    <row r="474" spans="4:6" x14ac:dyDescent="0.25">
      <c r="D474" s="625"/>
      <c r="F474" s="18">
        <v>352</v>
      </c>
    </row>
    <row r="475" spans="4:6" x14ac:dyDescent="0.25">
      <c r="D475" s="623"/>
      <c r="F475" s="18">
        <v>354</v>
      </c>
    </row>
    <row r="476" spans="4:6" x14ac:dyDescent="0.25">
      <c r="D476" s="624"/>
      <c r="F476" s="18">
        <v>358</v>
      </c>
    </row>
    <row r="477" spans="4:6" x14ac:dyDescent="0.25">
      <c r="D477" s="622"/>
      <c r="F477" s="18">
        <v>360</v>
      </c>
    </row>
    <row r="478" spans="4:6" x14ac:dyDescent="0.25">
      <c r="D478" s="624"/>
      <c r="F478" s="18">
        <v>363</v>
      </c>
    </row>
    <row r="479" spans="4:6" x14ac:dyDescent="0.25">
      <c r="D479" s="618"/>
      <c r="F479" s="18">
        <v>366</v>
      </c>
    </row>
    <row r="480" spans="4:6" x14ac:dyDescent="0.25">
      <c r="D480" s="625"/>
      <c r="F480" s="18">
        <v>367</v>
      </c>
    </row>
    <row r="481" spans="6:6" x14ac:dyDescent="0.25">
      <c r="F481" s="18">
        <v>368</v>
      </c>
    </row>
    <row r="482" spans="6:6" x14ac:dyDescent="0.25">
      <c r="F482" s="18">
        <v>371</v>
      </c>
    </row>
    <row r="483" spans="6:6" x14ac:dyDescent="0.25">
      <c r="F483" s="18">
        <v>374</v>
      </c>
    </row>
    <row r="484" spans="6:6" x14ac:dyDescent="0.25">
      <c r="F484" s="18">
        <v>377</v>
      </c>
    </row>
    <row r="485" spans="6:6" x14ac:dyDescent="0.25">
      <c r="F485" s="18">
        <v>378</v>
      </c>
    </row>
    <row r="486" spans="6:6" x14ac:dyDescent="0.25">
      <c r="F486" s="18">
        <v>379</v>
      </c>
    </row>
    <row r="487" spans="6:6" x14ac:dyDescent="0.25">
      <c r="F487" s="18">
        <v>382</v>
      </c>
    </row>
    <row r="488" spans="6:6" x14ac:dyDescent="0.25">
      <c r="F488" s="18">
        <v>383</v>
      </c>
    </row>
    <row r="489" spans="6:6" x14ac:dyDescent="0.25">
      <c r="F489" s="430">
        <v>386</v>
      </c>
    </row>
    <row r="490" spans="6:6" x14ac:dyDescent="0.25">
      <c r="F490" s="430">
        <v>390</v>
      </c>
    </row>
    <row r="491" spans="6:6" x14ac:dyDescent="0.25">
      <c r="F491" s="430">
        <v>391</v>
      </c>
    </row>
    <row r="492" spans="6:6" x14ac:dyDescent="0.25">
      <c r="F492" s="430">
        <v>392</v>
      </c>
    </row>
    <row r="493" spans="6:6" x14ac:dyDescent="0.25">
      <c r="F493" s="430">
        <v>395</v>
      </c>
    </row>
    <row r="494" spans="6:6" x14ac:dyDescent="0.25">
      <c r="F494" s="430">
        <v>398</v>
      </c>
    </row>
    <row r="495" spans="6:6" x14ac:dyDescent="0.25">
      <c r="F495" s="430">
        <v>399</v>
      </c>
    </row>
    <row r="496" spans="6:6" x14ac:dyDescent="0.25">
      <c r="F496" s="430">
        <v>400</v>
      </c>
    </row>
    <row r="497" spans="3:7" x14ac:dyDescent="0.25">
      <c r="C497" s="643">
        <v>27</v>
      </c>
      <c r="D497" s="618" t="s">
        <v>3771</v>
      </c>
      <c r="E497" s="15">
        <v>305</v>
      </c>
      <c r="F497" s="18">
        <v>370</v>
      </c>
    </row>
    <row r="498" spans="3:7" ht="16.5" x14ac:dyDescent="0.25">
      <c r="C498" s="627">
        <v>24</v>
      </c>
      <c r="D498" s="625" t="s">
        <v>3663</v>
      </c>
      <c r="E498" s="18">
        <v>413</v>
      </c>
      <c r="F498" s="490"/>
    </row>
    <row r="499" spans="3:7" x14ac:dyDescent="0.25">
      <c r="C499" s="627">
        <v>25</v>
      </c>
      <c r="D499" s="625" t="s">
        <v>3731</v>
      </c>
      <c r="E499" s="18">
        <v>358</v>
      </c>
      <c r="F499" s="490"/>
    </row>
    <row r="500" spans="3:7" x14ac:dyDescent="0.25">
      <c r="C500" s="627">
        <v>24</v>
      </c>
      <c r="D500" s="625" t="s">
        <v>3732</v>
      </c>
      <c r="E500" s="18">
        <v>359</v>
      </c>
      <c r="F500" s="491"/>
    </row>
    <row r="501" spans="3:7" x14ac:dyDescent="0.25">
      <c r="C501" s="643">
        <v>26</v>
      </c>
      <c r="D501" s="618" t="s">
        <v>3751</v>
      </c>
      <c r="E501" s="15">
        <v>304</v>
      </c>
    </row>
    <row r="502" spans="3:7" ht="16.5" x14ac:dyDescent="0.25">
      <c r="C502" s="627">
        <v>26</v>
      </c>
      <c r="D502" s="625" t="s">
        <v>3803</v>
      </c>
      <c r="E502" s="18">
        <v>328</v>
      </c>
    </row>
    <row r="503" spans="3:7" x14ac:dyDescent="0.25">
      <c r="C503" s="627">
        <v>28</v>
      </c>
      <c r="D503" s="625" t="s">
        <v>3724</v>
      </c>
      <c r="E503" s="18">
        <v>355</v>
      </c>
    </row>
    <row r="504" spans="3:7" x14ac:dyDescent="0.25">
      <c r="C504" s="627">
        <v>22</v>
      </c>
      <c r="D504" s="625" t="s">
        <v>3686</v>
      </c>
      <c r="E504" s="18">
        <v>324</v>
      </c>
      <c r="F504" s="490">
        <v>274</v>
      </c>
    </row>
    <row r="505" spans="3:7" x14ac:dyDescent="0.25">
      <c r="C505" s="627">
        <v>25</v>
      </c>
      <c r="D505" s="625" t="s">
        <v>3737</v>
      </c>
      <c r="E505" s="18">
        <v>365</v>
      </c>
      <c r="F505" s="490">
        <v>300</v>
      </c>
    </row>
    <row r="506" spans="3:7" x14ac:dyDescent="0.25">
      <c r="C506" s="627">
        <v>26</v>
      </c>
      <c r="D506" s="625" t="s">
        <v>3816</v>
      </c>
      <c r="F506" s="18">
        <v>386</v>
      </c>
    </row>
    <row r="507" spans="3:7" x14ac:dyDescent="0.25">
      <c r="C507" s="627">
        <v>32</v>
      </c>
      <c r="D507" s="625" t="s">
        <v>3819</v>
      </c>
      <c r="E507" s="18">
        <v>363</v>
      </c>
    </row>
    <row r="508" spans="3:7" x14ac:dyDescent="0.25">
      <c r="C508" s="627">
        <v>28</v>
      </c>
      <c r="D508" s="625" t="s">
        <v>3725</v>
      </c>
      <c r="F508" s="18">
        <v>395</v>
      </c>
      <c r="G508" t="s">
        <v>4066</v>
      </c>
    </row>
    <row r="509" spans="3:7" x14ac:dyDescent="0.25">
      <c r="G509" t="s">
        <v>4068</v>
      </c>
    </row>
  </sheetData>
  <sortState xmlns:xlrd2="http://schemas.microsoft.com/office/spreadsheetml/2017/richdata2" ref="A2:F424">
    <sortCondition ref="A2:A424"/>
  </sortState>
  <phoneticPr fontId="19" type="noConversion"/>
  <pageMargins left="0.7" right="0.7" top="0.75" bottom="0.75" header="0.3" footer="0.3"/>
  <pageSetup orientation="landscape" horizontalDpi="1200" verticalDpi="120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B2F65-5BAA-4478-8757-75E98BBC22D0}">
  <dimension ref="A1:V278"/>
  <sheetViews>
    <sheetView zoomScale="214" zoomScaleNormal="214" workbookViewId="0">
      <selection activeCell="P3" sqref="P3:R61"/>
    </sheetView>
  </sheetViews>
  <sheetFormatPr defaultRowHeight="8.25" x14ac:dyDescent="0.15"/>
  <cols>
    <col min="1" max="1" width="4.42578125" style="433" customWidth="1"/>
    <col min="2" max="2" width="14.7109375" style="2" bestFit="1" customWidth="1"/>
    <col min="3" max="3" width="3.85546875" style="433" bestFit="1" customWidth="1"/>
    <col min="4" max="4" width="5.5703125" style="436" customWidth="1"/>
    <col min="5" max="5" width="1" style="19" customWidth="1"/>
    <col min="6" max="6" width="4.28515625" style="433" customWidth="1"/>
    <col min="7" max="7" width="15.7109375" style="2" bestFit="1" customWidth="1"/>
    <col min="8" max="8" width="3.85546875" style="433" bestFit="1" customWidth="1"/>
    <col min="9" max="9" width="5.42578125" style="433" customWidth="1"/>
    <col min="10" max="10" width="1.28515625" style="19" customWidth="1"/>
    <col min="11" max="11" width="4" style="433" customWidth="1"/>
    <col min="12" max="12" width="17.7109375" style="2" bestFit="1" customWidth="1"/>
    <col min="13" max="13" width="4.5703125" style="433" customWidth="1"/>
    <col min="14" max="14" width="4.42578125" style="433" customWidth="1"/>
    <col min="15" max="15" width="1.42578125" style="19" customWidth="1"/>
    <col min="16" max="16" width="3.42578125" style="433" customWidth="1"/>
    <col min="17" max="17" width="15.85546875" style="2" bestFit="1" customWidth="1"/>
    <col min="18" max="18" width="3.85546875" style="2" bestFit="1" customWidth="1"/>
    <col min="19" max="19" width="4.42578125" style="433" customWidth="1"/>
    <col min="20" max="20" width="1.140625" style="19" customWidth="1"/>
    <col min="21" max="21" width="24.28515625" style="2" customWidth="1"/>
    <col min="22" max="16384" width="9.140625" style="2"/>
  </cols>
  <sheetData>
    <row r="1" spans="1:22" x14ac:dyDescent="0.15">
      <c r="A1" s="492" t="s">
        <v>3083</v>
      </c>
      <c r="B1" s="493"/>
      <c r="C1" s="493"/>
      <c r="D1" s="493"/>
      <c r="E1" s="493"/>
      <c r="F1" s="493"/>
      <c r="G1" s="493"/>
      <c r="H1" s="493"/>
      <c r="I1" s="493"/>
      <c r="J1" s="493"/>
      <c r="K1" s="493"/>
      <c r="L1" s="493"/>
      <c r="M1" s="493"/>
      <c r="N1" s="493"/>
      <c r="O1" s="493"/>
      <c r="P1" s="493"/>
      <c r="Q1" s="493"/>
      <c r="R1" s="493"/>
      <c r="S1" s="493"/>
    </row>
    <row r="2" spans="1:22" x14ac:dyDescent="0.15">
      <c r="A2" s="3" t="s">
        <v>299</v>
      </c>
      <c r="B2" s="437" t="s">
        <v>300</v>
      </c>
      <c r="C2" s="3" t="s">
        <v>1517</v>
      </c>
      <c r="D2" s="3" t="s">
        <v>301</v>
      </c>
      <c r="F2" s="3" t="s">
        <v>299</v>
      </c>
      <c r="G2" s="3" t="s">
        <v>302</v>
      </c>
      <c r="H2" s="3" t="s">
        <v>1517</v>
      </c>
      <c r="I2" s="3"/>
      <c r="K2" s="3" t="s">
        <v>299</v>
      </c>
      <c r="L2" s="3" t="s">
        <v>303</v>
      </c>
      <c r="M2" s="3" t="s">
        <v>1517</v>
      </c>
      <c r="N2" s="3" t="s">
        <v>301</v>
      </c>
      <c r="P2" s="3" t="s">
        <v>299</v>
      </c>
      <c r="Q2" s="3" t="s">
        <v>304</v>
      </c>
      <c r="R2" s="3" t="s">
        <v>1517</v>
      </c>
      <c r="S2" s="3" t="s">
        <v>301</v>
      </c>
    </row>
    <row r="3" spans="1:22" x14ac:dyDescent="0.15">
      <c r="A3" s="483">
        <v>4</v>
      </c>
      <c r="B3" s="484" t="s">
        <v>1979</v>
      </c>
      <c r="C3" s="483">
        <v>29</v>
      </c>
      <c r="D3" s="485" t="s">
        <v>589</v>
      </c>
      <c r="F3" s="4">
        <v>7</v>
      </c>
      <c r="G3" s="5" t="s">
        <v>2929</v>
      </c>
      <c r="H3" s="4">
        <v>24</v>
      </c>
      <c r="I3" s="421"/>
      <c r="K3" s="483">
        <v>1</v>
      </c>
      <c r="L3" s="484" t="s">
        <v>3210</v>
      </c>
      <c r="M3" s="483">
        <v>26</v>
      </c>
      <c r="N3" s="485"/>
      <c r="P3" s="6">
        <v>21</v>
      </c>
      <c r="Q3" s="7" t="s">
        <v>3091</v>
      </c>
      <c r="R3" s="6">
        <v>22</v>
      </c>
      <c r="S3" s="10" t="s">
        <v>589</v>
      </c>
      <c r="U3" s="436" t="s">
        <v>311</v>
      </c>
    </row>
    <row r="4" spans="1:22" x14ac:dyDescent="0.15">
      <c r="A4" s="483">
        <v>5</v>
      </c>
      <c r="B4" s="484" t="s">
        <v>575</v>
      </c>
      <c r="C4" s="483">
        <v>30</v>
      </c>
      <c r="D4" s="485" t="s">
        <v>589</v>
      </c>
      <c r="F4" s="4">
        <v>8</v>
      </c>
      <c r="G4" s="487" t="s">
        <v>2931</v>
      </c>
      <c r="H4" s="486">
        <v>23</v>
      </c>
      <c r="I4" s="488"/>
      <c r="K4" s="483">
        <v>2</v>
      </c>
      <c r="L4" s="484" t="s">
        <v>3211</v>
      </c>
      <c r="M4" s="483">
        <v>26</v>
      </c>
      <c r="N4" s="485" t="s">
        <v>2938</v>
      </c>
      <c r="P4" s="6">
        <v>26</v>
      </c>
      <c r="Q4" s="7" t="s">
        <v>1653</v>
      </c>
      <c r="R4" s="6">
        <v>24</v>
      </c>
      <c r="S4" s="10" t="s">
        <v>589</v>
      </c>
      <c r="U4" s="422" t="s">
        <v>312</v>
      </c>
    </row>
    <row r="5" spans="1:22" x14ac:dyDescent="0.15">
      <c r="A5" s="4">
        <v>10</v>
      </c>
      <c r="B5" s="5" t="s">
        <v>2819</v>
      </c>
      <c r="C5" s="4">
        <v>27</v>
      </c>
      <c r="D5" s="421" t="s">
        <v>2828</v>
      </c>
      <c r="F5" s="4">
        <v>9</v>
      </c>
      <c r="G5" s="5" t="s">
        <v>838</v>
      </c>
      <c r="H5" s="4">
        <v>25</v>
      </c>
      <c r="I5" s="421"/>
      <c r="K5" s="483">
        <v>3</v>
      </c>
      <c r="L5" s="484" t="s">
        <v>3212</v>
      </c>
      <c r="M5" s="483">
        <v>24</v>
      </c>
      <c r="N5" s="485"/>
      <c r="P5" s="6">
        <v>30</v>
      </c>
      <c r="Q5" s="7" t="s">
        <v>3090</v>
      </c>
      <c r="R5" s="6">
        <v>26</v>
      </c>
      <c r="S5" s="10" t="s">
        <v>589</v>
      </c>
      <c r="U5" s="422" t="s">
        <v>313</v>
      </c>
    </row>
    <row r="6" spans="1:22" x14ac:dyDescent="0.15">
      <c r="A6" s="4">
        <v>11</v>
      </c>
      <c r="B6" s="5" t="s">
        <v>2820</v>
      </c>
      <c r="C6" s="4">
        <v>25</v>
      </c>
      <c r="D6" s="421" t="s">
        <v>2914</v>
      </c>
      <c r="F6" s="6">
        <v>23</v>
      </c>
      <c r="G6" s="7" t="s">
        <v>2942</v>
      </c>
      <c r="H6" s="6">
        <v>21</v>
      </c>
      <c r="I6" s="10" t="s">
        <v>309</v>
      </c>
      <c r="K6" s="483">
        <v>6</v>
      </c>
      <c r="L6" s="484" t="s">
        <v>1644</v>
      </c>
      <c r="M6" s="483">
        <v>23</v>
      </c>
      <c r="N6" s="485" t="s">
        <v>310</v>
      </c>
      <c r="P6" s="6">
        <v>43</v>
      </c>
      <c r="Q6" s="7" t="s">
        <v>3092</v>
      </c>
      <c r="R6" s="6">
        <v>25</v>
      </c>
      <c r="S6" s="10"/>
      <c r="U6" s="422" t="s">
        <v>314</v>
      </c>
    </row>
    <row r="7" spans="1:22" x14ac:dyDescent="0.15">
      <c r="A7" s="4">
        <v>12</v>
      </c>
      <c r="B7" s="5" t="s">
        <v>1640</v>
      </c>
      <c r="C7" s="4">
        <v>24</v>
      </c>
      <c r="D7" s="421" t="s">
        <v>309</v>
      </c>
      <c r="F7" s="6">
        <v>24</v>
      </c>
      <c r="G7" s="7" t="s">
        <v>2940</v>
      </c>
      <c r="H7" s="6">
        <v>25</v>
      </c>
      <c r="I7" s="10" t="s">
        <v>310</v>
      </c>
      <c r="K7" s="4">
        <v>13</v>
      </c>
      <c r="L7" s="5" t="s">
        <v>3213</v>
      </c>
      <c r="M7" s="4">
        <v>27</v>
      </c>
      <c r="N7" s="421"/>
      <c r="P7" s="8">
        <v>49</v>
      </c>
      <c r="Q7" s="9" t="s">
        <v>3200</v>
      </c>
      <c r="R7" s="8">
        <v>22</v>
      </c>
      <c r="S7" s="13"/>
      <c r="U7" s="422" t="s">
        <v>315</v>
      </c>
    </row>
    <row r="8" spans="1:22" x14ac:dyDescent="0.15">
      <c r="A8" s="6">
        <v>22</v>
      </c>
      <c r="B8" s="7" t="s">
        <v>2838</v>
      </c>
      <c r="C8" s="6">
        <v>31</v>
      </c>
      <c r="D8" s="10" t="s">
        <v>3207</v>
      </c>
      <c r="F8" s="6">
        <v>25</v>
      </c>
      <c r="G8" s="7" t="s">
        <v>2941</v>
      </c>
      <c r="H8" s="6">
        <v>24</v>
      </c>
      <c r="I8" s="10" t="s">
        <v>310</v>
      </c>
      <c r="K8" s="4">
        <v>14</v>
      </c>
      <c r="L8" s="5" t="s">
        <v>3214</v>
      </c>
      <c r="M8" s="4">
        <v>27</v>
      </c>
      <c r="N8" s="421"/>
      <c r="P8" s="8">
        <v>88</v>
      </c>
      <c r="Q8" s="9" t="s">
        <v>3095</v>
      </c>
      <c r="R8" s="8">
        <v>26</v>
      </c>
      <c r="S8" s="13"/>
      <c r="U8" s="422" t="s">
        <v>316</v>
      </c>
    </row>
    <row r="9" spans="1:22" x14ac:dyDescent="0.15">
      <c r="A9" s="6">
        <v>31</v>
      </c>
      <c r="B9" s="7" t="s">
        <v>2823</v>
      </c>
      <c r="C9" s="6">
        <v>28</v>
      </c>
      <c r="D9" s="10" t="s">
        <v>309</v>
      </c>
      <c r="F9" s="6">
        <v>29</v>
      </c>
      <c r="G9" s="7" t="s">
        <v>2944</v>
      </c>
      <c r="H9" s="6">
        <v>23</v>
      </c>
      <c r="I9" s="10" t="s">
        <v>310</v>
      </c>
      <c r="K9" s="4">
        <v>15</v>
      </c>
      <c r="L9" s="5" t="s">
        <v>3216</v>
      </c>
      <c r="M9" s="4">
        <v>25</v>
      </c>
      <c r="N9" s="421"/>
      <c r="P9" s="8">
        <v>89</v>
      </c>
      <c r="Q9" s="9" t="s">
        <v>3096</v>
      </c>
      <c r="R9" s="8">
        <v>27</v>
      </c>
      <c r="S9" s="13"/>
      <c r="U9" s="422" t="s">
        <v>317</v>
      </c>
    </row>
    <row r="10" spans="1:22" x14ac:dyDescent="0.15">
      <c r="A10" s="6">
        <v>32</v>
      </c>
      <c r="B10" s="7" t="s">
        <v>2822</v>
      </c>
      <c r="C10" s="6">
        <v>30</v>
      </c>
      <c r="D10" s="10" t="s">
        <v>2827</v>
      </c>
      <c r="F10" s="6">
        <v>39</v>
      </c>
      <c r="G10" s="7" t="s">
        <v>2936</v>
      </c>
      <c r="H10" s="6">
        <v>26</v>
      </c>
      <c r="I10" s="10"/>
      <c r="K10" s="4">
        <v>16</v>
      </c>
      <c r="L10" s="5" t="s">
        <v>3217</v>
      </c>
      <c r="M10" s="4">
        <v>24</v>
      </c>
      <c r="N10" s="421"/>
      <c r="P10" s="8">
        <v>98</v>
      </c>
      <c r="Q10" s="9" t="s">
        <v>3098</v>
      </c>
      <c r="R10" s="8">
        <v>26</v>
      </c>
      <c r="S10" s="13"/>
      <c r="U10" s="422" t="s">
        <v>592</v>
      </c>
      <c r="V10" s="422"/>
    </row>
    <row r="11" spans="1:22" x14ac:dyDescent="0.15">
      <c r="A11" s="8">
        <v>46</v>
      </c>
      <c r="B11" s="9" t="s">
        <v>2825</v>
      </c>
      <c r="C11" s="8">
        <v>27</v>
      </c>
      <c r="D11" s="13" t="s">
        <v>590</v>
      </c>
      <c r="F11" s="6">
        <v>40</v>
      </c>
      <c r="G11" s="7" t="s">
        <v>2939</v>
      </c>
      <c r="H11" s="6">
        <v>26</v>
      </c>
      <c r="I11" s="10"/>
      <c r="K11" s="6">
        <v>17</v>
      </c>
      <c r="L11" s="7" t="s">
        <v>3230</v>
      </c>
      <c r="M11" s="6">
        <v>22</v>
      </c>
      <c r="N11" s="10"/>
      <c r="P11" s="8">
        <v>99</v>
      </c>
      <c r="Q11" s="9" t="s">
        <v>3126</v>
      </c>
      <c r="R11" s="8">
        <v>23</v>
      </c>
      <c r="S11" s="8" t="s">
        <v>309</v>
      </c>
      <c r="U11" s="422" t="s">
        <v>572</v>
      </c>
    </row>
    <row r="12" spans="1:22" x14ac:dyDescent="0.15">
      <c r="A12" s="8">
        <v>47</v>
      </c>
      <c r="B12" s="9" t="s">
        <v>2826</v>
      </c>
      <c r="C12" s="8">
        <v>28</v>
      </c>
      <c r="D12" s="13" t="s">
        <v>590</v>
      </c>
      <c r="F12" s="8">
        <v>50</v>
      </c>
      <c r="G12" s="9" t="s">
        <v>2949</v>
      </c>
      <c r="H12" s="8">
        <v>25</v>
      </c>
      <c r="I12" s="13" t="s">
        <v>310</v>
      </c>
      <c r="K12" s="6">
        <v>18</v>
      </c>
      <c r="L12" s="7" t="s">
        <v>3222</v>
      </c>
      <c r="M12" s="6">
        <v>21</v>
      </c>
      <c r="N12" s="10" t="s">
        <v>305</v>
      </c>
      <c r="P12" s="8">
        <v>106</v>
      </c>
      <c r="Q12" s="9" t="s">
        <v>3102</v>
      </c>
      <c r="R12" s="8">
        <v>26</v>
      </c>
      <c r="S12" s="13" t="s">
        <v>309</v>
      </c>
      <c r="U12" s="422" t="s">
        <v>593</v>
      </c>
    </row>
    <row r="13" spans="1:22" x14ac:dyDescent="0.15">
      <c r="A13" s="8">
        <v>48</v>
      </c>
      <c r="B13" s="9" t="s">
        <v>2832</v>
      </c>
      <c r="C13" s="8">
        <v>26</v>
      </c>
      <c r="D13" s="13" t="s">
        <v>309</v>
      </c>
      <c r="F13" s="8">
        <v>51</v>
      </c>
      <c r="G13" s="9" t="s">
        <v>2950</v>
      </c>
      <c r="H13" s="8">
        <v>25</v>
      </c>
      <c r="I13" s="13" t="s">
        <v>2951</v>
      </c>
      <c r="K13" s="6">
        <v>19</v>
      </c>
      <c r="L13" s="7" t="s">
        <v>3225</v>
      </c>
      <c r="M13" s="6">
        <v>24</v>
      </c>
      <c r="N13" s="10"/>
      <c r="P13" s="8">
        <v>107</v>
      </c>
      <c r="Q13" s="9" t="s">
        <v>3104</v>
      </c>
      <c r="R13" s="8">
        <v>25</v>
      </c>
      <c r="S13" s="13" t="s">
        <v>310</v>
      </c>
      <c r="U13" s="422" t="s">
        <v>594</v>
      </c>
    </row>
    <row r="14" spans="1:22" x14ac:dyDescent="0.15">
      <c r="A14" s="8">
        <v>60</v>
      </c>
      <c r="B14" s="9" t="s">
        <v>2833</v>
      </c>
      <c r="C14" s="8">
        <v>26</v>
      </c>
      <c r="D14" s="13" t="s">
        <v>309</v>
      </c>
      <c r="F14" s="8">
        <v>52</v>
      </c>
      <c r="G14" s="9" t="s">
        <v>2945</v>
      </c>
      <c r="H14" s="8">
        <v>26</v>
      </c>
      <c r="I14" s="13"/>
      <c r="K14" s="6">
        <v>20</v>
      </c>
      <c r="L14" s="7" t="s">
        <v>3223</v>
      </c>
      <c r="M14" s="6">
        <v>25</v>
      </c>
      <c r="N14" s="10"/>
      <c r="P14" s="8">
        <v>108</v>
      </c>
      <c r="Q14" s="9" t="s">
        <v>3110</v>
      </c>
      <c r="R14" s="8">
        <v>22</v>
      </c>
      <c r="S14" s="13" t="s">
        <v>305</v>
      </c>
      <c r="U14" s="422" t="s">
        <v>595</v>
      </c>
    </row>
    <row r="15" spans="1:22" x14ac:dyDescent="0.15">
      <c r="A15" s="8">
        <v>61</v>
      </c>
      <c r="B15" s="9" t="s">
        <v>2834</v>
      </c>
      <c r="C15" s="8">
        <v>29</v>
      </c>
      <c r="D15" s="13"/>
      <c r="F15" s="8">
        <v>53</v>
      </c>
      <c r="G15" s="9" t="s">
        <v>2947</v>
      </c>
      <c r="H15" s="8">
        <v>23</v>
      </c>
      <c r="I15" s="13" t="s">
        <v>306</v>
      </c>
      <c r="K15" s="6">
        <v>27</v>
      </c>
      <c r="L15" s="7" t="s">
        <v>3233</v>
      </c>
      <c r="M15" s="6">
        <v>23</v>
      </c>
      <c r="N15" s="10"/>
      <c r="P15" s="8">
        <v>109</v>
      </c>
      <c r="Q15" s="9" t="s">
        <v>3097</v>
      </c>
      <c r="R15" s="8">
        <v>29</v>
      </c>
      <c r="S15" s="13"/>
      <c r="U15" s="436" t="s">
        <v>320</v>
      </c>
    </row>
    <row r="16" spans="1:22" x14ac:dyDescent="0.15">
      <c r="A16" s="8">
        <v>62</v>
      </c>
      <c r="B16" s="9" t="s">
        <v>2824</v>
      </c>
      <c r="C16" s="8">
        <v>31</v>
      </c>
      <c r="D16" s="13" t="s">
        <v>591</v>
      </c>
      <c r="F16" s="8">
        <v>66</v>
      </c>
      <c r="G16" s="9" t="s">
        <v>2964</v>
      </c>
      <c r="H16" s="8">
        <v>22</v>
      </c>
      <c r="I16" s="13" t="s">
        <v>3075</v>
      </c>
      <c r="K16" s="6">
        <v>28</v>
      </c>
      <c r="L16" s="7" t="s">
        <v>3219</v>
      </c>
      <c r="M16" s="6">
        <v>26</v>
      </c>
      <c r="N16" s="10"/>
      <c r="P16" s="8">
        <v>110</v>
      </c>
      <c r="Q16" s="9" t="s">
        <v>3099</v>
      </c>
      <c r="R16" s="8">
        <v>29</v>
      </c>
      <c r="S16" s="13"/>
      <c r="U16" s="423" t="s">
        <v>349</v>
      </c>
    </row>
    <row r="17" spans="1:21" x14ac:dyDescent="0.15">
      <c r="A17" s="8">
        <v>63</v>
      </c>
      <c r="B17" s="9" t="s">
        <v>2821</v>
      </c>
      <c r="C17" s="8">
        <v>33</v>
      </c>
      <c r="D17" s="13" t="s">
        <v>591</v>
      </c>
      <c r="F17" s="8">
        <v>67</v>
      </c>
      <c r="G17" s="9" t="s">
        <v>2956</v>
      </c>
      <c r="H17" s="8">
        <v>24</v>
      </c>
      <c r="I17" s="13" t="s">
        <v>305</v>
      </c>
      <c r="K17" s="6">
        <v>33</v>
      </c>
      <c r="L17" s="7" t="s">
        <v>3218</v>
      </c>
      <c r="M17" s="6">
        <v>26</v>
      </c>
      <c r="N17" s="10" t="s">
        <v>310</v>
      </c>
      <c r="P17" s="11">
        <v>185</v>
      </c>
      <c r="Q17" s="12" t="s">
        <v>3107</v>
      </c>
      <c r="R17" s="11">
        <v>25</v>
      </c>
      <c r="S17" s="14"/>
      <c r="U17" s="424" t="s">
        <v>319</v>
      </c>
    </row>
    <row r="18" spans="1:21" x14ac:dyDescent="0.15">
      <c r="A18" s="8">
        <v>64</v>
      </c>
      <c r="B18" s="9" t="s">
        <v>2829</v>
      </c>
      <c r="C18" s="8">
        <v>32</v>
      </c>
      <c r="D18" s="13" t="s">
        <v>591</v>
      </c>
      <c r="F18" s="8">
        <v>68</v>
      </c>
      <c r="G18" s="9" t="s">
        <v>2957</v>
      </c>
      <c r="H18" s="8">
        <v>24</v>
      </c>
      <c r="I18" s="8" t="s">
        <v>306</v>
      </c>
      <c r="K18" s="6">
        <v>34</v>
      </c>
      <c r="L18" s="7" t="s">
        <v>3224</v>
      </c>
      <c r="M18" s="6">
        <v>26</v>
      </c>
      <c r="N18" s="10"/>
      <c r="P18" s="11">
        <v>186</v>
      </c>
      <c r="Q18" s="12" t="s">
        <v>3116</v>
      </c>
      <c r="R18" s="11">
        <v>24</v>
      </c>
      <c r="S18" s="14" t="s">
        <v>310</v>
      </c>
      <c r="U18" s="425" t="s">
        <v>321</v>
      </c>
    </row>
    <row r="19" spans="1:21" x14ac:dyDescent="0.15">
      <c r="A19" s="8">
        <v>65</v>
      </c>
      <c r="B19" s="9" t="s">
        <v>2837</v>
      </c>
      <c r="C19" s="8">
        <v>25</v>
      </c>
      <c r="D19" s="13" t="s">
        <v>309</v>
      </c>
      <c r="F19" s="8">
        <v>69</v>
      </c>
      <c r="G19" s="9" t="s">
        <v>2966</v>
      </c>
      <c r="H19" s="8">
        <v>24</v>
      </c>
      <c r="I19" s="13" t="s">
        <v>309</v>
      </c>
      <c r="K19" s="6">
        <v>35</v>
      </c>
      <c r="L19" s="7" t="s">
        <v>3227</v>
      </c>
      <c r="M19" s="6">
        <v>26</v>
      </c>
      <c r="N19" s="10" t="s">
        <v>305</v>
      </c>
      <c r="P19" s="11">
        <v>187</v>
      </c>
      <c r="Q19" s="12" t="s">
        <v>3112</v>
      </c>
      <c r="R19" s="11">
        <v>25</v>
      </c>
      <c r="S19" s="14"/>
      <c r="U19" s="426" t="s">
        <v>322</v>
      </c>
    </row>
    <row r="20" spans="1:21" x14ac:dyDescent="0.15">
      <c r="A20" s="11">
        <v>121</v>
      </c>
      <c r="B20" s="12" t="s">
        <v>2840</v>
      </c>
      <c r="C20" s="11">
        <v>24</v>
      </c>
      <c r="D20" s="14" t="s">
        <v>309</v>
      </c>
      <c r="F20" s="8">
        <v>90</v>
      </c>
      <c r="G20" s="9" t="s">
        <v>2969</v>
      </c>
      <c r="H20" s="8">
        <v>26</v>
      </c>
      <c r="I20" s="13" t="s">
        <v>309</v>
      </c>
      <c r="K20" s="6">
        <v>36</v>
      </c>
      <c r="L20" s="7" t="s">
        <v>3220</v>
      </c>
      <c r="M20" s="6">
        <v>26</v>
      </c>
      <c r="N20" s="10" t="s">
        <v>305</v>
      </c>
      <c r="P20" s="11">
        <v>188</v>
      </c>
      <c r="Q20" s="12" t="s">
        <v>3115</v>
      </c>
      <c r="R20" s="11">
        <v>26</v>
      </c>
      <c r="S20" s="14"/>
      <c r="U20" s="427" t="s">
        <v>340</v>
      </c>
    </row>
    <row r="21" spans="1:21" x14ac:dyDescent="0.15">
      <c r="A21" s="11">
        <v>122</v>
      </c>
      <c r="B21" s="12" t="s">
        <v>2841</v>
      </c>
      <c r="C21" s="11">
        <v>27</v>
      </c>
      <c r="D21" s="14" t="s">
        <v>309</v>
      </c>
      <c r="F21" s="8">
        <v>91</v>
      </c>
      <c r="G21" s="9" t="s">
        <v>2933</v>
      </c>
      <c r="H21" s="8">
        <v>27</v>
      </c>
      <c r="I21" s="13" t="s">
        <v>3206</v>
      </c>
      <c r="K21" s="6">
        <v>37</v>
      </c>
      <c r="L21" s="7" t="s">
        <v>3221</v>
      </c>
      <c r="M21" s="6">
        <v>25</v>
      </c>
      <c r="N21" s="10" t="s">
        <v>306</v>
      </c>
      <c r="P21" s="11">
        <v>189</v>
      </c>
      <c r="Q21" s="12" t="s">
        <v>3100</v>
      </c>
      <c r="R21" s="11">
        <v>28</v>
      </c>
      <c r="S21" s="14"/>
      <c r="U21" s="416" t="s">
        <v>323</v>
      </c>
    </row>
    <row r="22" spans="1:21" x14ac:dyDescent="0.15">
      <c r="A22" s="11">
        <v>123</v>
      </c>
      <c r="B22" s="12" t="s">
        <v>2842</v>
      </c>
      <c r="C22" s="11">
        <v>28</v>
      </c>
      <c r="D22" s="14" t="s">
        <v>306</v>
      </c>
      <c r="F22" s="8">
        <v>92</v>
      </c>
      <c r="G22" s="9" t="s">
        <v>2934</v>
      </c>
      <c r="H22" s="8">
        <v>27</v>
      </c>
      <c r="I22" s="13" t="s">
        <v>3206</v>
      </c>
      <c r="K22" s="6">
        <v>38</v>
      </c>
      <c r="L22" s="7" t="s">
        <v>3231</v>
      </c>
      <c r="M22" s="6">
        <v>26</v>
      </c>
      <c r="N22" s="10" t="s">
        <v>305</v>
      </c>
      <c r="P22" s="11">
        <v>190</v>
      </c>
      <c r="Q22" s="12" t="s">
        <v>3108</v>
      </c>
      <c r="R22" s="11">
        <v>24</v>
      </c>
      <c r="S22" s="14" t="s">
        <v>308</v>
      </c>
      <c r="U22" s="428" t="s">
        <v>324</v>
      </c>
    </row>
    <row r="23" spans="1:21" x14ac:dyDescent="0.15">
      <c r="A23" s="11">
        <v>124</v>
      </c>
      <c r="B23" s="12" t="s">
        <v>2846</v>
      </c>
      <c r="C23" s="11">
        <v>22</v>
      </c>
      <c r="D23" s="14" t="s">
        <v>309</v>
      </c>
      <c r="F23" s="8">
        <v>93</v>
      </c>
      <c r="G23" s="9" t="s">
        <v>2935</v>
      </c>
      <c r="H23" s="8">
        <v>27</v>
      </c>
      <c r="I23" s="13" t="s">
        <v>598</v>
      </c>
      <c r="K23" s="6">
        <v>41</v>
      </c>
      <c r="L23" s="7" t="s">
        <v>3215</v>
      </c>
      <c r="M23" s="6">
        <v>26</v>
      </c>
      <c r="N23" s="10" t="s">
        <v>2938</v>
      </c>
      <c r="P23" s="11">
        <v>191</v>
      </c>
      <c r="Q23" s="12" t="s">
        <v>3113</v>
      </c>
      <c r="R23" s="11">
        <v>27</v>
      </c>
      <c r="S23" s="14"/>
      <c r="U23" s="429" t="s">
        <v>325</v>
      </c>
    </row>
    <row r="24" spans="1:21" x14ac:dyDescent="0.15">
      <c r="A24" s="11">
        <v>125</v>
      </c>
      <c r="B24" s="12" t="s">
        <v>2839</v>
      </c>
      <c r="C24" s="11">
        <v>25</v>
      </c>
      <c r="D24" s="14"/>
      <c r="F24" s="8">
        <v>94</v>
      </c>
      <c r="G24" s="9" t="s">
        <v>2948</v>
      </c>
      <c r="H24" s="8">
        <v>27</v>
      </c>
      <c r="I24" s="13" t="s">
        <v>591</v>
      </c>
      <c r="K24" s="6">
        <v>42</v>
      </c>
      <c r="L24" s="7" t="s">
        <v>3226</v>
      </c>
      <c r="M24" s="6">
        <v>26</v>
      </c>
      <c r="N24" s="10"/>
      <c r="P24" s="11">
        <v>192</v>
      </c>
      <c r="Q24" s="12" t="s">
        <v>3114</v>
      </c>
      <c r="R24" s="11">
        <v>27</v>
      </c>
      <c r="S24" s="14"/>
    </row>
    <row r="25" spans="1:21" x14ac:dyDescent="0.15">
      <c r="A25" s="11">
        <v>126</v>
      </c>
      <c r="B25" s="12" t="s">
        <v>2853</v>
      </c>
      <c r="C25" s="11">
        <v>23</v>
      </c>
      <c r="D25" s="14" t="s">
        <v>309</v>
      </c>
      <c r="F25" s="8">
        <v>95</v>
      </c>
      <c r="G25" s="9" t="s">
        <v>2946</v>
      </c>
      <c r="H25" s="8">
        <v>27</v>
      </c>
      <c r="I25" s="13" t="s">
        <v>598</v>
      </c>
      <c r="K25" s="6">
        <v>43</v>
      </c>
      <c r="L25" s="7" t="s">
        <v>3240</v>
      </c>
      <c r="M25" s="6">
        <v>24</v>
      </c>
      <c r="N25" s="10" t="s">
        <v>310</v>
      </c>
      <c r="P25" s="11">
        <v>193</v>
      </c>
      <c r="Q25" s="12" t="s">
        <v>3192</v>
      </c>
      <c r="R25" s="11">
        <v>26</v>
      </c>
      <c r="S25" s="14"/>
    </row>
    <row r="26" spans="1:21" x14ac:dyDescent="0.15">
      <c r="A26" s="11">
        <v>127</v>
      </c>
      <c r="B26" s="12" t="s">
        <v>2830</v>
      </c>
      <c r="C26" s="11">
        <v>23</v>
      </c>
      <c r="D26" s="14" t="s">
        <v>2916</v>
      </c>
      <c r="F26" s="8">
        <v>96</v>
      </c>
      <c r="G26" s="9" t="s">
        <v>2952</v>
      </c>
      <c r="H26" s="8">
        <v>27</v>
      </c>
      <c r="I26" s="13" t="s">
        <v>591</v>
      </c>
      <c r="K26" s="6">
        <v>44</v>
      </c>
      <c r="L26" s="7" t="s">
        <v>3242</v>
      </c>
      <c r="M26" s="6">
        <v>25</v>
      </c>
      <c r="N26" s="10"/>
      <c r="P26" s="11">
        <v>194</v>
      </c>
      <c r="Q26" s="12" t="s">
        <v>3209</v>
      </c>
      <c r="R26" s="11">
        <v>21</v>
      </c>
      <c r="S26" s="11" t="s">
        <v>309</v>
      </c>
    </row>
    <row r="27" spans="1:21" x14ac:dyDescent="0.15">
      <c r="A27" s="11">
        <v>128</v>
      </c>
      <c r="B27" s="12" t="s">
        <v>2845</v>
      </c>
      <c r="C27" s="11">
        <v>30</v>
      </c>
      <c r="D27" s="14" t="s">
        <v>310</v>
      </c>
      <c r="F27" s="8">
        <v>97</v>
      </c>
      <c r="G27" s="9" t="s">
        <v>2958</v>
      </c>
      <c r="H27" s="8">
        <v>27</v>
      </c>
      <c r="I27" s="13" t="s">
        <v>3206</v>
      </c>
      <c r="K27" s="6">
        <v>45</v>
      </c>
      <c r="L27" s="7" t="s">
        <v>3243</v>
      </c>
      <c r="M27" s="6">
        <v>22</v>
      </c>
      <c r="N27" s="10"/>
      <c r="P27" s="11">
        <v>195</v>
      </c>
      <c r="Q27" s="446" t="s">
        <v>3137</v>
      </c>
      <c r="R27" s="482">
        <v>22</v>
      </c>
      <c r="S27" s="14" t="s">
        <v>309</v>
      </c>
    </row>
    <row r="28" spans="1:21" x14ac:dyDescent="0.15">
      <c r="A28" s="11">
        <v>180</v>
      </c>
      <c r="B28" s="12" t="s">
        <v>2831</v>
      </c>
      <c r="C28" s="11">
        <v>28</v>
      </c>
      <c r="D28" s="14" t="s">
        <v>318</v>
      </c>
      <c r="F28" s="8">
        <v>98</v>
      </c>
      <c r="G28" s="9" t="s">
        <v>2961</v>
      </c>
      <c r="H28" s="8">
        <v>25</v>
      </c>
      <c r="I28" s="13" t="s">
        <v>309</v>
      </c>
      <c r="K28" s="8">
        <v>54</v>
      </c>
      <c r="L28" s="9" t="s">
        <v>3237</v>
      </c>
      <c r="M28" s="8">
        <v>24</v>
      </c>
      <c r="N28" s="13" t="s">
        <v>305</v>
      </c>
      <c r="P28" s="11">
        <v>196</v>
      </c>
      <c r="Q28" s="12" t="s">
        <v>3150</v>
      </c>
      <c r="R28" s="11">
        <v>22</v>
      </c>
      <c r="S28" s="14" t="s">
        <v>307</v>
      </c>
      <c r="U28" s="422"/>
    </row>
    <row r="29" spans="1:21" x14ac:dyDescent="0.15">
      <c r="A29" s="11">
        <v>181</v>
      </c>
      <c r="B29" s="12" t="s">
        <v>2847</v>
      </c>
      <c r="C29" s="11">
        <v>26</v>
      </c>
      <c r="D29" s="14" t="s">
        <v>310</v>
      </c>
      <c r="F29" s="8">
        <v>99</v>
      </c>
      <c r="G29" s="9" t="s">
        <v>2962</v>
      </c>
      <c r="H29" s="8">
        <v>22</v>
      </c>
      <c r="I29" s="13" t="s">
        <v>309</v>
      </c>
      <c r="K29" s="8">
        <v>55</v>
      </c>
      <c r="L29" s="9" t="s">
        <v>3245</v>
      </c>
      <c r="M29" s="8">
        <v>25</v>
      </c>
      <c r="N29" s="13"/>
      <c r="P29" s="11">
        <v>197</v>
      </c>
      <c r="Q29" s="12" t="s">
        <v>3105</v>
      </c>
      <c r="R29" s="11">
        <v>31</v>
      </c>
      <c r="S29" s="14" t="s">
        <v>591</v>
      </c>
      <c r="U29" s="422"/>
    </row>
    <row r="30" spans="1:21" x14ac:dyDescent="0.15">
      <c r="A30" s="11">
        <v>182</v>
      </c>
      <c r="B30" s="12" t="s">
        <v>2848</v>
      </c>
      <c r="C30" s="11">
        <v>28</v>
      </c>
      <c r="D30" s="14" t="s">
        <v>2915</v>
      </c>
      <c r="F30" s="8">
        <v>100</v>
      </c>
      <c r="G30" s="9" t="s">
        <v>2986</v>
      </c>
      <c r="H30" s="8">
        <v>22</v>
      </c>
      <c r="I30" s="13" t="s">
        <v>3078</v>
      </c>
      <c r="K30" s="8">
        <v>56</v>
      </c>
      <c r="L30" s="9" t="s">
        <v>3249</v>
      </c>
      <c r="M30" s="8">
        <v>23</v>
      </c>
      <c r="N30" s="13" t="s">
        <v>309</v>
      </c>
      <c r="P30" s="11">
        <v>198</v>
      </c>
      <c r="Q30" s="12" t="s">
        <v>3093</v>
      </c>
      <c r="R30" s="11">
        <v>31</v>
      </c>
      <c r="S30" s="14" t="s">
        <v>591</v>
      </c>
      <c r="U30" s="422"/>
    </row>
    <row r="31" spans="1:21" x14ac:dyDescent="0.15">
      <c r="A31" s="11">
        <v>183</v>
      </c>
      <c r="B31" s="12" t="s">
        <v>2835</v>
      </c>
      <c r="C31" s="11">
        <v>27</v>
      </c>
      <c r="D31" s="14" t="s">
        <v>318</v>
      </c>
      <c r="F31" s="8">
        <v>101</v>
      </c>
      <c r="G31" s="9" t="s">
        <v>3018</v>
      </c>
      <c r="H31" s="8">
        <v>25</v>
      </c>
      <c r="I31" s="13" t="s">
        <v>3076</v>
      </c>
      <c r="K31" s="8">
        <v>57</v>
      </c>
      <c r="L31" s="9" t="s">
        <v>3250</v>
      </c>
      <c r="M31" s="8">
        <v>24</v>
      </c>
      <c r="N31" s="13"/>
      <c r="P31" s="11">
        <v>199</v>
      </c>
      <c r="Q31" s="12" t="s">
        <v>3133</v>
      </c>
      <c r="R31" s="11">
        <v>22</v>
      </c>
      <c r="S31" s="14" t="s">
        <v>309</v>
      </c>
      <c r="U31" s="422" t="s">
        <v>996</v>
      </c>
    </row>
    <row r="32" spans="1:21" x14ac:dyDescent="0.15">
      <c r="A32" s="11">
        <v>184</v>
      </c>
      <c r="B32" s="12" t="s">
        <v>2817</v>
      </c>
      <c r="C32" s="11">
        <v>38</v>
      </c>
      <c r="D32" s="14" t="s">
        <v>2818</v>
      </c>
      <c r="F32" s="8">
        <v>102</v>
      </c>
      <c r="G32" s="9" t="s">
        <v>2994</v>
      </c>
      <c r="H32" s="8">
        <v>22</v>
      </c>
      <c r="I32" s="13" t="s">
        <v>3079</v>
      </c>
      <c r="K32" s="8">
        <v>58</v>
      </c>
      <c r="L32" s="9" t="s">
        <v>3259</v>
      </c>
      <c r="M32" s="8">
        <v>24</v>
      </c>
      <c r="N32" s="13" t="s">
        <v>309</v>
      </c>
      <c r="P32" s="11">
        <v>200</v>
      </c>
      <c r="Q32" s="12" t="s">
        <v>3197</v>
      </c>
      <c r="R32" s="11">
        <v>23</v>
      </c>
      <c r="S32" s="14" t="s">
        <v>995</v>
      </c>
      <c r="U32" s="422"/>
    </row>
    <row r="33" spans="1:21" x14ac:dyDescent="0.15">
      <c r="A33" s="15">
        <v>201</v>
      </c>
      <c r="B33" s="16" t="s">
        <v>2917</v>
      </c>
      <c r="C33" s="15">
        <v>25</v>
      </c>
      <c r="D33" s="17"/>
      <c r="F33" s="8">
        <v>103</v>
      </c>
      <c r="G33" s="9" t="s">
        <v>2995</v>
      </c>
      <c r="H33" s="8">
        <v>22</v>
      </c>
      <c r="I33" s="13" t="s">
        <v>3078</v>
      </c>
      <c r="K33" s="8">
        <v>59</v>
      </c>
      <c r="L33" s="9" t="s">
        <v>4071</v>
      </c>
      <c r="M33" s="8">
        <v>25</v>
      </c>
      <c r="N33" s="13" t="s">
        <v>4070</v>
      </c>
      <c r="P33" s="15">
        <v>224</v>
      </c>
      <c r="Q33" s="16" t="s">
        <v>3111</v>
      </c>
      <c r="R33" s="15">
        <v>29</v>
      </c>
      <c r="S33" s="17"/>
      <c r="U33" s="422"/>
    </row>
    <row r="34" spans="1:21" x14ac:dyDescent="0.15">
      <c r="A34" s="15">
        <v>202</v>
      </c>
      <c r="B34" s="16" t="s">
        <v>2849</v>
      </c>
      <c r="C34" s="15">
        <v>25</v>
      </c>
      <c r="D34" s="17" t="s">
        <v>309</v>
      </c>
      <c r="F34" s="8">
        <v>104</v>
      </c>
      <c r="G34" s="9" t="s">
        <v>2960</v>
      </c>
      <c r="H34" s="8">
        <v>24</v>
      </c>
      <c r="I34" s="13" t="s">
        <v>3076</v>
      </c>
      <c r="K34" s="8">
        <v>70</v>
      </c>
      <c r="L34" s="9" t="s">
        <v>3235</v>
      </c>
      <c r="M34" s="8">
        <v>27</v>
      </c>
      <c r="N34" s="13"/>
      <c r="P34" s="15">
        <v>225</v>
      </c>
      <c r="Q34" s="16" t="s">
        <v>3106</v>
      </c>
      <c r="R34" s="15">
        <v>30</v>
      </c>
      <c r="S34" s="17" t="s">
        <v>591</v>
      </c>
    </row>
    <row r="35" spans="1:21" x14ac:dyDescent="0.15">
      <c r="A35" s="15">
        <v>203</v>
      </c>
      <c r="B35" s="16" t="s">
        <v>2863</v>
      </c>
      <c r="C35" s="15">
        <v>24</v>
      </c>
      <c r="D35" s="17" t="s">
        <v>306</v>
      </c>
      <c r="F35" s="8">
        <v>105</v>
      </c>
      <c r="G35" s="9" t="s">
        <v>2981</v>
      </c>
      <c r="H35" s="8">
        <v>24</v>
      </c>
      <c r="I35" s="13"/>
      <c r="K35" s="8">
        <v>71</v>
      </c>
      <c r="L35" s="9" t="s">
        <v>3239</v>
      </c>
      <c r="M35" s="8">
        <v>27</v>
      </c>
      <c r="N35" s="13" t="s">
        <v>310</v>
      </c>
      <c r="P35" s="15">
        <v>226</v>
      </c>
      <c r="Q35" s="16" t="s">
        <v>3118</v>
      </c>
      <c r="R35" s="15">
        <v>25</v>
      </c>
      <c r="S35" s="17"/>
    </row>
    <row r="36" spans="1:21" x14ac:dyDescent="0.15">
      <c r="A36" s="15">
        <v>204</v>
      </c>
      <c r="B36" s="16" t="s">
        <v>2865</v>
      </c>
      <c r="C36" s="15">
        <v>22</v>
      </c>
      <c r="D36" s="17" t="s">
        <v>307</v>
      </c>
      <c r="F36" s="11">
        <v>129</v>
      </c>
      <c r="G36" s="12" t="s">
        <v>2979</v>
      </c>
      <c r="H36" s="11">
        <v>24</v>
      </c>
      <c r="I36" s="14" t="s">
        <v>3076</v>
      </c>
      <c r="K36" s="8">
        <v>72</v>
      </c>
      <c r="L36" s="9" t="s">
        <v>3241</v>
      </c>
      <c r="M36" s="8">
        <v>27</v>
      </c>
      <c r="N36" s="13"/>
      <c r="P36" s="15">
        <v>227</v>
      </c>
      <c r="Q36" s="16" t="s">
        <v>3119</v>
      </c>
      <c r="R36" s="15">
        <v>24</v>
      </c>
      <c r="S36" s="17" t="s">
        <v>306</v>
      </c>
    </row>
    <row r="37" spans="1:21" x14ac:dyDescent="0.15">
      <c r="A37" s="15">
        <v>205</v>
      </c>
      <c r="B37" s="16" t="s">
        <v>2885</v>
      </c>
      <c r="C37" s="15">
        <v>28</v>
      </c>
      <c r="D37" s="17" t="s">
        <v>596</v>
      </c>
      <c r="F37" s="11">
        <v>130</v>
      </c>
      <c r="G37" s="12" t="s">
        <v>2976</v>
      </c>
      <c r="H37" s="11">
        <v>25</v>
      </c>
      <c r="I37" s="14" t="s">
        <v>309</v>
      </c>
      <c r="K37" s="8">
        <v>73</v>
      </c>
      <c r="L37" s="9" t="s">
        <v>3254</v>
      </c>
      <c r="M37" s="8">
        <v>26</v>
      </c>
      <c r="N37" s="13"/>
      <c r="P37" s="15">
        <v>228</v>
      </c>
      <c r="Q37" s="450" t="s">
        <v>3120</v>
      </c>
      <c r="R37" s="481">
        <v>23</v>
      </c>
      <c r="S37" s="17"/>
    </row>
    <row r="38" spans="1:21" x14ac:dyDescent="0.15">
      <c r="A38" s="15">
        <v>206</v>
      </c>
      <c r="B38" s="16" t="s">
        <v>2859</v>
      </c>
      <c r="C38" s="15">
        <v>23</v>
      </c>
      <c r="D38" s="17"/>
      <c r="F38" s="11">
        <v>148</v>
      </c>
      <c r="G38" s="12" t="s">
        <v>2998</v>
      </c>
      <c r="H38" s="11">
        <v>24</v>
      </c>
      <c r="I38" s="14"/>
      <c r="K38" s="8">
        <v>74</v>
      </c>
      <c r="L38" s="9" t="s">
        <v>1646</v>
      </c>
      <c r="M38" s="8">
        <v>25</v>
      </c>
      <c r="N38" s="13" t="s">
        <v>307</v>
      </c>
      <c r="P38" s="15">
        <v>229</v>
      </c>
      <c r="Q38" s="450" t="s">
        <v>3156</v>
      </c>
      <c r="R38" s="481">
        <v>27</v>
      </c>
      <c r="S38" s="17" t="s">
        <v>305</v>
      </c>
    </row>
    <row r="39" spans="1:21" x14ac:dyDescent="0.15">
      <c r="A39" s="15">
        <v>207</v>
      </c>
      <c r="B39" s="16" t="s">
        <v>2861</v>
      </c>
      <c r="C39" s="15">
        <v>24</v>
      </c>
      <c r="D39" s="17" t="s">
        <v>309</v>
      </c>
      <c r="F39" s="11">
        <v>150</v>
      </c>
      <c r="G39" s="12" t="s">
        <v>2977</v>
      </c>
      <c r="H39" s="11">
        <v>26</v>
      </c>
      <c r="I39" s="14" t="s">
        <v>3073</v>
      </c>
      <c r="K39" s="8">
        <v>75</v>
      </c>
      <c r="L39" s="9" t="s">
        <v>3251</v>
      </c>
      <c r="M39" s="8">
        <v>24</v>
      </c>
      <c r="N39" s="13" t="s">
        <v>309</v>
      </c>
      <c r="P39" s="15">
        <v>230</v>
      </c>
      <c r="Q39" s="16" t="s">
        <v>3123</v>
      </c>
      <c r="R39" s="15">
        <v>25</v>
      </c>
      <c r="S39" s="17" t="s">
        <v>3124</v>
      </c>
    </row>
    <row r="40" spans="1:21" x14ac:dyDescent="0.15">
      <c r="A40" s="15">
        <v>208</v>
      </c>
      <c r="B40" s="16" t="s">
        <v>2856</v>
      </c>
      <c r="C40" s="15">
        <v>26</v>
      </c>
      <c r="D40" s="17" t="s">
        <v>309</v>
      </c>
      <c r="F40" s="11">
        <v>151</v>
      </c>
      <c r="G40" s="12" t="s">
        <v>2999</v>
      </c>
      <c r="H40" s="11">
        <v>26</v>
      </c>
      <c r="I40" s="14"/>
      <c r="K40" s="8">
        <v>76</v>
      </c>
      <c r="L40" s="9" t="s">
        <v>3228</v>
      </c>
      <c r="M40" s="8">
        <v>28</v>
      </c>
      <c r="N40" s="13" t="s">
        <v>599</v>
      </c>
      <c r="P40" s="15">
        <v>231</v>
      </c>
      <c r="Q40" s="16" t="s">
        <v>3125</v>
      </c>
      <c r="R40" s="15">
        <v>23</v>
      </c>
      <c r="S40" s="17" t="s">
        <v>309</v>
      </c>
    </row>
    <row r="41" spans="1:21" x14ac:dyDescent="0.15">
      <c r="A41" s="15">
        <v>209</v>
      </c>
      <c r="B41" s="16" t="s">
        <v>2873</v>
      </c>
      <c r="C41" s="15">
        <v>25</v>
      </c>
      <c r="D41" s="17" t="s">
        <v>2208</v>
      </c>
      <c r="F41" s="11">
        <v>152</v>
      </c>
      <c r="G41" s="12" t="s">
        <v>2984</v>
      </c>
      <c r="H41" s="11">
        <v>22</v>
      </c>
      <c r="I41" s="14"/>
      <c r="K41" s="8">
        <v>77</v>
      </c>
      <c r="L41" s="9" t="s">
        <v>3229</v>
      </c>
      <c r="M41" s="8">
        <v>28</v>
      </c>
      <c r="N41" s="13" t="s">
        <v>591</v>
      </c>
      <c r="P41" s="15">
        <v>232</v>
      </c>
      <c r="Q41" s="450" t="s">
        <v>3191</v>
      </c>
      <c r="R41" s="481">
        <v>21</v>
      </c>
      <c r="S41" s="15"/>
    </row>
    <row r="42" spans="1:21" x14ac:dyDescent="0.15">
      <c r="A42" s="15">
        <v>201</v>
      </c>
      <c r="B42" s="16" t="s">
        <v>2860</v>
      </c>
      <c r="C42" s="15">
        <v>23</v>
      </c>
      <c r="D42" s="17" t="s">
        <v>309</v>
      </c>
      <c r="F42" s="11">
        <v>153</v>
      </c>
      <c r="G42" s="12" t="s">
        <v>3059</v>
      </c>
      <c r="H42" s="11">
        <v>22</v>
      </c>
      <c r="I42" s="14" t="s">
        <v>309</v>
      </c>
      <c r="K42" s="8">
        <v>78</v>
      </c>
      <c r="L42" s="9" t="s">
        <v>3257</v>
      </c>
      <c r="M42" s="8">
        <v>21</v>
      </c>
      <c r="N42" s="13" t="s">
        <v>309</v>
      </c>
      <c r="P42" s="15">
        <v>233</v>
      </c>
      <c r="Q42" s="16" t="s">
        <v>3131</v>
      </c>
      <c r="R42" s="15">
        <v>23</v>
      </c>
      <c r="S42" s="17" t="s">
        <v>309</v>
      </c>
    </row>
    <row r="43" spans="1:21" x14ac:dyDescent="0.15">
      <c r="A43" s="15">
        <v>211</v>
      </c>
      <c r="B43" s="16" t="s">
        <v>2872</v>
      </c>
      <c r="C43" s="15">
        <v>26</v>
      </c>
      <c r="D43" s="17"/>
      <c r="F43" s="11">
        <v>154</v>
      </c>
      <c r="G43" s="12" t="s">
        <v>2965</v>
      </c>
      <c r="H43" s="11">
        <v>25</v>
      </c>
      <c r="I43" s="11" t="s">
        <v>306</v>
      </c>
      <c r="K43" s="8">
        <v>79</v>
      </c>
      <c r="L43" s="9" t="s">
        <v>3302</v>
      </c>
      <c r="M43" s="8">
        <v>21</v>
      </c>
      <c r="N43" s="13" t="s">
        <v>1733</v>
      </c>
      <c r="P43" s="15">
        <v>234</v>
      </c>
      <c r="Q43" s="16" t="s">
        <v>3132</v>
      </c>
      <c r="R43" s="15">
        <v>23</v>
      </c>
      <c r="S43" s="17" t="s">
        <v>306</v>
      </c>
    </row>
    <row r="44" spans="1:21" x14ac:dyDescent="0.15">
      <c r="A44" s="15">
        <v>212</v>
      </c>
      <c r="B44" s="16" t="s">
        <v>2878</v>
      </c>
      <c r="C44" s="15">
        <v>24</v>
      </c>
      <c r="D44" s="17" t="s">
        <v>2220</v>
      </c>
      <c r="F44" s="11">
        <v>155</v>
      </c>
      <c r="G44" s="12" t="s">
        <v>2968</v>
      </c>
      <c r="H44" s="11">
        <v>25</v>
      </c>
      <c r="I44" s="14"/>
      <c r="K44" s="8">
        <v>80</v>
      </c>
      <c r="L44" s="9" t="s">
        <v>3321</v>
      </c>
      <c r="M44" s="8">
        <v>22</v>
      </c>
      <c r="N44" s="13" t="s">
        <v>999</v>
      </c>
      <c r="P44" s="15">
        <v>235</v>
      </c>
      <c r="Q44" s="450" t="s">
        <v>3136</v>
      </c>
      <c r="R44" s="481">
        <v>26</v>
      </c>
      <c r="S44" s="15"/>
      <c r="U44" s="2" t="s">
        <v>996</v>
      </c>
    </row>
    <row r="45" spans="1:21" x14ac:dyDescent="0.15">
      <c r="A45" s="15">
        <v>269</v>
      </c>
      <c r="B45" s="16" t="s">
        <v>2890</v>
      </c>
      <c r="C45" s="15">
        <v>27</v>
      </c>
      <c r="D45" s="17" t="s">
        <v>2220</v>
      </c>
      <c r="F45" s="11">
        <v>156</v>
      </c>
      <c r="G45" s="12" t="s">
        <v>2970</v>
      </c>
      <c r="H45" s="11">
        <v>26</v>
      </c>
      <c r="I45" s="14" t="s">
        <v>305</v>
      </c>
      <c r="K45" s="8">
        <v>81</v>
      </c>
      <c r="L45" s="9" t="s">
        <v>3323</v>
      </c>
      <c r="M45" s="8">
        <v>23</v>
      </c>
      <c r="N45" s="13" t="s">
        <v>309</v>
      </c>
      <c r="P45" s="15">
        <v>236</v>
      </c>
      <c r="Q45" s="450" t="s">
        <v>3157</v>
      </c>
      <c r="R45" s="481">
        <v>23</v>
      </c>
      <c r="S45" s="15"/>
    </row>
    <row r="46" spans="1:21" x14ac:dyDescent="0.15">
      <c r="A46" s="15">
        <v>270</v>
      </c>
      <c r="B46" s="16" t="s">
        <v>2844</v>
      </c>
      <c r="C46" s="15">
        <v>35</v>
      </c>
      <c r="D46" s="17" t="s">
        <v>591</v>
      </c>
      <c r="F46" s="11">
        <v>157</v>
      </c>
      <c r="G46" s="12" t="s">
        <v>2972</v>
      </c>
      <c r="H46" s="11">
        <v>25</v>
      </c>
      <c r="I46" s="14"/>
      <c r="K46" s="8">
        <v>82</v>
      </c>
      <c r="L46" s="9" t="s">
        <v>3258</v>
      </c>
      <c r="M46" s="8">
        <v>24</v>
      </c>
      <c r="N46" s="13"/>
      <c r="P46" s="15">
        <v>237</v>
      </c>
      <c r="Q46" s="16" t="s">
        <v>3158</v>
      </c>
      <c r="R46" s="15">
        <v>22</v>
      </c>
      <c r="S46" s="17"/>
    </row>
    <row r="47" spans="1:21" x14ac:dyDescent="0.15">
      <c r="A47" s="15">
        <v>271</v>
      </c>
      <c r="B47" s="16" t="s">
        <v>2843</v>
      </c>
      <c r="C47" s="15">
        <v>30</v>
      </c>
      <c r="D47" s="17" t="s">
        <v>1665</v>
      </c>
      <c r="F47" s="11">
        <v>158</v>
      </c>
      <c r="G47" s="12" t="s">
        <v>2992</v>
      </c>
      <c r="H47" s="11">
        <v>24</v>
      </c>
      <c r="I47" s="14"/>
      <c r="K47" s="8">
        <v>83</v>
      </c>
      <c r="L47" s="9" t="s">
        <v>3260</v>
      </c>
      <c r="M47" s="8">
        <v>24</v>
      </c>
      <c r="N47" s="13"/>
      <c r="P47" s="15">
        <v>238</v>
      </c>
      <c r="Q47" s="16" t="s">
        <v>3142</v>
      </c>
      <c r="R47" s="15">
        <v>22</v>
      </c>
      <c r="S47" s="17" t="s">
        <v>307</v>
      </c>
    </row>
    <row r="48" spans="1:21" x14ac:dyDescent="0.15">
      <c r="A48" s="15">
        <v>272</v>
      </c>
      <c r="B48" s="16" t="s">
        <v>2896</v>
      </c>
      <c r="C48" s="15">
        <v>33</v>
      </c>
      <c r="D48" s="17" t="s">
        <v>591</v>
      </c>
      <c r="F48" s="11">
        <v>159</v>
      </c>
      <c r="G48" s="12" t="s">
        <v>3037</v>
      </c>
      <c r="H48" s="11">
        <v>23</v>
      </c>
      <c r="I48" s="14" t="s">
        <v>309</v>
      </c>
      <c r="K48" s="8">
        <v>84</v>
      </c>
      <c r="L48" s="9" t="s">
        <v>3261</v>
      </c>
      <c r="M48" s="8">
        <v>25</v>
      </c>
      <c r="N48" s="13"/>
      <c r="P48" s="15">
        <v>239</v>
      </c>
      <c r="Q48" s="16" t="s">
        <v>3144</v>
      </c>
      <c r="R48" s="15">
        <v>24</v>
      </c>
      <c r="S48" s="17"/>
    </row>
    <row r="49" spans="1:19" x14ac:dyDescent="0.15">
      <c r="A49" s="15">
        <v>273</v>
      </c>
      <c r="B49" s="16" t="s">
        <v>2858</v>
      </c>
      <c r="C49" s="15">
        <v>25</v>
      </c>
      <c r="D49" s="17" t="s">
        <v>309</v>
      </c>
      <c r="F49" s="11">
        <v>160</v>
      </c>
      <c r="G49" s="12" t="s">
        <v>3038</v>
      </c>
      <c r="H49" s="11">
        <v>25</v>
      </c>
      <c r="I49" s="14" t="s">
        <v>310</v>
      </c>
      <c r="K49" s="8">
        <v>85</v>
      </c>
      <c r="L49" s="9" t="s">
        <v>3266</v>
      </c>
      <c r="M49" s="8">
        <v>22</v>
      </c>
      <c r="N49" s="13" t="s">
        <v>309</v>
      </c>
      <c r="P49" s="15">
        <v>240</v>
      </c>
      <c r="Q49" s="16" t="s">
        <v>3151</v>
      </c>
      <c r="R49" s="15">
        <v>24</v>
      </c>
      <c r="S49" s="17"/>
    </row>
    <row r="50" spans="1:19" x14ac:dyDescent="0.15">
      <c r="A50" s="15">
        <v>274</v>
      </c>
      <c r="B50" s="16" t="s">
        <v>2851</v>
      </c>
      <c r="C50" s="15">
        <v>27</v>
      </c>
      <c r="D50" s="17" t="s">
        <v>596</v>
      </c>
      <c r="F50" s="11">
        <v>161</v>
      </c>
      <c r="G50" s="12" t="s">
        <v>3002</v>
      </c>
      <c r="H50" s="11">
        <v>22</v>
      </c>
      <c r="I50" s="14" t="s">
        <v>306</v>
      </c>
      <c r="K50" s="8">
        <v>86</v>
      </c>
      <c r="L50" s="9" t="s">
        <v>3269</v>
      </c>
      <c r="M50" s="8">
        <v>22</v>
      </c>
      <c r="N50" s="13" t="s">
        <v>1733</v>
      </c>
      <c r="P50" s="15">
        <v>305</v>
      </c>
      <c r="Q50" s="16" t="s">
        <v>3127</v>
      </c>
      <c r="R50" s="15">
        <v>31</v>
      </c>
      <c r="S50" s="17"/>
    </row>
    <row r="51" spans="1:19" x14ac:dyDescent="0.15">
      <c r="A51" s="15">
        <v>275</v>
      </c>
      <c r="B51" s="16" t="s">
        <v>2888</v>
      </c>
      <c r="C51" s="15">
        <v>28</v>
      </c>
      <c r="D51" s="17" t="s">
        <v>596</v>
      </c>
      <c r="F51" s="11">
        <v>162</v>
      </c>
      <c r="G51" s="12" t="s">
        <v>2980</v>
      </c>
      <c r="H51" s="11">
        <v>22</v>
      </c>
      <c r="I51" s="14"/>
      <c r="K51" s="8">
        <v>87</v>
      </c>
      <c r="L51" s="9" t="s">
        <v>3288</v>
      </c>
      <c r="M51" s="8">
        <v>22</v>
      </c>
      <c r="N51" s="13"/>
      <c r="P51" s="15">
        <v>306</v>
      </c>
      <c r="Q51" s="16" t="s">
        <v>3128</v>
      </c>
      <c r="R51" s="15">
        <v>25</v>
      </c>
      <c r="S51" s="17" t="s">
        <v>308</v>
      </c>
    </row>
    <row r="52" spans="1:19" x14ac:dyDescent="0.15">
      <c r="A52" s="15">
        <v>276</v>
      </c>
      <c r="B52" s="16" t="s">
        <v>2894</v>
      </c>
      <c r="C52" s="15">
        <v>28</v>
      </c>
      <c r="D52" s="17" t="s">
        <v>2220</v>
      </c>
      <c r="F52" s="11">
        <v>163</v>
      </c>
      <c r="G52" s="12" t="s">
        <v>3071</v>
      </c>
      <c r="H52" s="11">
        <v>23</v>
      </c>
      <c r="I52" s="14"/>
      <c r="K52" s="11">
        <v>111</v>
      </c>
      <c r="L52" s="12" t="s">
        <v>3253</v>
      </c>
      <c r="M52" s="11">
        <v>21</v>
      </c>
      <c r="N52" s="14"/>
      <c r="P52" s="15">
        <v>307</v>
      </c>
      <c r="Q52" s="16" t="s">
        <v>3129</v>
      </c>
      <c r="R52" s="15">
        <v>26</v>
      </c>
      <c r="S52" s="17" t="s">
        <v>309</v>
      </c>
    </row>
    <row r="53" spans="1:19" x14ac:dyDescent="0.15">
      <c r="A53" s="15">
        <v>277</v>
      </c>
      <c r="B53" s="16" t="s">
        <v>2850</v>
      </c>
      <c r="C53" s="15">
        <v>37</v>
      </c>
      <c r="D53" s="17" t="s">
        <v>591</v>
      </c>
      <c r="F53" s="11">
        <v>164</v>
      </c>
      <c r="G53" s="12" t="s">
        <v>2993</v>
      </c>
      <c r="H53" s="11">
        <v>24</v>
      </c>
      <c r="I53" s="14" t="s">
        <v>307</v>
      </c>
      <c r="K53" s="11">
        <v>112</v>
      </c>
      <c r="L53" s="12" t="s">
        <v>3236</v>
      </c>
      <c r="M53" s="11">
        <v>29</v>
      </c>
      <c r="N53" s="14" t="s">
        <v>591</v>
      </c>
      <c r="P53" s="15">
        <v>308</v>
      </c>
      <c r="Q53" s="16" t="s">
        <v>3139</v>
      </c>
      <c r="R53" s="15">
        <v>30</v>
      </c>
      <c r="S53" s="17"/>
    </row>
    <row r="54" spans="1:19" x14ac:dyDescent="0.15">
      <c r="A54" s="15">
        <v>278</v>
      </c>
      <c r="B54" s="16" t="s">
        <v>2882</v>
      </c>
      <c r="C54" s="15">
        <v>41</v>
      </c>
      <c r="D54" s="17" t="s">
        <v>1656</v>
      </c>
      <c r="F54" s="11">
        <v>166</v>
      </c>
      <c r="G54" s="12" t="s">
        <v>2988</v>
      </c>
      <c r="H54" s="11">
        <v>23</v>
      </c>
      <c r="I54" s="14" t="s">
        <v>306</v>
      </c>
      <c r="K54" s="11">
        <v>113</v>
      </c>
      <c r="L54" s="12" t="s">
        <v>3244</v>
      </c>
      <c r="M54" s="11">
        <v>29</v>
      </c>
      <c r="N54" s="14" t="s">
        <v>591</v>
      </c>
      <c r="P54" s="15">
        <v>309</v>
      </c>
      <c r="Q54" s="450" t="s">
        <v>3122</v>
      </c>
      <c r="R54" s="481">
        <v>24</v>
      </c>
      <c r="S54" s="17" t="s">
        <v>307</v>
      </c>
    </row>
    <row r="55" spans="1:19" x14ac:dyDescent="0.15">
      <c r="A55" s="15">
        <v>279</v>
      </c>
      <c r="B55" s="16" t="s">
        <v>2854</v>
      </c>
      <c r="C55" s="15">
        <v>32</v>
      </c>
      <c r="D55" s="17" t="s">
        <v>3393</v>
      </c>
      <c r="F55" s="11">
        <v>166</v>
      </c>
      <c r="G55" s="12" t="s">
        <v>2990</v>
      </c>
      <c r="H55" s="11">
        <v>25</v>
      </c>
      <c r="I55" s="14"/>
      <c r="K55" s="11">
        <v>114</v>
      </c>
      <c r="L55" s="12" t="s">
        <v>3265</v>
      </c>
      <c r="M55" s="11">
        <v>27</v>
      </c>
      <c r="N55" s="14" t="s">
        <v>599</v>
      </c>
      <c r="P55" s="15">
        <v>310</v>
      </c>
      <c r="Q55" s="16" t="s">
        <v>3164</v>
      </c>
      <c r="R55" s="15">
        <v>22</v>
      </c>
      <c r="S55" s="17" t="s">
        <v>306</v>
      </c>
    </row>
    <row r="56" spans="1:19" x14ac:dyDescent="0.15">
      <c r="A56" s="15">
        <v>280</v>
      </c>
      <c r="B56" s="16" t="s">
        <v>2886</v>
      </c>
      <c r="C56" s="15">
        <v>24</v>
      </c>
      <c r="D56" s="17" t="s">
        <v>2220</v>
      </c>
      <c r="F56" s="11">
        <v>167</v>
      </c>
      <c r="G56" s="12" t="s">
        <v>2937</v>
      </c>
      <c r="H56" s="11">
        <v>28</v>
      </c>
      <c r="I56" s="14" t="s">
        <v>3085</v>
      </c>
      <c r="K56" s="11">
        <v>115</v>
      </c>
      <c r="L56" s="12" t="s">
        <v>3246</v>
      </c>
      <c r="M56" s="11">
        <v>28</v>
      </c>
      <c r="N56" s="14" t="s">
        <v>591</v>
      </c>
      <c r="P56" s="15">
        <v>311</v>
      </c>
      <c r="Q56" s="450" t="s">
        <v>3145</v>
      </c>
      <c r="R56" s="481">
        <v>28</v>
      </c>
      <c r="S56" s="17"/>
    </row>
    <row r="57" spans="1:19" x14ac:dyDescent="0.15">
      <c r="A57" s="18">
        <v>365</v>
      </c>
      <c r="B57" s="19" t="s">
        <v>2871</v>
      </c>
      <c r="C57" s="18">
        <v>33</v>
      </c>
      <c r="D57" s="20" t="s">
        <v>596</v>
      </c>
      <c r="F57" s="11">
        <v>168</v>
      </c>
      <c r="G57" s="12" t="s">
        <v>2959</v>
      </c>
      <c r="H57" s="11">
        <v>28</v>
      </c>
      <c r="I57" s="14" t="s">
        <v>3206</v>
      </c>
      <c r="K57" s="11">
        <v>116</v>
      </c>
      <c r="L57" s="12" t="s">
        <v>3247</v>
      </c>
      <c r="M57" s="11">
        <v>28</v>
      </c>
      <c r="N57" s="14" t="s">
        <v>591</v>
      </c>
      <c r="P57" s="18">
        <v>369</v>
      </c>
      <c r="Q57" s="447" t="s">
        <v>3146</v>
      </c>
      <c r="R57" s="471">
        <v>27</v>
      </c>
      <c r="S57" s="20" t="s">
        <v>308</v>
      </c>
    </row>
    <row r="58" spans="1:19" x14ac:dyDescent="0.15">
      <c r="A58" s="18">
        <v>366</v>
      </c>
      <c r="B58" s="19" t="s">
        <v>3785</v>
      </c>
      <c r="C58" s="18">
        <v>30</v>
      </c>
      <c r="D58" s="20" t="s">
        <v>596</v>
      </c>
      <c r="F58" s="11">
        <v>169</v>
      </c>
      <c r="G58" s="12" t="s">
        <v>2953</v>
      </c>
      <c r="H58" s="11">
        <v>28</v>
      </c>
      <c r="I58" s="14" t="s">
        <v>598</v>
      </c>
      <c r="K58" s="11">
        <v>117</v>
      </c>
      <c r="L58" s="12" t="s">
        <v>1652</v>
      </c>
      <c r="M58" s="11">
        <v>27</v>
      </c>
      <c r="N58" s="14" t="s">
        <v>591</v>
      </c>
      <c r="P58" s="18">
        <v>370</v>
      </c>
      <c r="Q58" s="447" t="s">
        <v>3141</v>
      </c>
      <c r="R58" s="471">
        <v>29</v>
      </c>
      <c r="S58" s="20"/>
    </row>
    <row r="59" spans="1:19" x14ac:dyDescent="0.15">
      <c r="A59" s="18">
        <v>367</v>
      </c>
      <c r="B59" s="19" t="s">
        <v>2893</v>
      </c>
      <c r="C59" s="18">
        <v>31</v>
      </c>
      <c r="D59" s="20" t="s">
        <v>596</v>
      </c>
      <c r="F59" s="11">
        <v>170</v>
      </c>
      <c r="G59" s="12" t="s">
        <v>2954</v>
      </c>
      <c r="H59" s="11">
        <v>28</v>
      </c>
      <c r="I59" s="14" t="s">
        <v>591</v>
      </c>
      <c r="K59" s="11">
        <v>118</v>
      </c>
      <c r="L59" s="12" t="s">
        <v>3255</v>
      </c>
      <c r="M59" s="11">
        <v>25</v>
      </c>
      <c r="N59" s="14"/>
      <c r="P59" s="18">
        <v>371</v>
      </c>
      <c r="Q59" s="447" t="s">
        <v>3208</v>
      </c>
      <c r="R59" s="471">
        <v>26</v>
      </c>
      <c r="S59" s="20"/>
    </row>
    <row r="60" spans="1:19" x14ac:dyDescent="0.15">
      <c r="A60" s="18">
        <v>368</v>
      </c>
      <c r="B60" s="19" t="s">
        <v>1000</v>
      </c>
      <c r="C60" s="18">
        <v>32</v>
      </c>
      <c r="D60" s="20" t="s">
        <v>2928</v>
      </c>
      <c r="F60" s="11">
        <v>171</v>
      </c>
      <c r="G60" s="12" t="s">
        <v>2967</v>
      </c>
      <c r="H60" s="11">
        <v>27</v>
      </c>
      <c r="I60" s="14" t="s">
        <v>3086</v>
      </c>
      <c r="K60" s="11">
        <v>119</v>
      </c>
      <c r="L60" s="12" t="s">
        <v>3256</v>
      </c>
      <c r="M60" s="11">
        <v>23</v>
      </c>
      <c r="N60" s="14"/>
      <c r="P60" s="18">
        <v>372</v>
      </c>
      <c r="Q60" s="447" t="s">
        <v>3140</v>
      </c>
      <c r="R60" s="471">
        <v>23</v>
      </c>
      <c r="S60" s="20"/>
    </row>
    <row r="61" spans="1:19" x14ac:dyDescent="0.15">
      <c r="A61" s="18" t="s">
        <v>0</v>
      </c>
      <c r="B61" s="19" t="s">
        <v>2867</v>
      </c>
      <c r="C61" s="18">
        <v>27</v>
      </c>
      <c r="D61" s="20" t="s">
        <v>306</v>
      </c>
      <c r="F61" s="11">
        <v>172</v>
      </c>
      <c r="G61" s="12" t="s">
        <v>2971</v>
      </c>
      <c r="H61" s="11">
        <v>27</v>
      </c>
      <c r="I61" s="14" t="s">
        <v>591</v>
      </c>
      <c r="K61" s="11">
        <v>120</v>
      </c>
      <c r="L61" s="12" t="s">
        <v>3332</v>
      </c>
      <c r="M61" s="11">
        <v>23</v>
      </c>
      <c r="N61" s="14" t="s">
        <v>309</v>
      </c>
      <c r="P61" s="18">
        <v>373</v>
      </c>
      <c r="Q61" s="19" t="s">
        <v>3130</v>
      </c>
      <c r="R61" s="18">
        <v>26</v>
      </c>
      <c r="S61" s="20" t="s">
        <v>308</v>
      </c>
    </row>
    <row r="62" spans="1:19" x14ac:dyDescent="0.15">
      <c r="A62" s="18" t="s">
        <v>0</v>
      </c>
      <c r="B62" s="19" t="s">
        <v>2864</v>
      </c>
      <c r="C62" s="18">
        <v>26</v>
      </c>
      <c r="D62" s="20" t="s">
        <v>306</v>
      </c>
      <c r="F62" s="11">
        <v>173</v>
      </c>
      <c r="G62" s="12" t="s">
        <v>2973</v>
      </c>
      <c r="H62" s="11">
        <v>27</v>
      </c>
      <c r="I62" s="14" t="s">
        <v>591</v>
      </c>
      <c r="K62" s="11">
        <v>131</v>
      </c>
      <c r="L62" s="12" t="s">
        <v>3283</v>
      </c>
      <c r="M62" s="11">
        <v>24</v>
      </c>
      <c r="N62" s="14" t="s">
        <v>309</v>
      </c>
      <c r="P62" s="18" t="s">
        <v>286</v>
      </c>
      <c r="Q62" s="447" t="s">
        <v>3138</v>
      </c>
      <c r="R62" s="471">
        <v>29</v>
      </c>
      <c r="S62" s="20" t="s">
        <v>310</v>
      </c>
    </row>
    <row r="63" spans="1:19" x14ac:dyDescent="0.15">
      <c r="A63" s="18" t="s">
        <v>0</v>
      </c>
      <c r="B63" s="19" t="s">
        <v>2880</v>
      </c>
      <c r="C63" s="18">
        <v>27</v>
      </c>
      <c r="D63" s="20" t="s">
        <v>596</v>
      </c>
      <c r="F63" s="11">
        <v>174</v>
      </c>
      <c r="G63" s="12" t="s">
        <v>2978</v>
      </c>
      <c r="H63" s="11">
        <v>27</v>
      </c>
      <c r="I63" s="14" t="s">
        <v>1371</v>
      </c>
      <c r="K63" s="11">
        <v>132</v>
      </c>
      <c r="L63" s="12" t="s">
        <v>3263</v>
      </c>
      <c r="M63" s="11">
        <v>22</v>
      </c>
      <c r="N63" s="14"/>
      <c r="P63" s="18" t="s">
        <v>286</v>
      </c>
      <c r="Q63" s="447" t="s">
        <v>3147</v>
      </c>
      <c r="R63" s="471">
        <v>25</v>
      </c>
      <c r="S63" s="18"/>
    </row>
    <row r="64" spans="1:19" x14ac:dyDescent="0.15">
      <c r="A64" s="18" t="s">
        <v>0</v>
      </c>
      <c r="B64" s="19" t="s">
        <v>1641</v>
      </c>
      <c r="C64" s="18">
        <v>26</v>
      </c>
      <c r="D64" s="20"/>
      <c r="F64" s="11">
        <v>175</v>
      </c>
      <c r="G64" s="12" t="s">
        <v>2996</v>
      </c>
      <c r="H64" s="11">
        <v>27</v>
      </c>
      <c r="I64" s="14" t="s">
        <v>2228</v>
      </c>
      <c r="K64" s="11">
        <v>133</v>
      </c>
      <c r="L64" s="12" t="s">
        <v>3262</v>
      </c>
      <c r="M64" s="11">
        <v>26</v>
      </c>
      <c r="N64" s="14"/>
      <c r="P64" s="18" t="s">
        <v>286</v>
      </c>
      <c r="Q64" s="19" t="s">
        <v>3148</v>
      </c>
      <c r="R64" s="18">
        <v>30</v>
      </c>
      <c r="S64" s="18" t="s">
        <v>308</v>
      </c>
    </row>
    <row r="65" spans="1:19" x14ac:dyDescent="0.15">
      <c r="A65" s="18" t="s">
        <v>0</v>
      </c>
      <c r="B65" s="19" t="s">
        <v>2866</v>
      </c>
      <c r="C65" s="18">
        <v>23</v>
      </c>
      <c r="D65" s="20" t="s">
        <v>307</v>
      </c>
      <c r="F65" s="11">
        <v>176</v>
      </c>
      <c r="G65" s="12" t="s">
        <v>2997</v>
      </c>
      <c r="H65" s="11">
        <v>27</v>
      </c>
      <c r="I65" s="14" t="s">
        <v>591</v>
      </c>
      <c r="K65" s="11">
        <v>134</v>
      </c>
      <c r="L65" s="12" t="s">
        <v>3274</v>
      </c>
      <c r="M65" s="11">
        <v>23</v>
      </c>
      <c r="N65" s="14" t="s">
        <v>306</v>
      </c>
      <c r="P65" s="18" t="s">
        <v>286</v>
      </c>
      <c r="Q65" s="19" t="s">
        <v>3149</v>
      </c>
      <c r="R65" s="18">
        <v>25</v>
      </c>
      <c r="S65" s="20" t="s">
        <v>308</v>
      </c>
    </row>
    <row r="66" spans="1:19" x14ac:dyDescent="0.15">
      <c r="A66" s="18" t="s">
        <v>0</v>
      </c>
      <c r="B66" s="19" t="s">
        <v>2884</v>
      </c>
      <c r="C66" s="18">
        <v>23</v>
      </c>
      <c r="D66" s="20"/>
      <c r="F66" s="11">
        <v>177</v>
      </c>
      <c r="G66" s="12" t="s">
        <v>2987</v>
      </c>
      <c r="H66" s="11">
        <v>27</v>
      </c>
      <c r="I66" s="14" t="s">
        <v>591</v>
      </c>
      <c r="K66" s="11">
        <v>135</v>
      </c>
      <c r="L66" s="12" t="s">
        <v>3329</v>
      </c>
      <c r="M66" s="11">
        <v>21</v>
      </c>
      <c r="N66" s="11" t="s">
        <v>310</v>
      </c>
      <c r="P66" s="18" t="s">
        <v>286</v>
      </c>
      <c r="Q66" s="19" t="s">
        <v>3152</v>
      </c>
      <c r="R66" s="18">
        <v>29</v>
      </c>
      <c r="S66" s="20"/>
    </row>
    <row r="67" spans="1:19" x14ac:dyDescent="0.15">
      <c r="A67" s="18" t="s">
        <v>0</v>
      </c>
      <c r="B67" s="19" t="s">
        <v>2897</v>
      </c>
      <c r="C67" s="18">
        <v>23</v>
      </c>
      <c r="D67" s="20"/>
      <c r="F67" s="11">
        <v>178</v>
      </c>
      <c r="G67" s="12" t="s">
        <v>2963</v>
      </c>
      <c r="H67" s="11">
        <v>27</v>
      </c>
      <c r="I67" s="14" t="s">
        <v>591</v>
      </c>
      <c r="K67" s="11">
        <v>136</v>
      </c>
      <c r="L67" s="446" t="s">
        <v>3342</v>
      </c>
      <c r="M67" s="482">
        <v>23</v>
      </c>
      <c r="N67" s="489" t="s">
        <v>309</v>
      </c>
      <c r="P67" s="18" t="s">
        <v>286</v>
      </c>
      <c r="Q67" s="19" t="s">
        <v>3153</v>
      </c>
      <c r="R67" s="18">
        <v>27</v>
      </c>
      <c r="S67" s="18" t="s">
        <v>308</v>
      </c>
    </row>
    <row r="68" spans="1:19" x14ac:dyDescent="0.15">
      <c r="A68" s="18" t="s">
        <v>0</v>
      </c>
      <c r="B68" s="19" t="s">
        <v>2898</v>
      </c>
      <c r="C68" s="18">
        <v>23</v>
      </c>
      <c r="D68" s="20"/>
      <c r="F68" s="11">
        <v>179</v>
      </c>
      <c r="G68" s="12" t="s">
        <v>2989</v>
      </c>
      <c r="H68" s="11">
        <v>27</v>
      </c>
      <c r="I68" s="14" t="s">
        <v>591</v>
      </c>
      <c r="K68" s="11">
        <v>137</v>
      </c>
      <c r="L68" s="12" t="s">
        <v>3279</v>
      </c>
      <c r="M68" s="11">
        <v>24</v>
      </c>
      <c r="N68" s="14" t="s">
        <v>306</v>
      </c>
      <c r="P68" s="18" t="s">
        <v>286</v>
      </c>
      <c r="Q68" s="19" t="s">
        <v>3154</v>
      </c>
      <c r="R68" s="18">
        <v>23</v>
      </c>
      <c r="S68" s="20" t="s">
        <v>307</v>
      </c>
    </row>
    <row r="69" spans="1:19" x14ac:dyDescent="0.15">
      <c r="A69" s="18" t="s">
        <v>0</v>
      </c>
      <c r="B69" s="19" t="s">
        <v>2899</v>
      </c>
      <c r="C69" s="18">
        <v>21</v>
      </c>
      <c r="D69" s="20" t="s">
        <v>307</v>
      </c>
      <c r="F69" s="15">
        <v>241</v>
      </c>
      <c r="G69" s="16" t="s">
        <v>2943</v>
      </c>
      <c r="H69" s="15">
        <v>29</v>
      </c>
      <c r="I69" s="17" t="s">
        <v>1655</v>
      </c>
      <c r="K69" s="11">
        <v>138</v>
      </c>
      <c r="L69" s="12" t="s">
        <v>3293</v>
      </c>
      <c r="M69" s="11">
        <v>24</v>
      </c>
      <c r="N69" s="14" t="s">
        <v>309</v>
      </c>
      <c r="P69" s="18" t="s">
        <v>286</v>
      </c>
      <c r="Q69" s="19" t="s">
        <v>3156</v>
      </c>
      <c r="R69" s="18">
        <v>27</v>
      </c>
      <c r="S69" s="20" t="s">
        <v>307</v>
      </c>
    </row>
    <row r="70" spans="1:19" x14ac:dyDescent="0.15">
      <c r="A70" s="18" t="s">
        <v>0</v>
      </c>
      <c r="B70" s="19" t="s">
        <v>2900</v>
      </c>
      <c r="C70" s="18">
        <v>23</v>
      </c>
      <c r="D70" s="20"/>
      <c r="F70" s="15">
        <v>242</v>
      </c>
      <c r="G70" s="16" t="s">
        <v>2955</v>
      </c>
      <c r="H70" s="15">
        <v>29</v>
      </c>
      <c r="I70" s="17" t="s">
        <v>591</v>
      </c>
      <c r="K70" s="11">
        <v>139</v>
      </c>
      <c r="L70" s="12" t="s">
        <v>3294</v>
      </c>
      <c r="M70" s="11">
        <v>22</v>
      </c>
      <c r="N70" s="14" t="s">
        <v>2928</v>
      </c>
      <c r="P70" s="18" t="s">
        <v>286</v>
      </c>
      <c r="Q70" s="19" t="s">
        <v>1654</v>
      </c>
      <c r="R70" s="18">
        <v>24</v>
      </c>
      <c r="S70" s="20" t="s">
        <v>307</v>
      </c>
    </row>
    <row r="71" spans="1:19" x14ac:dyDescent="0.15">
      <c r="A71" s="18" t="s">
        <v>0</v>
      </c>
      <c r="B71" s="19" t="s">
        <v>2901</v>
      </c>
      <c r="C71" s="18">
        <v>24</v>
      </c>
      <c r="D71" s="20" t="s">
        <v>2208</v>
      </c>
      <c r="F71" s="15">
        <v>243</v>
      </c>
      <c r="G71" s="16" t="s">
        <v>2215</v>
      </c>
      <c r="H71" s="15">
        <v>26</v>
      </c>
      <c r="I71" s="17"/>
      <c r="K71" s="11">
        <v>140</v>
      </c>
      <c r="L71" s="12" t="s">
        <v>3268</v>
      </c>
      <c r="M71" s="11">
        <v>26</v>
      </c>
      <c r="N71" s="14"/>
      <c r="P71" s="18" t="s">
        <v>286</v>
      </c>
      <c r="Q71" s="19" t="s">
        <v>3155</v>
      </c>
      <c r="R71" s="18">
        <v>28</v>
      </c>
      <c r="S71" s="20" t="s">
        <v>308</v>
      </c>
    </row>
    <row r="72" spans="1:19" x14ac:dyDescent="0.15">
      <c r="A72" s="18" t="s">
        <v>0</v>
      </c>
      <c r="B72" s="19" t="s">
        <v>2902</v>
      </c>
      <c r="C72" s="18">
        <v>22</v>
      </c>
      <c r="D72" s="20" t="s">
        <v>307</v>
      </c>
      <c r="F72" s="15">
        <v>244</v>
      </c>
      <c r="G72" s="16" t="s">
        <v>3089</v>
      </c>
      <c r="H72" s="15">
        <v>24</v>
      </c>
      <c r="I72" s="17" t="s">
        <v>307</v>
      </c>
      <c r="K72" s="11">
        <v>141</v>
      </c>
      <c r="L72" s="12" t="s">
        <v>3272</v>
      </c>
      <c r="M72" s="11">
        <v>25</v>
      </c>
      <c r="N72" s="14"/>
      <c r="P72" s="18" t="s">
        <v>286</v>
      </c>
      <c r="Q72" s="19" t="s">
        <v>3159</v>
      </c>
      <c r="R72" s="18">
        <v>25</v>
      </c>
      <c r="S72" s="20" t="s">
        <v>308</v>
      </c>
    </row>
    <row r="73" spans="1:19" x14ac:dyDescent="0.15">
      <c r="A73" s="18" t="s">
        <v>0</v>
      </c>
      <c r="B73" s="19" t="s">
        <v>2912</v>
      </c>
      <c r="C73" s="18">
        <v>24</v>
      </c>
      <c r="D73" s="20"/>
      <c r="F73" s="15">
        <v>245</v>
      </c>
      <c r="G73" s="16" t="s">
        <v>3001</v>
      </c>
      <c r="H73" s="15">
        <v>22</v>
      </c>
      <c r="I73" s="17" t="s">
        <v>306</v>
      </c>
      <c r="K73" s="11">
        <v>142</v>
      </c>
      <c r="L73" s="12" t="s">
        <v>3281</v>
      </c>
      <c r="M73" s="11">
        <v>21</v>
      </c>
      <c r="N73" s="14" t="s">
        <v>309</v>
      </c>
      <c r="P73" s="18" t="s">
        <v>286</v>
      </c>
      <c r="Q73" s="447" t="s">
        <v>3160</v>
      </c>
      <c r="R73" s="471">
        <v>26</v>
      </c>
      <c r="S73" s="18"/>
    </row>
    <row r="74" spans="1:19" x14ac:dyDescent="0.15">
      <c r="A74" s="18" t="s">
        <v>0</v>
      </c>
      <c r="B74" s="19" t="s">
        <v>2857</v>
      </c>
      <c r="C74" s="18">
        <v>30</v>
      </c>
      <c r="D74" s="20"/>
      <c r="F74" s="15">
        <v>246</v>
      </c>
      <c r="G74" s="16" t="s">
        <v>3005</v>
      </c>
      <c r="H74" s="15">
        <v>24</v>
      </c>
      <c r="I74" s="17" t="s">
        <v>306</v>
      </c>
      <c r="K74" s="11">
        <v>143</v>
      </c>
      <c r="L74" s="12" t="s">
        <v>3296</v>
      </c>
      <c r="M74" s="11">
        <v>25</v>
      </c>
      <c r="N74" s="14"/>
      <c r="P74" s="18" t="s">
        <v>286</v>
      </c>
      <c r="Q74" s="19" t="s">
        <v>3117</v>
      </c>
      <c r="R74" s="18">
        <v>31</v>
      </c>
      <c r="S74" s="20" t="s">
        <v>308</v>
      </c>
    </row>
    <row r="75" spans="1:19" x14ac:dyDescent="0.15">
      <c r="A75" s="18" t="s">
        <v>0</v>
      </c>
      <c r="B75" s="19" t="s">
        <v>2862</v>
      </c>
      <c r="C75" s="18">
        <v>31</v>
      </c>
      <c r="D75" s="20"/>
      <c r="F75" s="15">
        <v>247</v>
      </c>
      <c r="G75" s="16" t="s">
        <v>3011</v>
      </c>
      <c r="H75" s="15">
        <v>24</v>
      </c>
      <c r="I75" s="17"/>
      <c r="K75" s="11">
        <v>144</v>
      </c>
      <c r="L75" s="12" t="s">
        <v>3390</v>
      </c>
      <c r="M75" s="11">
        <v>22</v>
      </c>
      <c r="N75" s="14"/>
      <c r="P75" s="18" t="s">
        <v>286</v>
      </c>
      <c r="Q75" s="19" t="s">
        <v>3134</v>
      </c>
      <c r="R75" s="18">
        <v>31</v>
      </c>
      <c r="S75" s="20"/>
    </row>
    <row r="76" spans="1:19" x14ac:dyDescent="0.15">
      <c r="A76" s="18" t="s">
        <v>0</v>
      </c>
      <c r="B76" s="19" t="s">
        <v>2868</v>
      </c>
      <c r="C76" s="18">
        <v>31</v>
      </c>
      <c r="D76" s="20"/>
      <c r="F76" s="15">
        <v>248</v>
      </c>
      <c r="G76" s="16" t="s">
        <v>3015</v>
      </c>
      <c r="H76" s="15">
        <v>24</v>
      </c>
      <c r="I76" s="17" t="s">
        <v>310</v>
      </c>
      <c r="K76" s="11">
        <v>145</v>
      </c>
      <c r="L76" s="12" t="s">
        <v>3287</v>
      </c>
      <c r="M76" s="11">
        <v>23</v>
      </c>
      <c r="N76" s="14" t="s">
        <v>309</v>
      </c>
      <c r="P76" s="18" t="s">
        <v>286</v>
      </c>
      <c r="Q76" s="19" t="s">
        <v>3109</v>
      </c>
      <c r="R76" s="18">
        <v>32</v>
      </c>
      <c r="S76" s="20" t="s">
        <v>591</v>
      </c>
    </row>
    <row r="77" spans="1:19" x14ac:dyDescent="0.15">
      <c r="A77" s="18" t="s">
        <v>0</v>
      </c>
      <c r="B77" s="19" t="s">
        <v>2869</v>
      </c>
      <c r="C77" s="18">
        <v>28</v>
      </c>
      <c r="D77" s="20"/>
      <c r="F77" s="15">
        <v>249</v>
      </c>
      <c r="G77" s="16" t="s">
        <v>3325</v>
      </c>
      <c r="H77" s="15">
        <v>21</v>
      </c>
      <c r="I77" s="17"/>
      <c r="K77" s="11">
        <v>146</v>
      </c>
      <c r="L77" s="12" t="s">
        <v>3282</v>
      </c>
      <c r="M77" s="11">
        <v>27</v>
      </c>
      <c r="N77" s="14"/>
      <c r="P77" s="18" t="s">
        <v>286</v>
      </c>
      <c r="Q77" s="19" t="s">
        <v>3101</v>
      </c>
      <c r="R77" s="18">
        <v>33</v>
      </c>
      <c r="S77" s="20" t="s">
        <v>1726</v>
      </c>
    </row>
    <row r="78" spans="1:19" x14ac:dyDescent="0.15">
      <c r="A78" s="18" t="s">
        <v>0</v>
      </c>
      <c r="B78" s="19" t="s">
        <v>2870</v>
      </c>
      <c r="C78" s="18">
        <v>27</v>
      </c>
      <c r="D78" s="20"/>
      <c r="F78" s="15">
        <v>250</v>
      </c>
      <c r="G78" s="16" t="s">
        <v>3016</v>
      </c>
      <c r="H78" s="15">
        <v>26</v>
      </c>
      <c r="I78" s="17"/>
      <c r="K78" s="11">
        <v>147</v>
      </c>
      <c r="L78" s="12" t="s">
        <v>3285</v>
      </c>
      <c r="M78" s="11">
        <v>24</v>
      </c>
      <c r="N78" s="14"/>
      <c r="P78" s="18" t="s">
        <v>286</v>
      </c>
      <c r="Q78" s="19" t="s">
        <v>3103</v>
      </c>
      <c r="R78" s="18">
        <v>32</v>
      </c>
      <c r="S78" s="20" t="s">
        <v>591</v>
      </c>
    </row>
    <row r="79" spans="1:19" x14ac:dyDescent="0.15">
      <c r="A79" s="18" t="s">
        <v>0</v>
      </c>
      <c r="B79" s="19" t="s">
        <v>2875</v>
      </c>
      <c r="C79" s="18">
        <v>23</v>
      </c>
      <c r="D79" s="20"/>
      <c r="F79" s="15">
        <v>251</v>
      </c>
      <c r="G79" s="16" t="s">
        <v>3022</v>
      </c>
      <c r="H79" s="15">
        <v>26</v>
      </c>
      <c r="I79" s="17"/>
      <c r="K79" s="11">
        <v>148</v>
      </c>
      <c r="L79" s="12" t="s">
        <v>3289</v>
      </c>
      <c r="M79" s="11">
        <v>25</v>
      </c>
      <c r="N79" s="14" t="s">
        <v>309</v>
      </c>
      <c r="P79" s="430" t="s">
        <v>286</v>
      </c>
      <c r="Q79" s="431" t="s">
        <v>3161</v>
      </c>
      <c r="R79" s="430">
        <v>25</v>
      </c>
      <c r="S79" s="432"/>
    </row>
    <row r="80" spans="1:19" x14ac:dyDescent="0.15">
      <c r="A80" s="18" t="s">
        <v>0</v>
      </c>
      <c r="B80" s="19" t="s">
        <v>2892</v>
      </c>
      <c r="C80" s="18">
        <v>30</v>
      </c>
      <c r="D80" s="20"/>
      <c r="F80" s="15">
        <v>252</v>
      </c>
      <c r="G80" s="16" t="s">
        <v>3023</v>
      </c>
      <c r="H80" s="15">
        <v>26</v>
      </c>
      <c r="I80" s="17"/>
      <c r="K80" s="11">
        <v>149</v>
      </c>
      <c r="L80" s="12" t="s">
        <v>3317</v>
      </c>
      <c r="M80" s="11">
        <v>23</v>
      </c>
      <c r="N80" s="14"/>
      <c r="P80" s="430" t="s">
        <v>286</v>
      </c>
      <c r="Q80" s="431" t="s">
        <v>3162</v>
      </c>
      <c r="R80" s="430">
        <v>26</v>
      </c>
      <c r="S80" s="432" t="s">
        <v>308</v>
      </c>
    </row>
    <row r="81" spans="1:19" x14ac:dyDescent="0.15">
      <c r="A81" s="18" t="s">
        <v>0</v>
      </c>
      <c r="B81" s="19" t="s">
        <v>2887</v>
      </c>
      <c r="C81" s="18">
        <v>28</v>
      </c>
      <c r="D81" s="20"/>
      <c r="F81" s="15">
        <v>253</v>
      </c>
      <c r="G81" s="16" t="s">
        <v>3031</v>
      </c>
      <c r="H81" s="15">
        <v>22</v>
      </c>
      <c r="I81" s="17"/>
      <c r="K81" s="15">
        <v>213</v>
      </c>
      <c r="L81" s="12" t="s">
        <v>3248</v>
      </c>
      <c r="M81" s="11">
        <v>26</v>
      </c>
      <c r="N81" s="14" t="s">
        <v>310</v>
      </c>
      <c r="P81" s="430" t="s">
        <v>286</v>
      </c>
      <c r="Q81" s="431" t="s">
        <v>3163</v>
      </c>
      <c r="R81" s="430">
        <v>28</v>
      </c>
      <c r="S81" s="432" t="s">
        <v>308</v>
      </c>
    </row>
    <row r="82" spans="1:19" x14ac:dyDescent="0.15">
      <c r="A82" s="18" t="s">
        <v>0</v>
      </c>
      <c r="B82" s="19" t="s">
        <v>2891</v>
      </c>
      <c r="C82" s="18">
        <v>30</v>
      </c>
      <c r="D82" s="20"/>
      <c r="F82" s="15">
        <v>254</v>
      </c>
      <c r="G82" s="16" t="s">
        <v>3039</v>
      </c>
      <c r="H82" s="15">
        <v>22</v>
      </c>
      <c r="I82" s="17" t="s">
        <v>3080</v>
      </c>
      <c r="K82" s="15">
        <v>214</v>
      </c>
      <c r="L82" s="16" t="s">
        <v>3267</v>
      </c>
      <c r="M82" s="15">
        <v>27</v>
      </c>
      <c r="N82" s="17" t="s">
        <v>1665</v>
      </c>
      <c r="P82" s="430" t="s">
        <v>286</v>
      </c>
      <c r="Q82" s="431" t="s">
        <v>3165</v>
      </c>
      <c r="R82" s="430">
        <v>27</v>
      </c>
      <c r="S82" s="432"/>
    </row>
    <row r="83" spans="1:19" x14ac:dyDescent="0.15">
      <c r="A83" s="18" t="s">
        <v>0</v>
      </c>
      <c r="B83" s="19" t="s">
        <v>2889</v>
      </c>
      <c r="C83" s="18">
        <v>28</v>
      </c>
      <c r="D83" s="20"/>
      <c r="F83" s="15">
        <v>255</v>
      </c>
      <c r="G83" s="16" t="s">
        <v>3041</v>
      </c>
      <c r="H83" s="15">
        <v>24</v>
      </c>
      <c r="I83" s="17"/>
      <c r="K83" s="15">
        <v>215</v>
      </c>
      <c r="L83" s="16" t="s">
        <v>3270</v>
      </c>
      <c r="M83" s="15">
        <v>27</v>
      </c>
      <c r="N83" s="17" t="s">
        <v>591</v>
      </c>
      <c r="P83" s="430" t="s">
        <v>286</v>
      </c>
      <c r="Q83" s="431" t="s">
        <v>3166</v>
      </c>
      <c r="R83" s="430">
        <v>26</v>
      </c>
      <c r="S83" s="432" t="s">
        <v>308</v>
      </c>
    </row>
    <row r="84" spans="1:19" x14ac:dyDescent="0.15">
      <c r="A84" s="18" t="s">
        <v>0</v>
      </c>
      <c r="B84" s="19" t="s">
        <v>2877</v>
      </c>
      <c r="C84" s="18">
        <v>25</v>
      </c>
      <c r="D84" s="20"/>
      <c r="F84" s="15">
        <v>281</v>
      </c>
      <c r="G84" s="16" t="s">
        <v>3088</v>
      </c>
      <c r="H84" s="15">
        <v>24</v>
      </c>
      <c r="I84" s="17"/>
      <c r="K84" s="15">
        <v>216</v>
      </c>
      <c r="L84" s="16" t="s">
        <v>3607</v>
      </c>
      <c r="M84" s="15">
        <v>27</v>
      </c>
      <c r="N84" s="17" t="s">
        <v>591</v>
      </c>
      <c r="P84" s="430" t="s">
        <v>286</v>
      </c>
      <c r="Q84" s="431" t="s">
        <v>3185</v>
      </c>
      <c r="R84" s="430">
        <v>23</v>
      </c>
      <c r="S84" s="430"/>
    </row>
    <row r="85" spans="1:19" x14ac:dyDescent="0.15">
      <c r="A85" s="18" t="s">
        <v>0</v>
      </c>
      <c r="B85" s="19" t="s">
        <v>2919</v>
      </c>
      <c r="C85" s="18">
        <v>25</v>
      </c>
      <c r="D85" s="20"/>
      <c r="F85" s="15">
        <v>282</v>
      </c>
      <c r="G85" s="16" t="s">
        <v>3019</v>
      </c>
      <c r="H85" s="15">
        <v>21</v>
      </c>
      <c r="I85" s="17"/>
      <c r="K85" s="15">
        <v>217</v>
      </c>
      <c r="L85" s="16" t="s">
        <v>3273</v>
      </c>
      <c r="M85" s="15">
        <v>27</v>
      </c>
      <c r="N85" s="17" t="s">
        <v>591</v>
      </c>
      <c r="P85" s="430" t="s">
        <v>286</v>
      </c>
      <c r="Q85" s="431" t="s">
        <v>3187</v>
      </c>
      <c r="R85" s="430">
        <v>23</v>
      </c>
      <c r="S85" s="432"/>
    </row>
    <row r="86" spans="1:19" x14ac:dyDescent="0.15">
      <c r="A86" s="18" t="s">
        <v>0</v>
      </c>
      <c r="B86" s="19" t="s">
        <v>2922</v>
      </c>
      <c r="C86" s="18">
        <v>29</v>
      </c>
      <c r="D86" s="20"/>
      <c r="F86" s="15">
        <v>283</v>
      </c>
      <c r="G86" s="16" t="s">
        <v>2982</v>
      </c>
      <c r="H86" s="15">
        <v>22</v>
      </c>
      <c r="I86" s="17"/>
      <c r="K86" s="15">
        <v>218</v>
      </c>
      <c r="L86" s="16" t="s">
        <v>3275</v>
      </c>
      <c r="M86" s="15">
        <v>27</v>
      </c>
      <c r="N86" s="17" t="s">
        <v>1665</v>
      </c>
      <c r="P86" s="430" t="s">
        <v>286</v>
      </c>
      <c r="Q86" s="444" t="s">
        <v>3188</v>
      </c>
      <c r="R86" s="445">
        <v>31</v>
      </c>
      <c r="S86" s="430" t="s">
        <v>308</v>
      </c>
    </row>
    <row r="87" spans="1:19" x14ac:dyDescent="0.15">
      <c r="A87" s="18" t="s">
        <v>0</v>
      </c>
      <c r="B87" s="19" t="s">
        <v>2923</v>
      </c>
      <c r="C87" s="18">
        <v>25</v>
      </c>
      <c r="D87" s="20"/>
      <c r="F87" s="15">
        <v>284</v>
      </c>
      <c r="G87" s="16" t="s">
        <v>3072</v>
      </c>
      <c r="H87" s="15">
        <v>24</v>
      </c>
      <c r="I87" s="17" t="s">
        <v>307</v>
      </c>
      <c r="K87" s="15">
        <v>219</v>
      </c>
      <c r="L87" s="470" t="s">
        <v>3280</v>
      </c>
      <c r="M87" s="475">
        <v>28</v>
      </c>
      <c r="N87" s="449" t="s">
        <v>600</v>
      </c>
      <c r="P87" s="430" t="s">
        <v>286</v>
      </c>
      <c r="Q87" s="431" t="s">
        <v>3198</v>
      </c>
      <c r="R87" s="430">
        <v>26</v>
      </c>
      <c r="S87" s="430"/>
    </row>
    <row r="88" spans="1:19" x14ac:dyDescent="0.15">
      <c r="A88" s="18" t="s">
        <v>0</v>
      </c>
      <c r="B88" s="19" t="s">
        <v>2920</v>
      </c>
      <c r="C88" s="18">
        <v>31</v>
      </c>
      <c r="D88" s="20"/>
      <c r="F88" s="15">
        <v>285</v>
      </c>
      <c r="G88" s="16" t="s">
        <v>4046</v>
      </c>
      <c r="H88" s="15">
        <v>22</v>
      </c>
      <c r="I88" s="17" t="s">
        <v>307</v>
      </c>
      <c r="K88" s="15">
        <v>220</v>
      </c>
      <c r="L88" s="16" t="s">
        <v>3277</v>
      </c>
      <c r="M88" s="15">
        <v>27</v>
      </c>
      <c r="N88" s="17" t="s">
        <v>600</v>
      </c>
      <c r="P88" s="430" t="s">
        <v>286</v>
      </c>
      <c r="Q88" s="431" t="s">
        <v>3199</v>
      </c>
      <c r="R88" s="430">
        <v>23</v>
      </c>
      <c r="S88" s="432" t="s">
        <v>308</v>
      </c>
    </row>
    <row r="89" spans="1:19" x14ac:dyDescent="0.15">
      <c r="A89" s="18" t="s">
        <v>0</v>
      </c>
      <c r="B89" s="19" t="s">
        <v>2876</v>
      </c>
      <c r="C89" s="18">
        <v>30</v>
      </c>
      <c r="D89" s="20"/>
      <c r="F89" s="15">
        <v>286</v>
      </c>
      <c r="G89" s="16" t="s">
        <v>1835</v>
      </c>
      <c r="H89" s="15">
        <v>22</v>
      </c>
      <c r="I89" s="15" t="s">
        <v>596</v>
      </c>
      <c r="K89" s="15">
        <v>221</v>
      </c>
      <c r="L89" s="16" t="s">
        <v>3299</v>
      </c>
      <c r="M89" s="15">
        <v>23</v>
      </c>
      <c r="N89" s="17" t="s">
        <v>596</v>
      </c>
      <c r="P89" s="430" t="s">
        <v>286</v>
      </c>
      <c r="Q89" s="431" t="s">
        <v>3168</v>
      </c>
      <c r="R89" s="430">
        <v>28</v>
      </c>
      <c r="S89" s="432"/>
    </row>
    <row r="90" spans="1:19" x14ac:dyDescent="0.15">
      <c r="A90" s="18" t="s">
        <v>0</v>
      </c>
      <c r="B90" s="19" t="s">
        <v>2879</v>
      </c>
      <c r="C90" s="18">
        <v>24</v>
      </c>
      <c r="D90" s="20"/>
      <c r="F90" s="15">
        <v>287</v>
      </c>
      <c r="G90" s="16" t="s">
        <v>3028</v>
      </c>
      <c r="H90" s="15">
        <v>24</v>
      </c>
      <c r="I90" s="17" t="s">
        <v>307</v>
      </c>
      <c r="K90" s="15">
        <v>222</v>
      </c>
      <c r="L90" s="16" t="s">
        <v>3300</v>
      </c>
      <c r="M90" s="15">
        <v>25</v>
      </c>
      <c r="N90" s="17"/>
      <c r="P90" s="430" t="s">
        <v>286</v>
      </c>
      <c r="Q90" s="444" t="s">
        <v>3169</v>
      </c>
      <c r="R90" s="445">
        <v>24</v>
      </c>
      <c r="S90" s="430" t="s">
        <v>308</v>
      </c>
    </row>
    <row r="91" spans="1:19" x14ac:dyDescent="0.15">
      <c r="A91" s="18" t="s">
        <v>0</v>
      </c>
      <c r="B91" s="19" t="s">
        <v>2881</v>
      </c>
      <c r="C91" s="18">
        <v>40</v>
      </c>
      <c r="D91" s="20" t="s">
        <v>591</v>
      </c>
      <c r="F91" s="15">
        <v>288</v>
      </c>
      <c r="G91" s="16" t="s">
        <v>3008</v>
      </c>
      <c r="H91" s="15">
        <v>23</v>
      </c>
      <c r="I91" s="17"/>
      <c r="K91" s="15">
        <v>223</v>
      </c>
      <c r="L91" s="16" t="s">
        <v>3301</v>
      </c>
      <c r="M91" s="15">
        <v>24</v>
      </c>
      <c r="N91" s="17"/>
      <c r="P91" s="430" t="s">
        <v>286</v>
      </c>
      <c r="Q91" s="444" t="s">
        <v>3170</v>
      </c>
      <c r="R91" s="445">
        <v>23</v>
      </c>
      <c r="S91" s="430"/>
    </row>
    <row r="92" spans="1:19" x14ac:dyDescent="0.15">
      <c r="A92" s="18" t="s">
        <v>0</v>
      </c>
      <c r="B92" s="19" t="s">
        <v>2883</v>
      </c>
      <c r="C92" s="18">
        <v>28</v>
      </c>
      <c r="D92" s="20"/>
      <c r="F92" s="15">
        <v>289</v>
      </c>
      <c r="G92" s="16" t="s">
        <v>3009</v>
      </c>
      <c r="H92" s="15">
        <v>25</v>
      </c>
      <c r="I92" s="17"/>
      <c r="K92" s="15">
        <v>256</v>
      </c>
      <c r="L92" s="470" t="s">
        <v>3326</v>
      </c>
      <c r="M92" s="475">
        <v>23</v>
      </c>
      <c r="N92" s="17" t="s">
        <v>309</v>
      </c>
      <c r="P92" s="430" t="s">
        <v>286</v>
      </c>
      <c r="Q92" s="431" t="s">
        <v>3171</v>
      </c>
      <c r="R92" s="430">
        <v>30</v>
      </c>
      <c r="S92" s="432"/>
    </row>
    <row r="93" spans="1:19" x14ac:dyDescent="0.15">
      <c r="A93" s="18" t="s">
        <v>0</v>
      </c>
      <c r="B93" s="19" t="s">
        <v>2921</v>
      </c>
      <c r="C93" s="18">
        <v>31</v>
      </c>
      <c r="D93" s="20"/>
      <c r="F93" s="15">
        <v>290</v>
      </c>
      <c r="G93" s="16" t="s">
        <v>3040</v>
      </c>
      <c r="H93" s="15">
        <v>23</v>
      </c>
      <c r="I93" s="17" t="s">
        <v>307</v>
      </c>
      <c r="K93" s="15">
        <v>257</v>
      </c>
      <c r="L93" s="16" t="s">
        <v>3290</v>
      </c>
      <c r="M93" s="15">
        <v>24</v>
      </c>
      <c r="N93" s="17" t="s">
        <v>596</v>
      </c>
      <c r="P93" s="430" t="s">
        <v>286</v>
      </c>
      <c r="Q93" s="431" t="s">
        <v>3172</v>
      </c>
      <c r="R93" s="430">
        <v>26</v>
      </c>
      <c r="S93" s="430"/>
    </row>
    <row r="94" spans="1:19" x14ac:dyDescent="0.15">
      <c r="A94" s="18" t="s">
        <v>0</v>
      </c>
      <c r="B94" s="19" t="s">
        <v>2918</v>
      </c>
      <c r="C94" s="18">
        <v>38</v>
      </c>
      <c r="D94" s="20" t="s">
        <v>591</v>
      </c>
      <c r="F94" s="15">
        <v>292</v>
      </c>
      <c r="G94" s="16" t="s">
        <v>3013</v>
      </c>
      <c r="H94" s="15">
        <v>25</v>
      </c>
      <c r="I94" s="17"/>
      <c r="K94" s="15">
        <v>258</v>
      </c>
      <c r="L94" s="16" t="s">
        <v>3291</v>
      </c>
      <c r="M94" s="15">
        <v>26</v>
      </c>
      <c r="N94" s="17" t="s">
        <v>596</v>
      </c>
      <c r="P94" s="430" t="s">
        <v>286</v>
      </c>
      <c r="Q94" s="431" t="s">
        <v>3173</v>
      </c>
      <c r="R94" s="430">
        <v>29</v>
      </c>
      <c r="S94" s="432"/>
    </row>
    <row r="95" spans="1:19" x14ac:dyDescent="0.15">
      <c r="A95" s="18" t="s">
        <v>0</v>
      </c>
      <c r="B95" s="19" t="s">
        <v>2855</v>
      </c>
      <c r="C95" s="18">
        <v>38</v>
      </c>
      <c r="D95" s="20" t="s">
        <v>591</v>
      </c>
      <c r="F95" s="15">
        <v>294</v>
      </c>
      <c r="G95" s="16" t="s">
        <v>4061</v>
      </c>
      <c r="H95" s="15">
        <v>28</v>
      </c>
      <c r="I95" s="17" t="s">
        <v>598</v>
      </c>
      <c r="K95" s="15">
        <v>259</v>
      </c>
      <c r="L95" s="16" t="s">
        <v>3297</v>
      </c>
      <c r="M95" s="15">
        <v>23</v>
      </c>
      <c r="N95" s="17" t="s">
        <v>306</v>
      </c>
      <c r="P95" s="430" t="s">
        <v>286</v>
      </c>
      <c r="Q95" s="431" t="s">
        <v>3174</v>
      </c>
      <c r="R95" s="430">
        <v>23</v>
      </c>
      <c r="S95" s="432"/>
    </row>
    <row r="96" spans="1:19" x14ac:dyDescent="0.15">
      <c r="A96" s="18" t="s">
        <v>0</v>
      </c>
      <c r="B96" s="19" t="s">
        <v>2874</v>
      </c>
      <c r="C96" s="18">
        <v>33</v>
      </c>
      <c r="D96" s="20" t="s">
        <v>591</v>
      </c>
      <c r="F96" s="15">
        <v>296</v>
      </c>
      <c r="G96" s="16" t="s">
        <v>3020</v>
      </c>
      <c r="H96" s="15">
        <v>23</v>
      </c>
      <c r="I96" s="17"/>
      <c r="K96" s="15">
        <v>260</v>
      </c>
      <c r="L96" s="16" t="s">
        <v>3303</v>
      </c>
      <c r="M96" s="15">
        <v>23</v>
      </c>
      <c r="N96" s="17"/>
      <c r="P96" s="430" t="s">
        <v>286</v>
      </c>
      <c r="Q96" s="431" t="s">
        <v>3175</v>
      </c>
      <c r="R96" s="430">
        <v>28</v>
      </c>
      <c r="S96" s="432"/>
    </row>
    <row r="97" spans="1:19" x14ac:dyDescent="0.15">
      <c r="A97" s="18" t="s">
        <v>0</v>
      </c>
      <c r="B97" s="19" t="s">
        <v>2852</v>
      </c>
      <c r="C97" s="18">
        <v>36</v>
      </c>
      <c r="D97" s="20" t="s">
        <v>591</v>
      </c>
      <c r="F97" s="15">
        <v>319</v>
      </c>
      <c r="G97" s="16" t="s">
        <v>3047</v>
      </c>
      <c r="H97" s="15">
        <v>21</v>
      </c>
      <c r="I97" s="17" t="s">
        <v>307</v>
      </c>
      <c r="K97" s="15">
        <v>261</v>
      </c>
      <c r="L97" s="16" t="s">
        <v>3305</v>
      </c>
      <c r="M97" s="15">
        <v>24</v>
      </c>
      <c r="N97" s="17"/>
      <c r="P97" s="430" t="s">
        <v>286</v>
      </c>
      <c r="Q97" s="431" t="s">
        <v>3176</v>
      </c>
      <c r="R97" s="430">
        <v>23</v>
      </c>
      <c r="S97" s="430"/>
    </row>
    <row r="98" spans="1:19" x14ac:dyDescent="0.15">
      <c r="A98" s="18" t="s">
        <v>0</v>
      </c>
      <c r="B98" s="19" t="s">
        <v>2203</v>
      </c>
      <c r="C98" s="18">
        <v>33</v>
      </c>
      <c r="D98" s="20" t="s">
        <v>591</v>
      </c>
      <c r="F98" s="15">
        <v>320</v>
      </c>
      <c r="G98" s="16" t="s">
        <v>2991</v>
      </c>
      <c r="H98" s="15">
        <v>27</v>
      </c>
      <c r="I98" s="17" t="s">
        <v>591</v>
      </c>
      <c r="K98" s="15">
        <v>262</v>
      </c>
      <c r="L98" s="16" t="s">
        <v>3306</v>
      </c>
      <c r="M98" s="15">
        <v>24</v>
      </c>
      <c r="N98" s="17" t="s">
        <v>305</v>
      </c>
      <c r="P98" s="430" t="s">
        <v>286</v>
      </c>
      <c r="Q98" s="431" t="s">
        <v>3177</v>
      </c>
      <c r="R98" s="430">
        <v>28</v>
      </c>
      <c r="S98" s="432" t="s">
        <v>308</v>
      </c>
    </row>
    <row r="99" spans="1:19" x14ac:dyDescent="0.15">
      <c r="A99" s="18" t="s">
        <v>0</v>
      </c>
      <c r="B99" s="19" t="s">
        <v>1661</v>
      </c>
      <c r="C99" s="18">
        <v>37</v>
      </c>
      <c r="D99" s="20" t="s">
        <v>591</v>
      </c>
      <c r="F99" s="15">
        <v>321</v>
      </c>
      <c r="G99" s="16" t="s">
        <v>2930</v>
      </c>
      <c r="H99" s="15">
        <v>30</v>
      </c>
      <c r="I99" s="17" t="s">
        <v>2818</v>
      </c>
      <c r="K99" s="15">
        <v>263</v>
      </c>
      <c r="L99" s="16" t="s">
        <v>3308</v>
      </c>
      <c r="M99" s="15">
        <v>23</v>
      </c>
      <c r="N99" s="17" t="s">
        <v>306</v>
      </c>
      <c r="P99" s="430" t="s">
        <v>286</v>
      </c>
      <c r="Q99" s="431" t="s">
        <v>3178</v>
      </c>
      <c r="R99" s="430">
        <v>27</v>
      </c>
      <c r="S99" s="432" t="s">
        <v>308</v>
      </c>
    </row>
    <row r="100" spans="1:19" x14ac:dyDescent="0.15">
      <c r="A100" s="18" t="s">
        <v>0</v>
      </c>
      <c r="B100" s="19" t="s">
        <v>1717</v>
      </c>
      <c r="C100" s="18">
        <v>32</v>
      </c>
      <c r="D100" s="20" t="s">
        <v>591</v>
      </c>
      <c r="F100" s="15">
        <v>322</v>
      </c>
      <c r="G100" s="16" t="s">
        <v>2932</v>
      </c>
      <c r="H100" s="15">
        <v>32</v>
      </c>
      <c r="I100" s="17" t="s">
        <v>1655</v>
      </c>
      <c r="K100" s="15">
        <v>264</v>
      </c>
      <c r="L100" s="16" t="s">
        <v>3312</v>
      </c>
      <c r="M100" s="15">
        <v>25</v>
      </c>
      <c r="N100" s="17"/>
      <c r="P100" s="430" t="s">
        <v>286</v>
      </c>
      <c r="Q100" s="431" t="s">
        <v>3179</v>
      </c>
      <c r="R100" s="430">
        <v>27</v>
      </c>
      <c r="S100" s="432"/>
    </row>
    <row r="101" spans="1:19" x14ac:dyDescent="0.15">
      <c r="A101" s="430" t="s">
        <v>0</v>
      </c>
      <c r="B101" s="431" t="s">
        <v>2204</v>
      </c>
      <c r="C101" s="430">
        <v>31</v>
      </c>
      <c r="D101" s="432"/>
      <c r="F101" s="18">
        <v>355</v>
      </c>
      <c r="G101" s="19" t="s">
        <v>3010</v>
      </c>
      <c r="H101" s="18">
        <v>24</v>
      </c>
      <c r="I101" s="20" t="s">
        <v>596</v>
      </c>
      <c r="K101" s="15">
        <v>265</v>
      </c>
      <c r="L101" s="470" t="s">
        <v>3314</v>
      </c>
      <c r="M101" s="475">
        <v>24</v>
      </c>
      <c r="N101" s="449" t="s">
        <v>3389</v>
      </c>
      <c r="P101" s="430" t="s">
        <v>286</v>
      </c>
      <c r="Q101" s="431" t="s">
        <v>3180</v>
      </c>
      <c r="R101" s="430">
        <v>25</v>
      </c>
      <c r="S101" s="432"/>
    </row>
    <row r="102" spans="1:19" x14ac:dyDescent="0.15">
      <c r="A102" s="430" t="s">
        <v>0</v>
      </c>
      <c r="B102" s="431" t="s">
        <v>2924</v>
      </c>
      <c r="C102" s="430">
        <v>31</v>
      </c>
      <c r="D102" s="432"/>
      <c r="F102" s="18">
        <v>356</v>
      </c>
      <c r="G102" s="19" t="s">
        <v>3014</v>
      </c>
      <c r="H102" s="18">
        <v>23</v>
      </c>
      <c r="I102" s="20"/>
      <c r="K102" s="15">
        <v>266</v>
      </c>
      <c r="L102" s="16" t="s">
        <v>3318</v>
      </c>
      <c r="M102" s="15">
        <v>24</v>
      </c>
      <c r="N102" s="17" t="s">
        <v>596</v>
      </c>
      <c r="P102" s="430" t="s">
        <v>286</v>
      </c>
      <c r="Q102" s="431" t="s">
        <v>3181</v>
      </c>
      <c r="R102" s="430">
        <v>26</v>
      </c>
      <c r="S102" s="432"/>
    </row>
    <row r="103" spans="1:19" x14ac:dyDescent="0.15">
      <c r="A103" s="430" t="s">
        <v>0</v>
      </c>
      <c r="B103" s="431" t="s">
        <v>2925</v>
      </c>
      <c r="C103" s="430">
        <v>27</v>
      </c>
      <c r="D103" s="432"/>
      <c r="F103" s="18">
        <v>357</v>
      </c>
      <c r="G103" s="19" t="s">
        <v>3032</v>
      </c>
      <c r="H103" s="18">
        <v>25</v>
      </c>
      <c r="I103" s="20" t="s">
        <v>596</v>
      </c>
      <c r="K103" s="15">
        <v>267</v>
      </c>
      <c r="L103" s="16" t="s">
        <v>3334</v>
      </c>
      <c r="M103" s="15">
        <v>21</v>
      </c>
      <c r="N103" s="17" t="s">
        <v>596</v>
      </c>
      <c r="P103" s="430" t="s">
        <v>286</v>
      </c>
      <c r="Q103" s="431" t="s">
        <v>3183</v>
      </c>
      <c r="R103" s="430">
        <v>28</v>
      </c>
      <c r="S103" s="432"/>
    </row>
    <row r="104" spans="1:19" x14ac:dyDescent="0.15">
      <c r="A104" s="430" t="s">
        <v>0</v>
      </c>
      <c r="B104" s="431" t="s">
        <v>2926</v>
      </c>
      <c r="C104" s="430">
        <v>27</v>
      </c>
      <c r="D104" s="432"/>
      <c r="F104" s="18">
        <v>358</v>
      </c>
      <c r="G104" s="19" t="s">
        <v>3034</v>
      </c>
      <c r="H104" s="18">
        <v>25</v>
      </c>
      <c r="I104" s="20" t="s">
        <v>596</v>
      </c>
      <c r="K104" s="15">
        <v>268</v>
      </c>
      <c r="L104" s="16" t="s">
        <v>3278</v>
      </c>
      <c r="M104" s="15">
        <v>23</v>
      </c>
      <c r="N104" s="17"/>
      <c r="P104" s="430" t="s">
        <v>286</v>
      </c>
      <c r="Q104" s="431" t="s">
        <v>3184</v>
      </c>
      <c r="R104" s="430">
        <v>26</v>
      </c>
      <c r="S104" s="430" t="s">
        <v>308</v>
      </c>
    </row>
    <row r="105" spans="1:19" x14ac:dyDescent="0.15">
      <c r="A105" s="430" t="s">
        <v>0</v>
      </c>
      <c r="B105" s="431" t="s">
        <v>2927</v>
      </c>
      <c r="C105" s="430">
        <v>28</v>
      </c>
      <c r="D105" s="432" t="s">
        <v>308</v>
      </c>
      <c r="F105" s="18">
        <v>359</v>
      </c>
      <c r="G105" s="19" t="s">
        <v>3035</v>
      </c>
      <c r="H105" s="18">
        <v>23</v>
      </c>
      <c r="I105" s="20"/>
      <c r="K105" s="15">
        <v>291</v>
      </c>
      <c r="L105" s="16" t="s">
        <v>3361</v>
      </c>
      <c r="M105" s="15">
        <v>23</v>
      </c>
      <c r="N105" s="17" t="s">
        <v>307</v>
      </c>
      <c r="P105" s="430" t="s">
        <v>286</v>
      </c>
      <c r="Q105" s="431" t="s">
        <v>3186</v>
      </c>
      <c r="R105" s="430">
        <v>28</v>
      </c>
      <c r="S105" s="430" t="s">
        <v>308</v>
      </c>
    </row>
    <row r="106" spans="1:19" x14ac:dyDescent="0.15">
      <c r="A106" s="430" t="s">
        <v>0</v>
      </c>
      <c r="B106" s="431" t="s">
        <v>2189</v>
      </c>
      <c r="C106" s="430">
        <v>28</v>
      </c>
      <c r="D106" s="432"/>
      <c r="F106" s="18">
        <v>360</v>
      </c>
      <c r="G106" s="19" t="s">
        <v>3012</v>
      </c>
      <c r="H106" s="18">
        <v>25</v>
      </c>
      <c r="I106" s="20" t="s">
        <v>596</v>
      </c>
      <c r="K106" s="15">
        <v>293</v>
      </c>
      <c r="L106" s="16" t="s">
        <v>3319</v>
      </c>
      <c r="M106" s="15">
        <v>22</v>
      </c>
      <c r="N106" s="17" t="s">
        <v>306</v>
      </c>
      <c r="P106" s="430" t="s">
        <v>286</v>
      </c>
      <c r="Q106" s="431" t="s">
        <v>3189</v>
      </c>
      <c r="R106" s="430">
        <v>29</v>
      </c>
      <c r="S106" s="430" t="s">
        <v>308</v>
      </c>
    </row>
    <row r="107" spans="1:19" x14ac:dyDescent="0.15">
      <c r="A107" s="430" t="s">
        <v>0</v>
      </c>
      <c r="B107" s="431" t="s">
        <v>263</v>
      </c>
      <c r="C107" s="430">
        <v>28</v>
      </c>
      <c r="D107" s="432"/>
      <c r="F107" s="18">
        <v>361</v>
      </c>
      <c r="G107" s="19" t="s">
        <v>3025</v>
      </c>
      <c r="H107" s="18">
        <v>23</v>
      </c>
      <c r="I107" s="20"/>
      <c r="K107" s="15">
        <v>295</v>
      </c>
      <c r="L107" s="16" t="s">
        <v>3330</v>
      </c>
      <c r="M107" s="15">
        <v>23</v>
      </c>
      <c r="N107" s="17" t="s">
        <v>306</v>
      </c>
      <c r="P107" s="430" t="s">
        <v>286</v>
      </c>
      <c r="Q107" s="444" t="s">
        <v>3190</v>
      </c>
      <c r="R107" s="445">
        <v>24</v>
      </c>
      <c r="S107" s="430"/>
    </row>
    <row r="108" spans="1:19" x14ac:dyDescent="0.15">
      <c r="A108" s="430" t="s">
        <v>0</v>
      </c>
      <c r="B108" s="431" t="s">
        <v>2190</v>
      </c>
      <c r="C108" s="430">
        <v>31</v>
      </c>
      <c r="D108" s="432" t="s">
        <v>1657</v>
      </c>
      <c r="F108" s="18">
        <v>362</v>
      </c>
      <c r="G108" s="19" t="s">
        <v>3061</v>
      </c>
      <c r="H108" s="18">
        <v>24</v>
      </c>
      <c r="I108" s="20" t="s">
        <v>596</v>
      </c>
      <c r="K108" s="15">
        <v>297</v>
      </c>
      <c r="L108" s="16" t="s">
        <v>3331</v>
      </c>
      <c r="M108" s="15">
        <v>22</v>
      </c>
      <c r="N108" s="17"/>
      <c r="P108" s="430" t="s">
        <v>286</v>
      </c>
      <c r="Q108" s="431" t="s">
        <v>3193</v>
      </c>
      <c r="R108" s="430">
        <v>26</v>
      </c>
      <c r="S108" s="432"/>
    </row>
    <row r="109" spans="1:19" x14ac:dyDescent="0.15">
      <c r="A109" s="430" t="s">
        <v>0</v>
      </c>
      <c r="B109" s="431" t="s">
        <v>1642</v>
      </c>
      <c r="C109" s="430">
        <v>26</v>
      </c>
      <c r="D109" s="432"/>
      <c r="F109" s="18">
        <v>363</v>
      </c>
      <c r="G109" s="19" t="s">
        <v>3064</v>
      </c>
      <c r="H109" s="18">
        <v>23</v>
      </c>
      <c r="I109" s="20"/>
      <c r="K109" s="15">
        <v>298</v>
      </c>
      <c r="L109" s="16" t="s">
        <v>3316</v>
      </c>
      <c r="M109" s="15">
        <v>22</v>
      </c>
      <c r="N109" s="17"/>
      <c r="P109" s="430" t="s">
        <v>286</v>
      </c>
      <c r="Q109" s="444" t="s">
        <v>3194</v>
      </c>
      <c r="R109" s="445">
        <v>27</v>
      </c>
      <c r="S109" s="430"/>
    </row>
    <row r="110" spans="1:19" x14ac:dyDescent="0.15">
      <c r="A110" s="430" t="s">
        <v>0</v>
      </c>
      <c r="B110" s="431" t="s">
        <v>2188</v>
      </c>
      <c r="C110" s="430">
        <v>27</v>
      </c>
      <c r="D110" s="432" t="s">
        <v>307</v>
      </c>
      <c r="F110" s="18">
        <v>364</v>
      </c>
      <c r="G110" s="19" t="s">
        <v>3065</v>
      </c>
      <c r="H110" s="18">
        <v>26</v>
      </c>
      <c r="I110" s="20" t="s">
        <v>596</v>
      </c>
      <c r="K110" s="15">
        <v>299</v>
      </c>
      <c r="L110" s="16" t="s">
        <v>3372</v>
      </c>
      <c r="M110" s="15">
        <v>23</v>
      </c>
      <c r="N110" s="17" t="s">
        <v>309</v>
      </c>
      <c r="P110" s="430" t="s">
        <v>286</v>
      </c>
      <c r="Q110" s="444" t="s">
        <v>3195</v>
      </c>
      <c r="R110" s="445">
        <v>26</v>
      </c>
      <c r="S110" s="430"/>
    </row>
    <row r="111" spans="1:19" x14ac:dyDescent="0.15">
      <c r="A111" s="430" t="s">
        <v>0</v>
      </c>
      <c r="B111" s="431" t="s">
        <v>2187</v>
      </c>
      <c r="C111" s="430">
        <v>27</v>
      </c>
      <c r="D111" s="432"/>
      <c r="F111" s="18" t="s">
        <v>16</v>
      </c>
      <c r="G111" s="19" t="s">
        <v>3054</v>
      </c>
      <c r="H111" s="18">
        <v>23</v>
      </c>
      <c r="I111" s="20" t="s">
        <v>596</v>
      </c>
      <c r="K111" s="15">
        <v>300</v>
      </c>
      <c r="L111" s="16" t="s">
        <v>3309</v>
      </c>
      <c r="M111" s="15">
        <v>26</v>
      </c>
      <c r="N111" s="17" t="s">
        <v>310</v>
      </c>
      <c r="P111" s="430" t="s">
        <v>286</v>
      </c>
      <c r="Q111" s="444" t="s">
        <v>3196</v>
      </c>
      <c r="R111" s="445">
        <v>23</v>
      </c>
      <c r="S111" s="432"/>
    </row>
    <row r="112" spans="1:19" x14ac:dyDescent="0.15">
      <c r="A112" s="430" t="s">
        <v>0</v>
      </c>
      <c r="B112" s="431" t="s">
        <v>2191</v>
      </c>
      <c r="C112" s="430">
        <v>26</v>
      </c>
      <c r="D112" s="432"/>
      <c r="F112" s="18" t="s">
        <v>16</v>
      </c>
      <c r="G112" s="19" t="s">
        <v>3042</v>
      </c>
      <c r="H112" s="18">
        <v>26</v>
      </c>
      <c r="I112" s="20" t="s">
        <v>310</v>
      </c>
      <c r="K112" s="15">
        <v>301</v>
      </c>
      <c r="L112" s="16" t="s">
        <v>1647</v>
      </c>
      <c r="M112" s="15">
        <v>25</v>
      </c>
      <c r="N112" s="17" t="s">
        <v>596</v>
      </c>
      <c r="P112" s="430" t="s">
        <v>286</v>
      </c>
      <c r="Q112" s="431" t="s">
        <v>3201</v>
      </c>
      <c r="R112" s="430">
        <v>23</v>
      </c>
      <c r="S112" s="430"/>
    </row>
    <row r="113" spans="1:19" x14ac:dyDescent="0.15">
      <c r="A113" s="430" t="s">
        <v>0</v>
      </c>
      <c r="B113" s="431" t="s">
        <v>2193</v>
      </c>
      <c r="C113" s="430">
        <v>28</v>
      </c>
      <c r="D113" s="432"/>
      <c r="F113" s="18" t="s">
        <v>16</v>
      </c>
      <c r="G113" s="19" t="s">
        <v>1643</v>
      </c>
      <c r="H113" s="18">
        <v>25</v>
      </c>
      <c r="I113" s="20"/>
      <c r="K113" s="15">
        <v>302</v>
      </c>
      <c r="L113" s="16" t="s">
        <v>3322</v>
      </c>
      <c r="M113" s="15">
        <v>26</v>
      </c>
      <c r="N113" s="17"/>
      <c r="P113" s="430" t="s">
        <v>286</v>
      </c>
      <c r="Q113" s="431" t="s">
        <v>3202</v>
      </c>
      <c r="R113" s="430">
        <v>26</v>
      </c>
      <c r="S113" s="432"/>
    </row>
    <row r="114" spans="1:19" x14ac:dyDescent="0.15">
      <c r="A114" s="430" t="s">
        <v>0</v>
      </c>
      <c r="B114" s="431" t="s">
        <v>2205</v>
      </c>
      <c r="C114" s="430">
        <v>30</v>
      </c>
      <c r="D114" s="432" t="s">
        <v>305</v>
      </c>
      <c r="F114" s="18" t="s">
        <v>16</v>
      </c>
      <c r="G114" s="19" t="s">
        <v>3055</v>
      </c>
      <c r="H114" s="18">
        <v>26</v>
      </c>
      <c r="I114" s="20"/>
      <c r="K114" s="15">
        <v>303</v>
      </c>
      <c r="L114" s="16" t="s">
        <v>3276</v>
      </c>
      <c r="M114" s="15">
        <v>29</v>
      </c>
      <c r="N114" s="17" t="s">
        <v>598</v>
      </c>
      <c r="P114" s="430" t="s">
        <v>286</v>
      </c>
      <c r="Q114" s="431" t="s">
        <v>3203</v>
      </c>
      <c r="R114" s="430">
        <v>27</v>
      </c>
      <c r="S114" s="432"/>
    </row>
    <row r="115" spans="1:19" x14ac:dyDescent="0.15">
      <c r="A115" s="430" t="s">
        <v>0</v>
      </c>
      <c r="B115" s="431" t="s">
        <v>2194</v>
      </c>
      <c r="C115" s="430">
        <v>23</v>
      </c>
      <c r="D115" s="432"/>
      <c r="F115" s="18" t="s">
        <v>16</v>
      </c>
      <c r="G115" s="19" t="s">
        <v>3056</v>
      </c>
      <c r="H115" s="18">
        <v>26</v>
      </c>
      <c r="I115" s="20"/>
      <c r="K115" s="15">
        <v>304</v>
      </c>
      <c r="L115" s="16" t="s">
        <v>3295</v>
      </c>
      <c r="M115" s="15">
        <v>29</v>
      </c>
      <c r="N115" s="17" t="s">
        <v>591</v>
      </c>
      <c r="P115" s="430" t="s">
        <v>286</v>
      </c>
      <c r="Q115" s="431" t="s">
        <v>3135</v>
      </c>
      <c r="R115" s="430">
        <v>32</v>
      </c>
      <c r="S115" s="432" t="s">
        <v>591</v>
      </c>
    </row>
    <row r="116" spans="1:19" x14ac:dyDescent="0.15">
      <c r="A116" s="430" t="s">
        <v>0</v>
      </c>
      <c r="B116" s="431" t="s">
        <v>2186</v>
      </c>
      <c r="C116" s="430">
        <v>31</v>
      </c>
      <c r="D116" s="432"/>
      <c r="F116" s="18" t="s">
        <v>16</v>
      </c>
      <c r="G116" s="19" t="s">
        <v>3057</v>
      </c>
      <c r="H116" s="18">
        <v>26</v>
      </c>
      <c r="I116" s="20" t="s">
        <v>596</v>
      </c>
      <c r="K116" s="15">
        <v>312</v>
      </c>
      <c r="L116" s="16" t="s">
        <v>3284</v>
      </c>
      <c r="M116" s="15">
        <v>28</v>
      </c>
      <c r="N116" s="17">
        <v>30</v>
      </c>
      <c r="P116" s="430" t="s">
        <v>286</v>
      </c>
      <c r="Q116" s="431" t="s">
        <v>3143</v>
      </c>
      <c r="R116" s="430">
        <v>33</v>
      </c>
      <c r="S116" s="432" t="s">
        <v>591</v>
      </c>
    </row>
    <row r="117" spans="1:19" x14ac:dyDescent="0.15">
      <c r="A117" s="430" t="s">
        <v>0</v>
      </c>
      <c r="B117" s="431" t="s">
        <v>2185</v>
      </c>
      <c r="C117" s="430">
        <v>29</v>
      </c>
      <c r="D117" s="432"/>
      <c r="F117" s="18" t="s">
        <v>16</v>
      </c>
      <c r="G117" s="19" t="s">
        <v>3006</v>
      </c>
      <c r="H117" s="18">
        <v>23</v>
      </c>
      <c r="I117" s="20" t="s">
        <v>596</v>
      </c>
      <c r="K117" s="15">
        <v>313</v>
      </c>
      <c r="L117" s="16" t="s">
        <v>3286</v>
      </c>
      <c r="M117" s="15">
        <v>29</v>
      </c>
      <c r="N117" s="17" t="s">
        <v>600</v>
      </c>
      <c r="P117" s="430" t="s">
        <v>286</v>
      </c>
      <c r="Q117" s="431" t="s">
        <v>3167</v>
      </c>
      <c r="R117" s="430">
        <v>32</v>
      </c>
      <c r="S117" s="430" t="s">
        <v>591</v>
      </c>
    </row>
    <row r="118" spans="1:19" x14ac:dyDescent="0.15">
      <c r="A118" s="430" t="s">
        <v>0</v>
      </c>
      <c r="B118" s="431" t="s">
        <v>2192</v>
      </c>
      <c r="C118" s="430">
        <v>29</v>
      </c>
      <c r="D118" s="432"/>
      <c r="F118" s="18" t="s">
        <v>16</v>
      </c>
      <c r="G118" s="19" t="s">
        <v>3007</v>
      </c>
      <c r="H118" s="18">
        <v>25</v>
      </c>
      <c r="I118" s="20"/>
      <c r="K118" s="15">
        <v>314</v>
      </c>
      <c r="L118" s="16" t="s">
        <v>3307</v>
      </c>
      <c r="M118" s="15">
        <v>28</v>
      </c>
      <c r="N118" s="17" t="s">
        <v>600</v>
      </c>
      <c r="P118" s="430" t="s">
        <v>286</v>
      </c>
      <c r="Q118" s="431" t="s">
        <v>3182</v>
      </c>
      <c r="R118" s="430">
        <v>34</v>
      </c>
      <c r="S118" s="430" t="s">
        <v>591</v>
      </c>
    </row>
    <row r="119" spans="1:19" x14ac:dyDescent="0.15">
      <c r="A119" s="430" t="s">
        <v>0</v>
      </c>
      <c r="B119" s="431" t="s">
        <v>1708</v>
      </c>
      <c r="C119" s="430">
        <v>31</v>
      </c>
      <c r="D119" s="432"/>
      <c r="F119" s="18" t="s">
        <v>16</v>
      </c>
      <c r="G119" s="19" t="s">
        <v>3050</v>
      </c>
      <c r="H119" s="18">
        <v>22</v>
      </c>
      <c r="I119" s="20"/>
      <c r="K119" s="15">
        <v>315</v>
      </c>
      <c r="L119" s="16" t="s">
        <v>3310</v>
      </c>
      <c r="M119" s="15">
        <v>28</v>
      </c>
      <c r="N119" s="17" t="s">
        <v>591</v>
      </c>
      <c r="P119" s="430" t="s">
        <v>286</v>
      </c>
      <c r="Q119" s="444" t="s">
        <v>3121</v>
      </c>
      <c r="R119" s="445">
        <v>33</v>
      </c>
      <c r="S119" s="432" t="s">
        <v>599</v>
      </c>
    </row>
    <row r="120" spans="1:19" x14ac:dyDescent="0.15">
      <c r="A120" s="430" t="s">
        <v>0</v>
      </c>
      <c r="B120" s="431" t="s">
        <v>2195</v>
      </c>
      <c r="C120" s="430">
        <v>26</v>
      </c>
      <c r="D120" s="432"/>
      <c r="F120" s="18" t="s">
        <v>16</v>
      </c>
      <c r="G120" s="19" t="s">
        <v>3003</v>
      </c>
      <c r="H120" s="18">
        <v>25</v>
      </c>
      <c r="I120" s="20" t="s">
        <v>596</v>
      </c>
      <c r="K120" s="15">
        <v>316</v>
      </c>
      <c r="L120" s="16" t="s">
        <v>3313</v>
      </c>
      <c r="M120" s="15">
        <v>28</v>
      </c>
      <c r="N120" s="17" t="s">
        <v>598</v>
      </c>
      <c r="P120" s="430" t="s">
        <v>286</v>
      </c>
      <c r="Q120" s="431" t="s">
        <v>3094</v>
      </c>
      <c r="R120" s="430">
        <v>36</v>
      </c>
      <c r="S120" s="432" t="s">
        <v>591</v>
      </c>
    </row>
    <row r="121" spans="1:19" x14ac:dyDescent="0.15">
      <c r="A121" s="430" t="s">
        <v>0</v>
      </c>
      <c r="B121" s="431" t="s">
        <v>2196</v>
      </c>
      <c r="C121" s="430">
        <v>24</v>
      </c>
      <c r="D121" s="432"/>
      <c r="F121" s="18" t="s">
        <v>16</v>
      </c>
      <c r="G121" s="19" t="s">
        <v>3058</v>
      </c>
      <c r="H121" s="18">
        <v>25</v>
      </c>
      <c r="I121" s="20" t="s">
        <v>3077</v>
      </c>
      <c r="K121" s="15">
        <v>317</v>
      </c>
      <c r="L121" s="16" t="s">
        <v>3315</v>
      </c>
      <c r="M121" s="15">
        <v>29</v>
      </c>
      <c r="N121" s="17" t="s">
        <v>599</v>
      </c>
      <c r="P121" s="430" t="s">
        <v>286</v>
      </c>
      <c r="Q121" s="431"/>
      <c r="R121" s="430"/>
      <c r="S121" s="432"/>
    </row>
    <row r="122" spans="1:19" x14ac:dyDescent="0.15">
      <c r="A122" s="430" t="s">
        <v>0</v>
      </c>
      <c r="B122" s="431" t="s">
        <v>1690</v>
      </c>
      <c r="C122" s="430">
        <v>27</v>
      </c>
      <c r="D122" s="432" t="s">
        <v>318</v>
      </c>
      <c r="F122" s="18" t="s">
        <v>16</v>
      </c>
      <c r="G122" s="19" t="s">
        <v>3044</v>
      </c>
      <c r="H122" s="18">
        <v>28</v>
      </c>
      <c r="I122" s="20" t="s">
        <v>591</v>
      </c>
      <c r="K122" s="15">
        <v>318</v>
      </c>
      <c r="L122" s="16" t="s">
        <v>3320</v>
      </c>
      <c r="M122" s="15">
        <v>28</v>
      </c>
      <c r="N122" s="17" t="s">
        <v>591</v>
      </c>
      <c r="P122" s="430" t="s">
        <v>286</v>
      </c>
      <c r="Q122" s="431"/>
      <c r="R122" s="430"/>
      <c r="S122" s="430"/>
    </row>
    <row r="123" spans="1:19" x14ac:dyDescent="0.15">
      <c r="A123" s="430" t="s">
        <v>0</v>
      </c>
      <c r="B123" s="431" t="s">
        <v>1686</v>
      </c>
      <c r="C123" s="430">
        <v>31</v>
      </c>
      <c r="D123" s="432"/>
      <c r="F123" s="430" t="s">
        <v>16</v>
      </c>
      <c r="G123" s="431" t="s">
        <v>3033</v>
      </c>
      <c r="H123" s="430">
        <v>26</v>
      </c>
      <c r="I123" s="432" t="s">
        <v>596</v>
      </c>
      <c r="K123" s="18">
        <v>323</v>
      </c>
      <c r="L123" s="16" t="s">
        <v>3327</v>
      </c>
      <c r="M123" s="15">
        <v>26</v>
      </c>
      <c r="N123" s="17" t="s">
        <v>596</v>
      </c>
      <c r="P123" s="430" t="s">
        <v>286</v>
      </c>
      <c r="Q123" s="431"/>
      <c r="R123" s="430"/>
      <c r="S123" s="430"/>
    </row>
    <row r="124" spans="1:19" x14ac:dyDescent="0.15">
      <c r="A124" s="430" t="s">
        <v>0</v>
      </c>
      <c r="B124" s="431" t="s">
        <v>1695</v>
      </c>
      <c r="C124" s="430">
        <v>27</v>
      </c>
      <c r="D124" s="432"/>
      <c r="F124" s="430" t="s">
        <v>16</v>
      </c>
      <c r="G124" s="431" t="s">
        <v>2217</v>
      </c>
      <c r="H124" s="430">
        <v>23</v>
      </c>
      <c r="I124" s="432" t="s">
        <v>596</v>
      </c>
      <c r="K124" s="18">
        <v>324</v>
      </c>
      <c r="L124" s="19" t="s">
        <v>3328</v>
      </c>
      <c r="M124" s="18">
        <v>26</v>
      </c>
      <c r="N124" s="18" t="s">
        <v>596</v>
      </c>
      <c r="P124" s="430" t="s">
        <v>286</v>
      </c>
      <c r="Q124" s="444"/>
      <c r="R124" s="445"/>
      <c r="S124" s="432"/>
    </row>
    <row r="125" spans="1:19" x14ac:dyDescent="0.15">
      <c r="A125" s="430" t="s">
        <v>0</v>
      </c>
      <c r="B125" s="431" t="s">
        <v>1694</v>
      </c>
      <c r="C125" s="430">
        <v>25</v>
      </c>
      <c r="D125" s="432"/>
      <c r="F125" s="430" t="s">
        <v>16</v>
      </c>
      <c r="G125" s="431" t="s">
        <v>3062</v>
      </c>
      <c r="H125" s="430">
        <v>26</v>
      </c>
      <c r="I125" s="432" t="s">
        <v>596</v>
      </c>
      <c r="K125" s="18">
        <v>325</v>
      </c>
      <c r="L125" s="19" t="s">
        <v>3381</v>
      </c>
      <c r="M125" s="18">
        <v>23</v>
      </c>
      <c r="N125" s="20" t="s">
        <v>309</v>
      </c>
      <c r="P125" s="430" t="s">
        <v>286</v>
      </c>
      <c r="Q125" s="431"/>
      <c r="R125" s="430"/>
      <c r="S125" s="432"/>
    </row>
    <row r="126" spans="1:19" x14ac:dyDescent="0.15">
      <c r="A126" s="430" t="s">
        <v>0</v>
      </c>
      <c r="B126" s="431" t="s">
        <v>1691</v>
      </c>
      <c r="C126" s="430">
        <v>27</v>
      </c>
      <c r="D126" s="432"/>
      <c r="F126" s="430" t="s">
        <v>16</v>
      </c>
      <c r="G126" s="431" t="s">
        <v>3063</v>
      </c>
      <c r="H126" s="430">
        <v>23</v>
      </c>
      <c r="I126" s="432" t="s">
        <v>596</v>
      </c>
      <c r="K126" s="18">
        <v>326</v>
      </c>
      <c r="L126" s="19" t="s">
        <v>3391</v>
      </c>
      <c r="M126" s="18">
        <v>22</v>
      </c>
      <c r="N126" s="20" t="s">
        <v>309</v>
      </c>
      <c r="P126" s="430" t="s">
        <v>286</v>
      </c>
      <c r="Q126" s="431"/>
      <c r="R126" s="430"/>
      <c r="S126" s="432"/>
    </row>
    <row r="127" spans="1:19" x14ac:dyDescent="0.15">
      <c r="A127" s="430" t="s">
        <v>0</v>
      </c>
      <c r="B127" s="431" t="s">
        <v>1512</v>
      </c>
      <c r="C127" s="430">
        <v>27</v>
      </c>
      <c r="D127" s="432" t="s">
        <v>305</v>
      </c>
      <c r="F127" s="430" t="s">
        <v>16</v>
      </c>
      <c r="G127" s="431" t="s">
        <v>3051</v>
      </c>
      <c r="H127" s="430">
        <v>25</v>
      </c>
      <c r="I127" s="432"/>
      <c r="K127" s="18">
        <v>327</v>
      </c>
      <c r="L127" s="19" t="s">
        <v>1645</v>
      </c>
      <c r="M127" s="18">
        <v>25</v>
      </c>
      <c r="N127" s="20" t="s">
        <v>306</v>
      </c>
      <c r="P127" s="430" t="s">
        <v>286</v>
      </c>
      <c r="Q127" s="431"/>
      <c r="R127" s="430"/>
      <c r="S127" s="432"/>
    </row>
    <row r="128" spans="1:19" x14ac:dyDescent="0.15">
      <c r="A128" s="430" t="s">
        <v>0</v>
      </c>
      <c r="B128" s="431" t="s">
        <v>1706</v>
      </c>
      <c r="C128" s="430">
        <v>27</v>
      </c>
      <c r="D128" s="432"/>
      <c r="F128" s="430" t="s">
        <v>16</v>
      </c>
      <c r="G128" s="431" t="s">
        <v>3052</v>
      </c>
      <c r="H128" s="430">
        <v>25</v>
      </c>
      <c r="I128" s="432" t="s">
        <v>596</v>
      </c>
      <c r="K128" s="18">
        <v>328</v>
      </c>
      <c r="L128" s="19" t="s">
        <v>3335</v>
      </c>
      <c r="M128" s="18">
        <v>26</v>
      </c>
      <c r="N128" s="20"/>
      <c r="P128" s="430" t="s">
        <v>286</v>
      </c>
      <c r="Q128" s="431"/>
      <c r="R128" s="430"/>
      <c r="S128" s="432"/>
    </row>
    <row r="129" spans="1:19" x14ac:dyDescent="0.15">
      <c r="A129" s="430" t="s">
        <v>0</v>
      </c>
      <c r="B129" s="431" t="s">
        <v>1707</v>
      </c>
      <c r="C129" s="430">
        <v>26</v>
      </c>
      <c r="D129" s="432"/>
      <c r="F129" s="430" t="s">
        <v>16</v>
      </c>
      <c r="G129" s="431" t="s">
        <v>3053</v>
      </c>
      <c r="H129" s="430">
        <v>24</v>
      </c>
      <c r="I129" s="432"/>
      <c r="K129" s="18">
        <v>329</v>
      </c>
      <c r="L129" s="19" t="s">
        <v>3336</v>
      </c>
      <c r="M129" s="18">
        <v>23</v>
      </c>
      <c r="N129" s="20"/>
      <c r="P129" s="430" t="s">
        <v>286</v>
      </c>
      <c r="Q129" s="431"/>
      <c r="R129" s="430"/>
      <c r="S129" s="432"/>
    </row>
    <row r="130" spans="1:19" x14ac:dyDescent="0.15">
      <c r="A130" s="430" t="s">
        <v>0</v>
      </c>
      <c r="B130" s="431" t="s">
        <v>2903</v>
      </c>
      <c r="C130" s="430">
        <v>25</v>
      </c>
      <c r="D130" s="432"/>
      <c r="F130" s="430" t="s">
        <v>16</v>
      </c>
      <c r="G130" s="431" t="s">
        <v>1550</v>
      </c>
      <c r="H130" s="430">
        <v>27</v>
      </c>
      <c r="I130" s="432" t="s">
        <v>307</v>
      </c>
      <c r="K130" s="18">
        <v>330</v>
      </c>
      <c r="L130" s="19" t="s">
        <v>3337</v>
      </c>
      <c r="M130" s="18">
        <v>23</v>
      </c>
      <c r="N130" s="20" t="s">
        <v>306</v>
      </c>
      <c r="P130" s="430" t="s">
        <v>286</v>
      </c>
      <c r="Q130" s="431"/>
      <c r="R130" s="430"/>
      <c r="S130" s="432"/>
    </row>
    <row r="131" spans="1:19" x14ac:dyDescent="0.15">
      <c r="A131" s="430" t="s">
        <v>0</v>
      </c>
      <c r="B131" s="431" t="s">
        <v>2904</v>
      </c>
      <c r="C131" s="430">
        <v>22</v>
      </c>
      <c r="D131" s="432"/>
      <c r="F131" s="430" t="s">
        <v>16</v>
      </c>
      <c r="G131" s="431" t="s">
        <v>3045</v>
      </c>
      <c r="H131" s="430">
        <v>23</v>
      </c>
      <c r="I131" s="432" t="s">
        <v>596</v>
      </c>
      <c r="K131" s="18">
        <v>331</v>
      </c>
      <c r="L131" s="19" t="s">
        <v>3338</v>
      </c>
      <c r="M131" s="18">
        <v>24</v>
      </c>
      <c r="N131" s="20"/>
      <c r="P131" s="430" t="s">
        <v>286</v>
      </c>
      <c r="Q131" s="431"/>
      <c r="R131" s="430"/>
      <c r="S131" s="432"/>
    </row>
    <row r="132" spans="1:19" x14ac:dyDescent="0.15">
      <c r="A132" s="430" t="s">
        <v>0</v>
      </c>
      <c r="B132" s="431" t="s">
        <v>2905</v>
      </c>
      <c r="C132" s="430">
        <v>24</v>
      </c>
      <c r="D132" s="432"/>
      <c r="F132" s="430" t="s">
        <v>16</v>
      </c>
      <c r="G132" s="431" t="s">
        <v>3013</v>
      </c>
      <c r="H132" s="430">
        <v>25</v>
      </c>
      <c r="I132" s="432"/>
      <c r="K132" s="18">
        <v>332</v>
      </c>
      <c r="L132" s="19" t="s">
        <v>3339</v>
      </c>
      <c r="M132" s="18">
        <v>26</v>
      </c>
      <c r="N132" s="20" t="s">
        <v>596</v>
      </c>
      <c r="P132" s="430" t="s">
        <v>286</v>
      </c>
      <c r="Q132" s="431"/>
      <c r="R132" s="430"/>
      <c r="S132" s="432"/>
    </row>
    <row r="133" spans="1:19" x14ac:dyDescent="0.15">
      <c r="A133" s="430" t="s">
        <v>0</v>
      </c>
      <c r="B133" s="431" t="s">
        <v>1718</v>
      </c>
      <c r="C133" s="430">
        <v>25</v>
      </c>
      <c r="D133" s="432"/>
      <c r="F133" s="430" t="s">
        <v>16</v>
      </c>
      <c r="G133" s="431" t="s">
        <v>3021</v>
      </c>
      <c r="H133" s="430">
        <v>26</v>
      </c>
      <c r="I133" s="432" t="s">
        <v>596</v>
      </c>
      <c r="K133" s="18">
        <v>333</v>
      </c>
      <c r="L133" s="19" t="s">
        <v>3344</v>
      </c>
      <c r="M133" s="18">
        <v>26</v>
      </c>
      <c r="N133" s="20" t="s">
        <v>306</v>
      </c>
      <c r="P133" s="430" t="s">
        <v>286</v>
      </c>
      <c r="Q133" s="431" t="s">
        <v>996</v>
      </c>
      <c r="R133" s="430"/>
      <c r="S133" s="432"/>
    </row>
    <row r="134" spans="1:19" x14ac:dyDescent="0.15">
      <c r="A134" s="430" t="s">
        <v>0</v>
      </c>
      <c r="B134" s="431" t="s">
        <v>1713</v>
      </c>
      <c r="C134" s="430">
        <v>25</v>
      </c>
      <c r="D134" s="432"/>
      <c r="F134" s="430" t="s">
        <v>16</v>
      </c>
      <c r="G134" s="431" t="s">
        <v>3024</v>
      </c>
      <c r="H134" s="430">
        <v>23</v>
      </c>
      <c r="I134" s="432" t="s">
        <v>596</v>
      </c>
      <c r="K134" s="18">
        <v>334</v>
      </c>
      <c r="L134" s="19" t="s">
        <v>3345</v>
      </c>
      <c r="M134" s="18">
        <v>23</v>
      </c>
      <c r="N134" s="20"/>
      <c r="P134" s="430" t="s">
        <v>286</v>
      </c>
      <c r="Q134" s="431"/>
      <c r="R134" s="430"/>
      <c r="S134" s="432"/>
    </row>
    <row r="135" spans="1:19" x14ac:dyDescent="0.15">
      <c r="A135" s="430" t="s">
        <v>0</v>
      </c>
      <c r="B135" s="431" t="s">
        <v>1709</v>
      </c>
      <c r="C135" s="430">
        <v>25</v>
      </c>
      <c r="D135" s="432"/>
      <c r="F135" s="430" t="s">
        <v>16</v>
      </c>
      <c r="G135" s="431" t="s">
        <v>3026</v>
      </c>
      <c r="H135" s="430">
        <v>23</v>
      </c>
      <c r="I135" s="432" t="s">
        <v>596</v>
      </c>
      <c r="K135" s="18">
        <v>335</v>
      </c>
      <c r="L135" s="19" t="s">
        <v>3346</v>
      </c>
      <c r="M135" s="18">
        <v>28</v>
      </c>
      <c r="N135" s="20" t="s">
        <v>305</v>
      </c>
      <c r="P135" s="430" t="s">
        <v>286</v>
      </c>
      <c r="Q135" s="431"/>
      <c r="R135" s="430"/>
      <c r="S135" s="432"/>
    </row>
    <row r="136" spans="1:19" x14ac:dyDescent="0.15">
      <c r="A136" s="430" t="s">
        <v>0</v>
      </c>
      <c r="B136" s="431" t="s">
        <v>1710</v>
      </c>
      <c r="C136" s="430">
        <v>24</v>
      </c>
      <c r="D136" s="432"/>
      <c r="F136" s="430" t="s">
        <v>16</v>
      </c>
      <c r="G136" s="431" t="s">
        <v>1688</v>
      </c>
      <c r="H136" s="430">
        <v>25</v>
      </c>
      <c r="I136" s="430" t="s">
        <v>309</v>
      </c>
      <c r="K136" s="18">
        <v>336</v>
      </c>
      <c r="L136" s="19" t="s">
        <v>3392</v>
      </c>
      <c r="M136" s="18">
        <v>24</v>
      </c>
      <c r="N136" s="20"/>
      <c r="P136" s="430" t="s">
        <v>286</v>
      </c>
      <c r="Q136" s="431"/>
      <c r="R136" s="430"/>
      <c r="S136" s="432"/>
    </row>
    <row r="137" spans="1:19" x14ac:dyDescent="0.15">
      <c r="A137" s="430" t="s">
        <v>0</v>
      </c>
      <c r="B137" s="431" t="s">
        <v>1701</v>
      </c>
      <c r="C137" s="430">
        <v>26</v>
      </c>
      <c r="D137" s="432"/>
      <c r="F137" s="430" t="s">
        <v>16</v>
      </c>
      <c r="G137" s="431" t="s">
        <v>2974</v>
      </c>
      <c r="H137" s="430">
        <v>32</v>
      </c>
      <c r="I137" s="432" t="s">
        <v>1655</v>
      </c>
      <c r="K137" s="18">
        <v>337</v>
      </c>
      <c r="L137" s="19" t="s">
        <v>3348</v>
      </c>
      <c r="M137" s="18">
        <v>22</v>
      </c>
      <c r="N137" s="20"/>
      <c r="P137" s="430" t="s">
        <v>286</v>
      </c>
      <c r="Q137" s="431"/>
      <c r="R137" s="430"/>
      <c r="S137" s="432"/>
    </row>
    <row r="138" spans="1:19" x14ac:dyDescent="0.15">
      <c r="A138" s="430" t="s">
        <v>0</v>
      </c>
      <c r="B138" s="431" t="s">
        <v>1711</v>
      </c>
      <c r="C138" s="430">
        <v>28</v>
      </c>
      <c r="D138" s="432"/>
      <c r="F138" s="430" t="s">
        <v>16</v>
      </c>
      <c r="G138" s="431" t="s">
        <v>2975</v>
      </c>
      <c r="H138" s="430">
        <v>30</v>
      </c>
      <c r="I138" s="432" t="s">
        <v>1655</v>
      </c>
      <c r="K138" s="18">
        <v>338</v>
      </c>
      <c r="L138" s="19" t="s">
        <v>3349</v>
      </c>
      <c r="M138" s="18">
        <v>28</v>
      </c>
      <c r="N138" s="20" t="s">
        <v>596</v>
      </c>
      <c r="P138" s="430" t="s">
        <v>286</v>
      </c>
      <c r="Q138" s="431"/>
      <c r="R138" s="430"/>
      <c r="S138" s="432"/>
    </row>
    <row r="139" spans="1:19" x14ac:dyDescent="0.15">
      <c r="A139" s="430" t="s">
        <v>0</v>
      </c>
      <c r="B139" s="431" t="s">
        <v>1712</v>
      </c>
      <c r="C139" s="430">
        <v>28</v>
      </c>
      <c r="D139" s="432"/>
      <c r="F139" s="430" t="s">
        <v>16</v>
      </c>
      <c r="G139" s="431" t="s">
        <v>3000</v>
      </c>
      <c r="H139" s="430">
        <v>31</v>
      </c>
      <c r="I139" s="432" t="s">
        <v>591</v>
      </c>
      <c r="K139" s="18">
        <v>339</v>
      </c>
      <c r="L139" s="19" t="s">
        <v>3350</v>
      </c>
      <c r="M139" s="18">
        <v>28</v>
      </c>
      <c r="N139" s="20"/>
      <c r="P139" s="430" t="s">
        <v>286</v>
      </c>
      <c r="Q139" s="431"/>
      <c r="R139" s="430"/>
      <c r="S139" s="432"/>
    </row>
    <row r="140" spans="1:19" x14ac:dyDescent="0.15">
      <c r="A140" s="430" t="s">
        <v>0</v>
      </c>
      <c r="B140" s="431" t="s">
        <v>1714</v>
      </c>
      <c r="C140" s="430">
        <v>27</v>
      </c>
      <c r="D140" s="432"/>
      <c r="F140" s="430" t="s">
        <v>16</v>
      </c>
      <c r="G140" s="431" t="s">
        <v>3069</v>
      </c>
      <c r="H140" s="430">
        <v>30</v>
      </c>
      <c r="I140" s="432" t="s">
        <v>591</v>
      </c>
      <c r="K140" s="18">
        <v>340</v>
      </c>
      <c r="L140" s="19" t="s">
        <v>3366</v>
      </c>
      <c r="M140" s="18">
        <v>22</v>
      </c>
      <c r="N140" s="20"/>
      <c r="P140" s="430" t="s">
        <v>286</v>
      </c>
      <c r="Q140" s="431"/>
      <c r="R140" s="430"/>
      <c r="S140" s="432"/>
    </row>
    <row r="141" spans="1:19" x14ac:dyDescent="0.15">
      <c r="A141" s="430" t="s">
        <v>0</v>
      </c>
      <c r="B141" s="431" t="s">
        <v>2206</v>
      </c>
      <c r="C141" s="430">
        <v>29</v>
      </c>
      <c r="D141" s="432"/>
      <c r="F141" s="430" t="s">
        <v>16</v>
      </c>
      <c r="G141" s="431" t="s">
        <v>3067</v>
      </c>
      <c r="H141" s="430">
        <v>31</v>
      </c>
      <c r="I141" s="432" t="s">
        <v>3082</v>
      </c>
      <c r="K141" s="18">
        <v>341</v>
      </c>
      <c r="L141" s="19" t="s">
        <v>3375</v>
      </c>
      <c r="M141" s="18">
        <v>21</v>
      </c>
      <c r="N141" s="20" t="s">
        <v>307</v>
      </c>
      <c r="P141" s="430" t="s">
        <v>286</v>
      </c>
      <c r="Q141" s="431"/>
      <c r="R141" s="430"/>
      <c r="S141" s="432"/>
    </row>
    <row r="142" spans="1:19" x14ac:dyDescent="0.15">
      <c r="A142" s="430" t="s">
        <v>0</v>
      </c>
      <c r="B142" s="431" t="s">
        <v>2197</v>
      </c>
      <c r="C142" s="430">
        <v>26</v>
      </c>
      <c r="D142" s="432"/>
      <c r="F142" s="430" t="s">
        <v>16</v>
      </c>
      <c r="G142" s="431" t="s">
        <v>2983</v>
      </c>
      <c r="H142" s="430">
        <v>29</v>
      </c>
      <c r="I142" s="432" t="s">
        <v>591</v>
      </c>
      <c r="K142" s="18">
        <v>342</v>
      </c>
      <c r="L142" s="19" t="s">
        <v>3340</v>
      </c>
      <c r="M142" s="18">
        <v>23</v>
      </c>
      <c r="N142" s="20"/>
      <c r="P142" s="430" t="s">
        <v>286</v>
      </c>
      <c r="Q142" s="431"/>
      <c r="R142" s="430"/>
      <c r="S142" s="432"/>
    </row>
    <row r="143" spans="1:19" x14ac:dyDescent="0.15">
      <c r="A143" s="430" t="s">
        <v>0</v>
      </c>
      <c r="B143" s="431" t="s">
        <v>2198</v>
      </c>
      <c r="C143" s="430">
        <v>25</v>
      </c>
      <c r="D143" s="432"/>
      <c r="F143" s="430" t="s">
        <v>16</v>
      </c>
      <c r="G143" s="431" t="s">
        <v>2985</v>
      </c>
      <c r="H143" s="430">
        <v>29</v>
      </c>
      <c r="I143" s="432" t="s">
        <v>591</v>
      </c>
      <c r="K143" s="18">
        <v>343</v>
      </c>
      <c r="L143" s="19" t="s">
        <v>3351</v>
      </c>
      <c r="M143" s="18">
        <v>22</v>
      </c>
      <c r="N143" s="480" t="s">
        <v>309</v>
      </c>
      <c r="P143" s="430" t="s">
        <v>286</v>
      </c>
      <c r="Q143" s="431"/>
      <c r="R143" s="430"/>
      <c r="S143" s="432"/>
    </row>
    <row r="144" spans="1:19" x14ac:dyDescent="0.15">
      <c r="A144" s="430" t="s">
        <v>0</v>
      </c>
      <c r="B144" s="431" t="s">
        <v>2199</v>
      </c>
      <c r="C144" s="430">
        <v>24</v>
      </c>
      <c r="D144" s="432"/>
      <c r="F144" s="430" t="s">
        <v>16</v>
      </c>
      <c r="G144" s="431" t="s">
        <v>3004</v>
      </c>
      <c r="H144" s="430">
        <v>29</v>
      </c>
      <c r="I144" s="432" t="s">
        <v>600</v>
      </c>
      <c r="K144" s="18">
        <v>344</v>
      </c>
      <c r="L144" s="19" t="s">
        <v>3359</v>
      </c>
      <c r="M144" s="18">
        <v>25</v>
      </c>
      <c r="N144" s="20"/>
      <c r="P144" s="430" t="s">
        <v>286</v>
      </c>
      <c r="Q144" s="431"/>
      <c r="R144" s="430"/>
      <c r="S144" s="432"/>
    </row>
    <row r="145" spans="1:19" x14ac:dyDescent="0.15">
      <c r="A145" s="430" t="s">
        <v>0</v>
      </c>
      <c r="B145" s="431" t="s">
        <v>2200</v>
      </c>
      <c r="C145" s="430">
        <v>25</v>
      </c>
      <c r="D145" s="432"/>
      <c r="F145" s="430" t="s">
        <v>16</v>
      </c>
      <c r="G145" s="431" t="s">
        <v>3030</v>
      </c>
      <c r="H145" s="430">
        <v>28</v>
      </c>
      <c r="I145" s="432" t="s">
        <v>591</v>
      </c>
      <c r="K145" s="18">
        <v>345</v>
      </c>
      <c r="L145" s="19" t="s">
        <v>1649</v>
      </c>
      <c r="M145" s="18">
        <v>25</v>
      </c>
      <c r="N145" s="20"/>
      <c r="Q145" s="431"/>
      <c r="R145" s="430"/>
      <c r="S145" s="432"/>
    </row>
    <row r="146" spans="1:19" x14ac:dyDescent="0.15">
      <c r="A146" s="430" t="s">
        <v>0</v>
      </c>
      <c r="B146" s="431" t="s">
        <v>2202</v>
      </c>
      <c r="C146" s="430">
        <v>25</v>
      </c>
      <c r="D146" s="432"/>
      <c r="F146" s="430" t="s">
        <v>1682</v>
      </c>
      <c r="G146" s="431" t="s">
        <v>3066</v>
      </c>
      <c r="H146" s="430">
        <v>27</v>
      </c>
      <c r="I146" s="432" t="s">
        <v>591</v>
      </c>
      <c r="K146" s="18">
        <v>346</v>
      </c>
      <c r="L146" s="19" t="s">
        <v>3352</v>
      </c>
      <c r="M146" s="18">
        <v>24</v>
      </c>
      <c r="N146" s="20" t="s">
        <v>306</v>
      </c>
      <c r="Q146" s="431"/>
      <c r="R146" s="430"/>
      <c r="S146" s="432"/>
    </row>
    <row r="147" spans="1:19" x14ac:dyDescent="0.15">
      <c r="A147" s="430" t="s">
        <v>0</v>
      </c>
      <c r="B147" s="431" t="s">
        <v>2201</v>
      </c>
      <c r="C147" s="430">
        <v>25</v>
      </c>
      <c r="D147" s="432"/>
      <c r="F147" s="430" t="s">
        <v>16</v>
      </c>
      <c r="G147" s="431" t="s">
        <v>3017</v>
      </c>
      <c r="H147" s="430">
        <v>27</v>
      </c>
      <c r="I147" s="432" t="s">
        <v>591</v>
      </c>
      <c r="K147" s="18">
        <v>347</v>
      </c>
      <c r="L147" s="19" t="s">
        <v>1650</v>
      </c>
      <c r="M147" s="18">
        <v>25</v>
      </c>
      <c r="N147" s="20"/>
    </row>
    <row r="148" spans="1:19" x14ac:dyDescent="0.15">
      <c r="A148" s="430" t="s">
        <v>0</v>
      </c>
      <c r="B148" s="431" t="s">
        <v>2906</v>
      </c>
      <c r="C148" s="430">
        <v>22</v>
      </c>
      <c r="D148" s="432"/>
      <c r="F148" s="430" t="s">
        <v>16</v>
      </c>
      <c r="G148" s="431" t="s">
        <v>3070</v>
      </c>
      <c r="H148" s="430">
        <v>30</v>
      </c>
      <c r="I148" s="430" t="s">
        <v>1656</v>
      </c>
      <c r="K148" s="18">
        <v>348</v>
      </c>
      <c r="L148" s="19" t="s">
        <v>3353</v>
      </c>
      <c r="M148" s="18">
        <v>27</v>
      </c>
      <c r="N148" s="20"/>
      <c r="O148" s="20"/>
      <c r="P148" s="18"/>
    </row>
    <row r="149" spans="1:19" x14ac:dyDescent="0.15">
      <c r="A149" s="430" t="s">
        <v>0</v>
      </c>
      <c r="B149" s="431" t="s">
        <v>2907</v>
      </c>
      <c r="C149" s="430">
        <v>22</v>
      </c>
      <c r="D149" s="432"/>
      <c r="F149" s="430" t="s">
        <v>16</v>
      </c>
      <c r="G149" s="431" t="s">
        <v>3048</v>
      </c>
      <c r="H149" s="430">
        <v>28</v>
      </c>
      <c r="I149" s="432" t="s">
        <v>591</v>
      </c>
      <c r="K149" s="18">
        <v>349</v>
      </c>
      <c r="L149" s="19" t="s">
        <v>3354</v>
      </c>
      <c r="M149" s="18">
        <v>24</v>
      </c>
      <c r="N149" s="20" t="s">
        <v>596</v>
      </c>
    </row>
    <row r="150" spans="1:19" x14ac:dyDescent="0.15">
      <c r="A150" s="430" t="s">
        <v>0</v>
      </c>
      <c r="B150" s="431" t="s">
        <v>2908</v>
      </c>
      <c r="C150" s="430">
        <v>22</v>
      </c>
      <c r="D150" s="432"/>
      <c r="F150" s="430" t="s">
        <v>16</v>
      </c>
      <c r="G150" s="431" t="s">
        <v>2432</v>
      </c>
      <c r="H150" s="430">
        <v>28</v>
      </c>
      <c r="I150" s="432" t="s">
        <v>591</v>
      </c>
      <c r="K150" s="18">
        <v>350</v>
      </c>
      <c r="L150" s="19" t="s">
        <v>3356</v>
      </c>
      <c r="M150" s="18">
        <v>25</v>
      </c>
      <c r="N150" s="20" t="s">
        <v>596</v>
      </c>
    </row>
    <row r="151" spans="1:19" x14ac:dyDescent="0.15">
      <c r="A151" s="430" t="s">
        <v>0</v>
      </c>
      <c r="B151" s="431" t="s">
        <v>2909</v>
      </c>
      <c r="C151" s="430">
        <v>22</v>
      </c>
      <c r="D151" s="432"/>
      <c r="F151" s="430" t="s">
        <v>16</v>
      </c>
      <c r="G151" s="431" t="s">
        <v>3027</v>
      </c>
      <c r="H151" s="430">
        <v>27</v>
      </c>
      <c r="I151" s="432" t="s">
        <v>1656</v>
      </c>
      <c r="K151" s="18">
        <v>351</v>
      </c>
      <c r="L151" s="19" t="s">
        <v>3357</v>
      </c>
      <c r="M151" s="18">
        <v>25</v>
      </c>
      <c r="N151" s="20"/>
    </row>
    <row r="152" spans="1:19" x14ac:dyDescent="0.15">
      <c r="A152" s="430" t="s">
        <v>0</v>
      </c>
      <c r="B152" s="431" t="s">
        <v>2910</v>
      </c>
      <c r="C152" s="430">
        <v>22</v>
      </c>
      <c r="D152" s="432"/>
      <c r="F152" s="430" t="s">
        <v>16</v>
      </c>
      <c r="G152" s="431" t="s">
        <v>3060</v>
      </c>
      <c r="H152" s="430">
        <v>24</v>
      </c>
      <c r="I152" s="432" t="s">
        <v>596</v>
      </c>
      <c r="K152" s="18">
        <v>352</v>
      </c>
      <c r="L152" s="19" t="s">
        <v>3360</v>
      </c>
      <c r="M152" s="18">
        <v>25</v>
      </c>
      <c r="N152" s="20"/>
    </row>
    <row r="153" spans="1:19" x14ac:dyDescent="0.15">
      <c r="A153" s="430" t="s">
        <v>0</v>
      </c>
      <c r="B153" s="431" t="s">
        <v>2911</v>
      </c>
      <c r="C153" s="430">
        <v>22</v>
      </c>
      <c r="D153" s="432"/>
      <c r="F153" s="430" t="s">
        <v>16</v>
      </c>
      <c r="G153" s="431" t="s">
        <v>3043</v>
      </c>
      <c r="H153" s="430">
        <v>27</v>
      </c>
      <c r="I153" s="432" t="s">
        <v>600</v>
      </c>
      <c r="K153" s="18">
        <v>353</v>
      </c>
      <c r="L153" s="19" t="s">
        <v>3362</v>
      </c>
      <c r="M153" s="18">
        <v>22</v>
      </c>
      <c r="N153" s="20"/>
    </row>
    <row r="154" spans="1:19" x14ac:dyDescent="0.15">
      <c r="A154" s="430" t="s">
        <v>0</v>
      </c>
      <c r="B154" s="431" t="s">
        <v>2913</v>
      </c>
      <c r="C154" s="430">
        <v>22</v>
      </c>
      <c r="D154" s="432"/>
      <c r="F154" s="430" t="s">
        <v>16</v>
      </c>
      <c r="G154" s="431" t="s">
        <v>3029</v>
      </c>
      <c r="H154" s="430">
        <v>27</v>
      </c>
      <c r="I154" s="432" t="s">
        <v>591</v>
      </c>
      <c r="K154" s="18">
        <v>348</v>
      </c>
      <c r="L154" s="19" t="s">
        <v>3363</v>
      </c>
      <c r="M154" s="18">
        <v>23</v>
      </c>
      <c r="N154" s="20"/>
    </row>
    <row r="155" spans="1:19" x14ac:dyDescent="0.15">
      <c r="F155" s="430" t="s">
        <v>16</v>
      </c>
      <c r="G155" s="431" t="s">
        <v>3036</v>
      </c>
      <c r="H155" s="430">
        <v>35</v>
      </c>
      <c r="I155" s="432" t="s">
        <v>591</v>
      </c>
      <c r="K155" s="18">
        <v>354</v>
      </c>
      <c r="L155" s="19" t="s">
        <v>3364</v>
      </c>
      <c r="M155" s="18">
        <v>26</v>
      </c>
      <c r="N155" s="20" t="s">
        <v>596</v>
      </c>
    </row>
    <row r="156" spans="1:19" x14ac:dyDescent="0.15">
      <c r="F156" s="430" t="s">
        <v>16</v>
      </c>
      <c r="G156" s="431" t="s">
        <v>3046</v>
      </c>
      <c r="H156" s="430">
        <v>28</v>
      </c>
      <c r="I156" s="432" t="s">
        <v>600</v>
      </c>
      <c r="K156" s="430" t="s">
        <v>285</v>
      </c>
      <c r="L156" s="19" t="s">
        <v>3368</v>
      </c>
      <c r="M156" s="18">
        <v>26</v>
      </c>
      <c r="N156" s="20" t="s">
        <v>596</v>
      </c>
    </row>
    <row r="157" spans="1:19" x14ac:dyDescent="0.15">
      <c r="F157" s="430" t="s">
        <v>16</v>
      </c>
      <c r="G157" s="431" t="s">
        <v>3049</v>
      </c>
      <c r="H157" s="430">
        <v>27</v>
      </c>
      <c r="I157" s="432" t="s">
        <v>600</v>
      </c>
      <c r="K157" s="430" t="s">
        <v>285</v>
      </c>
      <c r="L157" s="431" t="s">
        <v>3369</v>
      </c>
      <c r="M157" s="430">
        <v>24</v>
      </c>
      <c r="N157" s="432"/>
    </row>
    <row r="158" spans="1:19" x14ac:dyDescent="0.15">
      <c r="F158" s="430" t="s">
        <v>16</v>
      </c>
      <c r="G158" s="431" t="s">
        <v>1634</v>
      </c>
      <c r="H158" s="430">
        <v>30</v>
      </c>
      <c r="I158" s="432" t="s">
        <v>1655</v>
      </c>
      <c r="K158" s="430" t="s">
        <v>285</v>
      </c>
      <c r="L158" s="431" t="s">
        <v>1651</v>
      </c>
      <c r="M158" s="430">
        <v>25</v>
      </c>
      <c r="N158" s="432" t="s">
        <v>596</v>
      </c>
    </row>
    <row r="159" spans="1:19" x14ac:dyDescent="0.15">
      <c r="F159" s="430" t="s">
        <v>16</v>
      </c>
      <c r="G159" s="431" t="s">
        <v>2214</v>
      </c>
      <c r="H159" s="430">
        <v>30</v>
      </c>
      <c r="I159" s="432" t="s">
        <v>591</v>
      </c>
      <c r="K159" s="430" t="s">
        <v>285</v>
      </c>
      <c r="L159" s="431" t="s">
        <v>3374</v>
      </c>
      <c r="M159" s="430">
        <v>27</v>
      </c>
      <c r="N159" s="432"/>
    </row>
    <row r="160" spans="1:19" x14ac:dyDescent="0.15">
      <c r="F160" s="430" t="s">
        <v>16</v>
      </c>
      <c r="G160" s="431" t="s">
        <v>1788</v>
      </c>
      <c r="H160" s="430">
        <v>28</v>
      </c>
      <c r="I160" s="432" t="s">
        <v>591</v>
      </c>
      <c r="K160" s="430" t="s">
        <v>285</v>
      </c>
      <c r="L160" s="431" t="s">
        <v>3376</v>
      </c>
      <c r="M160" s="430">
        <v>25</v>
      </c>
      <c r="N160" s="432" t="s">
        <v>596</v>
      </c>
    </row>
    <row r="161" spans="6:14" x14ac:dyDescent="0.15">
      <c r="F161" s="430" t="s">
        <v>16</v>
      </c>
      <c r="G161" s="431" t="s">
        <v>3068</v>
      </c>
      <c r="H161" s="430">
        <v>28</v>
      </c>
      <c r="I161" s="430" t="s">
        <v>1656</v>
      </c>
      <c r="K161" s="430" t="s">
        <v>285</v>
      </c>
      <c r="L161" s="431" t="s">
        <v>3377</v>
      </c>
      <c r="M161" s="430">
        <v>26</v>
      </c>
      <c r="N161" s="432"/>
    </row>
    <row r="162" spans="6:14" x14ac:dyDescent="0.15">
      <c r="F162" s="430" t="s">
        <v>16</v>
      </c>
      <c r="G162" s="431" t="s">
        <v>381</v>
      </c>
      <c r="H162" s="430">
        <v>27</v>
      </c>
      <c r="I162" s="430" t="s">
        <v>591</v>
      </c>
      <c r="K162" s="430" t="s">
        <v>285</v>
      </c>
      <c r="L162" s="431" t="s">
        <v>3378</v>
      </c>
      <c r="M162" s="430">
        <v>27</v>
      </c>
      <c r="N162" s="432"/>
    </row>
    <row r="163" spans="6:14" x14ac:dyDescent="0.15">
      <c r="F163" s="430" t="s">
        <v>16</v>
      </c>
      <c r="G163" s="431" t="s">
        <v>1596</v>
      </c>
      <c r="H163" s="430">
        <v>27</v>
      </c>
      <c r="I163" s="432" t="s">
        <v>3087</v>
      </c>
      <c r="K163" s="430" t="s">
        <v>285</v>
      </c>
      <c r="L163" s="431" t="s">
        <v>3379</v>
      </c>
      <c r="M163" s="430">
        <v>25</v>
      </c>
      <c r="N163" s="432"/>
    </row>
    <row r="164" spans="6:14" x14ac:dyDescent="0.15">
      <c r="F164" s="430" t="s">
        <v>16</v>
      </c>
      <c r="G164" s="431" t="s">
        <v>1881</v>
      </c>
      <c r="H164" s="430">
        <v>28</v>
      </c>
      <c r="I164" s="432" t="s">
        <v>591</v>
      </c>
      <c r="K164" s="430" t="s">
        <v>285</v>
      </c>
      <c r="L164" s="431" t="s">
        <v>1648</v>
      </c>
      <c r="M164" s="430">
        <v>23</v>
      </c>
      <c r="N164" s="432" t="s">
        <v>307</v>
      </c>
    </row>
    <row r="165" spans="6:14" x14ac:dyDescent="0.15">
      <c r="F165" s="430" t="s">
        <v>16</v>
      </c>
      <c r="G165" s="431" t="s">
        <v>1928</v>
      </c>
      <c r="H165" s="430">
        <v>27</v>
      </c>
      <c r="I165" s="432" t="s">
        <v>2213</v>
      </c>
      <c r="K165" s="430" t="s">
        <v>285</v>
      </c>
      <c r="L165" s="431" t="s">
        <v>3382</v>
      </c>
      <c r="M165" s="430">
        <v>22</v>
      </c>
      <c r="N165" s="432" t="s">
        <v>309</v>
      </c>
    </row>
    <row r="166" spans="6:14" x14ac:dyDescent="0.15">
      <c r="F166" s="430" t="s">
        <v>16</v>
      </c>
      <c r="G166" s="431" t="s">
        <v>943</v>
      </c>
      <c r="H166" s="430">
        <v>27</v>
      </c>
      <c r="I166" s="430" t="s">
        <v>591</v>
      </c>
      <c r="K166" s="430" t="s">
        <v>285</v>
      </c>
      <c r="L166" s="431" t="s">
        <v>3383</v>
      </c>
      <c r="M166" s="430">
        <v>24</v>
      </c>
      <c r="N166" s="432" t="s">
        <v>596</v>
      </c>
    </row>
    <row r="167" spans="6:14" x14ac:dyDescent="0.15">
      <c r="F167" s="430" t="s">
        <v>16</v>
      </c>
      <c r="G167" s="431" t="s">
        <v>1845</v>
      </c>
      <c r="H167" s="430">
        <v>28</v>
      </c>
      <c r="I167" s="432" t="s">
        <v>599</v>
      </c>
      <c r="K167" s="430" t="s">
        <v>285</v>
      </c>
      <c r="L167" s="431" t="s">
        <v>3384</v>
      </c>
      <c r="M167" s="430">
        <v>27</v>
      </c>
      <c r="N167" s="432"/>
    </row>
    <row r="168" spans="6:14" x14ac:dyDescent="0.15">
      <c r="F168" s="430" t="s">
        <v>16</v>
      </c>
      <c r="G168" s="431" t="s">
        <v>1689</v>
      </c>
      <c r="H168" s="430">
        <v>29</v>
      </c>
      <c r="I168" s="432" t="s">
        <v>1656</v>
      </c>
      <c r="K168" s="430" t="s">
        <v>285</v>
      </c>
      <c r="L168" s="477" t="s">
        <v>3385</v>
      </c>
      <c r="M168" s="478">
        <v>24</v>
      </c>
      <c r="N168" s="432" t="s">
        <v>596</v>
      </c>
    </row>
    <row r="169" spans="6:14" x14ac:dyDescent="0.15">
      <c r="F169" s="430" t="s">
        <v>16</v>
      </c>
      <c r="G169" s="431" t="s">
        <v>2207</v>
      </c>
      <c r="H169" s="430">
        <v>31</v>
      </c>
      <c r="I169" s="432" t="s">
        <v>591</v>
      </c>
      <c r="K169" s="430" t="s">
        <v>285</v>
      </c>
      <c r="L169" s="431" t="s">
        <v>3386</v>
      </c>
      <c r="M169" s="430">
        <v>22</v>
      </c>
      <c r="N169" s="432"/>
    </row>
    <row r="170" spans="6:14" x14ac:dyDescent="0.15">
      <c r="F170" s="430" t="s">
        <v>16</v>
      </c>
      <c r="G170" s="431" t="s">
        <v>1692</v>
      </c>
      <c r="H170" s="430">
        <v>30</v>
      </c>
      <c r="I170" s="432" t="s">
        <v>591</v>
      </c>
      <c r="K170" s="430" t="s">
        <v>285</v>
      </c>
      <c r="L170" s="431" t="s">
        <v>3387</v>
      </c>
      <c r="M170" s="430">
        <v>24</v>
      </c>
      <c r="N170" s="432"/>
    </row>
    <row r="171" spans="6:14" x14ac:dyDescent="0.15">
      <c r="F171" s="430" t="s">
        <v>16</v>
      </c>
      <c r="G171" s="431" t="s">
        <v>2210</v>
      </c>
      <c r="H171" s="430">
        <v>30</v>
      </c>
      <c r="I171" s="432" t="s">
        <v>1664</v>
      </c>
      <c r="K171" s="430" t="s">
        <v>285</v>
      </c>
      <c r="L171" s="431" t="s">
        <v>3388</v>
      </c>
      <c r="M171" s="430">
        <v>24</v>
      </c>
      <c r="N171" s="432"/>
    </row>
    <row r="172" spans="6:14" x14ac:dyDescent="0.15">
      <c r="F172" s="430" t="s">
        <v>16</v>
      </c>
      <c r="G172" s="431" t="s">
        <v>1687</v>
      </c>
      <c r="H172" s="430">
        <v>31</v>
      </c>
      <c r="I172" s="432" t="s">
        <v>598</v>
      </c>
      <c r="K172" s="430" t="s">
        <v>285</v>
      </c>
      <c r="L172" s="477" t="s">
        <v>3367</v>
      </c>
      <c r="M172" s="478">
        <v>28</v>
      </c>
      <c r="N172" s="432" t="s">
        <v>600</v>
      </c>
    </row>
    <row r="173" spans="6:14" x14ac:dyDescent="0.15">
      <c r="F173" s="430" t="s">
        <v>16</v>
      </c>
      <c r="G173" s="431" t="s">
        <v>2212</v>
      </c>
      <c r="H173" s="430">
        <v>29</v>
      </c>
      <c r="I173" s="432" t="s">
        <v>1664</v>
      </c>
      <c r="K173" s="430" t="s">
        <v>285</v>
      </c>
      <c r="L173" s="431" t="s">
        <v>3370</v>
      </c>
      <c r="M173" s="430">
        <v>28</v>
      </c>
      <c r="N173" s="432" t="s">
        <v>600</v>
      </c>
    </row>
    <row r="174" spans="6:14" x14ac:dyDescent="0.15">
      <c r="F174" s="430" t="s">
        <v>16</v>
      </c>
      <c r="G174" s="431" t="s">
        <v>606</v>
      </c>
      <c r="H174" s="430">
        <v>29</v>
      </c>
      <c r="I174" s="432" t="s">
        <v>600</v>
      </c>
      <c r="K174" s="430" t="s">
        <v>285</v>
      </c>
      <c r="L174" s="431" t="s">
        <v>3373</v>
      </c>
      <c r="M174" s="430">
        <v>28</v>
      </c>
      <c r="N174" s="432" t="s">
        <v>591</v>
      </c>
    </row>
    <row r="175" spans="6:14" x14ac:dyDescent="0.15">
      <c r="F175" s="430" t="s">
        <v>16</v>
      </c>
      <c r="G175" s="431" t="s">
        <v>2211</v>
      </c>
      <c r="H175" s="430">
        <v>30</v>
      </c>
      <c r="I175" s="432" t="s">
        <v>591</v>
      </c>
      <c r="K175" s="430" t="s">
        <v>285</v>
      </c>
      <c r="L175" s="431" t="s">
        <v>3380</v>
      </c>
      <c r="M175" s="430">
        <v>28</v>
      </c>
      <c r="N175" s="432" t="s">
        <v>591</v>
      </c>
    </row>
    <row r="176" spans="6:14" x14ac:dyDescent="0.15">
      <c r="F176" s="430" t="s">
        <v>16</v>
      </c>
      <c r="G176" s="431" t="s">
        <v>1696</v>
      </c>
      <c r="H176" s="430">
        <v>27</v>
      </c>
      <c r="I176" s="432" t="s">
        <v>591</v>
      </c>
      <c r="K176" s="430" t="s">
        <v>285</v>
      </c>
      <c r="L176" s="431" t="s">
        <v>3347</v>
      </c>
      <c r="M176" s="430">
        <v>29</v>
      </c>
      <c r="N176" s="432" t="s">
        <v>596</v>
      </c>
    </row>
    <row r="177" spans="6:14" x14ac:dyDescent="0.15">
      <c r="F177" s="430" t="s">
        <v>16</v>
      </c>
      <c r="G177" s="431" t="s">
        <v>1516</v>
      </c>
      <c r="H177" s="430">
        <v>28</v>
      </c>
      <c r="I177" s="430" t="s">
        <v>600</v>
      </c>
      <c r="K177" s="430" t="s">
        <v>285</v>
      </c>
      <c r="L177" s="431" t="s">
        <v>3358</v>
      </c>
      <c r="M177" s="430">
        <v>29</v>
      </c>
      <c r="N177" s="432" t="s">
        <v>591</v>
      </c>
    </row>
    <row r="178" spans="6:14" x14ac:dyDescent="0.15">
      <c r="F178" s="430" t="s">
        <v>16</v>
      </c>
      <c r="G178" s="431" t="s">
        <v>2216</v>
      </c>
      <c r="H178" s="430">
        <v>28</v>
      </c>
      <c r="I178" s="432" t="s">
        <v>591</v>
      </c>
      <c r="K178" s="430" t="s">
        <v>285</v>
      </c>
      <c r="L178" s="431" t="s">
        <v>3232</v>
      </c>
      <c r="M178" s="430">
        <v>30</v>
      </c>
      <c r="N178" s="432" t="s">
        <v>1730</v>
      </c>
    </row>
    <row r="179" spans="6:14" x14ac:dyDescent="0.15">
      <c r="F179" s="430" t="s">
        <v>16</v>
      </c>
      <c r="G179" s="431" t="s">
        <v>1729</v>
      </c>
      <c r="H179" s="430">
        <v>27</v>
      </c>
      <c r="I179" s="432" t="s">
        <v>596</v>
      </c>
      <c r="K179" s="430" t="s">
        <v>285</v>
      </c>
      <c r="L179" s="431" t="s">
        <v>3292</v>
      </c>
      <c r="M179" s="430">
        <v>30</v>
      </c>
      <c r="N179" s="432" t="s">
        <v>591</v>
      </c>
    </row>
    <row r="180" spans="6:14" x14ac:dyDescent="0.15">
      <c r="F180" s="430"/>
      <c r="G180" s="431"/>
      <c r="H180" s="430"/>
      <c r="I180" s="432"/>
      <c r="K180" s="430" t="s">
        <v>285</v>
      </c>
      <c r="L180" s="431" t="s">
        <v>3365</v>
      </c>
      <c r="M180" s="430">
        <v>30</v>
      </c>
      <c r="N180" s="432" t="s">
        <v>591</v>
      </c>
    </row>
    <row r="181" spans="6:14" x14ac:dyDescent="0.15">
      <c r="F181" s="430"/>
      <c r="G181" s="431"/>
      <c r="H181" s="430"/>
      <c r="I181" s="432"/>
      <c r="K181" s="430" t="s">
        <v>285</v>
      </c>
      <c r="L181" s="431" t="s">
        <v>3238</v>
      </c>
      <c r="M181" s="430">
        <v>31</v>
      </c>
      <c r="N181" s="432" t="s">
        <v>591</v>
      </c>
    </row>
    <row r="182" spans="6:14" x14ac:dyDescent="0.15">
      <c r="F182" s="430"/>
      <c r="G182" s="431"/>
      <c r="H182" s="430"/>
      <c r="I182" s="432"/>
      <c r="K182" s="430" t="s">
        <v>285</v>
      </c>
      <c r="L182" s="431" t="s">
        <v>3298</v>
      </c>
      <c r="M182" s="430">
        <v>31</v>
      </c>
      <c r="N182" s="432" t="s">
        <v>591</v>
      </c>
    </row>
    <row r="183" spans="6:14" x14ac:dyDescent="0.15">
      <c r="F183" s="430"/>
      <c r="G183" s="431"/>
      <c r="H183" s="430"/>
      <c r="I183" s="430"/>
      <c r="K183" s="430" t="s">
        <v>285</v>
      </c>
      <c r="L183" s="431" t="s">
        <v>3304</v>
      </c>
      <c r="M183" s="430">
        <v>31</v>
      </c>
      <c r="N183" s="432" t="s">
        <v>591</v>
      </c>
    </row>
    <row r="184" spans="6:14" x14ac:dyDescent="0.15">
      <c r="F184" s="430"/>
      <c r="G184" s="431"/>
      <c r="H184" s="430"/>
      <c r="I184" s="432"/>
      <c r="K184" s="430" t="s">
        <v>285</v>
      </c>
      <c r="L184" s="431" t="s">
        <v>3343</v>
      </c>
      <c r="M184" s="430">
        <v>31</v>
      </c>
      <c r="N184" s="432" t="s">
        <v>591</v>
      </c>
    </row>
    <row r="185" spans="6:14" x14ac:dyDescent="0.15">
      <c r="F185" s="430"/>
      <c r="G185" s="431"/>
      <c r="H185" s="430"/>
      <c r="I185" s="432"/>
      <c r="K185" s="430" t="s">
        <v>285</v>
      </c>
      <c r="L185" s="477" t="s">
        <v>3371</v>
      </c>
      <c r="M185" s="478">
        <v>31</v>
      </c>
      <c r="N185" s="479" t="s">
        <v>591</v>
      </c>
    </row>
    <row r="186" spans="6:14" x14ac:dyDescent="0.15">
      <c r="F186" s="430"/>
      <c r="G186" s="431"/>
      <c r="H186" s="430"/>
      <c r="I186" s="432"/>
      <c r="K186" s="430" t="s">
        <v>285</v>
      </c>
      <c r="L186" s="431" t="s">
        <v>3311</v>
      </c>
      <c r="M186" s="430">
        <v>32</v>
      </c>
      <c r="N186" s="432" t="s">
        <v>591</v>
      </c>
    </row>
    <row r="187" spans="6:14" x14ac:dyDescent="0.15">
      <c r="F187" s="430"/>
      <c r="G187" s="431"/>
      <c r="H187" s="430"/>
      <c r="I187" s="432"/>
      <c r="K187" s="430" t="s">
        <v>285</v>
      </c>
      <c r="L187" s="431" t="s">
        <v>3333</v>
      </c>
      <c r="M187" s="430">
        <v>32</v>
      </c>
      <c r="N187" s="432" t="s">
        <v>591</v>
      </c>
    </row>
    <row r="188" spans="6:14" x14ac:dyDescent="0.15">
      <c r="F188" s="430"/>
      <c r="G188" s="431"/>
      <c r="H188" s="430"/>
      <c r="I188" s="432"/>
      <c r="K188" s="430" t="s">
        <v>285</v>
      </c>
      <c r="L188" s="431" t="s">
        <v>3355</v>
      </c>
      <c r="M188" s="430">
        <v>32</v>
      </c>
      <c r="N188" s="432" t="s">
        <v>591</v>
      </c>
    </row>
    <row r="189" spans="6:14" x14ac:dyDescent="0.15">
      <c r="F189" s="430"/>
      <c r="G189" s="431"/>
      <c r="H189" s="430"/>
      <c r="I189" s="432"/>
      <c r="K189" s="430" t="s">
        <v>285</v>
      </c>
      <c r="L189" s="431" t="s">
        <v>3252</v>
      </c>
      <c r="M189" s="430">
        <v>33</v>
      </c>
      <c r="N189" s="432" t="s">
        <v>1730</v>
      </c>
    </row>
    <row r="190" spans="6:14" x14ac:dyDescent="0.15">
      <c r="F190" s="430"/>
      <c r="G190" s="431"/>
      <c r="H190" s="430"/>
      <c r="I190" s="432"/>
      <c r="K190" s="430" t="s">
        <v>285</v>
      </c>
      <c r="L190" s="431" t="s">
        <v>3264</v>
      </c>
      <c r="M190" s="430">
        <v>33</v>
      </c>
      <c r="N190" s="432" t="s">
        <v>591</v>
      </c>
    </row>
    <row r="191" spans="6:14" x14ac:dyDescent="0.15">
      <c r="F191" s="430"/>
      <c r="G191" s="431"/>
      <c r="H191" s="430"/>
      <c r="I191" s="432"/>
      <c r="K191" s="430" t="s">
        <v>285</v>
      </c>
      <c r="L191" s="431" t="s">
        <v>3341</v>
      </c>
      <c r="M191" s="430">
        <v>33</v>
      </c>
      <c r="N191" s="432" t="s">
        <v>1726</v>
      </c>
    </row>
    <row r="192" spans="6:14" x14ac:dyDescent="0.15">
      <c r="F192" s="430"/>
      <c r="G192" s="431"/>
      <c r="H192" s="430"/>
      <c r="I192" s="432"/>
      <c r="K192" s="430" t="s">
        <v>285</v>
      </c>
      <c r="L192" s="431" t="s">
        <v>3234</v>
      </c>
      <c r="M192" s="430">
        <v>34</v>
      </c>
      <c r="N192" s="432" t="s">
        <v>591</v>
      </c>
    </row>
    <row r="193" spans="6:14" x14ac:dyDescent="0.15">
      <c r="F193" s="430"/>
      <c r="G193" s="431"/>
      <c r="H193" s="430"/>
      <c r="I193" s="432"/>
      <c r="K193" s="430" t="s">
        <v>285</v>
      </c>
      <c r="L193" s="431"/>
      <c r="M193" s="430"/>
      <c r="N193" s="432"/>
    </row>
    <row r="194" spans="6:14" x14ac:dyDescent="0.15">
      <c r="F194" s="430"/>
      <c r="G194" s="431"/>
      <c r="H194" s="430"/>
      <c r="I194" s="432"/>
      <c r="K194" s="430" t="s">
        <v>285</v>
      </c>
      <c r="L194" s="431"/>
      <c r="M194" s="430"/>
      <c r="N194" s="432"/>
    </row>
    <row r="195" spans="6:14" x14ac:dyDescent="0.15">
      <c r="F195" s="430"/>
      <c r="G195" s="431"/>
      <c r="H195" s="430"/>
      <c r="I195" s="432"/>
      <c r="K195" s="430" t="s">
        <v>285</v>
      </c>
      <c r="L195" s="431"/>
      <c r="M195" s="430"/>
      <c r="N195" s="432"/>
    </row>
    <row r="196" spans="6:14" x14ac:dyDescent="0.15">
      <c r="F196" s="430"/>
      <c r="G196" s="431"/>
      <c r="H196" s="430"/>
      <c r="I196" s="432"/>
      <c r="K196" s="430" t="s">
        <v>285</v>
      </c>
      <c r="L196" s="431"/>
      <c r="M196" s="430"/>
      <c r="N196" s="432"/>
    </row>
    <row r="197" spans="6:14" x14ac:dyDescent="0.15">
      <c r="F197" s="430"/>
      <c r="G197" s="431"/>
      <c r="H197" s="430"/>
      <c r="I197" s="432"/>
      <c r="K197" s="430" t="s">
        <v>285</v>
      </c>
      <c r="L197" s="431"/>
      <c r="M197" s="430"/>
      <c r="N197" s="432"/>
    </row>
    <row r="198" spans="6:14" x14ac:dyDescent="0.15">
      <c r="F198" s="430"/>
      <c r="G198" s="431"/>
      <c r="H198" s="430"/>
      <c r="I198" s="432"/>
      <c r="K198" s="430" t="s">
        <v>285</v>
      </c>
      <c r="L198" s="431"/>
      <c r="M198" s="430"/>
      <c r="N198" s="432"/>
    </row>
    <row r="199" spans="6:14" x14ac:dyDescent="0.15">
      <c r="F199" s="430"/>
      <c r="G199" s="431"/>
      <c r="H199" s="430"/>
      <c r="I199" s="432"/>
      <c r="K199" s="430" t="s">
        <v>285</v>
      </c>
      <c r="L199" s="431"/>
      <c r="M199" s="430"/>
      <c r="N199" s="432"/>
    </row>
    <row r="200" spans="6:14" x14ac:dyDescent="0.15">
      <c r="F200" s="430"/>
      <c r="G200" s="431"/>
      <c r="H200" s="430"/>
      <c r="I200" s="432"/>
      <c r="K200" s="430" t="s">
        <v>285</v>
      </c>
      <c r="L200" s="431"/>
      <c r="M200" s="430"/>
      <c r="N200" s="432"/>
    </row>
    <row r="201" spans="6:14" x14ac:dyDescent="0.15">
      <c r="F201" s="430"/>
      <c r="G201" s="431"/>
      <c r="H201" s="430"/>
      <c r="I201" s="432"/>
      <c r="K201" s="430" t="s">
        <v>285</v>
      </c>
      <c r="L201" s="431"/>
      <c r="M201" s="430"/>
      <c r="N201" s="432"/>
    </row>
    <row r="202" spans="6:14" x14ac:dyDescent="0.15">
      <c r="F202" s="430"/>
      <c r="G202" s="431"/>
      <c r="H202" s="430"/>
      <c r="I202" s="432"/>
      <c r="K202" s="430" t="s">
        <v>285</v>
      </c>
      <c r="L202" s="431"/>
      <c r="M202" s="430"/>
      <c r="N202" s="432"/>
    </row>
    <row r="203" spans="6:14" x14ac:dyDescent="0.15">
      <c r="F203" s="430"/>
      <c r="G203" s="431"/>
      <c r="H203" s="430"/>
      <c r="I203" s="432"/>
      <c r="K203" s="430" t="s">
        <v>285</v>
      </c>
      <c r="L203" s="431"/>
      <c r="M203" s="430"/>
      <c r="N203" s="432"/>
    </row>
    <row r="204" spans="6:14" x14ac:dyDescent="0.15">
      <c r="F204" s="430"/>
      <c r="G204" s="431"/>
      <c r="H204" s="430"/>
      <c r="I204" s="432"/>
      <c r="K204" s="430" t="s">
        <v>285</v>
      </c>
      <c r="L204" s="431"/>
      <c r="M204" s="430"/>
      <c r="N204" s="432"/>
    </row>
    <row r="205" spans="6:14" x14ac:dyDescent="0.15">
      <c r="F205" s="430"/>
      <c r="G205" s="431"/>
      <c r="H205" s="430"/>
      <c r="I205" s="432"/>
      <c r="K205" s="430" t="s">
        <v>285</v>
      </c>
      <c r="L205" s="431"/>
      <c r="M205" s="430"/>
      <c r="N205" s="432"/>
    </row>
    <row r="206" spans="6:14" x14ac:dyDescent="0.15">
      <c r="F206" s="430"/>
      <c r="G206" s="431"/>
      <c r="H206" s="430"/>
      <c r="I206" s="432"/>
      <c r="K206" s="430" t="s">
        <v>285</v>
      </c>
      <c r="L206" s="431"/>
      <c r="M206" s="430"/>
      <c r="N206" s="432"/>
    </row>
    <row r="207" spans="6:14" x14ac:dyDescent="0.15">
      <c r="F207" s="430"/>
      <c r="G207" s="431"/>
      <c r="H207" s="430"/>
      <c r="I207" s="432"/>
      <c r="K207" s="430" t="s">
        <v>285</v>
      </c>
      <c r="L207" s="431"/>
      <c r="M207" s="430"/>
      <c r="N207" s="432"/>
    </row>
    <row r="208" spans="6:14" x14ac:dyDescent="0.15">
      <c r="F208" s="430"/>
      <c r="G208" s="431"/>
      <c r="H208" s="430"/>
      <c r="I208" s="432"/>
      <c r="K208" s="430" t="s">
        <v>285</v>
      </c>
      <c r="L208" s="431"/>
      <c r="M208" s="430"/>
      <c r="N208" s="432"/>
    </row>
    <row r="209" spans="6:14" x14ac:dyDescent="0.15">
      <c r="F209" s="430"/>
      <c r="G209" s="431"/>
      <c r="H209" s="430"/>
      <c r="I209" s="432"/>
      <c r="K209" s="430" t="s">
        <v>285</v>
      </c>
      <c r="L209" s="431"/>
      <c r="M209" s="430"/>
      <c r="N209" s="432"/>
    </row>
    <row r="210" spans="6:14" x14ac:dyDescent="0.15">
      <c r="F210" s="430"/>
      <c r="G210" s="431"/>
      <c r="H210" s="430"/>
      <c r="I210" s="432"/>
      <c r="K210" s="430" t="s">
        <v>285</v>
      </c>
      <c r="L210" s="431"/>
      <c r="M210" s="430"/>
      <c r="N210" s="432"/>
    </row>
    <row r="211" spans="6:14" x14ac:dyDescent="0.15">
      <c r="F211" s="430"/>
      <c r="G211" s="431"/>
      <c r="H211" s="430"/>
      <c r="I211" s="432"/>
      <c r="K211" s="430" t="s">
        <v>285</v>
      </c>
      <c r="L211" s="431"/>
      <c r="M211" s="430"/>
      <c r="N211" s="432"/>
    </row>
    <row r="212" spans="6:14" x14ac:dyDescent="0.15">
      <c r="F212" s="430"/>
      <c r="G212" s="431"/>
      <c r="H212" s="430"/>
      <c r="I212" s="432"/>
      <c r="K212" s="430" t="s">
        <v>285</v>
      </c>
      <c r="L212" s="431"/>
      <c r="M212" s="430"/>
      <c r="N212" s="430"/>
    </row>
    <row r="213" spans="6:14" x14ac:dyDescent="0.15">
      <c r="F213" s="430"/>
      <c r="G213" s="431"/>
      <c r="H213" s="430"/>
      <c r="I213" s="430"/>
      <c r="K213" s="430" t="s">
        <v>285</v>
      </c>
      <c r="L213" s="431"/>
      <c r="M213" s="430"/>
      <c r="N213" s="432"/>
    </row>
    <row r="214" spans="6:14" x14ac:dyDescent="0.15">
      <c r="F214" s="430"/>
      <c r="G214" s="431"/>
      <c r="H214" s="430"/>
      <c r="I214" s="430"/>
      <c r="K214" s="430" t="s">
        <v>285</v>
      </c>
      <c r="L214" s="431"/>
      <c r="M214" s="430"/>
      <c r="N214" s="432"/>
    </row>
    <row r="215" spans="6:14" x14ac:dyDescent="0.15">
      <c r="F215" s="430"/>
      <c r="G215" s="431"/>
      <c r="H215" s="430"/>
      <c r="I215" s="430"/>
      <c r="K215" s="430" t="s">
        <v>285</v>
      </c>
      <c r="L215" s="431"/>
      <c r="M215" s="430"/>
      <c r="N215" s="432"/>
    </row>
    <row r="216" spans="6:14" x14ac:dyDescent="0.15">
      <c r="F216" s="430"/>
      <c r="G216" s="431"/>
      <c r="H216" s="430"/>
      <c r="I216" s="430"/>
      <c r="K216" s="430" t="s">
        <v>285</v>
      </c>
      <c r="L216" s="431"/>
      <c r="M216" s="430"/>
      <c r="N216" s="432"/>
    </row>
    <row r="217" spans="6:14" x14ac:dyDescent="0.15">
      <c r="F217" s="430"/>
      <c r="G217" s="431"/>
      <c r="H217" s="430"/>
      <c r="I217" s="430"/>
      <c r="K217" s="430" t="s">
        <v>285</v>
      </c>
      <c r="L217" s="431"/>
      <c r="M217" s="430"/>
      <c r="N217" s="432"/>
    </row>
    <row r="218" spans="6:14" x14ac:dyDescent="0.15">
      <c r="F218" s="430"/>
      <c r="G218" s="431"/>
      <c r="H218" s="430"/>
      <c r="I218" s="432"/>
      <c r="K218" s="430" t="s">
        <v>285</v>
      </c>
      <c r="L218" s="431"/>
      <c r="M218" s="430"/>
      <c r="N218" s="432"/>
    </row>
    <row r="219" spans="6:14" x14ac:dyDescent="0.15">
      <c r="F219" s="430"/>
      <c r="G219" s="431"/>
      <c r="H219" s="430"/>
      <c r="I219" s="432"/>
      <c r="K219" s="430" t="s">
        <v>285</v>
      </c>
      <c r="L219" s="431"/>
      <c r="M219" s="430"/>
      <c r="N219" s="432"/>
    </row>
    <row r="220" spans="6:14" x14ac:dyDescent="0.15">
      <c r="F220" s="430"/>
      <c r="G220" s="431"/>
      <c r="H220" s="430"/>
      <c r="I220" s="432"/>
      <c r="K220" s="430" t="s">
        <v>285</v>
      </c>
      <c r="L220" s="431"/>
      <c r="M220" s="430"/>
      <c r="N220" s="432"/>
    </row>
    <row r="221" spans="6:14" x14ac:dyDescent="0.15">
      <c r="F221" s="430"/>
      <c r="G221" s="431"/>
      <c r="H221" s="430"/>
      <c r="I221" s="432"/>
      <c r="K221" s="430" t="s">
        <v>285</v>
      </c>
      <c r="L221" s="431"/>
      <c r="M221" s="430"/>
      <c r="N221" s="432"/>
    </row>
    <row r="222" spans="6:14" x14ac:dyDescent="0.15">
      <c r="F222" s="430"/>
      <c r="G222" s="431"/>
      <c r="H222" s="430"/>
      <c r="I222" s="430"/>
      <c r="K222" s="430" t="s">
        <v>285</v>
      </c>
      <c r="L222" s="431"/>
      <c r="M222" s="430"/>
      <c r="N222" s="430"/>
    </row>
    <row r="223" spans="6:14" x14ac:dyDescent="0.15">
      <c r="F223" s="430"/>
      <c r="G223" s="431"/>
      <c r="H223" s="430"/>
      <c r="I223" s="432"/>
      <c r="K223" s="430" t="s">
        <v>285</v>
      </c>
      <c r="L223" s="431"/>
      <c r="M223" s="430"/>
      <c r="N223" s="432"/>
    </row>
    <row r="224" spans="6:14" x14ac:dyDescent="0.15">
      <c r="F224" s="430"/>
      <c r="G224" s="431"/>
      <c r="H224" s="430"/>
      <c r="I224" s="430"/>
      <c r="K224" s="430" t="s">
        <v>285</v>
      </c>
      <c r="L224" s="431"/>
      <c r="M224" s="430"/>
      <c r="N224" s="432"/>
    </row>
    <row r="225" spans="6:14" x14ac:dyDescent="0.15">
      <c r="F225" s="430"/>
      <c r="G225" s="431"/>
      <c r="H225" s="430"/>
      <c r="I225" s="432"/>
      <c r="K225" s="430" t="s">
        <v>285</v>
      </c>
      <c r="L225" s="431"/>
      <c r="M225" s="430"/>
      <c r="N225" s="432"/>
    </row>
    <row r="226" spans="6:14" x14ac:dyDescent="0.15">
      <c r="F226" s="430"/>
      <c r="G226" s="431"/>
      <c r="H226" s="430"/>
      <c r="I226" s="432"/>
      <c r="K226" s="430" t="s">
        <v>285</v>
      </c>
      <c r="L226" s="431"/>
      <c r="M226" s="430"/>
      <c r="N226" s="432"/>
    </row>
    <row r="227" spans="6:14" x14ac:dyDescent="0.15">
      <c r="F227" s="430"/>
      <c r="G227" s="431"/>
      <c r="H227" s="430"/>
      <c r="I227" s="432"/>
      <c r="K227" s="430" t="s">
        <v>285</v>
      </c>
      <c r="L227" s="431"/>
      <c r="M227" s="430"/>
      <c r="N227" s="432"/>
    </row>
    <row r="228" spans="6:14" x14ac:dyDescent="0.15">
      <c r="F228" s="430"/>
      <c r="G228" s="431"/>
      <c r="H228" s="430"/>
      <c r="I228" s="430"/>
      <c r="K228" s="430" t="s">
        <v>285</v>
      </c>
      <c r="L228" s="444"/>
      <c r="M228" s="445"/>
      <c r="N228" s="445"/>
    </row>
    <row r="229" spans="6:14" x14ac:dyDescent="0.15">
      <c r="F229" s="430"/>
      <c r="G229" s="431"/>
      <c r="H229" s="430"/>
      <c r="I229" s="430"/>
      <c r="K229" s="430" t="s">
        <v>285</v>
      </c>
      <c r="L229" s="444"/>
      <c r="M229" s="445"/>
      <c r="N229" s="445"/>
    </row>
    <row r="230" spans="6:14" x14ac:dyDescent="0.15">
      <c r="F230" s="430"/>
      <c r="G230" s="431"/>
      <c r="H230" s="430"/>
      <c r="I230" s="430"/>
      <c r="K230" s="430" t="s">
        <v>285</v>
      </c>
      <c r="L230" s="444"/>
      <c r="M230" s="445"/>
      <c r="N230" s="445"/>
    </row>
    <row r="231" spans="6:14" x14ac:dyDescent="0.15">
      <c r="F231" s="430"/>
      <c r="G231" s="431"/>
      <c r="H231" s="430"/>
      <c r="I231" s="432"/>
      <c r="K231" s="430" t="s">
        <v>285</v>
      </c>
      <c r="L231" s="444"/>
      <c r="M231" s="445"/>
      <c r="N231" s="445"/>
    </row>
    <row r="232" spans="6:14" x14ac:dyDescent="0.15">
      <c r="G232" s="431"/>
      <c r="H232" s="430"/>
      <c r="I232" s="432"/>
      <c r="K232" s="430" t="s">
        <v>285</v>
      </c>
      <c r="L232" s="444"/>
      <c r="M232" s="445"/>
      <c r="N232" s="445"/>
    </row>
    <row r="233" spans="6:14" x14ac:dyDescent="0.15">
      <c r="G233" s="431"/>
      <c r="H233" s="430"/>
      <c r="I233" s="432"/>
      <c r="K233" s="430" t="s">
        <v>285</v>
      </c>
      <c r="L233" s="444"/>
      <c r="M233" s="445"/>
      <c r="N233" s="445"/>
    </row>
    <row r="234" spans="6:14" x14ac:dyDescent="0.15">
      <c r="G234" s="431"/>
      <c r="H234" s="430"/>
      <c r="I234" s="432"/>
      <c r="K234" s="430" t="s">
        <v>285</v>
      </c>
      <c r="L234" s="444"/>
      <c r="M234" s="445"/>
      <c r="N234" s="445"/>
    </row>
    <row r="235" spans="6:14" x14ac:dyDescent="0.15">
      <c r="G235" s="431"/>
      <c r="H235" s="430"/>
      <c r="I235" s="432"/>
      <c r="K235" s="430" t="s">
        <v>285</v>
      </c>
      <c r="L235" s="444"/>
      <c r="M235" s="445"/>
      <c r="N235" s="445"/>
    </row>
    <row r="236" spans="6:14" x14ac:dyDescent="0.15">
      <c r="G236" s="431"/>
      <c r="H236" s="430"/>
      <c r="I236" s="432"/>
      <c r="K236" s="430" t="s">
        <v>285</v>
      </c>
      <c r="L236" s="444"/>
      <c r="M236" s="445"/>
      <c r="N236" s="445"/>
    </row>
    <row r="237" spans="6:14" x14ac:dyDescent="0.15">
      <c r="G237" s="431"/>
      <c r="H237" s="430"/>
      <c r="I237" s="432"/>
      <c r="K237" s="430" t="s">
        <v>285</v>
      </c>
      <c r="L237" s="444"/>
      <c r="M237" s="445"/>
      <c r="N237" s="445"/>
    </row>
    <row r="238" spans="6:14" x14ac:dyDescent="0.15">
      <c r="G238" s="431"/>
      <c r="H238" s="430"/>
      <c r="I238" s="432"/>
      <c r="K238" s="430" t="s">
        <v>285</v>
      </c>
      <c r="L238" s="444"/>
      <c r="M238" s="445"/>
      <c r="N238" s="445"/>
    </row>
    <row r="239" spans="6:14" x14ac:dyDescent="0.15">
      <c r="G239" s="431"/>
      <c r="H239" s="430"/>
      <c r="I239" s="432"/>
      <c r="K239" s="430" t="s">
        <v>285</v>
      </c>
      <c r="L239" s="444"/>
      <c r="M239" s="445"/>
      <c r="N239" s="445"/>
    </row>
    <row r="240" spans="6:14" x14ac:dyDescent="0.15">
      <c r="G240" s="431"/>
      <c r="H240" s="430"/>
      <c r="I240" s="432"/>
      <c r="K240" s="430" t="s">
        <v>285</v>
      </c>
      <c r="L240" s="444"/>
      <c r="M240" s="445"/>
      <c r="N240" s="445"/>
    </row>
    <row r="241" spans="7:14" x14ac:dyDescent="0.15">
      <c r="G241" s="431"/>
      <c r="H241" s="430"/>
      <c r="I241" s="432"/>
      <c r="K241" s="430" t="s">
        <v>285</v>
      </c>
      <c r="L241" s="431"/>
      <c r="M241" s="430"/>
      <c r="N241" s="432"/>
    </row>
    <row r="242" spans="7:14" x14ac:dyDescent="0.15">
      <c r="G242" s="431"/>
      <c r="H242" s="430"/>
      <c r="I242" s="432"/>
      <c r="K242" s="430" t="s">
        <v>285</v>
      </c>
      <c r="L242" s="431"/>
      <c r="M242" s="430"/>
      <c r="N242" s="432"/>
    </row>
    <row r="243" spans="7:14" x14ac:dyDescent="0.15">
      <c r="G243" s="431"/>
      <c r="H243" s="430"/>
      <c r="I243" s="432"/>
      <c r="K243" s="430" t="s">
        <v>285</v>
      </c>
      <c r="L243" s="431"/>
      <c r="M243" s="430"/>
      <c r="N243" s="432"/>
    </row>
    <row r="244" spans="7:14" x14ac:dyDescent="0.15">
      <c r="G244" s="431"/>
      <c r="H244" s="430"/>
      <c r="I244" s="432"/>
      <c r="K244" s="430" t="s">
        <v>285</v>
      </c>
      <c r="L244" s="477"/>
      <c r="M244" s="478"/>
      <c r="N244" s="432"/>
    </row>
    <row r="245" spans="7:14" x14ac:dyDescent="0.15">
      <c r="G245" s="431"/>
      <c r="H245" s="430"/>
      <c r="I245" s="432"/>
      <c r="K245" s="430" t="s">
        <v>285</v>
      </c>
      <c r="L245" s="431"/>
      <c r="M245" s="430"/>
      <c r="N245" s="432"/>
    </row>
    <row r="246" spans="7:14" x14ac:dyDescent="0.15">
      <c r="G246" s="431"/>
      <c r="H246" s="430"/>
      <c r="I246" s="432"/>
      <c r="K246" s="430" t="s">
        <v>285</v>
      </c>
      <c r="L246" s="431"/>
      <c r="M246" s="430"/>
      <c r="N246" s="432"/>
    </row>
    <row r="247" spans="7:14" x14ac:dyDescent="0.15">
      <c r="G247" s="431"/>
      <c r="H247" s="430"/>
      <c r="I247" s="432"/>
      <c r="K247" s="430" t="s">
        <v>285</v>
      </c>
      <c r="L247" s="431"/>
      <c r="M247" s="430"/>
      <c r="N247" s="432"/>
    </row>
    <row r="248" spans="7:14" x14ac:dyDescent="0.15">
      <c r="G248" s="431"/>
      <c r="H248" s="430"/>
      <c r="I248" s="432"/>
      <c r="K248" s="430" t="s">
        <v>285</v>
      </c>
      <c r="L248" s="431"/>
      <c r="M248" s="430"/>
      <c r="N248" s="432"/>
    </row>
    <row r="249" spans="7:14" x14ac:dyDescent="0.15">
      <c r="G249" s="431"/>
      <c r="H249" s="430"/>
      <c r="I249" s="432"/>
      <c r="K249" s="430" t="s">
        <v>285</v>
      </c>
      <c r="L249" s="431"/>
      <c r="M249" s="430"/>
      <c r="N249" s="432"/>
    </row>
    <row r="250" spans="7:14" x14ac:dyDescent="0.15">
      <c r="G250" s="431"/>
      <c r="H250" s="430"/>
      <c r="I250" s="432"/>
      <c r="K250" s="430" t="s">
        <v>285</v>
      </c>
      <c r="L250" s="431"/>
      <c r="M250" s="430"/>
      <c r="N250" s="432"/>
    </row>
    <row r="251" spans="7:14" x14ac:dyDescent="0.15">
      <c r="G251" s="431"/>
      <c r="H251" s="430"/>
      <c r="I251" s="432"/>
      <c r="K251" s="430" t="s">
        <v>285</v>
      </c>
      <c r="L251" s="431"/>
      <c r="M251" s="430"/>
      <c r="N251" s="432"/>
    </row>
    <row r="252" spans="7:14" x14ac:dyDescent="0.15">
      <c r="G252" s="431"/>
      <c r="H252" s="430"/>
      <c r="I252" s="432"/>
      <c r="K252" s="430" t="s">
        <v>285</v>
      </c>
      <c r="L252" s="431"/>
      <c r="M252" s="430"/>
      <c r="N252" s="432"/>
    </row>
    <row r="253" spans="7:14" x14ac:dyDescent="0.15">
      <c r="G253" s="431"/>
      <c r="H253" s="430"/>
      <c r="I253" s="432"/>
      <c r="K253" s="430" t="s">
        <v>285</v>
      </c>
      <c r="L253" s="431"/>
      <c r="M253" s="430"/>
      <c r="N253" s="432"/>
    </row>
    <row r="254" spans="7:14" x14ac:dyDescent="0.15">
      <c r="G254" s="431"/>
      <c r="H254" s="430"/>
      <c r="I254" s="432"/>
      <c r="K254" s="430" t="s">
        <v>285</v>
      </c>
      <c r="L254" s="431"/>
      <c r="M254" s="430"/>
      <c r="N254" s="432"/>
    </row>
    <row r="255" spans="7:14" x14ac:dyDescent="0.15">
      <c r="G255" s="431"/>
      <c r="H255" s="430"/>
      <c r="I255" s="432"/>
      <c r="K255" s="430" t="s">
        <v>285</v>
      </c>
      <c r="L255" s="431"/>
      <c r="M255" s="430"/>
      <c r="N255" s="432"/>
    </row>
    <row r="256" spans="7:14" x14ac:dyDescent="0.15">
      <c r="G256" s="431"/>
      <c r="H256" s="430"/>
      <c r="I256" s="432"/>
      <c r="K256" s="430" t="s">
        <v>285</v>
      </c>
      <c r="L256" s="431"/>
      <c r="M256" s="430"/>
      <c r="N256" s="432"/>
    </row>
    <row r="257" spans="7:14" x14ac:dyDescent="0.15">
      <c r="G257" s="434"/>
      <c r="K257" s="430" t="s">
        <v>285</v>
      </c>
      <c r="L257" s="431"/>
      <c r="M257" s="430"/>
      <c r="N257" s="432"/>
    </row>
    <row r="258" spans="7:14" x14ac:dyDescent="0.15">
      <c r="G258" s="434"/>
      <c r="K258" s="430" t="s">
        <v>285</v>
      </c>
      <c r="L258" s="472"/>
      <c r="M258" s="430"/>
      <c r="N258" s="432"/>
    </row>
    <row r="259" spans="7:14" x14ac:dyDescent="0.15">
      <c r="G259" s="434"/>
      <c r="K259" s="430" t="s">
        <v>285</v>
      </c>
      <c r="L259" s="431"/>
      <c r="M259" s="430"/>
      <c r="N259" s="432"/>
    </row>
    <row r="260" spans="7:14" x14ac:dyDescent="0.15">
      <c r="K260" s="430" t="s">
        <v>285</v>
      </c>
      <c r="L260" s="431"/>
      <c r="M260" s="430"/>
      <c r="N260" s="432"/>
    </row>
    <row r="261" spans="7:14" x14ac:dyDescent="0.15">
      <c r="K261" s="430" t="s">
        <v>285</v>
      </c>
      <c r="L261" s="431"/>
      <c r="M261" s="430"/>
      <c r="N261" s="432"/>
    </row>
    <row r="262" spans="7:14" x14ac:dyDescent="0.15">
      <c r="K262" s="430" t="s">
        <v>285</v>
      </c>
      <c r="L262" s="431"/>
      <c r="M262" s="430"/>
      <c r="N262" s="430"/>
    </row>
    <row r="263" spans="7:14" x14ac:dyDescent="0.15">
      <c r="K263" s="430" t="s">
        <v>285</v>
      </c>
      <c r="L263" s="431"/>
      <c r="M263" s="430"/>
      <c r="N263" s="432"/>
    </row>
    <row r="264" spans="7:14" x14ac:dyDescent="0.15">
      <c r="K264" s="430" t="s">
        <v>285</v>
      </c>
      <c r="L264" s="431"/>
      <c r="M264" s="430"/>
      <c r="N264" s="432"/>
    </row>
    <row r="265" spans="7:14" x14ac:dyDescent="0.15">
      <c r="K265" s="430" t="s">
        <v>285</v>
      </c>
      <c r="L265" s="431"/>
      <c r="M265" s="430"/>
      <c r="N265" s="432"/>
    </row>
    <row r="266" spans="7:14" x14ac:dyDescent="0.15">
      <c r="K266" s="430" t="s">
        <v>285</v>
      </c>
      <c r="L266" s="431"/>
      <c r="M266" s="430"/>
      <c r="N266" s="432"/>
    </row>
    <row r="267" spans="7:14" x14ac:dyDescent="0.15">
      <c r="K267" s="430" t="s">
        <v>285</v>
      </c>
      <c r="L267" s="431"/>
      <c r="M267" s="430"/>
      <c r="N267" s="432"/>
    </row>
    <row r="268" spans="7:14" x14ac:dyDescent="0.15">
      <c r="K268" s="430" t="s">
        <v>285</v>
      </c>
      <c r="L268" s="431"/>
      <c r="M268" s="430"/>
      <c r="N268" s="432"/>
    </row>
    <row r="269" spans="7:14" x14ac:dyDescent="0.15">
      <c r="K269" s="430" t="s">
        <v>285</v>
      </c>
      <c r="L269" s="431"/>
      <c r="M269" s="430"/>
      <c r="N269" s="432"/>
    </row>
    <row r="270" spans="7:14" x14ac:dyDescent="0.15">
      <c r="L270" s="431"/>
      <c r="M270" s="430"/>
      <c r="N270" s="432"/>
    </row>
    <row r="271" spans="7:14" x14ac:dyDescent="0.15">
      <c r="L271" s="431"/>
      <c r="M271" s="430"/>
      <c r="N271" s="432"/>
    </row>
    <row r="272" spans="7:14" x14ac:dyDescent="0.15">
      <c r="L272" s="431"/>
      <c r="M272" s="430"/>
      <c r="N272" s="432"/>
    </row>
    <row r="273" spans="12:12" x14ac:dyDescent="0.15">
      <c r="L273" s="434"/>
    </row>
    <row r="274" spans="12:12" x14ac:dyDescent="0.15">
      <c r="L274" s="434"/>
    </row>
    <row r="275" spans="12:12" x14ac:dyDescent="0.15">
      <c r="L275" s="434"/>
    </row>
    <row r="276" spans="12:12" x14ac:dyDescent="0.15">
      <c r="L276" s="434"/>
    </row>
    <row r="277" spans="12:12" x14ac:dyDescent="0.15">
      <c r="L277" s="434"/>
    </row>
    <row r="278" spans="12:12" x14ac:dyDescent="0.15">
      <c r="L278" s="434"/>
    </row>
  </sheetData>
  <sortState xmlns:xlrd2="http://schemas.microsoft.com/office/spreadsheetml/2017/richdata2" ref="L172:N192">
    <sortCondition ref="M172:M192"/>
  </sortState>
  <mergeCells count="1">
    <mergeCell ref="A1:S1"/>
  </mergeCells>
  <pageMargins left="0" right="0" top="0" bottom="0" header="0" footer="0"/>
  <pageSetup scale="54" orientation="landscape" horizontalDpi="1200" verticalDpi="120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19DDB-FAF3-4A52-BDB1-8664953D2575}">
  <dimension ref="A1:F485"/>
  <sheetViews>
    <sheetView tabSelected="1" zoomScale="200" zoomScaleNormal="200" workbookViewId="0">
      <selection activeCell="D134" sqref="D134"/>
    </sheetView>
  </sheetViews>
  <sheetFormatPr defaultRowHeight="15" x14ac:dyDescent="0.25"/>
  <cols>
    <col min="1" max="1" width="4.140625" style="2" bestFit="1" customWidth="1"/>
    <col min="2" max="2" width="17" style="2" bestFit="1" customWidth="1"/>
    <col min="3" max="3" width="3.140625" style="2" bestFit="1" customWidth="1"/>
    <col min="4" max="4" width="90.140625" style="438" customWidth="1"/>
    <col min="5" max="5" width="4.7109375" style="433" customWidth="1"/>
    <col min="6" max="6" width="4" style="2" customWidth="1"/>
    <col min="7" max="16384" width="9.140625" style="2"/>
  </cols>
  <sheetData>
    <row r="1" spans="1:6" customFormat="1" x14ac:dyDescent="0.25">
      <c r="A1" s="617" t="s">
        <v>4065</v>
      </c>
      <c r="B1" s="433" t="s">
        <v>2229</v>
      </c>
      <c r="C1" s="433" t="s">
        <v>1517</v>
      </c>
      <c r="D1" s="452" t="s">
        <v>1666</v>
      </c>
      <c r="E1" s="433" t="s">
        <v>3396</v>
      </c>
      <c r="F1" s="433" t="s">
        <v>3397</v>
      </c>
    </row>
    <row r="2" spans="1:6" s="5" customFormat="1" ht="8.25" x14ac:dyDescent="0.15">
      <c r="A2" s="651">
        <v>1</v>
      </c>
      <c r="B2" s="652" t="s">
        <v>3210</v>
      </c>
      <c r="C2" s="651">
        <v>26</v>
      </c>
      <c r="D2" s="653" t="s">
        <v>3398</v>
      </c>
      <c r="E2" s="651">
        <v>1</v>
      </c>
      <c r="F2" s="651">
        <v>1</v>
      </c>
    </row>
    <row r="3" spans="1:6" s="5" customFormat="1" ht="16.5" x14ac:dyDescent="0.15">
      <c r="A3" s="651">
        <v>2</v>
      </c>
      <c r="B3" s="652" t="s">
        <v>3211</v>
      </c>
      <c r="C3" s="651">
        <v>26</v>
      </c>
      <c r="D3" s="653" t="s">
        <v>3399</v>
      </c>
      <c r="E3" s="651">
        <v>2</v>
      </c>
      <c r="F3" s="651">
        <v>3</v>
      </c>
    </row>
    <row r="4" spans="1:6" s="5" customFormat="1" ht="16.5" customHeight="1" x14ac:dyDescent="0.15">
      <c r="A4" s="651">
        <v>3</v>
      </c>
      <c r="B4" s="652" t="s">
        <v>3212</v>
      </c>
      <c r="C4" s="651">
        <v>24</v>
      </c>
      <c r="D4" s="653" t="s">
        <v>3400</v>
      </c>
      <c r="E4" s="651">
        <v>3</v>
      </c>
      <c r="F4" s="651">
        <v>2</v>
      </c>
    </row>
    <row r="5" spans="1:6" s="5" customFormat="1" ht="13.5" customHeight="1" x14ac:dyDescent="0.15">
      <c r="A5" s="651">
        <v>4</v>
      </c>
      <c r="B5" s="652" t="s">
        <v>2815</v>
      </c>
      <c r="C5" s="651">
        <v>29</v>
      </c>
      <c r="D5" s="653" t="s">
        <v>3401</v>
      </c>
      <c r="E5" s="651">
        <v>4</v>
      </c>
      <c r="F5" s="651">
        <v>12</v>
      </c>
    </row>
    <row r="6" spans="1:6" s="5" customFormat="1" ht="16.5" x14ac:dyDescent="0.15">
      <c r="A6" s="651">
        <v>5</v>
      </c>
      <c r="B6" s="652" t="s">
        <v>2816</v>
      </c>
      <c r="C6" s="651">
        <v>30</v>
      </c>
      <c r="D6" s="653" t="s">
        <v>3402</v>
      </c>
      <c r="E6" s="651">
        <v>5</v>
      </c>
      <c r="F6" s="651">
        <v>15</v>
      </c>
    </row>
    <row r="7" spans="1:6" s="5" customFormat="1" ht="16.5" x14ac:dyDescent="0.15">
      <c r="A7" s="651">
        <v>6</v>
      </c>
      <c r="B7" s="652" t="s">
        <v>1644</v>
      </c>
      <c r="C7" s="651">
        <v>23</v>
      </c>
      <c r="D7" s="653" t="s">
        <v>3403</v>
      </c>
      <c r="E7" s="651">
        <v>6</v>
      </c>
      <c r="F7" s="651">
        <v>11</v>
      </c>
    </row>
    <row r="8" spans="1:6" s="5" customFormat="1" ht="8.25" x14ac:dyDescent="0.15">
      <c r="A8" s="609">
        <v>7</v>
      </c>
      <c r="B8" s="610" t="s">
        <v>2929</v>
      </c>
      <c r="C8" s="609">
        <v>24</v>
      </c>
      <c r="D8" s="611" t="s">
        <v>3404</v>
      </c>
      <c r="E8" s="609">
        <v>7</v>
      </c>
      <c r="F8" s="609">
        <v>6</v>
      </c>
    </row>
    <row r="9" spans="1:6" s="5" customFormat="1" ht="16.5" x14ac:dyDescent="0.15">
      <c r="A9" s="609">
        <v>8</v>
      </c>
      <c r="B9" s="610" t="s">
        <v>2931</v>
      </c>
      <c r="C9" s="609">
        <v>23</v>
      </c>
      <c r="D9" s="611" t="s">
        <v>3405</v>
      </c>
      <c r="E9" s="609">
        <v>8</v>
      </c>
      <c r="F9" s="609">
        <v>7</v>
      </c>
    </row>
    <row r="10" spans="1:6" s="5" customFormat="1" ht="16.5" x14ac:dyDescent="0.15">
      <c r="A10" s="609">
        <v>9</v>
      </c>
      <c r="B10" s="610" t="s">
        <v>3814</v>
      </c>
      <c r="C10" s="609">
        <v>25</v>
      </c>
      <c r="D10" s="611" t="s">
        <v>3406</v>
      </c>
      <c r="E10" s="609">
        <v>9</v>
      </c>
      <c r="F10" s="609">
        <v>5</v>
      </c>
    </row>
    <row r="11" spans="1:6" s="5" customFormat="1" ht="16.5" x14ac:dyDescent="0.15">
      <c r="A11" s="609">
        <v>10</v>
      </c>
      <c r="B11" s="610" t="s">
        <v>2819</v>
      </c>
      <c r="C11" s="609">
        <v>27</v>
      </c>
      <c r="D11" s="611" t="s">
        <v>3407</v>
      </c>
      <c r="E11" s="609">
        <v>10</v>
      </c>
      <c r="F11" s="609">
        <v>56</v>
      </c>
    </row>
    <row r="12" spans="1:6" s="5" customFormat="1" ht="8.25" x14ac:dyDescent="0.15">
      <c r="A12" s="609">
        <v>11</v>
      </c>
      <c r="B12" s="610" t="s">
        <v>2820</v>
      </c>
      <c r="C12" s="609">
        <v>25</v>
      </c>
      <c r="D12" s="611" t="s">
        <v>3408</v>
      </c>
      <c r="E12" s="609">
        <v>11</v>
      </c>
      <c r="F12" s="609">
        <v>4</v>
      </c>
    </row>
    <row r="13" spans="1:6" s="5" customFormat="1" ht="16.5" x14ac:dyDescent="0.15">
      <c r="A13" s="609">
        <v>12</v>
      </c>
      <c r="B13" s="610" t="s">
        <v>1640</v>
      </c>
      <c r="C13" s="609">
        <v>24</v>
      </c>
      <c r="D13" s="611" t="s">
        <v>3409</v>
      </c>
      <c r="E13" s="609">
        <v>12</v>
      </c>
      <c r="F13" s="609">
        <v>28</v>
      </c>
    </row>
    <row r="14" spans="1:6" s="5" customFormat="1" ht="16.5" x14ac:dyDescent="0.15">
      <c r="A14" s="609">
        <v>13</v>
      </c>
      <c r="B14" s="610" t="s">
        <v>3213</v>
      </c>
      <c r="C14" s="609">
        <v>27</v>
      </c>
      <c r="D14" s="611" t="s">
        <v>3410</v>
      </c>
      <c r="E14" s="609">
        <v>13</v>
      </c>
      <c r="F14" s="609">
        <v>8</v>
      </c>
    </row>
    <row r="15" spans="1:6" s="5" customFormat="1" ht="16.5" x14ac:dyDescent="0.15">
      <c r="A15" s="609">
        <v>14</v>
      </c>
      <c r="B15" s="610" t="s">
        <v>3214</v>
      </c>
      <c r="C15" s="609">
        <v>27</v>
      </c>
      <c r="D15" s="611" t="s">
        <v>3411</v>
      </c>
      <c r="E15" s="609">
        <v>14</v>
      </c>
      <c r="F15" s="609">
        <v>10</v>
      </c>
    </row>
    <row r="16" spans="1:6" s="5" customFormat="1" ht="8.25" x14ac:dyDescent="0.15">
      <c r="A16" s="609">
        <v>15</v>
      </c>
      <c r="B16" s="610" t="s">
        <v>3216</v>
      </c>
      <c r="C16" s="609">
        <v>25</v>
      </c>
      <c r="D16" s="611" t="s">
        <v>3412</v>
      </c>
      <c r="E16" s="609">
        <v>15</v>
      </c>
      <c r="F16" s="609">
        <v>35</v>
      </c>
    </row>
    <row r="17" spans="1:6" s="5" customFormat="1" ht="16.5" x14ac:dyDescent="0.15">
      <c r="A17" s="609">
        <v>16</v>
      </c>
      <c r="B17" s="610" t="s">
        <v>3217</v>
      </c>
      <c r="C17" s="609">
        <v>24</v>
      </c>
      <c r="D17" s="611" t="s">
        <v>3413</v>
      </c>
      <c r="E17" s="609">
        <v>16</v>
      </c>
      <c r="F17" s="609">
        <v>27</v>
      </c>
    </row>
    <row r="18" spans="1:6" s="5" customFormat="1" ht="16.5" x14ac:dyDescent="0.15">
      <c r="A18" s="6">
        <v>17</v>
      </c>
      <c r="B18" s="7" t="s">
        <v>3230</v>
      </c>
      <c r="C18" s="6">
        <v>22</v>
      </c>
      <c r="D18" s="453" t="s">
        <v>3414</v>
      </c>
      <c r="E18" s="6">
        <v>17</v>
      </c>
      <c r="F18" s="6">
        <v>36</v>
      </c>
    </row>
    <row r="19" spans="1:6" s="7" customFormat="1" ht="16.5" x14ac:dyDescent="0.15">
      <c r="A19" s="6">
        <v>18</v>
      </c>
      <c r="B19" s="7" t="s">
        <v>3222</v>
      </c>
      <c r="C19" s="6">
        <v>21</v>
      </c>
      <c r="D19" s="453" t="s">
        <v>3415</v>
      </c>
      <c r="E19" s="6">
        <v>18</v>
      </c>
      <c r="F19" s="6"/>
    </row>
    <row r="20" spans="1:6" s="7" customFormat="1" ht="16.5" x14ac:dyDescent="0.15">
      <c r="A20" s="6">
        <v>19</v>
      </c>
      <c r="B20" s="7" t="s">
        <v>3225</v>
      </c>
      <c r="C20" s="6">
        <v>24</v>
      </c>
      <c r="D20" s="453" t="s">
        <v>3416</v>
      </c>
      <c r="E20" s="6">
        <v>19</v>
      </c>
      <c r="F20" s="6">
        <v>42</v>
      </c>
    </row>
    <row r="21" spans="1:6" s="7" customFormat="1" ht="16.5" x14ac:dyDescent="0.15">
      <c r="A21" s="6">
        <v>20</v>
      </c>
      <c r="B21" s="7" t="s">
        <v>3223</v>
      </c>
      <c r="C21" s="6">
        <v>25</v>
      </c>
      <c r="D21" s="453" t="s">
        <v>3417</v>
      </c>
      <c r="E21" s="6">
        <v>20</v>
      </c>
      <c r="F21" s="6">
        <v>20</v>
      </c>
    </row>
    <row r="22" spans="1:6" s="7" customFormat="1" ht="16.5" x14ac:dyDescent="0.15">
      <c r="A22" s="6">
        <v>21</v>
      </c>
      <c r="B22" s="7" t="s">
        <v>3091</v>
      </c>
      <c r="C22" s="6">
        <v>22</v>
      </c>
      <c r="D22" s="453" t="s">
        <v>3418</v>
      </c>
      <c r="E22" s="6">
        <v>21</v>
      </c>
      <c r="F22" s="6">
        <v>18</v>
      </c>
    </row>
    <row r="23" spans="1:6" s="7" customFormat="1" ht="16.5" x14ac:dyDescent="0.15">
      <c r="A23" s="6">
        <v>22</v>
      </c>
      <c r="B23" s="7" t="s">
        <v>2838</v>
      </c>
      <c r="C23" s="6">
        <v>31</v>
      </c>
      <c r="D23" s="453" t="s">
        <v>3419</v>
      </c>
      <c r="E23" s="6">
        <v>22</v>
      </c>
      <c r="F23" s="6">
        <v>16</v>
      </c>
    </row>
    <row r="24" spans="1:6" s="7" customFormat="1" ht="16.5" x14ac:dyDescent="0.15">
      <c r="A24" s="6">
        <v>23</v>
      </c>
      <c r="B24" s="7" t="s">
        <v>2942</v>
      </c>
      <c r="C24" s="6">
        <v>21</v>
      </c>
      <c r="D24" s="453" t="s">
        <v>3420</v>
      </c>
      <c r="E24" s="6">
        <v>23</v>
      </c>
      <c r="F24" s="6"/>
    </row>
    <row r="25" spans="1:6" s="7" customFormat="1" ht="8.25" x14ac:dyDescent="0.15">
      <c r="A25" s="6">
        <v>24</v>
      </c>
      <c r="B25" s="7" t="s">
        <v>2940</v>
      </c>
      <c r="C25" s="6">
        <v>25</v>
      </c>
      <c r="D25" s="453" t="s">
        <v>3421</v>
      </c>
      <c r="E25" s="6">
        <v>24</v>
      </c>
      <c r="F25" s="6">
        <v>14</v>
      </c>
    </row>
    <row r="26" spans="1:6" s="7" customFormat="1" ht="16.5" x14ac:dyDescent="0.15">
      <c r="A26" s="6">
        <v>25</v>
      </c>
      <c r="B26" s="7" t="s">
        <v>2941</v>
      </c>
      <c r="C26" s="6">
        <v>24</v>
      </c>
      <c r="D26" s="453" t="s">
        <v>3422</v>
      </c>
      <c r="E26" s="6">
        <v>25</v>
      </c>
      <c r="F26" s="6">
        <v>48</v>
      </c>
    </row>
    <row r="27" spans="1:6" s="7" customFormat="1" ht="8.25" x14ac:dyDescent="0.15">
      <c r="A27" s="6">
        <v>26</v>
      </c>
      <c r="B27" s="7" t="s">
        <v>1653</v>
      </c>
      <c r="C27" s="6">
        <v>24</v>
      </c>
      <c r="D27" s="453" t="s">
        <v>3423</v>
      </c>
      <c r="E27" s="6">
        <v>26</v>
      </c>
      <c r="F27" s="6">
        <v>13</v>
      </c>
    </row>
    <row r="28" spans="1:6" s="7" customFormat="1" ht="16.5" x14ac:dyDescent="0.15">
      <c r="A28" s="6">
        <v>27</v>
      </c>
      <c r="B28" s="7" t="s">
        <v>3233</v>
      </c>
      <c r="C28" s="6">
        <v>23</v>
      </c>
      <c r="D28" s="453" t="s">
        <v>3424</v>
      </c>
      <c r="E28" s="6">
        <v>27</v>
      </c>
      <c r="F28" s="6">
        <v>41</v>
      </c>
    </row>
    <row r="29" spans="1:6" s="7" customFormat="1" ht="16.5" x14ac:dyDescent="0.15">
      <c r="A29" s="6">
        <v>28</v>
      </c>
      <c r="B29" s="7" t="s">
        <v>3219</v>
      </c>
      <c r="C29" s="6">
        <v>26</v>
      </c>
      <c r="D29" s="453" t="s">
        <v>3425</v>
      </c>
      <c r="E29" s="6">
        <v>28</v>
      </c>
      <c r="F29" s="6">
        <v>9</v>
      </c>
    </row>
    <row r="30" spans="1:6" s="7" customFormat="1" ht="16.5" x14ac:dyDescent="0.15">
      <c r="A30" s="6">
        <v>29</v>
      </c>
      <c r="B30" s="7" t="s">
        <v>2944</v>
      </c>
      <c r="C30" s="6">
        <v>23</v>
      </c>
      <c r="D30" s="453" t="s">
        <v>3426</v>
      </c>
      <c r="E30" s="6">
        <v>29</v>
      </c>
      <c r="F30" s="6">
        <v>59</v>
      </c>
    </row>
    <row r="31" spans="1:6" s="7" customFormat="1" ht="8.25" x14ac:dyDescent="0.15">
      <c r="A31" s="6">
        <v>30</v>
      </c>
      <c r="B31" s="7" t="s">
        <v>3090</v>
      </c>
      <c r="C31" s="6">
        <v>26</v>
      </c>
      <c r="D31" s="453" t="s">
        <v>3427</v>
      </c>
      <c r="E31" s="6">
        <v>30</v>
      </c>
      <c r="F31" s="6">
        <v>17</v>
      </c>
    </row>
    <row r="32" spans="1:6" s="7" customFormat="1" ht="16.5" x14ac:dyDescent="0.15">
      <c r="A32" s="6">
        <v>31</v>
      </c>
      <c r="B32" s="7" t="s">
        <v>2823</v>
      </c>
      <c r="C32" s="6">
        <v>28</v>
      </c>
      <c r="D32" s="453" t="s">
        <v>3428</v>
      </c>
      <c r="E32" s="6">
        <v>31</v>
      </c>
      <c r="F32" s="6">
        <v>30</v>
      </c>
    </row>
    <row r="33" spans="1:6" s="7" customFormat="1" ht="16.5" x14ac:dyDescent="0.15">
      <c r="A33" s="6">
        <v>32</v>
      </c>
      <c r="B33" s="7" t="s">
        <v>2822</v>
      </c>
      <c r="C33" s="6">
        <v>30</v>
      </c>
      <c r="D33" s="453" t="s">
        <v>3429</v>
      </c>
      <c r="E33" s="6">
        <v>32</v>
      </c>
      <c r="F33" s="6">
        <v>29</v>
      </c>
    </row>
    <row r="34" spans="1:6" s="7" customFormat="1" ht="16.5" x14ac:dyDescent="0.15">
      <c r="A34" s="6">
        <v>33</v>
      </c>
      <c r="B34" s="7" t="s">
        <v>3218</v>
      </c>
      <c r="C34" s="6">
        <v>26</v>
      </c>
      <c r="D34" s="453" t="s">
        <v>3430</v>
      </c>
      <c r="E34" s="6">
        <v>33</v>
      </c>
      <c r="F34" s="6">
        <v>19</v>
      </c>
    </row>
    <row r="35" spans="1:6" s="7" customFormat="1" ht="16.5" x14ac:dyDescent="0.15">
      <c r="A35" s="6">
        <v>34</v>
      </c>
      <c r="B35" s="7" t="s">
        <v>3224</v>
      </c>
      <c r="C35" s="6">
        <v>26</v>
      </c>
      <c r="D35" s="453" t="s">
        <v>3431</v>
      </c>
      <c r="E35" s="6">
        <v>34</v>
      </c>
      <c r="F35" s="6">
        <v>54</v>
      </c>
    </row>
    <row r="36" spans="1:6" s="7" customFormat="1" ht="16.5" x14ac:dyDescent="0.15">
      <c r="A36" s="6">
        <v>35</v>
      </c>
      <c r="B36" s="7" t="s">
        <v>3227</v>
      </c>
      <c r="C36" s="6">
        <v>26</v>
      </c>
      <c r="D36" s="453" t="s">
        <v>3432</v>
      </c>
      <c r="E36" s="6">
        <v>35</v>
      </c>
      <c r="F36" s="6">
        <v>45</v>
      </c>
    </row>
    <row r="37" spans="1:6" s="7" customFormat="1" ht="16.5" x14ac:dyDescent="0.15">
      <c r="A37" s="6">
        <v>36</v>
      </c>
      <c r="B37" s="7" t="s">
        <v>3220</v>
      </c>
      <c r="C37" s="6">
        <v>26</v>
      </c>
      <c r="D37" s="453" t="s">
        <v>3433</v>
      </c>
      <c r="E37" s="6">
        <v>36</v>
      </c>
      <c r="F37" s="6">
        <v>37</v>
      </c>
    </row>
    <row r="38" spans="1:6" s="7" customFormat="1" ht="8.25" x14ac:dyDescent="0.15">
      <c r="A38" s="6">
        <v>37</v>
      </c>
      <c r="B38" s="7" t="s">
        <v>3221</v>
      </c>
      <c r="C38" s="6">
        <v>25</v>
      </c>
      <c r="D38" s="453" t="s">
        <v>3434</v>
      </c>
      <c r="E38" s="6">
        <v>37</v>
      </c>
      <c r="F38" s="6">
        <v>25</v>
      </c>
    </row>
    <row r="39" spans="1:6" s="7" customFormat="1" ht="16.5" x14ac:dyDescent="0.15">
      <c r="A39" s="6">
        <v>38</v>
      </c>
      <c r="B39" s="7" t="s">
        <v>3231</v>
      </c>
      <c r="C39" s="6">
        <v>26</v>
      </c>
      <c r="D39" s="453" t="s">
        <v>3435</v>
      </c>
      <c r="E39" s="6">
        <v>38</v>
      </c>
      <c r="F39" s="6">
        <v>46</v>
      </c>
    </row>
    <row r="40" spans="1:6" s="7" customFormat="1" ht="16.5" x14ac:dyDescent="0.15">
      <c r="A40" s="6">
        <v>39</v>
      </c>
      <c r="B40" s="7" t="s">
        <v>2936</v>
      </c>
      <c r="C40" s="6">
        <v>26</v>
      </c>
      <c r="D40" s="453" t="s">
        <v>3436</v>
      </c>
      <c r="E40" s="6">
        <v>39</v>
      </c>
      <c r="F40" s="6">
        <v>22</v>
      </c>
    </row>
    <row r="41" spans="1:6" s="7" customFormat="1" ht="16.5" x14ac:dyDescent="0.15">
      <c r="A41" s="6">
        <v>40</v>
      </c>
      <c r="B41" s="7" t="s">
        <v>2939</v>
      </c>
      <c r="C41" s="6">
        <v>26</v>
      </c>
      <c r="D41" s="453" t="s">
        <v>3437</v>
      </c>
      <c r="E41" s="6">
        <v>40</v>
      </c>
      <c r="F41" s="6">
        <v>33</v>
      </c>
    </row>
    <row r="42" spans="1:6" s="7" customFormat="1" ht="16.5" x14ac:dyDescent="0.15">
      <c r="A42" s="6">
        <v>41</v>
      </c>
      <c r="B42" s="7" t="s">
        <v>3215</v>
      </c>
      <c r="C42" s="6">
        <v>26</v>
      </c>
      <c r="D42" s="453" t="s">
        <v>3438</v>
      </c>
      <c r="E42" s="6">
        <v>41</v>
      </c>
      <c r="F42" s="6">
        <v>38</v>
      </c>
    </row>
    <row r="43" spans="1:6" s="7" customFormat="1" ht="8.25" x14ac:dyDescent="0.15">
      <c r="A43" s="6">
        <v>42</v>
      </c>
      <c r="B43" s="7" t="s">
        <v>3226</v>
      </c>
      <c r="C43" s="6">
        <v>26</v>
      </c>
      <c r="D43" s="453" t="s">
        <v>3439</v>
      </c>
      <c r="E43" s="6">
        <v>42</v>
      </c>
      <c r="F43" s="6">
        <v>76</v>
      </c>
    </row>
    <row r="44" spans="1:6" s="7" customFormat="1" ht="16.5" x14ac:dyDescent="0.15">
      <c r="A44" s="6">
        <v>43</v>
      </c>
      <c r="B44" s="7" t="s">
        <v>3092</v>
      </c>
      <c r="C44" s="6">
        <v>25</v>
      </c>
      <c r="D44" s="453" t="s">
        <v>3441</v>
      </c>
      <c r="E44" s="6">
        <v>43</v>
      </c>
      <c r="F44" s="6">
        <v>89</v>
      </c>
    </row>
    <row r="45" spans="1:6" s="7" customFormat="1" ht="16.5" x14ac:dyDescent="0.15">
      <c r="A45" s="6">
        <v>43</v>
      </c>
      <c r="B45" s="7" t="s">
        <v>3240</v>
      </c>
      <c r="C45" s="6">
        <v>24</v>
      </c>
      <c r="D45" s="453" t="s">
        <v>3440</v>
      </c>
      <c r="E45" s="6">
        <v>43</v>
      </c>
      <c r="F45" s="6">
        <v>43</v>
      </c>
    </row>
    <row r="46" spans="1:6" s="7" customFormat="1" ht="16.5" x14ac:dyDescent="0.15">
      <c r="A46" s="6">
        <v>44</v>
      </c>
      <c r="B46" s="7" t="s">
        <v>3242</v>
      </c>
      <c r="C46" s="6">
        <v>25</v>
      </c>
      <c r="D46" s="453" t="s">
        <v>3442</v>
      </c>
      <c r="E46" s="6">
        <v>44</v>
      </c>
      <c r="F46" s="6">
        <v>82</v>
      </c>
    </row>
    <row r="47" spans="1:6" s="7" customFormat="1" ht="8.25" x14ac:dyDescent="0.15">
      <c r="A47" s="6">
        <v>45</v>
      </c>
      <c r="B47" s="7" t="s">
        <v>3243</v>
      </c>
      <c r="C47" s="6">
        <v>22</v>
      </c>
      <c r="D47" s="453" t="s">
        <v>3443</v>
      </c>
      <c r="E47" s="6">
        <v>45</v>
      </c>
      <c r="F47" s="6"/>
    </row>
    <row r="48" spans="1:6" s="7" customFormat="1" ht="16.5" x14ac:dyDescent="0.15">
      <c r="A48" s="654">
        <v>46</v>
      </c>
      <c r="B48" s="655" t="s">
        <v>2825</v>
      </c>
      <c r="C48" s="654">
        <v>27</v>
      </c>
      <c r="D48" s="656" t="s">
        <v>3444</v>
      </c>
      <c r="E48" s="654">
        <v>46</v>
      </c>
      <c r="F48" s="654">
        <v>58</v>
      </c>
    </row>
    <row r="49" spans="1:6" s="7" customFormat="1" ht="16.5" x14ac:dyDescent="0.15">
      <c r="A49" s="654">
        <v>47</v>
      </c>
      <c r="B49" s="655" t="s">
        <v>2826</v>
      </c>
      <c r="C49" s="654">
        <v>28</v>
      </c>
      <c r="D49" s="656" t="s">
        <v>3445</v>
      </c>
      <c r="E49" s="654">
        <v>47</v>
      </c>
      <c r="F49" s="654">
        <v>32</v>
      </c>
    </row>
    <row r="50" spans="1:6" s="7" customFormat="1" ht="16.5" x14ac:dyDescent="0.15">
      <c r="A50" s="654">
        <v>48</v>
      </c>
      <c r="B50" s="655" t="s">
        <v>2832</v>
      </c>
      <c r="C50" s="654">
        <v>26</v>
      </c>
      <c r="D50" s="656" t="s">
        <v>3446</v>
      </c>
      <c r="E50" s="654">
        <v>48</v>
      </c>
      <c r="F50" s="654">
        <v>31</v>
      </c>
    </row>
    <row r="51" spans="1:6" s="7" customFormat="1" ht="8.25" x14ac:dyDescent="0.15">
      <c r="A51" s="654">
        <v>49</v>
      </c>
      <c r="B51" s="655" t="s">
        <v>3200</v>
      </c>
      <c r="C51" s="654">
        <v>22</v>
      </c>
      <c r="D51" s="656" t="s">
        <v>3447</v>
      </c>
      <c r="E51" s="654">
        <v>49</v>
      </c>
      <c r="F51" s="654">
        <v>70</v>
      </c>
    </row>
    <row r="52" spans="1:6" s="7" customFormat="1" ht="16.5" x14ac:dyDescent="0.15">
      <c r="A52" s="654">
        <v>50</v>
      </c>
      <c r="B52" s="655" t="s">
        <v>2949</v>
      </c>
      <c r="C52" s="654">
        <v>25</v>
      </c>
      <c r="D52" s="656" t="s">
        <v>3448</v>
      </c>
      <c r="E52" s="654">
        <v>50</v>
      </c>
      <c r="F52" s="654">
        <v>21</v>
      </c>
    </row>
    <row r="53" spans="1:6" s="7" customFormat="1" ht="16.5" x14ac:dyDescent="0.15">
      <c r="A53" s="654">
        <v>51</v>
      </c>
      <c r="B53" s="655" t="s">
        <v>2950</v>
      </c>
      <c r="C53" s="654">
        <v>25</v>
      </c>
      <c r="D53" s="656" t="s">
        <v>3449</v>
      </c>
      <c r="E53" s="654">
        <v>51</v>
      </c>
      <c r="F53" s="654">
        <v>47</v>
      </c>
    </row>
    <row r="54" spans="1:6" s="7" customFormat="1" ht="8.25" x14ac:dyDescent="0.15">
      <c r="A54" s="654">
        <v>52</v>
      </c>
      <c r="B54" s="655" t="s">
        <v>2945</v>
      </c>
      <c r="C54" s="654">
        <v>26</v>
      </c>
      <c r="D54" s="656" t="s">
        <v>3450</v>
      </c>
      <c r="E54" s="654">
        <v>52</v>
      </c>
      <c r="F54" s="654">
        <v>34</v>
      </c>
    </row>
    <row r="55" spans="1:6" s="7" customFormat="1" ht="8.25" x14ac:dyDescent="0.15">
      <c r="A55" s="654">
        <v>53</v>
      </c>
      <c r="B55" s="655" t="s">
        <v>2947</v>
      </c>
      <c r="C55" s="654">
        <v>23</v>
      </c>
      <c r="D55" s="656" t="s">
        <v>3451</v>
      </c>
      <c r="E55" s="654">
        <v>53</v>
      </c>
      <c r="F55" s="654">
        <v>50</v>
      </c>
    </row>
    <row r="56" spans="1:6" s="7" customFormat="1" ht="16.5" x14ac:dyDescent="0.15">
      <c r="A56" s="654">
        <v>54</v>
      </c>
      <c r="B56" s="655" t="s">
        <v>3237</v>
      </c>
      <c r="C56" s="654">
        <v>24</v>
      </c>
      <c r="D56" s="656" t="s">
        <v>3452</v>
      </c>
      <c r="E56" s="654">
        <v>54</v>
      </c>
      <c r="F56" s="654">
        <v>78</v>
      </c>
    </row>
    <row r="57" spans="1:6" s="7" customFormat="1" ht="16.5" x14ac:dyDescent="0.15">
      <c r="A57" s="654">
        <v>55</v>
      </c>
      <c r="B57" s="655" t="s">
        <v>3245</v>
      </c>
      <c r="C57" s="654">
        <v>25</v>
      </c>
      <c r="D57" s="656" t="s">
        <v>3453</v>
      </c>
      <c r="E57" s="654">
        <v>55</v>
      </c>
      <c r="F57" s="654">
        <v>79</v>
      </c>
    </row>
    <row r="58" spans="1:6" s="7" customFormat="1" ht="8.25" x14ac:dyDescent="0.15">
      <c r="A58" s="654">
        <v>56</v>
      </c>
      <c r="B58" s="655" t="s">
        <v>3249</v>
      </c>
      <c r="C58" s="654">
        <v>23</v>
      </c>
      <c r="D58" s="656" t="s">
        <v>3455</v>
      </c>
      <c r="E58" s="654">
        <v>57</v>
      </c>
      <c r="F58" s="654">
        <v>118</v>
      </c>
    </row>
    <row r="59" spans="1:6" s="7" customFormat="1" ht="16.5" x14ac:dyDescent="0.15">
      <c r="A59" s="654">
        <v>57</v>
      </c>
      <c r="B59" s="655" t="s">
        <v>3250</v>
      </c>
      <c r="C59" s="654">
        <v>24</v>
      </c>
      <c r="D59" s="656" t="s">
        <v>3456</v>
      </c>
      <c r="E59" s="654">
        <v>58</v>
      </c>
      <c r="F59" s="654">
        <v>44</v>
      </c>
    </row>
    <row r="60" spans="1:6" s="7" customFormat="1" ht="16.5" x14ac:dyDescent="0.15">
      <c r="A60" s="654">
        <v>58</v>
      </c>
      <c r="B60" s="655" t="s">
        <v>3259</v>
      </c>
      <c r="C60" s="654">
        <v>24</v>
      </c>
      <c r="D60" s="656" t="s">
        <v>3457</v>
      </c>
      <c r="E60" s="654">
        <v>59</v>
      </c>
      <c r="F60" s="654">
        <v>81</v>
      </c>
    </row>
    <row r="61" spans="1:6" s="7" customFormat="1" ht="8.25" x14ac:dyDescent="0.15">
      <c r="A61" s="654">
        <v>59</v>
      </c>
      <c r="B61" s="655" t="s">
        <v>4071</v>
      </c>
      <c r="C61" s="654">
        <v>25</v>
      </c>
      <c r="D61" s="657" t="s">
        <v>4077</v>
      </c>
      <c r="E61" s="654" t="s">
        <v>4073</v>
      </c>
      <c r="F61" s="654">
        <v>86</v>
      </c>
    </row>
    <row r="62" spans="1:6" s="7" customFormat="1" ht="16.5" x14ac:dyDescent="0.15">
      <c r="A62" s="654">
        <v>60</v>
      </c>
      <c r="B62" s="655" t="s">
        <v>2833</v>
      </c>
      <c r="C62" s="654">
        <v>26</v>
      </c>
      <c r="D62" s="656" t="s">
        <v>3458</v>
      </c>
      <c r="E62" s="654">
        <v>60</v>
      </c>
      <c r="F62" s="654">
        <v>61</v>
      </c>
    </row>
    <row r="63" spans="1:6" s="7" customFormat="1" ht="8.25" x14ac:dyDescent="0.15">
      <c r="A63" s="654">
        <v>61</v>
      </c>
      <c r="B63" s="655" t="s">
        <v>2834</v>
      </c>
      <c r="C63" s="654">
        <v>29</v>
      </c>
      <c r="D63" s="656" t="s">
        <v>3459</v>
      </c>
      <c r="E63" s="654">
        <v>61</v>
      </c>
      <c r="F63" s="654">
        <v>64</v>
      </c>
    </row>
    <row r="64" spans="1:6" s="7" customFormat="1" ht="16.5" x14ac:dyDescent="0.15">
      <c r="A64" s="654">
        <v>62</v>
      </c>
      <c r="B64" s="655" t="s">
        <v>2824</v>
      </c>
      <c r="C64" s="654">
        <v>31</v>
      </c>
      <c r="D64" s="656" t="s">
        <v>3460</v>
      </c>
      <c r="E64" s="654">
        <v>62</v>
      </c>
      <c r="F64" s="654">
        <v>57</v>
      </c>
    </row>
    <row r="65" spans="1:6" s="7" customFormat="1" ht="8.25" x14ac:dyDescent="0.15">
      <c r="A65" s="654">
        <v>63</v>
      </c>
      <c r="B65" s="655" t="s">
        <v>2821</v>
      </c>
      <c r="C65" s="654">
        <v>33</v>
      </c>
      <c r="D65" s="656" t="s">
        <v>3461</v>
      </c>
      <c r="E65" s="654">
        <v>63</v>
      </c>
      <c r="F65" s="654">
        <v>63</v>
      </c>
    </row>
    <row r="66" spans="1:6" s="7" customFormat="1" ht="8.25" x14ac:dyDescent="0.15">
      <c r="A66" s="654">
        <v>64</v>
      </c>
      <c r="B66" s="655" t="s">
        <v>2829</v>
      </c>
      <c r="C66" s="654">
        <v>32</v>
      </c>
      <c r="D66" s="656" t="s">
        <v>3795</v>
      </c>
      <c r="E66" s="654">
        <v>65</v>
      </c>
      <c r="F66" s="654">
        <v>62</v>
      </c>
    </row>
    <row r="67" spans="1:6" s="7" customFormat="1" ht="8.25" x14ac:dyDescent="0.15">
      <c r="A67" s="654">
        <v>65</v>
      </c>
      <c r="B67" s="655" t="s">
        <v>2837</v>
      </c>
      <c r="C67" s="654">
        <v>25</v>
      </c>
      <c r="D67" s="656" t="s">
        <v>3517</v>
      </c>
      <c r="E67" s="654">
        <v>121</v>
      </c>
      <c r="F67" s="654">
        <v>94</v>
      </c>
    </row>
    <row r="68" spans="1:6" s="7" customFormat="1" ht="16.5" x14ac:dyDescent="0.15">
      <c r="A68" s="654">
        <v>66</v>
      </c>
      <c r="B68" s="655" t="s">
        <v>2964</v>
      </c>
      <c r="C68" s="654">
        <v>22</v>
      </c>
      <c r="D68" s="656" t="s">
        <v>3491</v>
      </c>
      <c r="E68" s="654">
        <v>97</v>
      </c>
      <c r="F68" s="654">
        <v>164</v>
      </c>
    </row>
    <row r="69" spans="1:6" s="7" customFormat="1" ht="16.5" x14ac:dyDescent="0.15">
      <c r="A69" s="654">
        <v>67</v>
      </c>
      <c r="B69" s="655" t="s">
        <v>2956</v>
      </c>
      <c r="C69" s="654">
        <v>24</v>
      </c>
      <c r="D69" s="656" t="s">
        <v>3463</v>
      </c>
      <c r="E69" s="654">
        <v>66</v>
      </c>
      <c r="F69" s="654">
        <v>100</v>
      </c>
    </row>
    <row r="70" spans="1:6" s="7" customFormat="1" ht="16.5" x14ac:dyDescent="0.15">
      <c r="A70" s="654">
        <v>68</v>
      </c>
      <c r="B70" s="655" t="s">
        <v>2957</v>
      </c>
      <c r="C70" s="654">
        <v>24</v>
      </c>
      <c r="D70" s="656" t="s">
        <v>3464</v>
      </c>
      <c r="E70" s="654">
        <v>67</v>
      </c>
      <c r="F70" s="654">
        <v>60</v>
      </c>
    </row>
    <row r="71" spans="1:6" s="7" customFormat="1" ht="16.5" x14ac:dyDescent="0.15">
      <c r="A71" s="654">
        <v>69</v>
      </c>
      <c r="B71" s="655" t="s">
        <v>2966</v>
      </c>
      <c r="C71" s="654">
        <v>24</v>
      </c>
      <c r="D71" s="656" t="s">
        <v>3493</v>
      </c>
      <c r="E71" s="654">
        <v>98</v>
      </c>
      <c r="F71" s="654">
        <v>103</v>
      </c>
    </row>
    <row r="72" spans="1:6" s="7" customFormat="1" ht="8.25" x14ac:dyDescent="0.15">
      <c r="A72" s="654">
        <v>70</v>
      </c>
      <c r="B72" s="655" t="s">
        <v>3235</v>
      </c>
      <c r="C72" s="654">
        <v>27</v>
      </c>
      <c r="D72" s="656" t="s">
        <v>3466</v>
      </c>
      <c r="E72" s="654">
        <v>70</v>
      </c>
      <c r="F72" s="654">
        <v>40</v>
      </c>
    </row>
    <row r="73" spans="1:6" s="7" customFormat="1" ht="8.25" x14ac:dyDescent="0.15">
      <c r="A73" s="654">
        <v>71</v>
      </c>
      <c r="B73" s="655" t="s">
        <v>3239</v>
      </c>
      <c r="C73" s="654">
        <v>27</v>
      </c>
      <c r="D73" s="656" t="s">
        <v>3466</v>
      </c>
      <c r="E73" s="654">
        <v>71</v>
      </c>
      <c r="F73" s="654">
        <v>26</v>
      </c>
    </row>
    <row r="74" spans="1:6" s="9" customFormat="1" ht="8.25" x14ac:dyDescent="0.15">
      <c r="A74" s="654">
        <v>72</v>
      </c>
      <c r="B74" s="655" t="s">
        <v>3241</v>
      </c>
      <c r="C74" s="654">
        <v>27</v>
      </c>
      <c r="D74" s="656" t="s">
        <v>3466</v>
      </c>
      <c r="E74" s="654">
        <v>72</v>
      </c>
      <c r="F74" s="654">
        <v>52</v>
      </c>
    </row>
    <row r="75" spans="1:6" s="9" customFormat="1" ht="8.25" x14ac:dyDescent="0.15">
      <c r="A75" s="654">
        <v>73</v>
      </c>
      <c r="B75" s="655" t="s">
        <v>3254</v>
      </c>
      <c r="C75" s="654">
        <v>26</v>
      </c>
      <c r="D75" s="656" t="s">
        <v>3467</v>
      </c>
      <c r="E75" s="654">
        <v>73</v>
      </c>
      <c r="F75" s="654">
        <v>77</v>
      </c>
    </row>
    <row r="76" spans="1:6" s="9" customFormat="1" ht="16.5" x14ac:dyDescent="0.15">
      <c r="A76" s="654">
        <v>74</v>
      </c>
      <c r="B76" s="655" t="s">
        <v>1646</v>
      </c>
      <c r="C76" s="654">
        <v>25</v>
      </c>
      <c r="D76" s="656" t="s">
        <v>3468</v>
      </c>
      <c r="E76" s="654">
        <v>74</v>
      </c>
      <c r="F76" s="654">
        <v>150</v>
      </c>
    </row>
    <row r="77" spans="1:6" s="9" customFormat="1" ht="16.5" x14ac:dyDescent="0.15">
      <c r="A77" s="654">
        <v>75</v>
      </c>
      <c r="B77" s="655" t="s">
        <v>3251</v>
      </c>
      <c r="C77" s="654">
        <v>24</v>
      </c>
      <c r="D77" s="656" t="s">
        <v>3469</v>
      </c>
      <c r="E77" s="654">
        <v>75</v>
      </c>
      <c r="F77" s="654">
        <v>84</v>
      </c>
    </row>
    <row r="78" spans="1:6" s="9" customFormat="1" ht="8.25" x14ac:dyDescent="0.15">
      <c r="A78" s="654">
        <v>76</v>
      </c>
      <c r="B78" s="655" t="s">
        <v>3228</v>
      </c>
      <c r="C78" s="654">
        <v>28</v>
      </c>
      <c r="D78" s="656" t="s">
        <v>3470</v>
      </c>
      <c r="E78" s="654">
        <v>76</v>
      </c>
      <c r="F78" s="654">
        <v>51</v>
      </c>
    </row>
    <row r="79" spans="1:6" s="9" customFormat="1" ht="16.5" x14ac:dyDescent="0.15">
      <c r="A79" s="654">
        <v>77</v>
      </c>
      <c r="B79" s="655" t="s">
        <v>3229</v>
      </c>
      <c r="C79" s="654">
        <v>28</v>
      </c>
      <c r="D79" s="656" t="s">
        <v>3471</v>
      </c>
      <c r="E79" s="654">
        <v>77</v>
      </c>
      <c r="F79" s="654">
        <v>39</v>
      </c>
    </row>
    <row r="80" spans="1:6" s="9" customFormat="1" ht="16.5" x14ac:dyDescent="0.15">
      <c r="A80" s="654">
        <v>78</v>
      </c>
      <c r="B80" s="655" t="s">
        <v>3257</v>
      </c>
      <c r="C80" s="654">
        <v>21</v>
      </c>
      <c r="D80" s="656" t="s">
        <v>3472</v>
      </c>
      <c r="E80" s="654">
        <v>78</v>
      </c>
      <c r="F80" s="655"/>
    </row>
    <row r="81" spans="1:6" s="9" customFormat="1" ht="16.5" x14ac:dyDescent="0.15">
      <c r="A81" s="654">
        <v>79</v>
      </c>
      <c r="B81" s="655" t="s">
        <v>3302</v>
      </c>
      <c r="C81" s="654">
        <v>21</v>
      </c>
      <c r="D81" s="656" t="s">
        <v>3474</v>
      </c>
      <c r="E81" s="654">
        <v>80</v>
      </c>
      <c r="F81" s="655"/>
    </row>
    <row r="82" spans="1:6" s="9" customFormat="1" ht="16.5" x14ac:dyDescent="0.15">
      <c r="A82" s="654">
        <v>80</v>
      </c>
      <c r="B82" s="655" t="s">
        <v>3321</v>
      </c>
      <c r="C82" s="654">
        <v>22</v>
      </c>
      <c r="D82" s="656" t="s">
        <v>3475</v>
      </c>
      <c r="E82" s="654">
        <v>81</v>
      </c>
      <c r="F82" s="654"/>
    </row>
    <row r="83" spans="1:6" s="9" customFormat="1" ht="16.5" x14ac:dyDescent="0.15">
      <c r="A83" s="654">
        <v>81</v>
      </c>
      <c r="B83" s="655" t="s">
        <v>3323</v>
      </c>
      <c r="C83" s="654">
        <v>23</v>
      </c>
      <c r="D83" s="656" t="s">
        <v>3476</v>
      </c>
      <c r="E83" s="654">
        <v>82</v>
      </c>
      <c r="F83" s="655"/>
    </row>
    <row r="84" spans="1:6" s="9" customFormat="1" ht="16.5" x14ac:dyDescent="0.15">
      <c r="A84" s="654">
        <v>82</v>
      </c>
      <c r="B84" s="655" t="s">
        <v>3258</v>
      </c>
      <c r="C84" s="654">
        <v>24</v>
      </c>
      <c r="D84" s="656" t="s">
        <v>3477</v>
      </c>
      <c r="E84" s="654">
        <v>83</v>
      </c>
      <c r="F84" s="654">
        <v>80</v>
      </c>
    </row>
    <row r="85" spans="1:6" s="9" customFormat="1" ht="16.5" x14ac:dyDescent="0.15">
      <c r="A85" s="654">
        <v>83</v>
      </c>
      <c r="B85" s="655" t="s">
        <v>3260</v>
      </c>
      <c r="C85" s="654">
        <v>24</v>
      </c>
      <c r="D85" s="656" t="s">
        <v>3478</v>
      </c>
      <c r="E85" s="654">
        <v>84</v>
      </c>
      <c r="F85" s="654">
        <v>88</v>
      </c>
    </row>
    <row r="86" spans="1:6" s="9" customFormat="1" ht="16.5" x14ac:dyDescent="0.15">
      <c r="A86" s="654">
        <v>84</v>
      </c>
      <c r="B86" s="655" t="s">
        <v>3261</v>
      </c>
      <c r="C86" s="654">
        <v>25</v>
      </c>
      <c r="D86" s="656" t="s">
        <v>3479</v>
      </c>
      <c r="E86" s="654">
        <v>85</v>
      </c>
      <c r="F86" s="654">
        <v>83</v>
      </c>
    </row>
    <row r="87" spans="1:6" s="9" customFormat="1" ht="16.5" x14ac:dyDescent="0.15">
      <c r="A87" s="654">
        <v>85</v>
      </c>
      <c r="B87" s="655" t="s">
        <v>3266</v>
      </c>
      <c r="C87" s="654">
        <v>22</v>
      </c>
      <c r="D87" s="656" t="s">
        <v>3481</v>
      </c>
      <c r="E87" s="654">
        <v>87</v>
      </c>
      <c r="F87" s="654"/>
    </row>
    <row r="88" spans="1:6" s="9" customFormat="1" ht="16.5" x14ac:dyDescent="0.15">
      <c r="A88" s="654">
        <v>86</v>
      </c>
      <c r="B88" s="655" t="s">
        <v>3269</v>
      </c>
      <c r="C88" s="654">
        <v>22</v>
      </c>
      <c r="D88" s="656" t="s">
        <v>3480</v>
      </c>
      <c r="E88" s="654">
        <v>86</v>
      </c>
      <c r="F88" s="654"/>
    </row>
    <row r="89" spans="1:6" s="9" customFormat="1" ht="8.25" x14ac:dyDescent="0.15">
      <c r="A89" s="654">
        <v>87</v>
      </c>
      <c r="B89" s="655" t="s">
        <v>3288</v>
      </c>
      <c r="C89" s="654">
        <v>22</v>
      </c>
      <c r="D89" s="656" t="s">
        <v>3526</v>
      </c>
      <c r="E89" s="654">
        <v>131</v>
      </c>
      <c r="F89" s="655"/>
    </row>
    <row r="90" spans="1:6" s="9" customFormat="1" ht="16.5" x14ac:dyDescent="0.15">
      <c r="A90" s="654">
        <v>88</v>
      </c>
      <c r="B90" s="655" t="s">
        <v>3095</v>
      </c>
      <c r="C90" s="654">
        <v>26</v>
      </c>
      <c r="D90" s="656" t="s">
        <v>3482</v>
      </c>
      <c r="E90" s="654">
        <v>88</v>
      </c>
      <c r="F90" s="654">
        <v>74</v>
      </c>
    </row>
    <row r="91" spans="1:6" s="9" customFormat="1" ht="16.5" x14ac:dyDescent="0.15">
      <c r="A91" s="654">
        <v>89</v>
      </c>
      <c r="B91" s="655" t="s">
        <v>3096</v>
      </c>
      <c r="C91" s="654">
        <v>27</v>
      </c>
      <c r="D91" s="656" t="s">
        <v>3483</v>
      </c>
      <c r="E91" s="654">
        <v>89</v>
      </c>
      <c r="F91" s="654">
        <v>73</v>
      </c>
    </row>
    <row r="92" spans="1:6" s="9" customFormat="1" ht="16.5" x14ac:dyDescent="0.15">
      <c r="A92" s="654">
        <v>90</v>
      </c>
      <c r="B92" s="655" t="s">
        <v>2969</v>
      </c>
      <c r="C92" s="654">
        <v>26</v>
      </c>
      <c r="D92" s="656" t="s">
        <v>3495</v>
      </c>
      <c r="E92" s="654">
        <v>99</v>
      </c>
      <c r="F92" s="654">
        <v>67</v>
      </c>
    </row>
    <row r="93" spans="1:6" s="9" customFormat="1" ht="8.25" x14ac:dyDescent="0.15">
      <c r="A93" s="654">
        <v>91</v>
      </c>
      <c r="B93" s="655" t="s">
        <v>2933</v>
      </c>
      <c r="C93" s="654">
        <v>27</v>
      </c>
      <c r="D93" s="656" t="s">
        <v>3465</v>
      </c>
      <c r="E93" s="654">
        <v>68</v>
      </c>
      <c r="F93" s="654">
        <v>24</v>
      </c>
    </row>
    <row r="94" spans="1:6" s="9" customFormat="1" ht="8.25" x14ac:dyDescent="0.15">
      <c r="A94" s="654">
        <v>92</v>
      </c>
      <c r="B94" s="655" t="s">
        <v>2934</v>
      </c>
      <c r="C94" s="654">
        <v>27</v>
      </c>
      <c r="D94" s="656" t="s">
        <v>3466</v>
      </c>
      <c r="E94" s="654">
        <v>69</v>
      </c>
      <c r="F94" s="654">
        <v>23</v>
      </c>
    </row>
    <row r="95" spans="1:6" s="9" customFormat="1" ht="16.5" x14ac:dyDescent="0.15">
      <c r="A95" s="654">
        <v>93</v>
      </c>
      <c r="B95" s="655" t="s">
        <v>2935</v>
      </c>
      <c r="C95" s="654">
        <v>27</v>
      </c>
      <c r="D95" s="656" t="s">
        <v>3484</v>
      </c>
      <c r="E95" s="654">
        <v>90</v>
      </c>
      <c r="F95" s="654">
        <v>179</v>
      </c>
    </row>
    <row r="96" spans="1:6" s="9" customFormat="1" ht="16.5" x14ac:dyDescent="0.15">
      <c r="A96" s="654">
        <v>94</v>
      </c>
      <c r="B96" s="655" t="s">
        <v>2948</v>
      </c>
      <c r="C96" s="654">
        <v>27</v>
      </c>
      <c r="D96" s="656" t="s">
        <v>3485</v>
      </c>
      <c r="E96" s="654">
        <v>91</v>
      </c>
      <c r="F96" s="654">
        <v>180</v>
      </c>
    </row>
    <row r="97" spans="1:6" s="9" customFormat="1" ht="16.5" x14ac:dyDescent="0.15">
      <c r="A97" s="654">
        <v>95</v>
      </c>
      <c r="B97" s="655" t="s">
        <v>2946</v>
      </c>
      <c r="C97" s="654">
        <v>27</v>
      </c>
      <c r="D97" s="656" t="s">
        <v>3486</v>
      </c>
      <c r="E97" s="654">
        <v>92</v>
      </c>
      <c r="F97" s="654">
        <v>166</v>
      </c>
    </row>
    <row r="98" spans="1:6" s="9" customFormat="1" ht="16.5" x14ac:dyDescent="0.15">
      <c r="A98" s="654">
        <v>96</v>
      </c>
      <c r="B98" s="655" t="s">
        <v>2952</v>
      </c>
      <c r="C98" s="654">
        <v>27</v>
      </c>
      <c r="D98" s="656" t="s">
        <v>3487</v>
      </c>
      <c r="E98" s="654">
        <v>93</v>
      </c>
      <c r="F98" s="654">
        <v>174</v>
      </c>
    </row>
    <row r="99" spans="1:6" s="9" customFormat="1" ht="16.5" x14ac:dyDescent="0.15">
      <c r="A99" s="654">
        <v>97</v>
      </c>
      <c r="B99" s="655" t="s">
        <v>2958</v>
      </c>
      <c r="C99" s="654">
        <v>27</v>
      </c>
      <c r="D99" s="656" t="s">
        <v>3488</v>
      </c>
      <c r="E99" s="654">
        <v>94</v>
      </c>
      <c r="F99" s="654">
        <v>165</v>
      </c>
    </row>
    <row r="100" spans="1:6" s="9" customFormat="1" ht="16.5" x14ac:dyDescent="0.15">
      <c r="A100" s="654">
        <v>98</v>
      </c>
      <c r="B100" s="655" t="s">
        <v>3098</v>
      </c>
      <c r="C100" s="654">
        <v>26</v>
      </c>
      <c r="D100" s="656" t="s">
        <v>3494</v>
      </c>
      <c r="E100" s="654">
        <v>99</v>
      </c>
      <c r="F100" s="654">
        <v>171</v>
      </c>
    </row>
    <row r="101" spans="1:6" s="9" customFormat="1" ht="16.5" x14ac:dyDescent="0.15">
      <c r="A101" s="654">
        <v>98</v>
      </c>
      <c r="B101" s="655" t="s">
        <v>2961</v>
      </c>
      <c r="C101" s="654">
        <v>25</v>
      </c>
      <c r="D101" s="656" t="s">
        <v>3489</v>
      </c>
      <c r="E101" s="654">
        <v>95</v>
      </c>
      <c r="F101" s="654">
        <v>102</v>
      </c>
    </row>
    <row r="102" spans="1:6" s="9" customFormat="1" ht="16.5" x14ac:dyDescent="0.15">
      <c r="A102" s="654">
        <v>99</v>
      </c>
      <c r="B102" s="655" t="s">
        <v>3126</v>
      </c>
      <c r="C102" s="654">
        <v>23</v>
      </c>
      <c r="D102" s="656" t="s">
        <v>3496</v>
      </c>
      <c r="E102" s="654">
        <v>100</v>
      </c>
      <c r="F102" s="654"/>
    </row>
    <row r="103" spans="1:6" s="9" customFormat="1" ht="8.25" x14ac:dyDescent="0.15">
      <c r="A103" s="654">
        <v>99</v>
      </c>
      <c r="B103" s="655" t="s">
        <v>2962</v>
      </c>
      <c r="C103" s="654">
        <v>22</v>
      </c>
      <c r="D103" s="656" t="s">
        <v>3490</v>
      </c>
      <c r="E103" s="654">
        <v>96</v>
      </c>
      <c r="F103" s="654"/>
    </row>
    <row r="104" spans="1:6" s="9" customFormat="1" ht="16.5" x14ac:dyDescent="0.15">
      <c r="A104" s="654">
        <v>100</v>
      </c>
      <c r="B104" s="655" t="s">
        <v>2986</v>
      </c>
      <c r="C104" s="654">
        <v>22</v>
      </c>
      <c r="D104" s="656" t="s">
        <v>3492</v>
      </c>
      <c r="E104" s="654">
        <v>98</v>
      </c>
      <c r="F104" s="655"/>
    </row>
    <row r="105" spans="1:6" s="9" customFormat="1" ht="16.5" x14ac:dyDescent="0.15">
      <c r="A105" s="654">
        <v>101</v>
      </c>
      <c r="B105" s="655" t="s">
        <v>3018</v>
      </c>
      <c r="C105" s="654">
        <v>25</v>
      </c>
      <c r="D105" s="656" t="s">
        <v>3497</v>
      </c>
      <c r="E105" s="654">
        <v>101</v>
      </c>
      <c r="F105" s="654">
        <v>66</v>
      </c>
    </row>
    <row r="106" spans="1:6" s="9" customFormat="1" ht="16.5" x14ac:dyDescent="0.15">
      <c r="A106" s="654">
        <v>102</v>
      </c>
      <c r="B106" s="655" t="s">
        <v>2994</v>
      </c>
      <c r="C106" s="654">
        <v>22</v>
      </c>
      <c r="D106" s="656" t="s">
        <v>3498</v>
      </c>
      <c r="E106" s="654">
        <v>102</v>
      </c>
      <c r="F106" s="654"/>
    </row>
    <row r="107" spans="1:6" s="9" customFormat="1" ht="8.25" x14ac:dyDescent="0.15">
      <c r="A107" s="654">
        <v>103</v>
      </c>
      <c r="B107" s="655" t="s">
        <v>2995</v>
      </c>
      <c r="C107" s="654">
        <v>22</v>
      </c>
      <c r="D107" s="656" t="s">
        <v>3499</v>
      </c>
      <c r="E107" s="654">
        <v>103</v>
      </c>
      <c r="F107" s="655"/>
    </row>
    <row r="108" spans="1:6" s="9" customFormat="1" ht="16.5" x14ac:dyDescent="0.15">
      <c r="A108" s="654">
        <v>104</v>
      </c>
      <c r="B108" s="655" t="s">
        <v>2960</v>
      </c>
      <c r="C108" s="654">
        <v>24</v>
      </c>
      <c r="D108" s="656" t="s">
        <v>3501</v>
      </c>
      <c r="E108" s="654">
        <v>105</v>
      </c>
      <c r="F108" s="654">
        <v>214</v>
      </c>
    </row>
    <row r="109" spans="1:6" s="9" customFormat="1" ht="16.5" x14ac:dyDescent="0.15">
      <c r="A109" s="654">
        <v>105</v>
      </c>
      <c r="B109" s="655" t="s">
        <v>2981</v>
      </c>
      <c r="C109" s="654">
        <v>24</v>
      </c>
      <c r="D109" s="656" t="s">
        <v>3500</v>
      </c>
      <c r="E109" s="654">
        <v>104</v>
      </c>
      <c r="F109" s="654"/>
    </row>
    <row r="110" spans="1:6" s="9" customFormat="1" ht="16.5" x14ac:dyDescent="0.15">
      <c r="A110" s="654">
        <v>106</v>
      </c>
      <c r="B110" s="655" t="s">
        <v>3102</v>
      </c>
      <c r="C110" s="654">
        <v>26</v>
      </c>
      <c r="D110" s="656" t="s">
        <v>3502</v>
      </c>
      <c r="E110" s="654">
        <v>106</v>
      </c>
      <c r="F110" s="654">
        <v>71</v>
      </c>
    </row>
    <row r="111" spans="1:6" s="9" customFormat="1" ht="8.25" x14ac:dyDescent="0.15">
      <c r="A111" s="654">
        <v>107</v>
      </c>
      <c r="B111" s="655" t="s">
        <v>3104</v>
      </c>
      <c r="C111" s="654">
        <v>25</v>
      </c>
      <c r="D111" s="656" t="s">
        <v>3503</v>
      </c>
      <c r="E111" s="654">
        <v>107</v>
      </c>
      <c r="F111" s="654">
        <v>72</v>
      </c>
    </row>
    <row r="112" spans="1:6" s="9" customFormat="1" ht="16.5" x14ac:dyDescent="0.15">
      <c r="A112" s="654">
        <v>108</v>
      </c>
      <c r="B112" s="655" t="s">
        <v>3110</v>
      </c>
      <c r="C112" s="654">
        <v>22</v>
      </c>
      <c r="D112" s="656" t="s">
        <v>3504</v>
      </c>
      <c r="E112" s="654">
        <v>108</v>
      </c>
      <c r="F112" s="654">
        <v>91</v>
      </c>
    </row>
    <row r="113" spans="1:6" s="9" customFormat="1" ht="8.25" x14ac:dyDescent="0.15">
      <c r="A113" s="654">
        <v>109</v>
      </c>
      <c r="B113" s="655" t="s">
        <v>3097</v>
      </c>
      <c r="C113" s="654">
        <v>29</v>
      </c>
      <c r="D113" s="656" t="s">
        <v>3505</v>
      </c>
      <c r="E113" s="654">
        <v>109</v>
      </c>
      <c r="F113" s="654">
        <v>315</v>
      </c>
    </row>
    <row r="114" spans="1:6" s="9" customFormat="1" ht="16.5" x14ac:dyDescent="0.15">
      <c r="A114" s="654">
        <v>110</v>
      </c>
      <c r="B114" s="655" t="s">
        <v>3099</v>
      </c>
      <c r="C114" s="654">
        <v>29</v>
      </c>
      <c r="D114" s="656" t="s">
        <v>3506</v>
      </c>
      <c r="E114" s="654">
        <v>110</v>
      </c>
      <c r="F114" s="654">
        <v>90</v>
      </c>
    </row>
    <row r="115" spans="1:6" s="9" customFormat="1" ht="8.25" x14ac:dyDescent="0.15">
      <c r="A115" s="11">
        <v>111</v>
      </c>
      <c r="B115" s="12" t="s">
        <v>3253</v>
      </c>
      <c r="C115" s="11">
        <v>21</v>
      </c>
      <c r="D115" s="454" t="s">
        <v>3473</v>
      </c>
      <c r="E115" s="11">
        <v>79</v>
      </c>
      <c r="F115" s="11"/>
    </row>
    <row r="116" spans="1:6" s="9" customFormat="1" ht="16.5" x14ac:dyDescent="0.15">
      <c r="A116" s="11">
        <v>112</v>
      </c>
      <c r="B116" s="12" t="s">
        <v>3236</v>
      </c>
      <c r="C116" s="11">
        <v>29</v>
      </c>
      <c r="D116" s="454" t="s">
        <v>3507</v>
      </c>
      <c r="E116" s="11">
        <v>111</v>
      </c>
      <c r="F116" s="11">
        <v>189</v>
      </c>
    </row>
    <row r="117" spans="1:6" s="9" customFormat="1" ht="16.5" x14ac:dyDescent="0.15">
      <c r="A117" s="11">
        <v>113</v>
      </c>
      <c r="B117" s="12" t="s">
        <v>3244</v>
      </c>
      <c r="C117" s="11">
        <v>29</v>
      </c>
      <c r="D117" s="454" t="s">
        <v>3508</v>
      </c>
      <c r="E117" s="11">
        <v>112</v>
      </c>
      <c r="F117" s="11">
        <v>186</v>
      </c>
    </row>
    <row r="118" spans="1:6" s="9" customFormat="1" ht="16.5" x14ac:dyDescent="0.15">
      <c r="A118" s="11">
        <v>114</v>
      </c>
      <c r="B118" s="12" t="s">
        <v>3265</v>
      </c>
      <c r="C118" s="11">
        <v>27</v>
      </c>
      <c r="D118" s="454" t="s">
        <v>3511</v>
      </c>
      <c r="E118" s="11">
        <v>113</v>
      </c>
      <c r="F118" s="11">
        <v>53</v>
      </c>
    </row>
    <row r="119" spans="1:6" s="9" customFormat="1" ht="8.25" x14ac:dyDescent="0.15">
      <c r="A119" s="11">
        <v>115</v>
      </c>
      <c r="B119" s="12" t="s">
        <v>3246</v>
      </c>
      <c r="C119" s="11">
        <v>28</v>
      </c>
      <c r="D119" s="454" t="s">
        <v>3509</v>
      </c>
      <c r="E119" s="11">
        <v>114</v>
      </c>
      <c r="F119" s="11">
        <v>187</v>
      </c>
    </row>
    <row r="120" spans="1:6" s="9" customFormat="1" ht="8.25" x14ac:dyDescent="0.15">
      <c r="A120" s="11">
        <v>116</v>
      </c>
      <c r="B120" s="12" t="s">
        <v>3247</v>
      </c>
      <c r="C120" s="11">
        <v>28</v>
      </c>
      <c r="D120" s="454" t="s">
        <v>3510</v>
      </c>
      <c r="E120" s="11">
        <v>115</v>
      </c>
      <c r="F120" s="11">
        <v>188</v>
      </c>
    </row>
    <row r="121" spans="1:6" s="9" customFormat="1" ht="8.25" x14ac:dyDescent="0.15">
      <c r="A121" s="11">
        <v>117</v>
      </c>
      <c r="B121" s="12" t="s">
        <v>1652</v>
      </c>
      <c r="C121" s="11">
        <v>27</v>
      </c>
      <c r="D121" s="454" t="s">
        <v>3512</v>
      </c>
      <c r="E121" s="11">
        <v>116</v>
      </c>
      <c r="F121" s="11">
        <v>115</v>
      </c>
    </row>
    <row r="122" spans="1:6" s="9" customFormat="1" ht="16.5" x14ac:dyDescent="0.15">
      <c r="A122" s="11">
        <v>118</v>
      </c>
      <c r="B122" s="12" t="s">
        <v>3255</v>
      </c>
      <c r="C122" s="11">
        <v>25</v>
      </c>
      <c r="D122" s="454" t="s">
        <v>3513</v>
      </c>
      <c r="E122" s="11">
        <v>117</v>
      </c>
      <c r="F122" s="11">
        <v>148</v>
      </c>
    </row>
    <row r="123" spans="1:6" s="12" customFormat="1" ht="16.5" x14ac:dyDescent="0.15">
      <c r="A123" s="11">
        <v>119</v>
      </c>
      <c r="B123" s="12" t="s">
        <v>3256</v>
      </c>
      <c r="C123" s="11">
        <v>23</v>
      </c>
      <c r="D123" s="454" t="s">
        <v>3514</v>
      </c>
      <c r="E123" s="11">
        <v>118</v>
      </c>
      <c r="F123" s="11">
        <v>117</v>
      </c>
    </row>
    <row r="124" spans="1:6" s="12" customFormat="1" ht="16.5" x14ac:dyDescent="0.15">
      <c r="A124" s="11">
        <v>120</v>
      </c>
      <c r="B124" s="12" t="s">
        <v>3332</v>
      </c>
      <c r="C124" s="11">
        <v>23</v>
      </c>
      <c r="D124" s="454" t="s">
        <v>3539</v>
      </c>
      <c r="E124" s="11">
        <v>144</v>
      </c>
      <c r="F124" s="11"/>
    </row>
    <row r="125" spans="1:6" s="12" customFormat="1" ht="16.5" x14ac:dyDescent="0.15">
      <c r="A125" s="11">
        <v>121</v>
      </c>
      <c r="B125" s="12" t="s">
        <v>2840</v>
      </c>
      <c r="C125" s="11">
        <v>24</v>
      </c>
      <c r="D125" s="454" t="s">
        <v>3518</v>
      </c>
      <c r="E125" s="11">
        <v>122</v>
      </c>
      <c r="F125" s="11">
        <v>112</v>
      </c>
    </row>
    <row r="126" spans="1:6" s="12" customFormat="1" ht="16.5" x14ac:dyDescent="0.15">
      <c r="A126" s="11">
        <v>122</v>
      </c>
      <c r="B126" s="12" t="s">
        <v>2841</v>
      </c>
      <c r="C126" s="11">
        <v>27</v>
      </c>
      <c r="D126" s="454" t="s">
        <v>3519</v>
      </c>
      <c r="E126" s="11">
        <v>123</v>
      </c>
      <c r="F126" s="11">
        <v>111</v>
      </c>
    </row>
    <row r="127" spans="1:6" s="12" customFormat="1" ht="16.5" x14ac:dyDescent="0.15">
      <c r="A127" s="11">
        <v>123</v>
      </c>
      <c r="B127" s="12" t="s">
        <v>2842</v>
      </c>
      <c r="C127" s="11">
        <v>28</v>
      </c>
      <c r="D127" s="454" t="s">
        <v>3520</v>
      </c>
      <c r="E127" s="11">
        <v>124</v>
      </c>
      <c r="F127" s="11">
        <v>95</v>
      </c>
    </row>
    <row r="128" spans="1:6" s="12" customFormat="1" ht="16.5" x14ac:dyDescent="0.15">
      <c r="A128" s="11">
        <v>124</v>
      </c>
      <c r="B128" s="12" t="s">
        <v>2846</v>
      </c>
      <c r="C128" s="11">
        <v>22</v>
      </c>
      <c r="D128" s="454" t="s">
        <v>3462</v>
      </c>
      <c r="E128" s="11">
        <v>64</v>
      </c>
    </row>
    <row r="129" spans="1:6" s="12" customFormat="1" ht="8.25" x14ac:dyDescent="0.15">
      <c r="A129" s="11">
        <v>125</v>
      </c>
      <c r="B129" s="12" t="s">
        <v>2839</v>
      </c>
      <c r="C129" s="11">
        <v>25</v>
      </c>
      <c r="D129" s="454" t="s">
        <v>3769</v>
      </c>
      <c r="E129" s="11">
        <v>125</v>
      </c>
      <c r="F129" s="11">
        <v>109</v>
      </c>
    </row>
    <row r="130" spans="1:6" s="12" customFormat="1" ht="16.5" x14ac:dyDescent="0.15">
      <c r="A130" s="11">
        <v>126</v>
      </c>
      <c r="B130" s="12" t="s">
        <v>2853</v>
      </c>
      <c r="C130" s="11">
        <v>23</v>
      </c>
      <c r="D130" s="454" t="s">
        <v>3522</v>
      </c>
      <c r="E130" s="11">
        <v>127</v>
      </c>
      <c r="F130" s="11"/>
    </row>
    <row r="131" spans="1:6" s="12" customFormat="1" ht="8.25" x14ac:dyDescent="0.15">
      <c r="A131" s="11">
        <v>127</v>
      </c>
      <c r="B131" s="12" t="s">
        <v>2830</v>
      </c>
      <c r="C131" s="11">
        <v>23</v>
      </c>
      <c r="D131" s="454" t="s">
        <v>3523</v>
      </c>
      <c r="E131" s="11">
        <v>128</v>
      </c>
      <c r="F131" s="11">
        <v>110</v>
      </c>
    </row>
    <row r="132" spans="1:6" s="12" customFormat="1" ht="16.5" x14ac:dyDescent="0.15">
      <c r="A132" s="11">
        <v>128</v>
      </c>
      <c r="B132" s="12" t="s">
        <v>2845</v>
      </c>
      <c r="C132" s="11">
        <v>30</v>
      </c>
      <c r="D132" s="454" t="s">
        <v>3572</v>
      </c>
      <c r="E132" s="11">
        <v>182</v>
      </c>
      <c r="F132" s="11">
        <v>96</v>
      </c>
    </row>
    <row r="133" spans="1:6" s="12" customFormat="1" ht="16.5" x14ac:dyDescent="0.15">
      <c r="A133" s="11">
        <v>129</v>
      </c>
      <c r="B133" s="12" t="s">
        <v>2979</v>
      </c>
      <c r="C133" s="11">
        <v>24</v>
      </c>
      <c r="D133" s="454" t="s">
        <v>3547</v>
      </c>
      <c r="E133" s="11">
        <v>153</v>
      </c>
      <c r="F133" s="11">
        <v>49</v>
      </c>
    </row>
    <row r="134" spans="1:6" s="12" customFormat="1" ht="16.5" x14ac:dyDescent="0.15">
      <c r="A134" s="11">
        <v>130</v>
      </c>
      <c r="B134" s="12" t="s">
        <v>2976</v>
      </c>
      <c r="C134" s="11">
        <v>25</v>
      </c>
      <c r="D134" s="454" t="s">
        <v>3549</v>
      </c>
      <c r="E134" s="11">
        <v>155</v>
      </c>
      <c r="F134" s="11">
        <v>68</v>
      </c>
    </row>
    <row r="135" spans="1:6" s="12" customFormat="1" ht="16.5" x14ac:dyDescent="0.15">
      <c r="A135" s="11">
        <v>131</v>
      </c>
      <c r="B135" s="12" t="s">
        <v>3283</v>
      </c>
      <c r="C135" s="11">
        <v>24</v>
      </c>
      <c r="D135" s="454" t="s">
        <v>3542</v>
      </c>
      <c r="E135" s="11">
        <v>148</v>
      </c>
      <c r="F135" s="11">
        <v>149</v>
      </c>
    </row>
    <row r="136" spans="1:6" s="12" customFormat="1" ht="16.5" x14ac:dyDescent="0.15">
      <c r="A136" s="11">
        <v>132</v>
      </c>
      <c r="B136" s="12" t="s">
        <v>3263</v>
      </c>
      <c r="C136" s="11">
        <v>22</v>
      </c>
      <c r="D136" s="454" t="s">
        <v>3536</v>
      </c>
      <c r="E136" s="11">
        <v>141</v>
      </c>
    </row>
    <row r="137" spans="1:6" s="12" customFormat="1" ht="8.25" x14ac:dyDescent="0.15">
      <c r="A137" s="11">
        <v>133</v>
      </c>
      <c r="B137" s="12" t="s">
        <v>3262</v>
      </c>
      <c r="C137" s="11">
        <v>26</v>
      </c>
      <c r="D137" s="454" t="s">
        <v>3515</v>
      </c>
      <c r="E137" s="11">
        <v>119</v>
      </c>
      <c r="F137" s="11">
        <v>193</v>
      </c>
    </row>
    <row r="138" spans="1:6" s="12" customFormat="1" ht="16.5" x14ac:dyDescent="0.15">
      <c r="A138" s="11">
        <v>134</v>
      </c>
      <c r="B138" s="12" t="s">
        <v>3274</v>
      </c>
      <c r="C138" s="11">
        <v>23</v>
      </c>
      <c r="D138" s="454" t="s">
        <v>3516</v>
      </c>
      <c r="E138" s="11">
        <v>120</v>
      </c>
      <c r="F138" s="11">
        <v>55</v>
      </c>
    </row>
    <row r="139" spans="1:6" s="12" customFormat="1" ht="16.5" x14ac:dyDescent="0.15">
      <c r="A139" s="11">
        <v>135</v>
      </c>
      <c r="B139" s="12" t="s">
        <v>3329</v>
      </c>
      <c r="C139" s="11">
        <v>21</v>
      </c>
      <c r="D139" s="454" t="s">
        <v>3527</v>
      </c>
      <c r="E139" s="11">
        <v>132</v>
      </c>
      <c r="F139" s="11"/>
    </row>
    <row r="140" spans="1:6" s="12" customFormat="1" ht="16.5" x14ac:dyDescent="0.15">
      <c r="A140" s="11">
        <v>136</v>
      </c>
      <c r="B140" s="446" t="s">
        <v>3342</v>
      </c>
      <c r="C140" s="482">
        <v>23</v>
      </c>
      <c r="D140" s="454" t="s">
        <v>3528</v>
      </c>
      <c r="E140" s="11">
        <v>133</v>
      </c>
    </row>
    <row r="141" spans="1:6" s="12" customFormat="1" ht="16.5" x14ac:dyDescent="0.15">
      <c r="A141" s="11">
        <v>137</v>
      </c>
      <c r="B141" s="12" t="s">
        <v>3279</v>
      </c>
      <c r="C141" s="11">
        <v>24</v>
      </c>
      <c r="D141" s="454" t="s">
        <v>3529</v>
      </c>
      <c r="E141" s="11">
        <v>134</v>
      </c>
      <c r="F141" s="11">
        <v>127</v>
      </c>
    </row>
    <row r="142" spans="1:6" s="12" customFormat="1" ht="16.5" x14ac:dyDescent="0.15">
      <c r="A142" s="11">
        <v>138</v>
      </c>
      <c r="B142" s="12" t="s">
        <v>3293</v>
      </c>
      <c r="C142" s="11">
        <v>24</v>
      </c>
      <c r="D142" s="454" t="s">
        <v>3530</v>
      </c>
      <c r="E142" s="11">
        <v>135</v>
      </c>
      <c r="F142" s="11">
        <v>152</v>
      </c>
    </row>
    <row r="143" spans="1:6" s="12" customFormat="1" ht="16.5" x14ac:dyDescent="0.15">
      <c r="A143" s="11">
        <v>139</v>
      </c>
      <c r="B143" s="12" t="s">
        <v>3294</v>
      </c>
      <c r="C143" s="11">
        <v>22</v>
      </c>
      <c r="D143" s="454" t="s">
        <v>3531</v>
      </c>
      <c r="E143" s="11">
        <v>136</v>
      </c>
      <c r="F143" s="11">
        <v>144</v>
      </c>
    </row>
    <row r="144" spans="1:6" s="12" customFormat="1" ht="16.5" x14ac:dyDescent="0.15">
      <c r="A144" s="11">
        <v>140</v>
      </c>
      <c r="B144" s="12" t="s">
        <v>3268</v>
      </c>
      <c r="C144" s="11">
        <v>26</v>
      </c>
      <c r="D144" s="454" t="s">
        <v>3532</v>
      </c>
      <c r="E144" s="11">
        <v>137</v>
      </c>
      <c r="F144" s="11">
        <v>190</v>
      </c>
    </row>
    <row r="145" spans="1:6" s="12" customFormat="1" ht="8.25" x14ac:dyDescent="0.15">
      <c r="A145" s="11">
        <v>141</v>
      </c>
      <c r="B145" s="12" t="s">
        <v>3272</v>
      </c>
      <c r="C145" s="11">
        <v>25</v>
      </c>
      <c r="D145" s="454" t="s">
        <v>3533</v>
      </c>
      <c r="E145" s="11">
        <v>138</v>
      </c>
      <c r="F145" s="11">
        <v>233</v>
      </c>
    </row>
    <row r="146" spans="1:6" s="12" customFormat="1" ht="16.5" x14ac:dyDescent="0.15">
      <c r="A146" s="11">
        <v>142</v>
      </c>
      <c r="B146" s="12" t="s">
        <v>3281</v>
      </c>
      <c r="C146" s="11">
        <v>21</v>
      </c>
      <c r="D146" s="454" t="s">
        <v>3538</v>
      </c>
      <c r="E146" s="11">
        <v>143</v>
      </c>
      <c r="F146" s="11"/>
    </row>
    <row r="147" spans="1:6" s="12" customFormat="1" ht="16.5" x14ac:dyDescent="0.15">
      <c r="A147" s="11">
        <v>143</v>
      </c>
      <c r="B147" s="12" t="s">
        <v>3296</v>
      </c>
      <c r="C147" s="11">
        <v>25</v>
      </c>
      <c r="D147" s="454" t="s">
        <v>3534</v>
      </c>
      <c r="E147" s="11">
        <v>139</v>
      </c>
      <c r="F147" s="11">
        <v>252</v>
      </c>
    </row>
    <row r="148" spans="1:6" s="12" customFormat="1" ht="16.5" x14ac:dyDescent="0.15">
      <c r="A148" s="11">
        <v>144</v>
      </c>
      <c r="B148" s="12" t="s">
        <v>3390</v>
      </c>
      <c r="C148" s="11">
        <v>22</v>
      </c>
      <c r="D148" s="454" t="s">
        <v>3535</v>
      </c>
      <c r="E148" s="11">
        <v>140</v>
      </c>
      <c r="F148" s="11"/>
    </row>
    <row r="149" spans="1:6" s="12" customFormat="1" ht="16.5" x14ac:dyDescent="0.15">
      <c r="A149" s="11">
        <v>145</v>
      </c>
      <c r="B149" s="12" t="s">
        <v>3287</v>
      </c>
      <c r="C149" s="11">
        <v>23</v>
      </c>
      <c r="D149" s="454" t="s">
        <v>3540</v>
      </c>
      <c r="E149" s="11">
        <v>145</v>
      </c>
      <c r="F149" s="11">
        <v>154</v>
      </c>
    </row>
    <row r="150" spans="1:6" s="12" customFormat="1" ht="8.25" x14ac:dyDescent="0.15">
      <c r="A150" s="11">
        <v>146</v>
      </c>
      <c r="B150" s="12" t="s">
        <v>3282</v>
      </c>
      <c r="C150" s="11">
        <v>27</v>
      </c>
      <c r="D150" s="454" t="s">
        <v>3541</v>
      </c>
      <c r="E150" s="11">
        <v>146</v>
      </c>
      <c r="F150" s="11">
        <v>278</v>
      </c>
    </row>
    <row r="151" spans="1:6" s="12" customFormat="1" ht="16.5" x14ac:dyDescent="0.15">
      <c r="A151" s="11">
        <v>147</v>
      </c>
      <c r="B151" s="12" t="s">
        <v>3285</v>
      </c>
      <c r="C151" s="11">
        <v>24</v>
      </c>
      <c r="D151" s="454" t="s">
        <v>3543</v>
      </c>
      <c r="E151" s="11">
        <v>149</v>
      </c>
      <c r="F151" s="11">
        <v>155</v>
      </c>
    </row>
    <row r="152" spans="1:6" s="12" customFormat="1" ht="16.5" x14ac:dyDescent="0.15">
      <c r="A152" s="11">
        <v>148</v>
      </c>
      <c r="B152" s="12" t="s">
        <v>3289</v>
      </c>
      <c r="C152" s="11">
        <v>25</v>
      </c>
      <c r="D152" s="454" t="s">
        <v>3545</v>
      </c>
      <c r="E152" s="11">
        <v>151</v>
      </c>
      <c r="F152" s="11">
        <v>145</v>
      </c>
    </row>
    <row r="153" spans="1:6" s="12" customFormat="1" ht="16.5" x14ac:dyDescent="0.15">
      <c r="A153" s="11">
        <v>148</v>
      </c>
      <c r="B153" s="12" t="s">
        <v>2998</v>
      </c>
      <c r="C153" s="11">
        <v>24</v>
      </c>
      <c r="D153" s="454" t="s">
        <v>3550</v>
      </c>
      <c r="E153" s="11">
        <v>156</v>
      </c>
      <c r="F153" s="11">
        <v>129</v>
      </c>
    </row>
    <row r="154" spans="1:6" s="12" customFormat="1" ht="8.25" x14ac:dyDescent="0.15">
      <c r="A154" s="11">
        <v>149</v>
      </c>
      <c r="B154" s="12" t="s">
        <v>3317</v>
      </c>
      <c r="C154" s="11">
        <v>23</v>
      </c>
      <c r="D154" s="454" t="s">
        <v>3537</v>
      </c>
      <c r="E154" s="11">
        <v>142</v>
      </c>
    </row>
    <row r="155" spans="1:6" s="12" customFormat="1" ht="8.25" x14ac:dyDescent="0.15">
      <c r="A155" s="11">
        <v>150</v>
      </c>
      <c r="B155" s="12" t="s">
        <v>2977</v>
      </c>
      <c r="C155" s="11">
        <v>26</v>
      </c>
      <c r="D155" s="454" t="s">
        <v>3551</v>
      </c>
      <c r="E155" s="11">
        <v>157</v>
      </c>
      <c r="F155" s="11">
        <v>101</v>
      </c>
    </row>
    <row r="156" spans="1:6" s="12" customFormat="1" ht="16.5" x14ac:dyDescent="0.15">
      <c r="A156" s="11">
        <v>151</v>
      </c>
      <c r="B156" s="12" t="s">
        <v>2999</v>
      </c>
      <c r="C156" s="11">
        <v>26</v>
      </c>
      <c r="D156" s="454" t="s">
        <v>3552</v>
      </c>
      <c r="E156" s="11">
        <v>158</v>
      </c>
      <c r="F156" s="11">
        <v>99</v>
      </c>
    </row>
    <row r="157" spans="1:6" s="12" customFormat="1" ht="16.5" x14ac:dyDescent="0.15">
      <c r="A157" s="11">
        <v>152</v>
      </c>
      <c r="B157" s="12" t="s">
        <v>2984</v>
      </c>
      <c r="C157" s="11">
        <v>22</v>
      </c>
      <c r="D157" s="454" t="s">
        <v>3553</v>
      </c>
      <c r="E157" s="11">
        <v>159</v>
      </c>
      <c r="F157" s="11">
        <v>133</v>
      </c>
    </row>
    <row r="158" spans="1:6" s="12" customFormat="1" ht="16.5" x14ac:dyDescent="0.15">
      <c r="A158" s="11">
        <v>153</v>
      </c>
      <c r="B158" s="12" t="s">
        <v>3059</v>
      </c>
      <c r="C158" s="11">
        <v>22</v>
      </c>
      <c r="D158" s="454" t="s">
        <v>3558</v>
      </c>
      <c r="E158" s="11">
        <v>164</v>
      </c>
      <c r="F158" s="11">
        <v>106</v>
      </c>
    </row>
    <row r="159" spans="1:6" s="12" customFormat="1" ht="16.5" x14ac:dyDescent="0.15">
      <c r="A159" s="11">
        <v>154</v>
      </c>
      <c r="B159" s="12" t="s">
        <v>2965</v>
      </c>
      <c r="C159" s="11">
        <v>25</v>
      </c>
      <c r="D159" s="454" t="s">
        <v>3524</v>
      </c>
      <c r="E159" s="11">
        <v>129</v>
      </c>
      <c r="F159" s="11">
        <v>108</v>
      </c>
    </row>
    <row r="160" spans="1:6" s="12" customFormat="1" ht="16.5" x14ac:dyDescent="0.15">
      <c r="A160" s="11">
        <v>155</v>
      </c>
      <c r="B160" s="12" t="s">
        <v>2968</v>
      </c>
      <c r="C160" s="11">
        <v>25</v>
      </c>
      <c r="D160" s="454" t="s">
        <v>3525</v>
      </c>
      <c r="E160" s="11">
        <v>130</v>
      </c>
      <c r="F160" s="11">
        <v>69</v>
      </c>
    </row>
    <row r="161" spans="1:6" s="12" customFormat="1" ht="16.5" x14ac:dyDescent="0.15">
      <c r="A161" s="11">
        <v>156</v>
      </c>
      <c r="B161" s="12" t="s">
        <v>2970</v>
      </c>
      <c r="C161" s="11">
        <v>26</v>
      </c>
      <c r="D161" s="454" t="s">
        <v>3544</v>
      </c>
      <c r="E161" s="11">
        <v>150</v>
      </c>
      <c r="F161" s="11">
        <v>130</v>
      </c>
    </row>
    <row r="162" spans="1:6" s="12" customFormat="1" ht="8.25" x14ac:dyDescent="0.15">
      <c r="A162" s="11">
        <v>157</v>
      </c>
      <c r="B162" s="12" t="s">
        <v>2972</v>
      </c>
      <c r="C162" s="11">
        <v>25</v>
      </c>
      <c r="D162" s="454" t="s">
        <v>3546</v>
      </c>
      <c r="E162" s="11">
        <v>152</v>
      </c>
      <c r="F162" s="11">
        <v>294</v>
      </c>
    </row>
    <row r="163" spans="1:6" s="12" customFormat="1" ht="16.5" x14ac:dyDescent="0.15">
      <c r="A163" s="11">
        <v>158</v>
      </c>
      <c r="B163" s="12" t="s">
        <v>2992</v>
      </c>
      <c r="C163" s="11">
        <v>24</v>
      </c>
      <c r="D163" s="454" t="s">
        <v>3554</v>
      </c>
      <c r="E163" s="11">
        <v>160</v>
      </c>
      <c r="F163" s="11">
        <v>105</v>
      </c>
    </row>
    <row r="164" spans="1:6" s="12" customFormat="1" ht="8.25" x14ac:dyDescent="0.15">
      <c r="A164" s="11">
        <v>159</v>
      </c>
      <c r="B164" s="12" t="s">
        <v>3037</v>
      </c>
      <c r="C164" s="11">
        <v>23</v>
      </c>
      <c r="D164" s="454" t="s">
        <v>3557</v>
      </c>
      <c r="E164" s="11">
        <v>163</v>
      </c>
      <c r="F164" s="11">
        <v>65</v>
      </c>
    </row>
    <row r="165" spans="1:6" s="12" customFormat="1" ht="16.5" x14ac:dyDescent="0.15">
      <c r="A165" s="11">
        <v>160</v>
      </c>
      <c r="B165" s="12" t="s">
        <v>3038</v>
      </c>
      <c r="C165" s="11">
        <v>25</v>
      </c>
      <c r="D165" s="454" t="s">
        <v>3559</v>
      </c>
      <c r="E165" s="11">
        <v>165</v>
      </c>
      <c r="F165" s="11">
        <v>140</v>
      </c>
    </row>
    <row r="166" spans="1:6" s="12" customFormat="1" ht="16.5" x14ac:dyDescent="0.15">
      <c r="A166" s="11">
        <v>161</v>
      </c>
      <c r="B166" s="12" t="s">
        <v>3002</v>
      </c>
      <c r="C166" s="11">
        <v>22</v>
      </c>
      <c r="D166" s="454" t="s">
        <v>3635</v>
      </c>
      <c r="E166" s="11">
        <v>246</v>
      </c>
      <c r="F166" s="11">
        <v>132</v>
      </c>
    </row>
    <row r="167" spans="1:6" s="12" customFormat="1" ht="16.5" x14ac:dyDescent="0.15">
      <c r="A167" s="11">
        <v>162</v>
      </c>
      <c r="B167" s="12" t="s">
        <v>2980</v>
      </c>
      <c r="C167" s="11">
        <v>22</v>
      </c>
      <c r="D167" s="454" t="s">
        <v>3548</v>
      </c>
      <c r="E167" s="11">
        <v>154</v>
      </c>
      <c r="F167" s="11">
        <v>134</v>
      </c>
    </row>
    <row r="168" spans="1:6" s="12" customFormat="1" ht="16.5" x14ac:dyDescent="0.15">
      <c r="A168" s="11">
        <v>163</v>
      </c>
      <c r="B168" s="12" t="s">
        <v>3071</v>
      </c>
      <c r="C168" s="11">
        <v>23</v>
      </c>
      <c r="D168" s="454" t="s">
        <v>3555</v>
      </c>
      <c r="E168" s="11">
        <v>161</v>
      </c>
      <c r="F168" s="11">
        <v>138</v>
      </c>
    </row>
    <row r="169" spans="1:6" s="12" customFormat="1" ht="8.25" x14ac:dyDescent="0.15">
      <c r="A169" s="11">
        <v>164</v>
      </c>
      <c r="B169" s="12" t="s">
        <v>2993</v>
      </c>
      <c r="C169" s="11">
        <v>24</v>
      </c>
      <c r="D169" s="454" t="s">
        <v>3556</v>
      </c>
      <c r="E169" s="11">
        <v>162</v>
      </c>
      <c r="F169" s="11">
        <v>128</v>
      </c>
    </row>
    <row r="170" spans="1:6" s="12" customFormat="1" ht="16.5" x14ac:dyDescent="0.15">
      <c r="A170" s="11">
        <v>166</v>
      </c>
      <c r="B170" s="12" t="s">
        <v>2990</v>
      </c>
      <c r="C170" s="11">
        <v>25</v>
      </c>
      <c r="D170" s="454" t="s">
        <v>3561</v>
      </c>
      <c r="E170" s="11">
        <v>167</v>
      </c>
      <c r="F170" s="11">
        <v>131</v>
      </c>
    </row>
    <row r="171" spans="1:6" s="12" customFormat="1" ht="16.5" x14ac:dyDescent="0.15">
      <c r="A171" s="11">
        <v>166</v>
      </c>
      <c r="B171" s="12" t="s">
        <v>2988</v>
      </c>
      <c r="C171" s="11">
        <v>23</v>
      </c>
      <c r="D171" s="454" t="s">
        <v>3560</v>
      </c>
      <c r="E171" s="11">
        <v>166</v>
      </c>
    </row>
    <row r="172" spans="1:6" s="12" customFormat="1" ht="16.5" x14ac:dyDescent="0.15">
      <c r="A172" s="11">
        <v>167</v>
      </c>
      <c r="B172" s="12" t="s">
        <v>2937</v>
      </c>
      <c r="C172" s="11">
        <v>28</v>
      </c>
      <c r="D172" s="454" t="s">
        <v>3562</v>
      </c>
      <c r="E172" s="11">
        <v>168</v>
      </c>
      <c r="F172" s="11">
        <v>107</v>
      </c>
    </row>
    <row r="173" spans="1:6" s="12" customFormat="1" ht="16.5" x14ac:dyDescent="0.15">
      <c r="A173" s="11">
        <v>168</v>
      </c>
      <c r="B173" s="12" t="s">
        <v>2959</v>
      </c>
      <c r="C173" s="11">
        <v>28</v>
      </c>
      <c r="D173" s="454" t="s">
        <v>3563</v>
      </c>
      <c r="E173" s="11">
        <v>169</v>
      </c>
      <c r="F173" s="11"/>
    </row>
    <row r="174" spans="1:6" s="12" customFormat="1" ht="16.5" x14ac:dyDescent="0.15">
      <c r="A174" s="11">
        <v>169</v>
      </c>
      <c r="B174" s="12" t="s">
        <v>2953</v>
      </c>
      <c r="C174" s="11">
        <v>28</v>
      </c>
      <c r="D174" s="454" t="s">
        <v>3563</v>
      </c>
      <c r="E174" s="11">
        <v>170</v>
      </c>
      <c r="F174" s="11">
        <v>178</v>
      </c>
    </row>
    <row r="175" spans="1:6" s="12" customFormat="1" ht="16.5" x14ac:dyDescent="0.15">
      <c r="A175" s="11">
        <v>170</v>
      </c>
      <c r="B175" s="12" t="s">
        <v>2954</v>
      </c>
      <c r="C175" s="11">
        <v>28</v>
      </c>
      <c r="D175" s="454" t="s">
        <v>3563</v>
      </c>
      <c r="E175" s="11">
        <v>171</v>
      </c>
      <c r="F175" s="11">
        <v>173</v>
      </c>
    </row>
    <row r="176" spans="1:6" s="12" customFormat="1" ht="8.25" x14ac:dyDescent="0.15">
      <c r="A176" s="11">
        <v>171</v>
      </c>
      <c r="B176" s="12" t="s">
        <v>2967</v>
      </c>
      <c r="C176" s="11">
        <v>27</v>
      </c>
      <c r="D176" s="454" t="s">
        <v>3564</v>
      </c>
      <c r="E176" s="11">
        <v>172</v>
      </c>
      <c r="F176" s="11"/>
    </row>
    <row r="177" spans="1:6" s="12" customFormat="1" ht="8.25" x14ac:dyDescent="0.15">
      <c r="A177" s="11">
        <v>172</v>
      </c>
      <c r="B177" s="12" t="s">
        <v>2971</v>
      </c>
      <c r="C177" s="11">
        <v>27</v>
      </c>
      <c r="D177" s="454" t="s">
        <v>3565</v>
      </c>
      <c r="E177" s="11">
        <v>173</v>
      </c>
      <c r="F177" s="11">
        <v>175</v>
      </c>
    </row>
    <row r="178" spans="1:6" s="12" customFormat="1" ht="16.5" x14ac:dyDescent="0.15">
      <c r="A178" s="11">
        <v>173</v>
      </c>
      <c r="B178" s="12" t="s">
        <v>2973</v>
      </c>
      <c r="C178" s="11">
        <v>27</v>
      </c>
      <c r="D178" s="454" t="s">
        <v>3566</v>
      </c>
      <c r="E178" s="11">
        <v>174</v>
      </c>
      <c r="F178" s="11">
        <v>181</v>
      </c>
    </row>
    <row r="179" spans="1:6" s="12" customFormat="1" ht="8.25" x14ac:dyDescent="0.15">
      <c r="A179" s="11">
        <v>174</v>
      </c>
      <c r="B179" s="12" t="s">
        <v>2978</v>
      </c>
      <c r="C179" s="11">
        <v>27</v>
      </c>
      <c r="D179" s="454" t="s">
        <v>3567</v>
      </c>
      <c r="E179" s="11">
        <v>175</v>
      </c>
      <c r="F179" s="11">
        <v>182</v>
      </c>
    </row>
    <row r="180" spans="1:6" s="12" customFormat="1" ht="8.25" x14ac:dyDescent="0.15">
      <c r="A180" s="11">
        <v>175</v>
      </c>
      <c r="B180" s="12" t="s">
        <v>2996</v>
      </c>
      <c r="C180" s="11">
        <v>27</v>
      </c>
      <c r="D180" s="454" t="s">
        <v>3568</v>
      </c>
      <c r="E180" s="11">
        <v>176</v>
      </c>
      <c r="F180" s="11">
        <v>183</v>
      </c>
    </row>
    <row r="181" spans="1:6" s="12" customFormat="1" ht="8.25" x14ac:dyDescent="0.15">
      <c r="A181" s="11">
        <v>176</v>
      </c>
      <c r="B181" s="12" t="s">
        <v>2997</v>
      </c>
      <c r="C181" s="11">
        <v>27</v>
      </c>
      <c r="D181" s="454" t="s">
        <v>3568</v>
      </c>
      <c r="E181" s="11">
        <v>177</v>
      </c>
      <c r="F181" s="11">
        <v>176</v>
      </c>
    </row>
    <row r="182" spans="1:6" s="12" customFormat="1" ht="8.25" x14ac:dyDescent="0.15">
      <c r="A182" s="11">
        <v>177</v>
      </c>
      <c r="B182" s="12" t="s">
        <v>2987</v>
      </c>
      <c r="C182" s="11">
        <v>27</v>
      </c>
      <c r="D182" s="454" t="s">
        <v>3568</v>
      </c>
      <c r="E182" s="11">
        <v>178</v>
      </c>
      <c r="F182" s="11">
        <v>177</v>
      </c>
    </row>
    <row r="183" spans="1:6" s="12" customFormat="1" ht="8.25" x14ac:dyDescent="0.15">
      <c r="A183" s="11">
        <v>178</v>
      </c>
      <c r="B183" s="12" t="s">
        <v>2963</v>
      </c>
      <c r="C183" s="11">
        <v>27</v>
      </c>
      <c r="D183" s="454" t="s">
        <v>3569</v>
      </c>
      <c r="E183" s="11">
        <v>179</v>
      </c>
    </row>
    <row r="184" spans="1:6" s="12" customFormat="1" ht="8.25" x14ac:dyDescent="0.15">
      <c r="A184" s="11">
        <v>179</v>
      </c>
      <c r="B184" s="12" t="s">
        <v>2989</v>
      </c>
      <c r="C184" s="11">
        <v>27</v>
      </c>
      <c r="D184" s="454" t="s">
        <v>3570</v>
      </c>
      <c r="E184" s="11">
        <v>180</v>
      </c>
      <c r="F184" s="11"/>
    </row>
    <row r="185" spans="1:6" s="12" customFormat="1" ht="16.5" x14ac:dyDescent="0.15">
      <c r="A185" s="11">
        <v>180</v>
      </c>
      <c r="B185" s="12" t="s">
        <v>2831</v>
      </c>
      <c r="C185" s="11">
        <v>28</v>
      </c>
      <c r="D185" s="454" t="s">
        <v>3573</v>
      </c>
      <c r="E185" s="11">
        <v>183</v>
      </c>
      <c r="F185" s="11">
        <v>161</v>
      </c>
    </row>
    <row r="186" spans="1:6" s="12" customFormat="1" ht="16.5" x14ac:dyDescent="0.15">
      <c r="A186" s="11">
        <v>181</v>
      </c>
      <c r="B186" s="12" t="s">
        <v>2847</v>
      </c>
      <c r="C186" s="11">
        <v>26</v>
      </c>
      <c r="D186" s="454" t="s">
        <v>3574</v>
      </c>
      <c r="E186" s="11">
        <v>184</v>
      </c>
      <c r="F186" s="11">
        <v>97</v>
      </c>
    </row>
    <row r="187" spans="1:6" s="12" customFormat="1" ht="16.5" x14ac:dyDescent="0.15">
      <c r="A187" s="11">
        <v>182</v>
      </c>
      <c r="B187" s="12" t="s">
        <v>2848</v>
      </c>
      <c r="C187" s="11">
        <v>28</v>
      </c>
      <c r="D187" s="454" t="s">
        <v>3575</v>
      </c>
      <c r="E187" s="11">
        <v>185</v>
      </c>
      <c r="F187" s="11">
        <v>160</v>
      </c>
    </row>
    <row r="188" spans="1:6" s="12" customFormat="1" ht="16.5" x14ac:dyDescent="0.15">
      <c r="A188" s="11">
        <v>183</v>
      </c>
      <c r="B188" s="12" t="s">
        <v>2835</v>
      </c>
      <c r="C188" s="11">
        <v>27</v>
      </c>
      <c r="D188" s="454" t="s">
        <v>3576</v>
      </c>
      <c r="E188" s="11">
        <v>186</v>
      </c>
      <c r="F188" s="11">
        <v>198</v>
      </c>
    </row>
    <row r="189" spans="1:6" s="12" customFormat="1" ht="8.25" x14ac:dyDescent="0.15">
      <c r="A189" s="11">
        <v>184</v>
      </c>
      <c r="B189" s="12" t="s">
        <v>2817</v>
      </c>
      <c r="C189" s="11">
        <v>38</v>
      </c>
      <c r="D189" s="454" t="s">
        <v>3665</v>
      </c>
      <c r="E189" s="11">
        <v>276</v>
      </c>
      <c r="F189" s="11">
        <v>98</v>
      </c>
    </row>
    <row r="190" spans="1:6" s="12" customFormat="1" ht="16.5" x14ac:dyDescent="0.15">
      <c r="A190" s="11">
        <v>185</v>
      </c>
      <c r="B190" s="12" t="s">
        <v>3107</v>
      </c>
      <c r="C190" s="11">
        <v>25</v>
      </c>
      <c r="D190" s="454" t="s">
        <v>3577</v>
      </c>
      <c r="E190" s="11">
        <v>187</v>
      </c>
      <c r="F190" s="11">
        <v>275</v>
      </c>
    </row>
    <row r="191" spans="1:6" s="12" customFormat="1" ht="16.5" x14ac:dyDescent="0.15">
      <c r="A191" s="11">
        <v>186</v>
      </c>
      <c r="B191" s="12" t="s">
        <v>3116</v>
      </c>
      <c r="C191" s="11">
        <v>24</v>
      </c>
      <c r="D191" s="454" t="s">
        <v>3578</v>
      </c>
      <c r="E191" s="11">
        <v>188</v>
      </c>
      <c r="F191" s="11">
        <v>92</v>
      </c>
    </row>
    <row r="192" spans="1:6" s="12" customFormat="1" ht="16.5" x14ac:dyDescent="0.15">
      <c r="A192" s="11">
        <v>187</v>
      </c>
      <c r="B192" s="12" t="s">
        <v>3112</v>
      </c>
      <c r="C192" s="11">
        <v>25</v>
      </c>
      <c r="D192" s="454" t="s">
        <v>3579</v>
      </c>
      <c r="E192" s="11">
        <v>189</v>
      </c>
      <c r="F192" s="11">
        <v>169</v>
      </c>
    </row>
    <row r="193" spans="1:6" s="12" customFormat="1" ht="16.5" x14ac:dyDescent="0.15">
      <c r="A193" s="11">
        <v>188</v>
      </c>
      <c r="B193" s="12" t="s">
        <v>3115</v>
      </c>
      <c r="C193" s="11">
        <v>26</v>
      </c>
      <c r="D193" s="454" t="s">
        <v>3580</v>
      </c>
      <c r="E193" s="11">
        <v>190</v>
      </c>
      <c r="F193" s="11">
        <v>124</v>
      </c>
    </row>
    <row r="194" spans="1:6" s="12" customFormat="1" ht="16.5" x14ac:dyDescent="0.15">
      <c r="A194" s="11">
        <v>189</v>
      </c>
      <c r="B194" s="12" t="s">
        <v>3100</v>
      </c>
      <c r="C194" s="11">
        <v>28</v>
      </c>
      <c r="D194" s="454" t="s">
        <v>3581</v>
      </c>
      <c r="E194" s="11">
        <v>191</v>
      </c>
      <c r="F194" s="11">
        <v>170</v>
      </c>
    </row>
    <row r="195" spans="1:6" s="12" customFormat="1" ht="16.5" x14ac:dyDescent="0.15">
      <c r="A195" s="11">
        <v>190</v>
      </c>
      <c r="B195" s="12" t="s">
        <v>3108</v>
      </c>
      <c r="C195" s="11">
        <v>24</v>
      </c>
      <c r="D195" s="454" t="s">
        <v>3582</v>
      </c>
      <c r="E195" s="11">
        <v>192</v>
      </c>
      <c r="F195" s="11">
        <v>258</v>
      </c>
    </row>
    <row r="196" spans="1:6" s="12" customFormat="1" ht="16.5" x14ac:dyDescent="0.15">
      <c r="A196" s="11">
        <v>191</v>
      </c>
      <c r="B196" s="12" t="s">
        <v>3113</v>
      </c>
      <c r="C196" s="11">
        <v>27</v>
      </c>
      <c r="D196" s="454" t="s">
        <v>3583</v>
      </c>
      <c r="E196" s="11">
        <v>193</v>
      </c>
      <c r="F196" s="11">
        <v>301</v>
      </c>
    </row>
    <row r="197" spans="1:6" s="12" customFormat="1" ht="16.5" x14ac:dyDescent="0.15">
      <c r="A197" s="11">
        <v>192</v>
      </c>
      <c r="B197" s="12" t="s">
        <v>3114</v>
      </c>
      <c r="C197" s="11">
        <v>27</v>
      </c>
      <c r="D197" s="454" t="s">
        <v>3584</v>
      </c>
      <c r="E197" s="11">
        <v>194</v>
      </c>
      <c r="F197" s="11">
        <v>168</v>
      </c>
    </row>
    <row r="198" spans="1:6" s="12" customFormat="1" ht="16.5" x14ac:dyDescent="0.15">
      <c r="A198" s="11">
        <v>193</v>
      </c>
      <c r="B198" s="12" t="s">
        <v>3192</v>
      </c>
      <c r="C198" s="11">
        <v>26</v>
      </c>
      <c r="D198" s="454" t="s">
        <v>3585</v>
      </c>
      <c r="E198" s="11">
        <v>195</v>
      </c>
      <c r="F198" s="11">
        <v>304</v>
      </c>
    </row>
    <row r="199" spans="1:6" s="12" customFormat="1" ht="16.5" x14ac:dyDescent="0.15">
      <c r="A199" s="11">
        <v>194</v>
      </c>
      <c r="B199" s="12" t="s">
        <v>3209</v>
      </c>
      <c r="C199" s="11">
        <v>21</v>
      </c>
      <c r="D199" s="454" t="s">
        <v>3586</v>
      </c>
      <c r="E199" s="11">
        <v>196</v>
      </c>
    </row>
    <row r="200" spans="1:6" s="12" customFormat="1" ht="16.5" x14ac:dyDescent="0.15">
      <c r="A200" s="11">
        <v>195</v>
      </c>
      <c r="B200" s="446" t="s">
        <v>3137</v>
      </c>
      <c r="C200" s="482">
        <v>22</v>
      </c>
      <c r="D200" s="454" t="s">
        <v>3587</v>
      </c>
      <c r="E200" s="11">
        <v>197</v>
      </c>
    </row>
    <row r="201" spans="1:6" s="12" customFormat="1" ht="16.5" x14ac:dyDescent="0.15">
      <c r="A201" s="11">
        <v>196</v>
      </c>
      <c r="B201" s="12" t="s">
        <v>3150</v>
      </c>
      <c r="C201" s="11">
        <v>22</v>
      </c>
      <c r="D201" s="454" t="s">
        <v>3588</v>
      </c>
      <c r="E201" s="11">
        <v>198</v>
      </c>
      <c r="F201" s="11"/>
    </row>
    <row r="202" spans="1:6" s="12" customFormat="1" ht="8.25" x14ac:dyDescent="0.15">
      <c r="A202" s="11">
        <v>197</v>
      </c>
      <c r="B202" s="12" t="s">
        <v>3105</v>
      </c>
      <c r="C202" s="11">
        <v>31</v>
      </c>
      <c r="D202" s="454" t="s">
        <v>3589</v>
      </c>
      <c r="E202" s="11">
        <v>199</v>
      </c>
      <c r="F202" s="11">
        <v>262</v>
      </c>
    </row>
    <row r="203" spans="1:6" s="12" customFormat="1" ht="8.25" x14ac:dyDescent="0.15">
      <c r="A203" s="11">
        <v>198</v>
      </c>
      <c r="B203" s="12" t="s">
        <v>3093</v>
      </c>
      <c r="C203" s="11">
        <v>31</v>
      </c>
      <c r="D203" s="454" t="s">
        <v>3590</v>
      </c>
      <c r="E203" s="11">
        <v>200</v>
      </c>
      <c r="F203" s="11">
        <v>260</v>
      </c>
    </row>
    <row r="204" spans="1:6" s="12" customFormat="1" ht="16.5" x14ac:dyDescent="0.15">
      <c r="A204" s="11">
        <v>199</v>
      </c>
      <c r="B204" s="12" t="s">
        <v>3133</v>
      </c>
      <c r="C204" s="11">
        <v>22</v>
      </c>
      <c r="D204" s="454" t="s">
        <v>3591</v>
      </c>
      <c r="E204" s="11">
        <v>201</v>
      </c>
    </row>
    <row r="205" spans="1:6" s="12" customFormat="1" ht="16.5" x14ac:dyDescent="0.15">
      <c r="A205" s="11">
        <v>200</v>
      </c>
      <c r="B205" s="12" t="s">
        <v>3197</v>
      </c>
      <c r="C205" s="11">
        <v>23</v>
      </c>
      <c r="D205" s="454" t="s">
        <v>3592</v>
      </c>
      <c r="E205" s="11">
        <v>202</v>
      </c>
      <c r="F205" s="11"/>
    </row>
    <row r="206" spans="1:6" s="12" customFormat="1" ht="16.5" x14ac:dyDescent="0.15">
      <c r="A206" s="658">
        <v>201</v>
      </c>
      <c r="B206" s="659" t="s">
        <v>2917</v>
      </c>
      <c r="C206" s="658">
        <v>25</v>
      </c>
      <c r="D206" s="660" t="s">
        <v>3593</v>
      </c>
      <c r="E206" s="658">
        <v>203</v>
      </c>
      <c r="F206" s="658">
        <v>200</v>
      </c>
    </row>
    <row r="207" spans="1:6" s="12" customFormat="1" ht="8.25" x14ac:dyDescent="0.15">
      <c r="A207" s="658">
        <v>201</v>
      </c>
      <c r="B207" s="659" t="s">
        <v>2860</v>
      </c>
      <c r="C207" s="658">
        <v>23</v>
      </c>
      <c r="D207" s="660" t="s">
        <v>3601</v>
      </c>
      <c r="E207" s="658">
        <v>211</v>
      </c>
      <c r="F207" s="658"/>
    </row>
    <row r="208" spans="1:6" s="12" customFormat="1" ht="16.5" x14ac:dyDescent="0.15">
      <c r="A208" s="658">
        <v>202</v>
      </c>
      <c r="B208" s="659" t="s">
        <v>2849</v>
      </c>
      <c r="C208" s="658">
        <v>25</v>
      </c>
      <c r="D208" s="660" t="s">
        <v>3521</v>
      </c>
      <c r="E208" s="658">
        <v>126</v>
      </c>
      <c r="F208" s="658">
        <v>142</v>
      </c>
    </row>
    <row r="209" spans="1:6" s="12" customFormat="1" ht="16.5" x14ac:dyDescent="0.15">
      <c r="A209" s="658">
        <v>203</v>
      </c>
      <c r="B209" s="659" t="s">
        <v>2863</v>
      </c>
      <c r="C209" s="658">
        <v>24</v>
      </c>
      <c r="D209" s="660" t="s">
        <v>3594</v>
      </c>
      <c r="E209" s="658">
        <v>204</v>
      </c>
      <c r="F209" s="658"/>
    </row>
    <row r="210" spans="1:6" s="12" customFormat="1" ht="16.5" x14ac:dyDescent="0.15">
      <c r="A210" s="658">
        <v>204</v>
      </c>
      <c r="B210" s="659" t="s">
        <v>2865</v>
      </c>
      <c r="C210" s="658">
        <v>22</v>
      </c>
      <c r="D210" s="660" t="s">
        <v>3595</v>
      </c>
      <c r="E210" s="658">
        <v>205</v>
      </c>
      <c r="F210" s="658"/>
    </row>
    <row r="211" spans="1:6" s="12" customFormat="1" ht="16.5" x14ac:dyDescent="0.15">
      <c r="A211" s="658">
        <v>205</v>
      </c>
      <c r="B211" s="659" t="s">
        <v>2885</v>
      </c>
      <c r="C211" s="658">
        <v>28</v>
      </c>
      <c r="D211" s="660" t="s">
        <v>3596</v>
      </c>
      <c r="E211" s="658">
        <v>206</v>
      </c>
      <c r="F211" s="658">
        <v>163</v>
      </c>
    </row>
    <row r="212" spans="1:6" s="12" customFormat="1" ht="16.5" x14ac:dyDescent="0.15">
      <c r="A212" s="658">
        <v>206</v>
      </c>
      <c r="B212" s="659" t="s">
        <v>2859</v>
      </c>
      <c r="C212" s="658">
        <v>23</v>
      </c>
      <c r="D212" s="660" t="s">
        <v>3597</v>
      </c>
      <c r="E212" s="658">
        <v>207</v>
      </c>
      <c r="F212" s="658">
        <v>113</v>
      </c>
    </row>
    <row r="213" spans="1:6" s="12" customFormat="1" ht="16.5" x14ac:dyDescent="0.15">
      <c r="A213" s="658">
        <v>207</v>
      </c>
      <c r="B213" s="659" t="s">
        <v>2861</v>
      </c>
      <c r="C213" s="658">
        <v>24</v>
      </c>
      <c r="D213" s="660" t="s">
        <v>3598</v>
      </c>
      <c r="E213" s="658">
        <v>208</v>
      </c>
      <c r="F213" s="658">
        <v>141</v>
      </c>
    </row>
    <row r="214" spans="1:6" s="12" customFormat="1" ht="16.5" x14ac:dyDescent="0.15">
      <c r="A214" s="658">
        <v>208</v>
      </c>
      <c r="B214" s="659" t="s">
        <v>2856</v>
      </c>
      <c r="C214" s="658">
        <v>26</v>
      </c>
      <c r="D214" s="660" t="s">
        <v>3599</v>
      </c>
      <c r="E214" s="658">
        <v>209</v>
      </c>
      <c r="F214" s="658">
        <v>205</v>
      </c>
    </row>
    <row r="215" spans="1:6" s="12" customFormat="1" ht="16.5" x14ac:dyDescent="0.15">
      <c r="A215" s="658">
        <v>209</v>
      </c>
      <c r="B215" s="659" t="s">
        <v>2873</v>
      </c>
      <c r="C215" s="658">
        <v>25</v>
      </c>
      <c r="D215" s="660" t="s">
        <v>3600</v>
      </c>
      <c r="E215" s="658">
        <v>210</v>
      </c>
      <c r="F215" s="658">
        <v>199</v>
      </c>
    </row>
    <row r="216" spans="1:6" s="12" customFormat="1" ht="8.25" x14ac:dyDescent="0.15">
      <c r="A216" s="658">
        <v>211</v>
      </c>
      <c r="B216" s="659" t="s">
        <v>2872</v>
      </c>
      <c r="C216" s="658">
        <v>26</v>
      </c>
      <c r="D216" s="660" t="s">
        <v>3602</v>
      </c>
      <c r="E216" s="658">
        <v>212</v>
      </c>
      <c r="F216" s="658">
        <v>203</v>
      </c>
    </row>
    <row r="217" spans="1:6" s="12" customFormat="1" ht="16.5" x14ac:dyDescent="0.15">
      <c r="A217" s="658">
        <v>212</v>
      </c>
      <c r="B217" s="659" t="s">
        <v>2878</v>
      </c>
      <c r="C217" s="658">
        <v>24</v>
      </c>
      <c r="D217" s="660" t="s">
        <v>3603</v>
      </c>
      <c r="E217" s="658">
        <v>213</v>
      </c>
      <c r="F217" s="659"/>
    </row>
    <row r="218" spans="1:6" s="12" customFormat="1" ht="16.5" x14ac:dyDescent="0.15">
      <c r="A218" s="658">
        <v>213</v>
      </c>
      <c r="B218" s="659" t="s">
        <v>3248</v>
      </c>
      <c r="C218" s="658">
        <v>26</v>
      </c>
      <c r="D218" s="660" t="s">
        <v>3454</v>
      </c>
      <c r="E218" s="658">
        <v>56</v>
      </c>
      <c r="F218" s="658">
        <v>85</v>
      </c>
    </row>
    <row r="219" spans="1:6" s="12" customFormat="1" ht="16.5" x14ac:dyDescent="0.15">
      <c r="A219" s="658">
        <v>214</v>
      </c>
      <c r="B219" s="659" t="s">
        <v>3267</v>
      </c>
      <c r="C219" s="658">
        <v>27</v>
      </c>
      <c r="D219" s="660" t="s">
        <v>3605</v>
      </c>
      <c r="E219" s="658">
        <v>215</v>
      </c>
      <c r="F219" s="658">
        <v>121</v>
      </c>
    </row>
    <row r="220" spans="1:6" s="16" customFormat="1" ht="16.5" x14ac:dyDescent="0.15">
      <c r="A220" s="658">
        <v>215</v>
      </c>
      <c r="B220" s="659" t="s">
        <v>3270</v>
      </c>
      <c r="C220" s="658">
        <v>27</v>
      </c>
      <c r="D220" s="660" t="s">
        <v>3606</v>
      </c>
      <c r="E220" s="658">
        <v>216</v>
      </c>
      <c r="F220" s="658">
        <v>228</v>
      </c>
    </row>
    <row r="221" spans="1:6" s="16" customFormat="1" ht="8.25" x14ac:dyDescent="0.15">
      <c r="A221" s="658">
        <v>216</v>
      </c>
      <c r="B221" s="659" t="s">
        <v>3607</v>
      </c>
      <c r="C221" s="658">
        <v>27</v>
      </c>
      <c r="D221" s="660" t="s">
        <v>3608</v>
      </c>
      <c r="E221" s="658">
        <v>217</v>
      </c>
      <c r="F221" s="658">
        <v>75</v>
      </c>
    </row>
    <row r="222" spans="1:6" s="16" customFormat="1" ht="16.5" x14ac:dyDescent="0.15">
      <c r="A222" s="658">
        <v>217</v>
      </c>
      <c r="B222" s="659" t="s">
        <v>3273</v>
      </c>
      <c r="C222" s="658">
        <v>27</v>
      </c>
      <c r="D222" s="660" t="s">
        <v>3609</v>
      </c>
      <c r="E222" s="658">
        <v>218</v>
      </c>
      <c r="F222" s="658">
        <v>147</v>
      </c>
    </row>
    <row r="223" spans="1:6" s="16" customFormat="1" ht="8.25" x14ac:dyDescent="0.15">
      <c r="A223" s="658">
        <v>218</v>
      </c>
      <c r="B223" s="659" t="s">
        <v>3275</v>
      </c>
      <c r="C223" s="658">
        <v>27</v>
      </c>
      <c r="D223" s="660" t="s">
        <v>3610</v>
      </c>
      <c r="E223" s="658">
        <v>219</v>
      </c>
      <c r="F223" s="658">
        <v>120</v>
      </c>
    </row>
    <row r="224" spans="1:6" s="16" customFormat="1" ht="16.5" x14ac:dyDescent="0.15">
      <c r="A224" s="658">
        <v>219</v>
      </c>
      <c r="B224" s="661" t="s">
        <v>3280</v>
      </c>
      <c r="C224" s="662">
        <v>28</v>
      </c>
      <c r="D224" s="660" t="s">
        <v>3611</v>
      </c>
      <c r="E224" s="658">
        <v>220</v>
      </c>
      <c r="F224" s="658">
        <v>223</v>
      </c>
    </row>
    <row r="225" spans="1:6" s="16" customFormat="1" ht="16.5" x14ac:dyDescent="0.15">
      <c r="A225" s="658">
        <v>220</v>
      </c>
      <c r="B225" s="659" t="s">
        <v>3277</v>
      </c>
      <c r="C225" s="658">
        <v>27</v>
      </c>
      <c r="D225" s="660" t="s">
        <v>3612</v>
      </c>
      <c r="E225" s="658">
        <v>221</v>
      </c>
      <c r="F225" s="658">
        <v>229</v>
      </c>
    </row>
    <row r="226" spans="1:6" s="16" customFormat="1" ht="16.5" x14ac:dyDescent="0.15">
      <c r="A226" s="658">
        <v>221</v>
      </c>
      <c r="B226" s="659" t="s">
        <v>3299</v>
      </c>
      <c r="C226" s="658">
        <v>23</v>
      </c>
      <c r="D226" s="660" t="s">
        <v>3613</v>
      </c>
      <c r="E226" s="658">
        <v>222</v>
      </c>
      <c r="F226" s="658">
        <v>157</v>
      </c>
    </row>
    <row r="227" spans="1:6" s="16" customFormat="1" ht="16.5" x14ac:dyDescent="0.15">
      <c r="A227" s="658">
        <v>222</v>
      </c>
      <c r="B227" s="659" t="s">
        <v>3300</v>
      </c>
      <c r="C227" s="658">
        <v>25</v>
      </c>
      <c r="D227" s="660" t="s">
        <v>3614</v>
      </c>
      <c r="E227" s="658">
        <v>223</v>
      </c>
      <c r="F227" s="658">
        <v>116</v>
      </c>
    </row>
    <row r="228" spans="1:6" s="16" customFormat="1" ht="8.25" x14ac:dyDescent="0.15">
      <c r="A228" s="658">
        <v>223</v>
      </c>
      <c r="B228" s="659" t="s">
        <v>3301</v>
      </c>
      <c r="C228" s="658">
        <v>24</v>
      </c>
      <c r="D228" s="660" t="s">
        <v>3615</v>
      </c>
      <c r="E228" s="658">
        <v>224</v>
      </c>
      <c r="F228" s="658">
        <v>235</v>
      </c>
    </row>
    <row r="229" spans="1:6" s="16" customFormat="1" ht="16.5" x14ac:dyDescent="0.15">
      <c r="A229" s="658">
        <v>224</v>
      </c>
      <c r="B229" s="659" t="s">
        <v>3111</v>
      </c>
      <c r="C229" s="658">
        <v>29</v>
      </c>
      <c r="D229" s="660" t="s">
        <v>3616</v>
      </c>
      <c r="E229" s="658">
        <v>226</v>
      </c>
      <c r="F229" s="658">
        <v>93</v>
      </c>
    </row>
    <row r="230" spans="1:6" s="16" customFormat="1" ht="16.5" x14ac:dyDescent="0.15">
      <c r="A230" s="658">
        <v>225</v>
      </c>
      <c r="B230" s="659" t="s">
        <v>3106</v>
      </c>
      <c r="C230" s="658">
        <v>30</v>
      </c>
      <c r="D230" s="660" t="s">
        <v>3617</v>
      </c>
      <c r="E230" s="658">
        <v>227</v>
      </c>
      <c r="F230" s="658">
        <v>309</v>
      </c>
    </row>
    <row r="231" spans="1:6" s="16" customFormat="1" ht="16.5" x14ac:dyDescent="0.15">
      <c r="A231" s="658">
        <v>226</v>
      </c>
      <c r="B231" s="659" t="s">
        <v>3118</v>
      </c>
      <c r="C231" s="658">
        <v>25</v>
      </c>
      <c r="D231" s="660" t="s">
        <v>3618</v>
      </c>
      <c r="E231" s="658">
        <v>228</v>
      </c>
      <c r="F231" s="658">
        <v>272</v>
      </c>
    </row>
    <row r="232" spans="1:6" s="16" customFormat="1" ht="16.5" x14ac:dyDescent="0.15">
      <c r="A232" s="658">
        <v>227</v>
      </c>
      <c r="B232" s="659" t="s">
        <v>3119</v>
      </c>
      <c r="C232" s="658">
        <v>24</v>
      </c>
      <c r="D232" s="660" t="s">
        <v>3619</v>
      </c>
      <c r="E232" s="658">
        <v>229</v>
      </c>
      <c r="F232" s="658">
        <v>266</v>
      </c>
    </row>
    <row r="233" spans="1:6" s="16" customFormat="1" ht="8.25" x14ac:dyDescent="0.15">
      <c r="A233" s="658">
        <v>228</v>
      </c>
      <c r="B233" s="663" t="s">
        <v>3120</v>
      </c>
      <c r="C233" s="664">
        <v>23</v>
      </c>
      <c r="D233" s="660" t="s">
        <v>3620</v>
      </c>
      <c r="E233" s="658">
        <v>230</v>
      </c>
      <c r="F233" s="658">
        <v>125</v>
      </c>
    </row>
    <row r="234" spans="1:6" s="16" customFormat="1" ht="8.25" x14ac:dyDescent="0.15">
      <c r="A234" s="658">
        <v>229</v>
      </c>
      <c r="B234" s="663" t="s">
        <v>3156</v>
      </c>
      <c r="C234" s="664">
        <v>27</v>
      </c>
      <c r="D234" s="660" t="s">
        <v>3773</v>
      </c>
      <c r="E234" s="658">
        <v>231</v>
      </c>
      <c r="F234" s="658">
        <v>270</v>
      </c>
    </row>
    <row r="235" spans="1:6" s="16" customFormat="1" ht="16.5" x14ac:dyDescent="0.15">
      <c r="A235" s="658">
        <v>230</v>
      </c>
      <c r="B235" s="659" t="s">
        <v>3123</v>
      </c>
      <c r="C235" s="658">
        <v>25</v>
      </c>
      <c r="D235" s="660" t="s">
        <v>3621</v>
      </c>
      <c r="E235" s="658">
        <v>232</v>
      </c>
      <c r="F235" s="658">
        <v>312</v>
      </c>
    </row>
    <row r="236" spans="1:6" s="16" customFormat="1" ht="16.5" x14ac:dyDescent="0.15">
      <c r="A236" s="658">
        <v>231</v>
      </c>
      <c r="B236" s="659" t="s">
        <v>3125</v>
      </c>
      <c r="C236" s="658">
        <v>23</v>
      </c>
      <c r="D236" s="660" t="s">
        <v>3622</v>
      </c>
      <c r="E236" s="658">
        <v>233</v>
      </c>
      <c r="F236" s="658">
        <v>126</v>
      </c>
    </row>
    <row r="237" spans="1:6" s="16" customFormat="1" ht="16.5" x14ac:dyDescent="0.15">
      <c r="A237" s="658">
        <v>232</v>
      </c>
      <c r="B237" s="663" t="s">
        <v>3191</v>
      </c>
      <c r="C237" s="664">
        <v>21</v>
      </c>
      <c r="D237" s="660" t="s">
        <v>3623</v>
      </c>
      <c r="E237" s="658">
        <v>234</v>
      </c>
      <c r="F237" s="658"/>
    </row>
    <row r="238" spans="1:6" s="16" customFormat="1" ht="8.25" x14ac:dyDescent="0.15">
      <c r="A238" s="658">
        <v>233</v>
      </c>
      <c r="B238" s="659" t="s">
        <v>3131</v>
      </c>
      <c r="C238" s="658">
        <v>23</v>
      </c>
      <c r="D238" s="660" t="s">
        <v>3624</v>
      </c>
      <c r="E238" s="658">
        <v>235</v>
      </c>
      <c r="F238" s="658">
        <v>259</v>
      </c>
    </row>
    <row r="239" spans="1:6" s="16" customFormat="1" ht="16.5" x14ac:dyDescent="0.15">
      <c r="A239" s="658">
        <v>234</v>
      </c>
      <c r="B239" s="659" t="s">
        <v>3132</v>
      </c>
      <c r="C239" s="658">
        <v>23</v>
      </c>
      <c r="D239" s="660" t="s">
        <v>3625</v>
      </c>
      <c r="E239" s="658">
        <v>236</v>
      </c>
      <c r="F239" s="658">
        <v>271</v>
      </c>
    </row>
    <row r="240" spans="1:6" s="16" customFormat="1" ht="16.5" x14ac:dyDescent="0.15">
      <c r="A240" s="658">
        <v>235</v>
      </c>
      <c r="B240" s="663" t="s">
        <v>3136</v>
      </c>
      <c r="C240" s="664">
        <v>26</v>
      </c>
      <c r="D240" s="665" t="s">
        <v>3626</v>
      </c>
      <c r="E240" s="658">
        <v>237</v>
      </c>
      <c r="F240" s="658">
        <v>269</v>
      </c>
    </row>
    <row r="241" spans="1:6" s="16" customFormat="1" ht="16.5" x14ac:dyDescent="0.15">
      <c r="A241" s="658">
        <v>236</v>
      </c>
      <c r="B241" s="663" t="s">
        <v>3157</v>
      </c>
      <c r="C241" s="664">
        <v>23</v>
      </c>
      <c r="D241" s="660" t="s">
        <v>3627</v>
      </c>
      <c r="E241" s="658">
        <v>238</v>
      </c>
      <c r="F241" s="659"/>
    </row>
    <row r="242" spans="1:6" s="16" customFormat="1" ht="8.25" x14ac:dyDescent="0.15">
      <c r="A242" s="658">
        <v>237</v>
      </c>
      <c r="B242" s="659" t="s">
        <v>3158</v>
      </c>
      <c r="C242" s="658">
        <v>22</v>
      </c>
      <c r="D242" s="660" t="s">
        <v>3628</v>
      </c>
      <c r="E242" s="658">
        <v>239</v>
      </c>
      <c r="F242" s="659"/>
    </row>
    <row r="243" spans="1:6" s="16" customFormat="1" ht="16.5" x14ac:dyDescent="0.15">
      <c r="A243" s="658">
        <v>238</v>
      </c>
      <c r="B243" s="659" t="s">
        <v>3142</v>
      </c>
      <c r="C243" s="658">
        <v>22</v>
      </c>
      <c r="D243" s="660" t="s">
        <v>3629</v>
      </c>
      <c r="E243" s="658">
        <v>240</v>
      </c>
      <c r="F243" s="658"/>
    </row>
    <row r="244" spans="1:6" s="16" customFormat="1" ht="8.25" x14ac:dyDescent="0.15">
      <c r="A244" s="658">
        <v>239</v>
      </c>
      <c r="B244" s="659" t="s">
        <v>3144</v>
      </c>
      <c r="C244" s="658">
        <v>24</v>
      </c>
      <c r="D244" s="660" t="s">
        <v>3630</v>
      </c>
      <c r="E244" s="658">
        <v>241</v>
      </c>
      <c r="F244" s="658"/>
    </row>
    <row r="245" spans="1:6" s="16" customFormat="1" ht="8.25" x14ac:dyDescent="0.15">
      <c r="A245" s="658">
        <v>240</v>
      </c>
      <c r="B245" s="659" t="s">
        <v>3151</v>
      </c>
      <c r="C245" s="658">
        <v>24</v>
      </c>
      <c r="D245" s="660" t="s">
        <v>3631</v>
      </c>
      <c r="E245" s="658">
        <v>242</v>
      </c>
      <c r="F245" s="659"/>
    </row>
    <row r="246" spans="1:6" s="16" customFormat="1" ht="8.25" x14ac:dyDescent="0.15">
      <c r="A246" s="658">
        <v>241</v>
      </c>
      <c r="B246" s="659" t="s">
        <v>2943</v>
      </c>
      <c r="C246" s="658">
        <v>29</v>
      </c>
      <c r="D246" s="660" t="s">
        <v>3632</v>
      </c>
      <c r="E246" s="658">
        <v>243</v>
      </c>
      <c r="F246" s="658">
        <v>172</v>
      </c>
    </row>
    <row r="247" spans="1:6" s="16" customFormat="1" ht="8.25" x14ac:dyDescent="0.15">
      <c r="A247" s="658">
        <v>242</v>
      </c>
      <c r="B247" s="659" t="s">
        <v>2955</v>
      </c>
      <c r="C247" s="658">
        <v>29</v>
      </c>
      <c r="D247" s="660" t="s">
        <v>3633</v>
      </c>
      <c r="E247" s="658">
        <v>244</v>
      </c>
      <c r="F247" s="659"/>
    </row>
    <row r="248" spans="1:6" s="16" customFormat="1" ht="8.25" x14ac:dyDescent="0.15">
      <c r="A248" s="658">
        <v>243</v>
      </c>
      <c r="B248" s="659" t="s">
        <v>2215</v>
      </c>
      <c r="C248" s="658">
        <v>26</v>
      </c>
      <c r="D248" s="660" t="s">
        <v>3674</v>
      </c>
      <c r="E248" s="658">
        <v>288</v>
      </c>
      <c r="F248" s="659"/>
    </row>
    <row r="249" spans="1:6" s="16" customFormat="1" ht="16.5" x14ac:dyDescent="0.15">
      <c r="A249" s="658">
        <v>244</v>
      </c>
      <c r="B249" s="659" t="s">
        <v>3089</v>
      </c>
      <c r="C249" s="658">
        <v>24</v>
      </c>
      <c r="D249" s="660" t="s">
        <v>3673</v>
      </c>
      <c r="E249" s="658">
        <v>287</v>
      </c>
      <c r="F249" s="659"/>
    </row>
    <row r="250" spans="1:6" s="16" customFormat="1" ht="16.5" x14ac:dyDescent="0.15">
      <c r="A250" s="658">
        <v>245</v>
      </c>
      <c r="B250" s="659" t="s">
        <v>3001</v>
      </c>
      <c r="C250" s="658">
        <v>22</v>
      </c>
      <c r="D250" s="660" t="s">
        <v>3634</v>
      </c>
      <c r="E250" s="658">
        <v>245</v>
      </c>
      <c r="F250" s="658">
        <v>210</v>
      </c>
    </row>
    <row r="251" spans="1:6" s="16" customFormat="1" ht="16.5" x14ac:dyDescent="0.15">
      <c r="A251" s="658">
        <v>246</v>
      </c>
      <c r="B251" s="659" t="s">
        <v>3005</v>
      </c>
      <c r="C251" s="658">
        <v>24</v>
      </c>
      <c r="D251" s="660" t="s">
        <v>3636</v>
      </c>
      <c r="E251" s="658">
        <v>247</v>
      </c>
      <c r="F251" s="658">
        <v>104</v>
      </c>
    </row>
    <row r="252" spans="1:6" s="16" customFormat="1" ht="16.5" x14ac:dyDescent="0.15">
      <c r="A252" s="658">
        <v>247</v>
      </c>
      <c r="B252" s="659" t="s">
        <v>3011</v>
      </c>
      <c r="C252" s="658">
        <v>24</v>
      </c>
      <c r="D252" s="660" t="s">
        <v>3637</v>
      </c>
      <c r="E252" s="658">
        <v>248</v>
      </c>
      <c r="F252" s="658"/>
    </row>
    <row r="253" spans="1:6" s="16" customFormat="1" ht="16.5" x14ac:dyDescent="0.15">
      <c r="A253" s="658">
        <v>248</v>
      </c>
      <c r="B253" s="659" t="s">
        <v>3015</v>
      </c>
      <c r="C253" s="658">
        <v>24</v>
      </c>
      <c r="D253" s="660" t="s">
        <v>3638</v>
      </c>
      <c r="E253" s="658">
        <v>249</v>
      </c>
      <c r="F253" s="658"/>
    </row>
    <row r="254" spans="1:6" s="16" customFormat="1" ht="16.5" x14ac:dyDescent="0.15">
      <c r="A254" s="658">
        <v>249</v>
      </c>
      <c r="B254" s="659" t="s">
        <v>3325</v>
      </c>
      <c r="C254" s="658">
        <v>21</v>
      </c>
      <c r="D254" s="660" t="s">
        <v>3639</v>
      </c>
      <c r="E254" s="658">
        <v>250</v>
      </c>
      <c r="F254" s="658">
        <v>139</v>
      </c>
    </row>
    <row r="255" spans="1:6" s="16" customFormat="1" ht="16.5" x14ac:dyDescent="0.15">
      <c r="A255" s="658">
        <v>250</v>
      </c>
      <c r="B255" s="659" t="s">
        <v>3016</v>
      </c>
      <c r="C255" s="658">
        <v>26</v>
      </c>
      <c r="D255" s="660" t="s">
        <v>3640</v>
      </c>
      <c r="E255" s="658">
        <v>251</v>
      </c>
      <c r="F255" s="658">
        <v>293</v>
      </c>
    </row>
    <row r="256" spans="1:6" s="16" customFormat="1" ht="16.5" x14ac:dyDescent="0.15">
      <c r="A256" s="658">
        <v>251</v>
      </c>
      <c r="B256" s="659" t="s">
        <v>3022</v>
      </c>
      <c r="C256" s="658">
        <v>26</v>
      </c>
      <c r="D256" s="660" t="s">
        <v>3641</v>
      </c>
      <c r="E256" s="658">
        <v>252</v>
      </c>
      <c r="F256" s="658">
        <v>184</v>
      </c>
    </row>
    <row r="257" spans="1:6" s="16" customFormat="1" ht="16.5" x14ac:dyDescent="0.15">
      <c r="A257" s="658">
        <v>252</v>
      </c>
      <c r="B257" s="659" t="s">
        <v>3023</v>
      </c>
      <c r="C257" s="658">
        <v>26</v>
      </c>
      <c r="D257" s="660" t="s">
        <v>3642</v>
      </c>
      <c r="E257" s="658">
        <v>253</v>
      </c>
      <c r="F257" s="659"/>
    </row>
    <row r="258" spans="1:6" s="16" customFormat="1" ht="16.5" x14ac:dyDescent="0.15">
      <c r="A258" s="658">
        <v>253</v>
      </c>
      <c r="B258" s="659" t="s">
        <v>3031</v>
      </c>
      <c r="C258" s="658">
        <v>22</v>
      </c>
      <c r="D258" s="660" t="s">
        <v>3643</v>
      </c>
      <c r="E258" s="658">
        <v>254</v>
      </c>
      <c r="F258" s="658">
        <v>216</v>
      </c>
    </row>
    <row r="259" spans="1:6" s="16" customFormat="1" ht="16.5" x14ac:dyDescent="0.15">
      <c r="A259" s="658">
        <v>254</v>
      </c>
      <c r="B259" s="659" t="s">
        <v>3039</v>
      </c>
      <c r="C259" s="658">
        <v>22</v>
      </c>
      <c r="D259" s="660" t="s">
        <v>3644</v>
      </c>
      <c r="E259" s="658">
        <v>254</v>
      </c>
      <c r="F259" s="658">
        <v>209</v>
      </c>
    </row>
    <row r="260" spans="1:6" s="16" customFormat="1" ht="8.25" x14ac:dyDescent="0.15">
      <c r="A260" s="658">
        <v>255</v>
      </c>
      <c r="B260" s="659" t="s">
        <v>3041</v>
      </c>
      <c r="C260" s="658">
        <v>24</v>
      </c>
      <c r="D260" s="660" t="s">
        <v>3645</v>
      </c>
      <c r="E260" s="658">
        <v>256</v>
      </c>
      <c r="F260" s="658">
        <v>215</v>
      </c>
    </row>
    <row r="261" spans="1:6" s="16" customFormat="1" ht="8.25" x14ac:dyDescent="0.15">
      <c r="A261" s="658">
        <v>256</v>
      </c>
      <c r="B261" s="661" t="s">
        <v>3326</v>
      </c>
      <c r="C261" s="662">
        <v>23</v>
      </c>
      <c r="D261" s="660" t="s">
        <v>3704</v>
      </c>
      <c r="E261" s="658">
        <v>225</v>
      </c>
      <c r="F261" s="658">
        <v>158</v>
      </c>
    </row>
    <row r="262" spans="1:6" s="16" customFormat="1" ht="16.5" x14ac:dyDescent="0.15">
      <c r="A262" s="658">
        <v>257</v>
      </c>
      <c r="B262" s="659" t="s">
        <v>3290</v>
      </c>
      <c r="C262" s="658">
        <v>24</v>
      </c>
      <c r="D262" s="660" t="s">
        <v>3647</v>
      </c>
      <c r="E262" s="658">
        <v>258</v>
      </c>
      <c r="F262" s="658">
        <v>230</v>
      </c>
    </row>
    <row r="263" spans="1:6" s="16" customFormat="1" ht="8.25" x14ac:dyDescent="0.15">
      <c r="A263" s="658">
        <v>258</v>
      </c>
      <c r="B263" s="659" t="s">
        <v>3291</v>
      </c>
      <c r="C263" s="658">
        <v>26</v>
      </c>
      <c r="D263" s="660" t="s">
        <v>3648</v>
      </c>
      <c r="E263" s="658">
        <v>259</v>
      </c>
      <c r="F263" s="658">
        <v>250</v>
      </c>
    </row>
    <row r="264" spans="1:6" s="16" customFormat="1" ht="16.5" x14ac:dyDescent="0.15">
      <c r="A264" s="658">
        <v>259</v>
      </c>
      <c r="B264" s="659" t="s">
        <v>3297</v>
      </c>
      <c r="C264" s="658">
        <v>23</v>
      </c>
      <c r="D264" s="660" t="s">
        <v>3649</v>
      </c>
      <c r="E264" s="658">
        <v>260</v>
      </c>
      <c r="F264" s="658">
        <v>151</v>
      </c>
    </row>
    <row r="265" spans="1:6" s="16" customFormat="1" ht="8.25" x14ac:dyDescent="0.15">
      <c r="A265" s="658">
        <v>260</v>
      </c>
      <c r="B265" s="659" t="s">
        <v>3303</v>
      </c>
      <c r="C265" s="658">
        <v>23</v>
      </c>
      <c r="D265" s="660" t="s">
        <v>3650</v>
      </c>
      <c r="E265" s="658">
        <v>261</v>
      </c>
      <c r="F265" s="658">
        <v>237</v>
      </c>
    </row>
    <row r="266" spans="1:6" s="16" customFormat="1" ht="8.25" x14ac:dyDescent="0.15">
      <c r="A266" s="658">
        <v>261</v>
      </c>
      <c r="B266" s="659" t="s">
        <v>3305</v>
      </c>
      <c r="C266" s="658">
        <v>24</v>
      </c>
      <c r="D266" s="660" t="s">
        <v>3651</v>
      </c>
      <c r="E266" s="658">
        <v>262</v>
      </c>
      <c r="F266" s="658">
        <v>231</v>
      </c>
    </row>
    <row r="267" spans="1:6" s="16" customFormat="1" ht="8.25" x14ac:dyDescent="0.15">
      <c r="A267" s="658">
        <v>262</v>
      </c>
      <c r="B267" s="659" t="s">
        <v>3306</v>
      </c>
      <c r="C267" s="658">
        <v>24</v>
      </c>
      <c r="D267" s="660" t="s">
        <v>3652</v>
      </c>
      <c r="E267" s="658">
        <v>263</v>
      </c>
      <c r="F267" s="658">
        <v>236</v>
      </c>
    </row>
    <row r="268" spans="1:6" s="16" customFormat="1" ht="16.5" x14ac:dyDescent="0.15">
      <c r="A268" s="658">
        <v>263</v>
      </c>
      <c r="B268" s="659" t="s">
        <v>3308</v>
      </c>
      <c r="C268" s="658">
        <v>23</v>
      </c>
      <c r="D268" s="660" t="s">
        <v>3653</v>
      </c>
      <c r="E268" s="658">
        <v>264</v>
      </c>
      <c r="F268" s="658">
        <v>87</v>
      </c>
    </row>
    <row r="269" spans="1:6" s="16" customFormat="1" ht="16.5" x14ac:dyDescent="0.15">
      <c r="A269" s="658">
        <v>264</v>
      </c>
      <c r="B269" s="659" t="s">
        <v>3312</v>
      </c>
      <c r="C269" s="658">
        <v>25</v>
      </c>
      <c r="D269" s="660" t="s">
        <v>3654</v>
      </c>
      <c r="E269" s="658">
        <v>265</v>
      </c>
      <c r="F269" s="658">
        <v>255</v>
      </c>
    </row>
    <row r="270" spans="1:6" s="16" customFormat="1" ht="16.5" x14ac:dyDescent="0.15">
      <c r="A270" s="658">
        <v>265</v>
      </c>
      <c r="B270" s="661" t="s">
        <v>3314</v>
      </c>
      <c r="C270" s="662">
        <v>24</v>
      </c>
      <c r="D270" s="660" t="s">
        <v>3655</v>
      </c>
      <c r="E270" s="658">
        <v>266</v>
      </c>
      <c r="F270" s="658">
        <v>156</v>
      </c>
    </row>
    <row r="271" spans="1:6" s="16" customFormat="1" ht="8.25" x14ac:dyDescent="0.15">
      <c r="A271" s="658">
        <v>266</v>
      </c>
      <c r="B271" s="659" t="s">
        <v>3318</v>
      </c>
      <c r="C271" s="658">
        <v>24</v>
      </c>
      <c r="D271" s="660" t="s">
        <v>3656</v>
      </c>
      <c r="E271" s="658">
        <v>267</v>
      </c>
      <c r="F271" s="658">
        <v>146</v>
      </c>
    </row>
    <row r="272" spans="1:6" s="16" customFormat="1" ht="16.5" x14ac:dyDescent="0.15">
      <c r="A272" s="658">
        <v>267</v>
      </c>
      <c r="B272" s="659" t="s">
        <v>3334</v>
      </c>
      <c r="C272" s="658">
        <v>21</v>
      </c>
      <c r="D272" s="660" t="s">
        <v>3657</v>
      </c>
      <c r="E272" s="658">
        <v>268</v>
      </c>
      <c r="F272" s="658"/>
    </row>
    <row r="273" spans="1:6" s="16" customFormat="1" ht="8.25" x14ac:dyDescent="0.15">
      <c r="A273" s="658">
        <v>268</v>
      </c>
      <c r="B273" s="659" t="s">
        <v>3278</v>
      </c>
      <c r="C273" s="658">
        <v>23</v>
      </c>
      <c r="D273" s="660" t="s">
        <v>3658</v>
      </c>
      <c r="E273" s="658">
        <v>269</v>
      </c>
      <c r="F273" s="659"/>
    </row>
    <row r="274" spans="1:6" s="16" customFormat="1" ht="16.5" x14ac:dyDescent="0.15">
      <c r="A274" s="658">
        <v>269</v>
      </c>
      <c r="B274" s="659" t="s">
        <v>2890</v>
      </c>
      <c r="C274" s="658">
        <v>27</v>
      </c>
      <c r="D274" s="660" t="s">
        <v>3604</v>
      </c>
      <c r="E274" s="658">
        <v>214</v>
      </c>
      <c r="F274" s="658">
        <v>197</v>
      </c>
    </row>
    <row r="275" spans="1:6" s="16" customFormat="1" ht="16.5" x14ac:dyDescent="0.15">
      <c r="A275" s="658">
        <v>270</v>
      </c>
      <c r="B275" s="659" t="s">
        <v>2844</v>
      </c>
      <c r="C275" s="658">
        <v>35</v>
      </c>
      <c r="D275" s="660" t="s">
        <v>3666</v>
      </c>
      <c r="E275" s="658">
        <v>277</v>
      </c>
      <c r="F275" s="658">
        <v>162</v>
      </c>
    </row>
    <row r="276" spans="1:6" s="16" customFormat="1" ht="16.5" x14ac:dyDescent="0.15">
      <c r="A276" s="658">
        <v>271</v>
      </c>
      <c r="B276" s="659" t="s">
        <v>2843</v>
      </c>
      <c r="C276" s="658">
        <v>30</v>
      </c>
      <c r="D276" s="660" t="s">
        <v>3669</v>
      </c>
      <c r="E276" s="658">
        <v>281</v>
      </c>
      <c r="F276" s="659"/>
    </row>
    <row r="277" spans="1:6" s="16" customFormat="1" ht="8.25" x14ac:dyDescent="0.15">
      <c r="A277" s="658">
        <v>272</v>
      </c>
      <c r="B277" s="659" t="s">
        <v>2896</v>
      </c>
      <c r="C277" s="658">
        <v>33</v>
      </c>
      <c r="D277" s="660" t="s">
        <v>3670</v>
      </c>
      <c r="E277" s="658">
        <v>282</v>
      </c>
      <c r="F277" s="658">
        <v>202</v>
      </c>
    </row>
    <row r="278" spans="1:6" s="16" customFormat="1" ht="8.25" x14ac:dyDescent="0.15">
      <c r="A278" s="658">
        <v>273</v>
      </c>
      <c r="B278" s="659" t="s">
        <v>2858</v>
      </c>
      <c r="C278" s="658">
        <v>25</v>
      </c>
      <c r="D278" s="660" t="s">
        <v>3660</v>
      </c>
      <c r="E278" s="658">
        <v>271</v>
      </c>
      <c r="F278" s="659"/>
    </row>
    <row r="279" spans="1:6" s="16" customFormat="1" ht="8.25" x14ac:dyDescent="0.15">
      <c r="A279" s="658">
        <v>274</v>
      </c>
      <c r="B279" s="659" t="s">
        <v>2851</v>
      </c>
      <c r="C279" s="658">
        <v>27</v>
      </c>
      <c r="D279" s="660" t="s">
        <v>3661</v>
      </c>
      <c r="E279" s="658">
        <v>272</v>
      </c>
      <c r="F279" s="658">
        <v>242</v>
      </c>
    </row>
    <row r="280" spans="1:6" s="16" customFormat="1" ht="8.25" x14ac:dyDescent="0.15">
      <c r="A280" s="658">
        <v>275</v>
      </c>
      <c r="B280" s="659" t="s">
        <v>2888</v>
      </c>
      <c r="C280" s="658">
        <v>28</v>
      </c>
      <c r="D280" s="660" t="s">
        <v>3662</v>
      </c>
      <c r="E280" s="658">
        <v>273</v>
      </c>
      <c r="F280" s="658">
        <v>201</v>
      </c>
    </row>
    <row r="281" spans="1:6" s="16" customFormat="1" ht="16.5" x14ac:dyDescent="0.15">
      <c r="A281" s="658">
        <v>276</v>
      </c>
      <c r="B281" s="659" t="s">
        <v>2894</v>
      </c>
      <c r="C281" s="658">
        <v>28</v>
      </c>
      <c r="D281" s="660" t="s">
        <v>3664</v>
      </c>
      <c r="E281" s="658">
        <v>275</v>
      </c>
      <c r="F281" s="658">
        <v>206</v>
      </c>
    </row>
    <row r="282" spans="1:6" s="16" customFormat="1" ht="16.5" x14ac:dyDescent="0.15">
      <c r="A282" s="658">
        <v>277</v>
      </c>
      <c r="B282" s="659" t="s">
        <v>2850</v>
      </c>
      <c r="C282" s="658">
        <v>37</v>
      </c>
      <c r="D282" s="660" t="s">
        <v>3667</v>
      </c>
      <c r="E282" s="658">
        <v>278</v>
      </c>
      <c r="F282" s="658"/>
    </row>
    <row r="283" spans="1:6" s="16" customFormat="1" ht="8.25" x14ac:dyDescent="0.15">
      <c r="A283" s="658">
        <v>278</v>
      </c>
      <c r="B283" s="659" t="s">
        <v>2882</v>
      </c>
      <c r="C283" s="658">
        <v>41</v>
      </c>
      <c r="D283" s="660" t="s">
        <v>3668</v>
      </c>
      <c r="E283" s="658">
        <v>279</v>
      </c>
      <c r="F283" s="658"/>
    </row>
    <row r="284" spans="1:6" s="16" customFormat="1" ht="8.25" x14ac:dyDescent="0.15">
      <c r="A284" s="658">
        <v>279</v>
      </c>
      <c r="B284" s="659" t="s">
        <v>2854</v>
      </c>
      <c r="C284" s="658">
        <v>32</v>
      </c>
      <c r="D284" s="660" t="s">
        <v>3668</v>
      </c>
      <c r="E284" s="658">
        <v>280</v>
      </c>
      <c r="F284" s="658">
        <v>239</v>
      </c>
    </row>
    <row r="285" spans="1:6" s="16" customFormat="1" ht="16.5" x14ac:dyDescent="0.15">
      <c r="A285" s="658">
        <v>280</v>
      </c>
      <c r="B285" s="659" t="s">
        <v>2886</v>
      </c>
      <c r="C285" s="658">
        <v>24</v>
      </c>
      <c r="D285" s="660" t="s">
        <v>3663</v>
      </c>
      <c r="E285" s="658">
        <v>274</v>
      </c>
      <c r="F285" s="658"/>
    </row>
    <row r="286" spans="1:6" s="16" customFormat="1" ht="16.5" x14ac:dyDescent="0.15">
      <c r="A286" s="658">
        <v>281</v>
      </c>
      <c r="B286" s="659" t="s">
        <v>3088</v>
      </c>
      <c r="C286" s="658">
        <v>24</v>
      </c>
      <c r="D286" s="660" t="s">
        <v>3646</v>
      </c>
      <c r="E286" s="658">
        <v>257</v>
      </c>
      <c r="F286" s="658"/>
    </row>
    <row r="287" spans="1:6" s="16" customFormat="1" ht="8.25" x14ac:dyDescent="0.15">
      <c r="A287" s="658">
        <v>282</v>
      </c>
      <c r="B287" s="659" t="s">
        <v>3019</v>
      </c>
      <c r="C287" s="658">
        <v>21</v>
      </c>
      <c r="D287" s="660" t="s">
        <v>3671</v>
      </c>
      <c r="E287" s="658">
        <v>283</v>
      </c>
      <c r="F287" s="658"/>
    </row>
    <row r="288" spans="1:6" s="16" customFormat="1" ht="8.25" x14ac:dyDescent="0.15">
      <c r="A288" s="658">
        <v>283</v>
      </c>
      <c r="B288" s="659" t="s">
        <v>2982</v>
      </c>
      <c r="C288" s="658">
        <v>22</v>
      </c>
      <c r="D288" s="660" t="s">
        <v>3672</v>
      </c>
      <c r="E288" s="658">
        <v>284</v>
      </c>
      <c r="F288" s="659"/>
    </row>
    <row r="289" spans="1:6" s="16" customFormat="1" ht="16.5" x14ac:dyDescent="0.15">
      <c r="A289" s="658">
        <v>284</v>
      </c>
      <c r="B289" s="659" t="s">
        <v>3072</v>
      </c>
      <c r="C289" s="658">
        <v>24</v>
      </c>
      <c r="D289" s="660" t="s">
        <v>3679</v>
      </c>
      <c r="E289" s="658">
        <v>286</v>
      </c>
      <c r="F289" s="658"/>
    </row>
    <row r="290" spans="1:6" s="16" customFormat="1" ht="8.25" x14ac:dyDescent="0.15">
      <c r="A290" s="658">
        <v>285</v>
      </c>
      <c r="B290" s="659" t="s">
        <v>4046</v>
      </c>
      <c r="C290" s="658">
        <v>22</v>
      </c>
      <c r="D290" s="660" t="s">
        <v>3680</v>
      </c>
      <c r="E290" s="658">
        <v>285</v>
      </c>
      <c r="F290" s="659"/>
    </row>
    <row r="291" spans="1:6" s="16" customFormat="1" ht="8.25" x14ac:dyDescent="0.15">
      <c r="A291" s="658">
        <v>286</v>
      </c>
      <c r="B291" s="659" t="s">
        <v>1835</v>
      </c>
      <c r="C291" s="658">
        <v>22</v>
      </c>
      <c r="D291" s="660" t="s">
        <v>3686</v>
      </c>
      <c r="E291" s="658">
        <v>298</v>
      </c>
      <c r="F291" s="659"/>
    </row>
    <row r="292" spans="1:6" s="16" customFormat="1" ht="8.25" x14ac:dyDescent="0.15">
      <c r="A292" s="658">
        <v>287</v>
      </c>
      <c r="B292" s="659" t="s">
        <v>3028</v>
      </c>
      <c r="C292" s="658">
        <v>24</v>
      </c>
      <c r="D292" s="660" t="s">
        <v>3675</v>
      </c>
      <c r="E292" s="658">
        <v>289</v>
      </c>
      <c r="F292" s="658"/>
    </row>
    <row r="293" spans="1:6" s="16" customFormat="1" ht="16.5" x14ac:dyDescent="0.15">
      <c r="A293" s="658">
        <v>288</v>
      </c>
      <c r="B293" s="659" t="s">
        <v>3008</v>
      </c>
      <c r="C293" s="658">
        <v>23</v>
      </c>
      <c r="D293" s="660" t="s">
        <v>3676</v>
      </c>
      <c r="E293" s="658">
        <v>290</v>
      </c>
      <c r="F293" s="658">
        <v>136</v>
      </c>
    </row>
    <row r="294" spans="1:6" s="16" customFormat="1" ht="16.5" x14ac:dyDescent="0.15">
      <c r="A294" s="658">
        <v>289</v>
      </c>
      <c r="B294" s="659" t="s">
        <v>3009</v>
      </c>
      <c r="C294" s="658">
        <v>25</v>
      </c>
      <c r="D294" s="660" t="s">
        <v>3677</v>
      </c>
      <c r="E294" s="658">
        <v>291</v>
      </c>
      <c r="F294" s="658">
        <v>295</v>
      </c>
    </row>
    <row r="295" spans="1:6" s="16" customFormat="1" ht="16.5" x14ac:dyDescent="0.15">
      <c r="A295" s="658">
        <v>290</v>
      </c>
      <c r="B295" s="659" t="s">
        <v>3040</v>
      </c>
      <c r="C295" s="658">
        <v>23</v>
      </c>
      <c r="D295" s="660" t="s">
        <v>3678</v>
      </c>
      <c r="E295" s="658">
        <v>292</v>
      </c>
      <c r="F295" s="658"/>
    </row>
    <row r="296" spans="1:6" s="16" customFormat="1" ht="8.25" x14ac:dyDescent="0.15">
      <c r="A296" s="658">
        <v>291</v>
      </c>
      <c r="B296" s="659" t="s">
        <v>3361</v>
      </c>
      <c r="C296" s="658">
        <v>23</v>
      </c>
      <c r="D296" s="660" t="s">
        <v>3712</v>
      </c>
      <c r="E296" s="658">
        <v>327</v>
      </c>
      <c r="F296" s="659"/>
    </row>
    <row r="297" spans="1:6" s="16" customFormat="1" ht="8.25" x14ac:dyDescent="0.15">
      <c r="A297" s="658">
        <v>292</v>
      </c>
      <c r="B297" s="659" t="s">
        <v>3013</v>
      </c>
      <c r="C297" s="658">
        <v>25</v>
      </c>
      <c r="D297" s="660" t="s">
        <v>3682</v>
      </c>
      <c r="E297" s="658">
        <v>294</v>
      </c>
      <c r="F297" s="659"/>
    </row>
    <row r="298" spans="1:6" s="16" customFormat="1" ht="16.5" x14ac:dyDescent="0.15">
      <c r="A298" s="658">
        <v>293</v>
      </c>
      <c r="B298" s="659" t="s">
        <v>3319</v>
      </c>
      <c r="C298" s="658">
        <v>22</v>
      </c>
      <c r="D298" s="660" t="s">
        <v>3659</v>
      </c>
      <c r="E298" s="658">
        <v>270</v>
      </c>
      <c r="F298" s="658"/>
    </row>
    <row r="299" spans="1:6" s="16" customFormat="1" ht="8.25" x14ac:dyDescent="0.15">
      <c r="A299" s="658">
        <v>294</v>
      </c>
      <c r="B299" s="659" t="s">
        <v>4061</v>
      </c>
      <c r="C299" s="658">
        <v>28</v>
      </c>
      <c r="D299" s="660" t="s">
        <v>3684</v>
      </c>
      <c r="E299" s="658">
        <v>296</v>
      </c>
      <c r="F299" s="659"/>
    </row>
    <row r="300" spans="1:6" s="16" customFormat="1" ht="8.25" x14ac:dyDescent="0.15">
      <c r="A300" s="658">
        <v>295</v>
      </c>
      <c r="B300" s="659" t="s">
        <v>3330</v>
      </c>
      <c r="C300" s="658">
        <v>23</v>
      </c>
      <c r="D300" s="660" t="s">
        <v>3681</v>
      </c>
      <c r="E300" s="658">
        <v>293</v>
      </c>
      <c r="F300" s="658">
        <v>247</v>
      </c>
    </row>
    <row r="301" spans="1:6" s="16" customFormat="1" ht="8.25" x14ac:dyDescent="0.15">
      <c r="A301" s="658">
        <v>296</v>
      </c>
      <c r="B301" s="659" t="s">
        <v>3020</v>
      </c>
      <c r="C301" s="658">
        <v>23</v>
      </c>
      <c r="D301" s="660" t="s">
        <v>3707</v>
      </c>
      <c r="E301" s="658">
        <v>321</v>
      </c>
      <c r="F301" s="658"/>
    </row>
    <row r="302" spans="1:6" s="16" customFormat="1" ht="8.25" x14ac:dyDescent="0.15">
      <c r="A302" s="658">
        <v>297</v>
      </c>
      <c r="B302" s="659" t="s">
        <v>3331</v>
      </c>
      <c r="C302" s="658">
        <v>22</v>
      </c>
      <c r="D302" s="660" t="s">
        <v>3683</v>
      </c>
      <c r="E302" s="658">
        <v>295</v>
      </c>
      <c r="F302" s="658"/>
    </row>
    <row r="303" spans="1:6" s="16" customFormat="1" ht="16.5" x14ac:dyDescent="0.15">
      <c r="A303" s="658">
        <v>298</v>
      </c>
      <c r="B303" s="659" t="s">
        <v>3316</v>
      </c>
      <c r="C303" s="658">
        <v>22</v>
      </c>
      <c r="D303" s="660" t="s">
        <v>3685</v>
      </c>
      <c r="E303" s="658">
        <v>297</v>
      </c>
      <c r="F303" s="658"/>
    </row>
    <row r="304" spans="1:6" s="16" customFormat="1" ht="8.25" x14ac:dyDescent="0.15">
      <c r="A304" s="658">
        <v>299</v>
      </c>
      <c r="B304" s="659" t="s">
        <v>3372</v>
      </c>
      <c r="C304" s="658">
        <v>23</v>
      </c>
      <c r="D304" s="666" t="s">
        <v>3687</v>
      </c>
      <c r="E304" s="658">
        <v>299</v>
      </c>
      <c r="F304" s="658"/>
    </row>
    <row r="305" spans="1:6" s="16" customFormat="1" ht="8.25" x14ac:dyDescent="0.15">
      <c r="A305" s="658">
        <v>300</v>
      </c>
      <c r="B305" s="659" t="s">
        <v>3309</v>
      </c>
      <c r="C305" s="658">
        <v>26</v>
      </c>
      <c r="D305" s="666" t="s">
        <v>3688</v>
      </c>
      <c r="E305" s="658">
        <v>300</v>
      </c>
      <c r="F305" s="658">
        <v>185</v>
      </c>
    </row>
    <row r="306" spans="1:6" s="16" customFormat="1" ht="8.25" x14ac:dyDescent="0.15">
      <c r="A306" s="658">
        <v>301</v>
      </c>
      <c r="B306" s="659" t="s">
        <v>1647</v>
      </c>
      <c r="C306" s="658">
        <v>25</v>
      </c>
      <c r="D306" s="660" t="s">
        <v>3689</v>
      </c>
      <c r="E306" s="658">
        <v>301</v>
      </c>
      <c r="F306" s="658"/>
    </row>
    <row r="307" spans="1:6" s="16" customFormat="1" ht="8.25" x14ac:dyDescent="0.15">
      <c r="A307" s="658">
        <v>302</v>
      </c>
      <c r="B307" s="659" t="s">
        <v>3322</v>
      </c>
      <c r="C307" s="658">
        <v>26</v>
      </c>
      <c r="D307" s="660" t="s">
        <v>3690</v>
      </c>
      <c r="E307" s="658">
        <v>302</v>
      </c>
      <c r="F307" s="658">
        <v>251</v>
      </c>
    </row>
    <row r="308" spans="1:6" s="16" customFormat="1" ht="8.25" x14ac:dyDescent="0.15">
      <c r="A308" s="658">
        <v>303</v>
      </c>
      <c r="B308" s="659" t="s">
        <v>3276</v>
      </c>
      <c r="C308" s="658">
        <v>29</v>
      </c>
      <c r="D308" s="660" t="s">
        <v>3691</v>
      </c>
      <c r="E308" s="658">
        <v>303</v>
      </c>
      <c r="F308" s="658">
        <v>192</v>
      </c>
    </row>
    <row r="309" spans="1:6" s="16" customFormat="1" ht="8.25" x14ac:dyDescent="0.15">
      <c r="A309" s="658">
        <v>304</v>
      </c>
      <c r="B309" s="659" t="s">
        <v>3295</v>
      </c>
      <c r="C309" s="658">
        <v>29</v>
      </c>
      <c r="D309" s="660" t="s">
        <v>3691</v>
      </c>
      <c r="E309" s="658">
        <v>304</v>
      </c>
      <c r="F309" s="658"/>
    </row>
    <row r="310" spans="1:6" s="16" customFormat="1" ht="8.25" x14ac:dyDescent="0.15">
      <c r="A310" s="658">
        <v>305</v>
      </c>
      <c r="B310" s="659" t="s">
        <v>3127</v>
      </c>
      <c r="C310" s="658">
        <v>31</v>
      </c>
      <c r="D310" s="660" t="s">
        <v>3692</v>
      </c>
      <c r="E310" s="658">
        <v>307</v>
      </c>
      <c r="F310" s="658"/>
    </row>
    <row r="311" spans="1:6" s="16" customFormat="1" ht="8.25" x14ac:dyDescent="0.15">
      <c r="A311" s="658">
        <v>306</v>
      </c>
      <c r="B311" s="659" t="s">
        <v>3128</v>
      </c>
      <c r="C311" s="658">
        <v>25</v>
      </c>
      <c r="D311" s="660" t="s">
        <v>3693</v>
      </c>
      <c r="E311" s="658">
        <v>308</v>
      </c>
      <c r="F311" s="658">
        <v>257</v>
      </c>
    </row>
    <row r="312" spans="1:6" s="16" customFormat="1" ht="8.25" x14ac:dyDescent="0.15">
      <c r="A312" s="658">
        <v>307</v>
      </c>
      <c r="B312" s="659" t="s">
        <v>3129</v>
      </c>
      <c r="C312" s="658">
        <v>26</v>
      </c>
      <c r="D312" s="660" t="s">
        <v>3694</v>
      </c>
      <c r="E312" s="658">
        <v>309</v>
      </c>
      <c r="F312" s="658">
        <v>273</v>
      </c>
    </row>
    <row r="313" spans="1:6" s="16" customFormat="1" ht="8.25" x14ac:dyDescent="0.15">
      <c r="A313" s="658">
        <v>308</v>
      </c>
      <c r="B313" s="659" t="s">
        <v>3139</v>
      </c>
      <c r="C313" s="658">
        <v>30</v>
      </c>
      <c r="D313" s="660" t="s">
        <v>3695</v>
      </c>
      <c r="E313" s="658">
        <v>310</v>
      </c>
      <c r="F313" s="658">
        <v>307</v>
      </c>
    </row>
    <row r="314" spans="1:6" s="16" customFormat="1" ht="8.25" x14ac:dyDescent="0.15">
      <c r="A314" s="658">
        <v>309</v>
      </c>
      <c r="B314" s="663" t="s">
        <v>3122</v>
      </c>
      <c r="C314" s="664">
        <v>24</v>
      </c>
      <c r="D314" s="660" t="s">
        <v>3696</v>
      </c>
      <c r="E314" s="658">
        <v>311</v>
      </c>
      <c r="F314" s="658"/>
    </row>
    <row r="315" spans="1:6" s="16" customFormat="1" ht="8.25" x14ac:dyDescent="0.15">
      <c r="A315" s="658">
        <v>310</v>
      </c>
      <c r="B315" s="659" t="s">
        <v>3164</v>
      </c>
      <c r="C315" s="658">
        <v>22</v>
      </c>
      <c r="D315" s="660" t="s">
        <v>3697</v>
      </c>
      <c r="E315" s="658">
        <v>312</v>
      </c>
      <c r="F315" s="658"/>
    </row>
    <row r="316" spans="1:6" s="16" customFormat="1" ht="8.25" x14ac:dyDescent="0.15">
      <c r="A316" s="658">
        <v>311</v>
      </c>
      <c r="B316" s="663" t="s">
        <v>3145</v>
      </c>
      <c r="C316" s="664">
        <v>28</v>
      </c>
      <c r="D316" s="660" t="s">
        <v>3698</v>
      </c>
      <c r="E316" s="658">
        <v>313</v>
      </c>
      <c r="F316" s="658">
        <v>310</v>
      </c>
    </row>
    <row r="317" spans="1:6" s="16" customFormat="1" ht="8.25" x14ac:dyDescent="0.15">
      <c r="A317" s="658">
        <v>312</v>
      </c>
      <c r="B317" s="659" t="s">
        <v>3284</v>
      </c>
      <c r="C317" s="658">
        <v>28</v>
      </c>
      <c r="D317" s="660" t="s">
        <v>3691</v>
      </c>
      <c r="E317" s="658">
        <v>305</v>
      </c>
      <c r="F317" s="658">
        <v>226</v>
      </c>
    </row>
    <row r="318" spans="1:6" s="16" customFormat="1" ht="8.25" x14ac:dyDescent="0.15">
      <c r="A318" s="658">
        <v>313</v>
      </c>
      <c r="B318" s="659" t="s">
        <v>3286</v>
      </c>
      <c r="C318" s="658">
        <v>29</v>
      </c>
      <c r="D318" s="660" t="s">
        <v>3691</v>
      </c>
      <c r="E318" s="658">
        <v>306</v>
      </c>
      <c r="F318" s="659"/>
    </row>
    <row r="319" spans="1:6" s="16" customFormat="1" ht="8.25" x14ac:dyDescent="0.15">
      <c r="A319" s="658">
        <v>314</v>
      </c>
      <c r="B319" s="659" t="s">
        <v>3307</v>
      </c>
      <c r="C319" s="658">
        <v>28</v>
      </c>
      <c r="D319" s="660" t="s">
        <v>3699</v>
      </c>
      <c r="E319" s="658">
        <v>314</v>
      </c>
      <c r="F319" s="658">
        <v>122</v>
      </c>
    </row>
    <row r="320" spans="1:6" s="16" customFormat="1" ht="8.25" x14ac:dyDescent="0.15">
      <c r="A320" s="658">
        <v>315</v>
      </c>
      <c r="B320" s="659" t="s">
        <v>3310</v>
      </c>
      <c r="C320" s="658">
        <v>28</v>
      </c>
      <c r="D320" s="660" t="s">
        <v>3700</v>
      </c>
      <c r="E320" s="658">
        <v>315</v>
      </c>
      <c r="F320" s="658"/>
    </row>
    <row r="321" spans="1:6" s="16" customFormat="1" ht="8.25" x14ac:dyDescent="0.15">
      <c r="A321" s="658">
        <v>316</v>
      </c>
      <c r="B321" s="659" t="s">
        <v>3313</v>
      </c>
      <c r="C321" s="658">
        <v>28</v>
      </c>
      <c r="D321" s="660" t="s">
        <v>3701</v>
      </c>
      <c r="E321" s="658">
        <v>316</v>
      </c>
      <c r="F321" s="658"/>
    </row>
    <row r="322" spans="1:6" s="16" customFormat="1" ht="8.25" x14ac:dyDescent="0.15">
      <c r="A322" s="658">
        <v>317</v>
      </c>
      <c r="B322" s="659" t="s">
        <v>3315</v>
      </c>
      <c r="C322" s="658">
        <v>29</v>
      </c>
      <c r="D322" s="660" t="s">
        <v>3702</v>
      </c>
      <c r="E322" s="658">
        <v>317</v>
      </c>
      <c r="F322" s="658">
        <v>224</v>
      </c>
    </row>
    <row r="323" spans="1:6" s="16" customFormat="1" ht="8.25" x14ac:dyDescent="0.15">
      <c r="A323" s="658">
        <v>318</v>
      </c>
      <c r="B323" s="659" t="s">
        <v>3320</v>
      </c>
      <c r="C323" s="658">
        <v>28</v>
      </c>
      <c r="D323" s="660" t="s">
        <v>3703</v>
      </c>
      <c r="E323" s="658">
        <v>318</v>
      </c>
      <c r="F323" s="658">
        <v>225</v>
      </c>
    </row>
    <row r="324" spans="1:6" s="16" customFormat="1" ht="8.25" x14ac:dyDescent="0.15">
      <c r="A324" s="658">
        <v>319</v>
      </c>
      <c r="B324" s="659" t="s">
        <v>3047</v>
      </c>
      <c r="C324" s="658">
        <v>21</v>
      </c>
      <c r="D324" s="660" t="s">
        <v>3708</v>
      </c>
      <c r="E324" s="658">
        <v>322</v>
      </c>
      <c r="F324" s="659"/>
    </row>
    <row r="325" spans="1:6" s="16" customFormat="1" ht="16.5" x14ac:dyDescent="0.15">
      <c r="A325" s="658">
        <v>320</v>
      </c>
      <c r="B325" s="659" t="s">
        <v>2991</v>
      </c>
      <c r="C325" s="658">
        <v>27</v>
      </c>
      <c r="D325" s="660" t="s">
        <v>3571</v>
      </c>
      <c r="E325" s="658">
        <v>181</v>
      </c>
      <c r="F325" s="659"/>
    </row>
    <row r="326" spans="1:6" s="16" customFormat="1" ht="8.25" x14ac:dyDescent="0.15">
      <c r="A326" s="658">
        <v>321</v>
      </c>
      <c r="B326" s="659" t="s">
        <v>2930</v>
      </c>
      <c r="C326" s="658">
        <v>30</v>
      </c>
      <c r="D326" s="660" t="s">
        <v>3709</v>
      </c>
      <c r="E326" s="658">
        <v>323</v>
      </c>
      <c r="F326" s="658"/>
    </row>
    <row r="327" spans="1:6" s="16" customFormat="1" ht="8.25" x14ac:dyDescent="0.15">
      <c r="A327" s="658">
        <v>322</v>
      </c>
      <c r="B327" s="659" t="s">
        <v>2932</v>
      </c>
      <c r="C327" s="658">
        <v>32</v>
      </c>
      <c r="D327" s="660" t="s">
        <v>3709</v>
      </c>
      <c r="E327" s="658">
        <v>324</v>
      </c>
      <c r="F327" s="659"/>
    </row>
    <row r="328" spans="1:6" s="16" customFormat="1" ht="8.25" x14ac:dyDescent="0.15">
      <c r="A328" s="658">
        <v>323</v>
      </c>
      <c r="B328" s="659" t="s">
        <v>3327</v>
      </c>
      <c r="C328" s="658">
        <v>26</v>
      </c>
      <c r="D328" s="660" t="s">
        <v>3705</v>
      </c>
      <c r="E328" s="658">
        <v>319</v>
      </c>
      <c r="F328" s="658">
        <v>284</v>
      </c>
    </row>
    <row r="329" spans="1:6" s="16" customFormat="1" ht="8.25" x14ac:dyDescent="0.15">
      <c r="A329" s="18">
        <v>324</v>
      </c>
      <c r="B329" s="19" t="s">
        <v>3328</v>
      </c>
      <c r="C329" s="18">
        <v>26</v>
      </c>
      <c r="D329" s="455" t="s">
        <v>3706</v>
      </c>
      <c r="E329" s="18">
        <v>320</v>
      </c>
      <c r="F329" s="18">
        <v>249</v>
      </c>
    </row>
    <row r="330" spans="1:6" s="16" customFormat="1" ht="8.25" x14ac:dyDescent="0.15">
      <c r="A330" s="18">
        <v>325</v>
      </c>
      <c r="B330" s="19" t="s">
        <v>3381</v>
      </c>
      <c r="C330" s="18">
        <v>23</v>
      </c>
      <c r="D330" s="455" t="s">
        <v>3710</v>
      </c>
      <c r="E330" s="18">
        <v>325</v>
      </c>
      <c r="F330" s="19"/>
    </row>
    <row r="331" spans="1:6" s="16" customFormat="1" ht="8.25" x14ac:dyDescent="0.15">
      <c r="A331" s="18">
        <v>326</v>
      </c>
      <c r="B331" s="19" t="s">
        <v>3391</v>
      </c>
      <c r="C331" s="18">
        <v>22</v>
      </c>
      <c r="D331" s="455" t="s">
        <v>3711</v>
      </c>
      <c r="E331" s="18">
        <v>326</v>
      </c>
      <c r="F331" s="18"/>
    </row>
    <row r="332" spans="1:6" s="16" customFormat="1" ht="8.25" x14ac:dyDescent="0.15">
      <c r="A332" s="18">
        <v>327</v>
      </c>
      <c r="B332" s="19" t="s">
        <v>1645</v>
      </c>
      <c r="C332" s="18">
        <v>25</v>
      </c>
      <c r="D332" s="455" t="s">
        <v>3713</v>
      </c>
      <c r="E332" s="18">
        <v>328</v>
      </c>
      <c r="F332" s="18">
        <v>232</v>
      </c>
    </row>
    <row r="333" spans="1:6" s="16" customFormat="1" ht="8.25" x14ac:dyDescent="0.15">
      <c r="A333" s="18">
        <v>328</v>
      </c>
      <c r="B333" s="19" t="s">
        <v>3335</v>
      </c>
      <c r="C333" s="18">
        <v>26</v>
      </c>
      <c r="D333" s="455" t="s">
        <v>3714</v>
      </c>
      <c r="E333" s="18">
        <v>329</v>
      </c>
      <c r="F333" s="18">
        <v>159</v>
      </c>
    </row>
    <row r="334" spans="1:6" s="16" customFormat="1" ht="8.25" x14ac:dyDescent="0.15">
      <c r="A334" s="18">
        <v>329</v>
      </c>
      <c r="B334" s="19" t="s">
        <v>3336</v>
      </c>
      <c r="C334" s="18">
        <v>23</v>
      </c>
      <c r="D334" s="455" t="s">
        <v>3715</v>
      </c>
      <c r="E334" s="18">
        <v>330</v>
      </c>
      <c r="F334" s="18">
        <v>114</v>
      </c>
    </row>
    <row r="335" spans="1:6" s="16" customFormat="1" ht="8.25" x14ac:dyDescent="0.15">
      <c r="A335" s="18">
        <v>330</v>
      </c>
      <c r="B335" s="19" t="s">
        <v>3337</v>
      </c>
      <c r="C335" s="18">
        <v>23</v>
      </c>
      <c r="D335" s="455" t="s">
        <v>3716</v>
      </c>
      <c r="E335" s="18">
        <v>331</v>
      </c>
      <c r="F335" s="18">
        <v>143</v>
      </c>
    </row>
    <row r="336" spans="1:6" s="16" customFormat="1" ht="8.25" x14ac:dyDescent="0.15">
      <c r="A336" s="18">
        <v>331</v>
      </c>
      <c r="B336" s="19" t="s">
        <v>3338</v>
      </c>
      <c r="C336" s="18">
        <v>24</v>
      </c>
      <c r="D336" s="455" t="s">
        <v>3717</v>
      </c>
      <c r="E336" s="18">
        <v>332</v>
      </c>
      <c r="F336" s="18"/>
    </row>
    <row r="337" spans="1:6" s="16" customFormat="1" ht="8.25" x14ac:dyDescent="0.15">
      <c r="A337" s="18">
        <v>332</v>
      </c>
      <c r="B337" s="19" t="s">
        <v>3339</v>
      </c>
      <c r="C337" s="18">
        <v>26</v>
      </c>
      <c r="D337" s="455" t="s">
        <v>3718</v>
      </c>
      <c r="E337" s="18">
        <v>333</v>
      </c>
      <c r="F337" s="18">
        <v>254</v>
      </c>
    </row>
    <row r="338" spans="1:6" s="16" customFormat="1" ht="8.25" x14ac:dyDescent="0.15">
      <c r="A338" s="18">
        <v>333</v>
      </c>
      <c r="B338" s="19" t="s">
        <v>3344</v>
      </c>
      <c r="C338" s="18">
        <v>26</v>
      </c>
      <c r="D338" s="455" t="s">
        <v>3719</v>
      </c>
      <c r="E338" s="18">
        <v>334</v>
      </c>
      <c r="F338" s="18"/>
    </row>
    <row r="339" spans="1:6" s="16" customFormat="1" ht="8.25" x14ac:dyDescent="0.15">
      <c r="A339" s="18">
        <v>334</v>
      </c>
      <c r="B339" s="19" t="s">
        <v>3345</v>
      </c>
      <c r="C339" s="18">
        <v>23</v>
      </c>
      <c r="D339" s="455" t="s">
        <v>3720</v>
      </c>
      <c r="E339" s="18">
        <v>335</v>
      </c>
      <c r="F339" s="18">
        <v>246</v>
      </c>
    </row>
    <row r="340" spans="1:6" s="16" customFormat="1" ht="8.25" x14ac:dyDescent="0.15">
      <c r="A340" s="18">
        <v>335</v>
      </c>
      <c r="B340" s="19" t="s">
        <v>3346</v>
      </c>
      <c r="C340" s="18">
        <v>28</v>
      </c>
      <c r="D340" s="455" t="s">
        <v>3721</v>
      </c>
      <c r="E340" s="18">
        <v>336</v>
      </c>
      <c r="F340" s="19"/>
    </row>
    <row r="341" spans="1:6" s="16" customFormat="1" ht="8.25" x14ac:dyDescent="0.15">
      <c r="A341" s="18">
        <v>336</v>
      </c>
      <c r="B341" s="19" t="s">
        <v>3392</v>
      </c>
      <c r="C341" s="18">
        <v>24</v>
      </c>
      <c r="D341" s="455" t="s">
        <v>3722</v>
      </c>
      <c r="E341" s="18">
        <v>337</v>
      </c>
      <c r="F341" s="18"/>
    </row>
    <row r="342" spans="1:6" s="16" customFormat="1" ht="8.25" x14ac:dyDescent="0.15">
      <c r="A342" s="18">
        <v>337</v>
      </c>
      <c r="B342" s="19" t="s">
        <v>3348</v>
      </c>
      <c r="C342" s="18">
        <v>22</v>
      </c>
      <c r="D342" s="455" t="s">
        <v>3723</v>
      </c>
      <c r="E342" s="18">
        <v>338</v>
      </c>
      <c r="F342" s="19"/>
    </row>
    <row r="343" spans="1:6" s="19" customFormat="1" ht="8.25" x14ac:dyDescent="0.15">
      <c r="A343" s="18">
        <v>338</v>
      </c>
      <c r="B343" s="19" t="s">
        <v>3349</v>
      </c>
      <c r="C343" s="18">
        <v>28</v>
      </c>
      <c r="D343" s="455" t="s">
        <v>3724</v>
      </c>
      <c r="E343" s="18">
        <v>339</v>
      </c>
      <c r="F343" s="18"/>
    </row>
    <row r="344" spans="1:6" s="19" customFormat="1" ht="8.25" x14ac:dyDescent="0.15">
      <c r="A344" s="18">
        <v>339</v>
      </c>
      <c r="B344" s="19" t="s">
        <v>3350</v>
      </c>
      <c r="C344" s="18">
        <v>28</v>
      </c>
      <c r="D344" s="455" t="s">
        <v>3725</v>
      </c>
      <c r="E344" s="18">
        <v>340</v>
      </c>
    </row>
    <row r="345" spans="1:6" s="19" customFormat="1" ht="8.25" x14ac:dyDescent="0.15">
      <c r="A345" s="18">
        <v>340</v>
      </c>
      <c r="B345" s="19" t="s">
        <v>3366</v>
      </c>
      <c r="C345" s="18">
        <v>22</v>
      </c>
      <c r="D345" s="455" t="s">
        <v>3726</v>
      </c>
      <c r="E345" s="18">
        <v>341</v>
      </c>
    </row>
    <row r="346" spans="1:6" s="19" customFormat="1" ht="8.25" x14ac:dyDescent="0.15">
      <c r="A346" s="18">
        <v>341</v>
      </c>
      <c r="B346" s="19" t="s">
        <v>3375</v>
      </c>
      <c r="C346" s="18">
        <v>21</v>
      </c>
      <c r="D346" s="455" t="s">
        <v>3727</v>
      </c>
      <c r="E346" s="18">
        <v>342</v>
      </c>
      <c r="F346" s="18"/>
    </row>
    <row r="347" spans="1:6" s="19" customFormat="1" ht="8.25" x14ac:dyDescent="0.15">
      <c r="A347" s="18">
        <v>342</v>
      </c>
      <c r="B347" s="19" t="s">
        <v>3340</v>
      </c>
      <c r="C347" s="18">
        <v>23</v>
      </c>
      <c r="D347" s="455" t="s">
        <v>3728</v>
      </c>
      <c r="E347" s="18">
        <v>343</v>
      </c>
      <c r="F347" s="18"/>
    </row>
    <row r="348" spans="1:6" s="19" customFormat="1" ht="8.25" x14ac:dyDescent="0.15">
      <c r="A348" s="18">
        <v>343</v>
      </c>
      <c r="B348" s="19" t="s">
        <v>3351</v>
      </c>
      <c r="C348" s="18">
        <v>22</v>
      </c>
      <c r="D348" s="455" t="s">
        <v>3729</v>
      </c>
      <c r="E348" s="18">
        <v>344</v>
      </c>
      <c r="F348" s="18"/>
    </row>
    <row r="349" spans="1:6" s="19" customFormat="1" ht="8.25" x14ac:dyDescent="0.15">
      <c r="A349" s="18">
        <v>344</v>
      </c>
      <c r="B349" s="19" t="s">
        <v>3359</v>
      </c>
      <c r="C349" s="18">
        <v>25</v>
      </c>
      <c r="D349" s="455" t="s">
        <v>3730</v>
      </c>
      <c r="E349" s="18">
        <v>345</v>
      </c>
      <c r="F349" s="18">
        <v>234</v>
      </c>
    </row>
    <row r="350" spans="1:6" s="19" customFormat="1" ht="8.25" x14ac:dyDescent="0.15">
      <c r="A350" s="18">
        <v>345</v>
      </c>
      <c r="B350" s="19" t="s">
        <v>1649</v>
      </c>
      <c r="C350" s="18">
        <v>25</v>
      </c>
      <c r="D350" s="455" t="s">
        <v>3731</v>
      </c>
      <c r="E350" s="18">
        <v>346</v>
      </c>
      <c r="F350" s="18"/>
    </row>
    <row r="351" spans="1:6" s="19" customFormat="1" ht="8.25" x14ac:dyDescent="0.15">
      <c r="A351" s="18">
        <v>346</v>
      </c>
      <c r="B351" s="19" t="s">
        <v>3352</v>
      </c>
      <c r="C351" s="18">
        <v>24</v>
      </c>
      <c r="D351" s="455" t="s">
        <v>3732</v>
      </c>
      <c r="E351" s="18">
        <v>347</v>
      </c>
      <c r="F351" s="18"/>
    </row>
    <row r="352" spans="1:6" s="19" customFormat="1" ht="8.25" x14ac:dyDescent="0.15">
      <c r="A352" s="18">
        <v>347</v>
      </c>
      <c r="B352" s="19" t="s">
        <v>1650</v>
      </c>
      <c r="C352" s="18">
        <v>25</v>
      </c>
      <c r="D352" s="455" t="s">
        <v>3733</v>
      </c>
      <c r="E352" s="18">
        <v>348</v>
      </c>
    </row>
    <row r="353" spans="1:6" s="19" customFormat="1" ht="8.25" x14ac:dyDescent="0.15">
      <c r="A353" s="18">
        <v>348</v>
      </c>
      <c r="B353" s="19" t="s">
        <v>3363</v>
      </c>
      <c r="C353" s="18">
        <v>23</v>
      </c>
      <c r="D353" s="455" t="s">
        <v>3740</v>
      </c>
      <c r="E353" s="18">
        <v>355</v>
      </c>
      <c r="F353" s="18"/>
    </row>
    <row r="354" spans="1:6" s="19" customFormat="1" ht="8.25" x14ac:dyDescent="0.15">
      <c r="A354" s="18">
        <v>348</v>
      </c>
      <c r="B354" s="19" t="s">
        <v>3353</v>
      </c>
      <c r="C354" s="18">
        <v>27</v>
      </c>
      <c r="D354" s="455" t="s">
        <v>3734</v>
      </c>
      <c r="E354" s="18">
        <v>349</v>
      </c>
      <c r="F354" s="18">
        <v>227</v>
      </c>
    </row>
    <row r="355" spans="1:6" s="19" customFormat="1" ht="8.25" x14ac:dyDescent="0.15">
      <c r="A355" s="18">
        <v>349</v>
      </c>
      <c r="B355" s="19" t="s">
        <v>3354</v>
      </c>
      <c r="C355" s="18">
        <v>24</v>
      </c>
      <c r="D355" s="455" t="s">
        <v>3735</v>
      </c>
      <c r="E355" s="18">
        <v>350</v>
      </c>
      <c r="F355" s="18">
        <v>286</v>
      </c>
    </row>
    <row r="356" spans="1:6" s="19" customFormat="1" ht="8.25" x14ac:dyDescent="0.15">
      <c r="A356" s="18">
        <v>350</v>
      </c>
      <c r="B356" s="19" t="s">
        <v>3356</v>
      </c>
      <c r="C356" s="18">
        <v>25</v>
      </c>
      <c r="D356" s="455" t="s">
        <v>3736</v>
      </c>
      <c r="E356" s="18">
        <v>351</v>
      </c>
    </row>
    <row r="357" spans="1:6" s="19" customFormat="1" ht="8.25" x14ac:dyDescent="0.15">
      <c r="A357" s="18">
        <v>351</v>
      </c>
      <c r="B357" s="19" t="s">
        <v>3357</v>
      </c>
      <c r="C357" s="18">
        <v>25</v>
      </c>
      <c r="D357" s="455" t="s">
        <v>3737</v>
      </c>
      <c r="E357" s="18">
        <v>352</v>
      </c>
      <c r="F357" s="18">
        <v>285</v>
      </c>
    </row>
    <row r="358" spans="1:6" s="19" customFormat="1" ht="8.25" x14ac:dyDescent="0.15">
      <c r="A358" s="18">
        <v>352</v>
      </c>
      <c r="B358" s="19" t="s">
        <v>3360</v>
      </c>
      <c r="C358" s="18">
        <v>25</v>
      </c>
      <c r="D358" s="455" t="s">
        <v>3738</v>
      </c>
      <c r="E358" s="18">
        <v>353</v>
      </c>
      <c r="F358" s="18">
        <v>253</v>
      </c>
    </row>
    <row r="359" spans="1:6" s="19" customFormat="1" ht="8.25" x14ac:dyDescent="0.15">
      <c r="A359" s="18">
        <v>353</v>
      </c>
      <c r="B359" s="19" t="s">
        <v>3362</v>
      </c>
      <c r="C359" s="18">
        <v>22</v>
      </c>
      <c r="D359" s="455" t="s">
        <v>3739</v>
      </c>
      <c r="E359" s="18">
        <v>354</v>
      </c>
      <c r="F359" s="18"/>
    </row>
    <row r="360" spans="1:6" s="19" customFormat="1" ht="8.25" x14ac:dyDescent="0.15">
      <c r="A360" s="18">
        <v>354</v>
      </c>
      <c r="B360" s="19" t="s">
        <v>3364</v>
      </c>
      <c r="C360" s="18">
        <v>26</v>
      </c>
      <c r="D360" s="455" t="s">
        <v>3741</v>
      </c>
      <c r="E360" s="18">
        <v>356</v>
      </c>
    </row>
    <row r="361" spans="1:6" s="19" customFormat="1" ht="8.25" x14ac:dyDescent="0.15">
      <c r="A361" s="18">
        <v>355</v>
      </c>
      <c r="B361" s="19" t="s">
        <v>3010</v>
      </c>
      <c r="C361" s="18">
        <v>24</v>
      </c>
      <c r="D361" s="455" t="s">
        <v>3742</v>
      </c>
      <c r="E361" s="18">
        <v>358</v>
      </c>
      <c r="F361" s="18">
        <v>220</v>
      </c>
    </row>
    <row r="362" spans="1:6" s="19" customFormat="1" ht="8.25" x14ac:dyDescent="0.15">
      <c r="A362" s="18">
        <v>356</v>
      </c>
      <c r="B362" s="19" t="s">
        <v>3014</v>
      </c>
      <c r="C362" s="18">
        <v>23</v>
      </c>
      <c r="D362" s="455" t="s">
        <v>3743</v>
      </c>
      <c r="E362" s="18">
        <v>359</v>
      </c>
      <c r="F362" s="18"/>
    </row>
    <row r="363" spans="1:6" s="19" customFormat="1" ht="8.25" x14ac:dyDescent="0.15">
      <c r="A363" s="18">
        <v>357</v>
      </c>
      <c r="B363" s="19" t="s">
        <v>3032</v>
      </c>
      <c r="C363" s="18">
        <v>25</v>
      </c>
      <c r="D363" s="455" t="s">
        <v>3744</v>
      </c>
      <c r="E363" s="18">
        <v>360</v>
      </c>
      <c r="F363" s="18">
        <v>218</v>
      </c>
    </row>
    <row r="364" spans="1:6" s="19" customFormat="1" ht="8.25" x14ac:dyDescent="0.15">
      <c r="A364" s="18">
        <v>358</v>
      </c>
      <c r="B364" s="19" t="s">
        <v>3034</v>
      </c>
      <c r="C364" s="18">
        <v>25</v>
      </c>
      <c r="D364" s="455" t="s">
        <v>3745</v>
      </c>
      <c r="E364" s="18">
        <v>361</v>
      </c>
      <c r="F364" s="18">
        <v>297</v>
      </c>
    </row>
    <row r="365" spans="1:6" s="19" customFormat="1" ht="8.25" x14ac:dyDescent="0.15">
      <c r="A365" s="18">
        <v>359</v>
      </c>
      <c r="B365" s="19" t="s">
        <v>3035</v>
      </c>
      <c r="C365" s="18">
        <v>23</v>
      </c>
      <c r="D365" s="455" t="s">
        <v>3746</v>
      </c>
      <c r="E365" s="18">
        <v>362</v>
      </c>
      <c r="F365" s="18"/>
    </row>
    <row r="366" spans="1:6" s="19" customFormat="1" ht="8.25" x14ac:dyDescent="0.15">
      <c r="A366" s="18">
        <v>360</v>
      </c>
      <c r="B366" s="19" t="s">
        <v>3012</v>
      </c>
      <c r="C366" s="18">
        <v>25</v>
      </c>
      <c r="D366" s="455" t="s">
        <v>3747</v>
      </c>
      <c r="E366" s="18">
        <v>363</v>
      </c>
      <c r="F366" s="18">
        <v>219</v>
      </c>
    </row>
    <row r="367" spans="1:6" s="19" customFormat="1" ht="8.25" x14ac:dyDescent="0.15">
      <c r="A367" s="18">
        <v>361</v>
      </c>
      <c r="B367" s="19" t="s">
        <v>3025</v>
      </c>
      <c r="C367" s="18">
        <v>23</v>
      </c>
      <c r="D367" s="455" t="s">
        <v>3748</v>
      </c>
      <c r="E367" s="18">
        <v>364</v>
      </c>
      <c r="F367" s="18">
        <v>213</v>
      </c>
    </row>
    <row r="368" spans="1:6" s="19" customFormat="1" ht="8.25" x14ac:dyDescent="0.15">
      <c r="A368" s="18">
        <v>362</v>
      </c>
      <c r="B368" s="19" t="s">
        <v>3061</v>
      </c>
      <c r="C368" s="18">
        <v>24</v>
      </c>
      <c r="D368" s="455" t="s">
        <v>3749</v>
      </c>
      <c r="E368" s="18">
        <v>365</v>
      </c>
      <c r="F368" s="18">
        <v>221</v>
      </c>
    </row>
    <row r="369" spans="1:6" s="19" customFormat="1" ht="8.25" x14ac:dyDescent="0.15">
      <c r="A369" s="18">
        <v>363</v>
      </c>
      <c r="B369" s="19" t="s">
        <v>3064</v>
      </c>
      <c r="C369" s="18">
        <v>23</v>
      </c>
      <c r="D369" s="455" t="s">
        <v>3750</v>
      </c>
      <c r="E369" s="18">
        <v>366</v>
      </c>
      <c r="F369" s="18">
        <v>288</v>
      </c>
    </row>
    <row r="370" spans="1:6" s="19" customFormat="1" ht="8.25" x14ac:dyDescent="0.15">
      <c r="A370" s="18">
        <v>364</v>
      </c>
      <c r="B370" s="19" t="s">
        <v>3065</v>
      </c>
      <c r="C370" s="18">
        <v>26</v>
      </c>
      <c r="D370" s="455" t="s">
        <v>3751</v>
      </c>
      <c r="E370" s="18">
        <v>367</v>
      </c>
      <c r="F370" s="18"/>
    </row>
    <row r="371" spans="1:6" s="19" customFormat="1" ht="8.25" x14ac:dyDescent="0.15">
      <c r="A371" s="18">
        <v>365</v>
      </c>
      <c r="B371" s="19" t="s">
        <v>2871</v>
      </c>
      <c r="C371" s="18">
        <v>33</v>
      </c>
      <c r="D371" s="455" t="s">
        <v>3752</v>
      </c>
      <c r="E371" s="18">
        <v>368</v>
      </c>
    </row>
    <row r="372" spans="1:6" s="19" customFormat="1" ht="8.25" x14ac:dyDescent="0.15">
      <c r="A372" s="18">
        <v>366</v>
      </c>
      <c r="B372" s="19" t="s">
        <v>3785</v>
      </c>
      <c r="C372" s="18">
        <v>30</v>
      </c>
      <c r="D372" s="455" t="s">
        <v>3752</v>
      </c>
      <c r="E372" s="18">
        <v>369</v>
      </c>
      <c r="F372" s="18">
        <v>238</v>
      </c>
    </row>
    <row r="373" spans="1:6" s="19" customFormat="1" ht="8.25" x14ac:dyDescent="0.15">
      <c r="A373" s="18">
        <v>367</v>
      </c>
      <c r="B373" s="19" t="s">
        <v>2893</v>
      </c>
      <c r="C373" s="18">
        <v>31</v>
      </c>
      <c r="D373" s="455" t="s">
        <v>3752</v>
      </c>
      <c r="E373" s="18">
        <v>370</v>
      </c>
    </row>
    <row r="374" spans="1:6" s="19" customFormat="1" ht="8.25" x14ac:dyDescent="0.15">
      <c r="A374" s="18">
        <v>368</v>
      </c>
      <c r="B374" s="19" t="s">
        <v>1000</v>
      </c>
      <c r="C374" s="18">
        <v>32</v>
      </c>
      <c r="D374" s="455" t="s">
        <v>3753</v>
      </c>
      <c r="E374" s="18">
        <v>371</v>
      </c>
      <c r="F374" s="18"/>
    </row>
    <row r="375" spans="1:6" s="19" customFormat="1" ht="8.25" x14ac:dyDescent="0.15">
      <c r="A375" s="18">
        <v>369</v>
      </c>
      <c r="B375" s="447" t="s">
        <v>3146</v>
      </c>
      <c r="C375" s="471">
        <v>27</v>
      </c>
      <c r="D375" s="455" t="s">
        <v>3754</v>
      </c>
      <c r="E375" s="18">
        <v>372</v>
      </c>
      <c r="F375" s="18">
        <v>276</v>
      </c>
    </row>
    <row r="376" spans="1:6" s="19" customFormat="1" ht="8.25" x14ac:dyDescent="0.15">
      <c r="A376" s="18">
        <v>370</v>
      </c>
      <c r="B376" s="447" t="s">
        <v>3141</v>
      </c>
      <c r="C376" s="471">
        <v>29</v>
      </c>
      <c r="D376" s="455" t="s">
        <v>3755</v>
      </c>
      <c r="E376" s="18">
        <v>373</v>
      </c>
      <c r="F376" s="18">
        <v>314</v>
      </c>
    </row>
    <row r="377" spans="1:6" s="19" customFormat="1" ht="8.25" x14ac:dyDescent="0.15">
      <c r="A377" s="18">
        <v>371</v>
      </c>
      <c r="B377" s="447" t="s">
        <v>3208</v>
      </c>
      <c r="C377" s="471">
        <v>26</v>
      </c>
      <c r="D377" s="455" t="s">
        <v>3756</v>
      </c>
      <c r="E377" s="18">
        <v>374</v>
      </c>
      <c r="F377" s="18">
        <v>268</v>
      </c>
    </row>
    <row r="378" spans="1:6" s="19" customFormat="1" ht="8.25" x14ac:dyDescent="0.15">
      <c r="A378" s="18">
        <v>372</v>
      </c>
      <c r="B378" s="447" t="s">
        <v>3140</v>
      </c>
      <c r="C378" s="471">
        <v>23</v>
      </c>
      <c r="D378" s="455" t="s">
        <v>3757</v>
      </c>
      <c r="E378" s="18">
        <v>375</v>
      </c>
      <c r="F378" s="18">
        <v>305</v>
      </c>
    </row>
    <row r="379" spans="1:6" s="19" customFormat="1" ht="8.25" x14ac:dyDescent="0.15">
      <c r="A379" s="18">
        <v>373</v>
      </c>
      <c r="B379" s="19" t="s">
        <v>3130</v>
      </c>
      <c r="C379" s="18">
        <v>26</v>
      </c>
      <c r="D379" s="455" t="s">
        <v>3758</v>
      </c>
      <c r="E379" s="18">
        <v>376</v>
      </c>
    </row>
    <row r="380" spans="1:6" s="19" customFormat="1" x14ac:dyDescent="0.25">
      <c r="D380" s="438"/>
      <c r="E380" s="18"/>
      <c r="F380" s="11">
        <v>167</v>
      </c>
    </row>
    <row r="381" spans="1:6" s="19" customFormat="1" x14ac:dyDescent="0.25">
      <c r="D381" s="438"/>
      <c r="E381" s="18"/>
      <c r="F381" s="18">
        <v>279</v>
      </c>
    </row>
    <row r="382" spans="1:6" s="19" customFormat="1" x14ac:dyDescent="0.25">
      <c r="D382" s="438"/>
      <c r="E382" s="18"/>
      <c r="F382" s="490">
        <v>222</v>
      </c>
    </row>
    <row r="383" spans="1:6" s="19" customFormat="1" x14ac:dyDescent="0.25">
      <c r="D383" s="438"/>
      <c r="E383" s="18"/>
      <c r="F383" s="20"/>
    </row>
    <row r="384" spans="1:6" s="19" customFormat="1" x14ac:dyDescent="0.25">
      <c r="D384" s="438"/>
      <c r="E384" s="18"/>
      <c r="F384" s="18">
        <v>306</v>
      </c>
    </row>
    <row r="385" spans="4:6" s="19" customFormat="1" x14ac:dyDescent="0.25">
      <c r="D385" s="438"/>
      <c r="E385" s="18"/>
      <c r="F385" s="11">
        <v>119</v>
      </c>
    </row>
    <row r="386" spans="4:6" s="19" customFormat="1" x14ac:dyDescent="0.25">
      <c r="D386" s="438"/>
      <c r="E386" s="18"/>
      <c r="F386" s="18">
        <v>303</v>
      </c>
    </row>
    <row r="387" spans="4:6" s="19" customFormat="1" x14ac:dyDescent="0.25">
      <c r="D387" s="438"/>
      <c r="E387" s="18"/>
      <c r="F387" s="7"/>
    </row>
    <row r="388" spans="4:6" s="19" customFormat="1" x14ac:dyDescent="0.25">
      <c r="D388" s="438"/>
      <c r="E388" s="18"/>
      <c r="F388" s="490">
        <v>244</v>
      </c>
    </row>
    <row r="389" spans="4:6" s="19" customFormat="1" x14ac:dyDescent="0.25">
      <c r="D389" s="438"/>
      <c r="E389" s="18"/>
      <c r="F389" s="490">
        <v>195</v>
      </c>
    </row>
    <row r="390" spans="4:6" s="19" customFormat="1" x14ac:dyDescent="0.25">
      <c r="D390" s="438"/>
      <c r="E390" s="18"/>
      <c r="F390" s="490">
        <v>245</v>
      </c>
    </row>
    <row r="391" spans="4:6" s="19" customFormat="1" x14ac:dyDescent="0.25">
      <c r="D391" s="438"/>
      <c r="E391" s="18"/>
      <c r="F391" s="18">
        <v>299</v>
      </c>
    </row>
    <row r="392" spans="4:6" s="19" customFormat="1" x14ac:dyDescent="0.25">
      <c r="D392" s="438"/>
      <c r="E392" s="18"/>
      <c r="F392" s="490">
        <v>194</v>
      </c>
    </row>
    <row r="393" spans="4:6" s="19" customFormat="1" x14ac:dyDescent="0.25">
      <c r="D393" s="438"/>
      <c r="E393" s="18"/>
      <c r="F393" s="11">
        <v>135</v>
      </c>
    </row>
    <row r="394" spans="4:6" s="19" customFormat="1" x14ac:dyDescent="0.25">
      <c r="D394" s="438"/>
      <c r="E394" s="18"/>
      <c r="F394" s="490">
        <v>261</v>
      </c>
    </row>
    <row r="395" spans="4:6" s="19" customFormat="1" x14ac:dyDescent="0.25">
      <c r="D395" s="438"/>
      <c r="E395" s="18"/>
      <c r="F395" s="430">
        <v>313</v>
      </c>
    </row>
    <row r="396" spans="4:6" s="19" customFormat="1" x14ac:dyDescent="0.25">
      <c r="D396" s="438"/>
      <c r="E396" s="18"/>
      <c r="F396" s="18">
        <v>277</v>
      </c>
    </row>
    <row r="397" spans="4:6" s="19" customFormat="1" x14ac:dyDescent="0.25">
      <c r="D397" s="438"/>
      <c r="E397" s="18"/>
      <c r="F397" s="490">
        <v>264</v>
      </c>
    </row>
    <row r="398" spans="4:6" s="19" customFormat="1" x14ac:dyDescent="0.25">
      <c r="D398" s="438"/>
      <c r="E398" s="18"/>
      <c r="F398" s="18">
        <v>311</v>
      </c>
    </row>
    <row r="399" spans="4:6" s="19" customFormat="1" x14ac:dyDescent="0.25">
      <c r="D399" s="438"/>
      <c r="E399" s="18"/>
      <c r="F399" s="11">
        <v>137</v>
      </c>
    </row>
    <row r="400" spans="4:6" s="19" customFormat="1" x14ac:dyDescent="0.25">
      <c r="D400" s="438"/>
      <c r="E400" s="18"/>
      <c r="F400" s="18">
        <v>280</v>
      </c>
    </row>
    <row r="401" spans="4:6" s="19" customFormat="1" x14ac:dyDescent="0.25">
      <c r="D401" s="438"/>
      <c r="E401" s="18"/>
      <c r="F401" s="18">
        <v>283</v>
      </c>
    </row>
    <row r="402" spans="4:6" s="19" customFormat="1" x14ac:dyDescent="0.25">
      <c r="D402" s="438"/>
      <c r="E402" s="18"/>
      <c r="F402" s="18">
        <v>289</v>
      </c>
    </row>
    <row r="403" spans="4:6" s="19" customFormat="1" x14ac:dyDescent="0.25">
      <c r="D403" s="438"/>
      <c r="E403" s="18"/>
      <c r="F403" s="490">
        <v>204</v>
      </c>
    </row>
    <row r="404" spans="4:6" s="19" customFormat="1" x14ac:dyDescent="0.25">
      <c r="D404" s="438"/>
      <c r="E404" s="18"/>
      <c r="F404" s="18">
        <v>282</v>
      </c>
    </row>
    <row r="405" spans="4:6" s="19" customFormat="1" x14ac:dyDescent="0.25">
      <c r="D405" s="438"/>
      <c r="E405" s="18"/>
      <c r="F405" s="18">
        <v>308</v>
      </c>
    </row>
    <row r="406" spans="4:6" s="19" customFormat="1" x14ac:dyDescent="0.25">
      <c r="D406" s="438"/>
      <c r="E406" s="18"/>
      <c r="F406" s="11">
        <v>153</v>
      </c>
    </row>
    <row r="407" spans="4:6" s="19" customFormat="1" x14ac:dyDescent="0.25">
      <c r="D407" s="438"/>
      <c r="E407" s="18"/>
    </row>
    <row r="408" spans="4:6" s="19" customFormat="1" x14ac:dyDescent="0.25">
      <c r="D408" s="438"/>
      <c r="E408" s="18"/>
      <c r="F408" s="490">
        <v>240</v>
      </c>
    </row>
    <row r="409" spans="4:6" s="19" customFormat="1" x14ac:dyDescent="0.25">
      <c r="D409" s="438"/>
      <c r="E409" s="18"/>
      <c r="F409" s="490">
        <v>212</v>
      </c>
    </row>
    <row r="410" spans="4:6" s="19" customFormat="1" x14ac:dyDescent="0.25">
      <c r="D410" s="438"/>
      <c r="E410" s="18"/>
      <c r="F410" s="18">
        <v>298</v>
      </c>
    </row>
    <row r="411" spans="4:6" s="19" customFormat="1" x14ac:dyDescent="0.25">
      <c r="D411" s="438"/>
      <c r="E411" s="18"/>
      <c r="F411" s="490">
        <v>274</v>
      </c>
    </row>
    <row r="412" spans="4:6" s="19" customFormat="1" x14ac:dyDescent="0.25">
      <c r="D412" s="438"/>
      <c r="E412" s="18"/>
      <c r="F412" s="18">
        <v>291</v>
      </c>
    </row>
    <row r="413" spans="4:6" s="19" customFormat="1" x14ac:dyDescent="0.25">
      <c r="D413" s="438"/>
      <c r="E413" s="18"/>
      <c r="F413" s="18">
        <v>290</v>
      </c>
    </row>
    <row r="414" spans="4:6" s="19" customFormat="1" x14ac:dyDescent="0.25">
      <c r="D414" s="438"/>
      <c r="E414" s="18"/>
      <c r="F414" s="18">
        <v>281</v>
      </c>
    </row>
    <row r="415" spans="4:6" s="19" customFormat="1" x14ac:dyDescent="0.25">
      <c r="D415" s="438"/>
      <c r="E415" s="18"/>
      <c r="F415" s="490">
        <v>263</v>
      </c>
    </row>
    <row r="416" spans="4:6" s="19" customFormat="1" x14ac:dyDescent="0.25">
      <c r="D416" s="438"/>
      <c r="E416" s="18"/>
      <c r="F416" s="490">
        <v>211</v>
      </c>
    </row>
    <row r="417" spans="4:6" s="19" customFormat="1" x14ac:dyDescent="0.25">
      <c r="D417" s="438"/>
      <c r="E417" s="18"/>
      <c r="F417" s="18">
        <v>300</v>
      </c>
    </row>
    <row r="418" spans="4:6" s="19" customFormat="1" x14ac:dyDescent="0.25">
      <c r="D418" s="438"/>
      <c r="E418" s="18"/>
      <c r="F418" s="490">
        <v>241</v>
      </c>
    </row>
    <row r="419" spans="4:6" x14ac:dyDescent="0.25">
      <c r="E419" s="18"/>
      <c r="F419" s="490">
        <v>243</v>
      </c>
    </row>
    <row r="420" spans="4:6" x14ac:dyDescent="0.25">
      <c r="F420" s="18">
        <v>296</v>
      </c>
    </row>
    <row r="421" spans="4:6" x14ac:dyDescent="0.25">
      <c r="F421" s="490">
        <v>207</v>
      </c>
    </row>
    <row r="422" spans="4:6" x14ac:dyDescent="0.25">
      <c r="F422" s="490">
        <v>267</v>
      </c>
    </row>
    <row r="423" spans="4:6" x14ac:dyDescent="0.25">
      <c r="F423" s="490">
        <v>196</v>
      </c>
    </row>
    <row r="424" spans="4:6" x14ac:dyDescent="0.25">
      <c r="F424" s="490">
        <v>265</v>
      </c>
    </row>
    <row r="425" spans="4:6" x14ac:dyDescent="0.25">
      <c r="F425" s="18">
        <v>287</v>
      </c>
    </row>
    <row r="426" spans="4:6" x14ac:dyDescent="0.25">
      <c r="F426" s="18">
        <v>302</v>
      </c>
    </row>
    <row r="427" spans="4:6" x14ac:dyDescent="0.25">
      <c r="F427" s="18">
        <v>292</v>
      </c>
    </row>
    <row r="428" spans="4:6" x14ac:dyDescent="0.25">
      <c r="F428" s="490">
        <v>191</v>
      </c>
    </row>
    <row r="429" spans="4:6" x14ac:dyDescent="0.25">
      <c r="F429" s="490">
        <v>248</v>
      </c>
    </row>
    <row r="430" spans="4:6" x14ac:dyDescent="0.25">
      <c r="F430" s="490">
        <v>256</v>
      </c>
    </row>
    <row r="431" spans="4:6" x14ac:dyDescent="0.25">
      <c r="F431" s="490">
        <v>208</v>
      </c>
    </row>
    <row r="432" spans="4:6" x14ac:dyDescent="0.25">
      <c r="F432" s="490">
        <v>217</v>
      </c>
    </row>
    <row r="433" spans="6:6" x14ac:dyDescent="0.25">
      <c r="F433" s="19"/>
    </row>
    <row r="434" spans="6:6" x14ac:dyDescent="0.25">
      <c r="F434" s="19"/>
    </row>
    <row r="435" spans="6:6" x14ac:dyDescent="0.25">
      <c r="F435" s="19"/>
    </row>
    <row r="436" spans="6:6" x14ac:dyDescent="0.25">
      <c r="F436" s="19"/>
    </row>
    <row r="437" spans="6:6" x14ac:dyDescent="0.25">
      <c r="F437" s="19"/>
    </row>
    <row r="438" spans="6:6" x14ac:dyDescent="0.25">
      <c r="F438" s="19"/>
    </row>
    <row r="439" spans="6:6" x14ac:dyDescent="0.25">
      <c r="F439" s="19"/>
    </row>
    <row r="440" spans="6:6" x14ac:dyDescent="0.25">
      <c r="F440" s="19"/>
    </row>
    <row r="441" spans="6:6" x14ac:dyDescent="0.25">
      <c r="F441" s="19"/>
    </row>
    <row r="442" spans="6:6" x14ac:dyDescent="0.25">
      <c r="F442" s="19"/>
    </row>
    <row r="443" spans="6:6" x14ac:dyDescent="0.25">
      <c r="F443" s="19"/>
    </row>
    <row r="444" spans="6:6" x14ac:dyDescent="0.25">
      <c r="F444" s="19"/>
    </row>
    <row r="445" spans="6:6" x14ac:dyDescent="0.25">
      <c r="F445" s="19"/>
    </row>
    <row r="446" spans="6:6" x14ac:dyDescent="0.25">
      <c r="F446" s="19"/>
    </row>
    <row r="447" spans="6:6" x14ac:dyDescent="0.25">
      <c r="F447" s="19"/>
    </row>
    <row r="448" spans="6:6" x14ac:dyDescent="0.25">
      <c r="F448" s="19"/>
    </row>
    <row r="449" spans="6:6" x14ac:dyDescent="0.25">
      <c r="F449" s="19"/>
    </row>
    <row r="450" spans="6:6" x14ac:dyDescent="0.25">
      <c r="F450" s="19"/>
    </row>
    <row r="451" spans="6:6" x14ac:dyDescent="0.25">
      <c r="F451" s="19"/>
    </row>
    <row r="452" spans="6:6" x14ac:dyDescent="0.25">
      <c r="F452" s="19"/>
    </row>
    <row r="453" spans="6:6" x14ac:dyDescent="0.25">
      <c r="F453" s="19"/>
    </row>
    <row r="454" spans="6:6" x14ac:dyDescent="0.25">
      <c r="F454" s="19"/>
    </row>
    <row r="455" spans="6:6" x14ac:dyDescent="0.25">
      <c r="F455" s="19"/>
    </row>
    <row r="456" spans="6:6" x14ac:dyDescent="0.25">
      <c r="F456" s="19"/>
    </row>
    <row r="457" spans="6:6" x14ac:dyDescent="0.25">
      <c r="F457" s="19"/>
    </row>
    <row r="458" spans="6:6" x14ac:dyDescent="0.25">
      <c r="F458" s="19"/>
    </row>
    <row r="459" spans="6:6" x14ac:dyDescent="0.25">
      <c r="F459" s="19"/>
    </row>
    <row r="460" spans="6:6" x14ac:dyDescent="0.25">
      <c r="F460" s="19"/>
    </row>
    <row r="461" spans="6:6" x14ac:dyDescent="0.25">
      <c r="F461" s="19"/>
    </row>
    <row r="462" spans="6:6" x14ac:dyDescent="0.25">
      <c r="F462" s="19"/>
    </row>
    <row r="463" spans="6:6" x14ac:dyDescent="0.25">
      <c r="F463" s="19"/>
    </row>
    <row r="464" spans="6:6" x14ac:dyDescent="0.25">
      <c r="F464" s="19"/>
    </row>
    <row r="465" spans="6:6" x14ac:dyDescent="0.25">
      <c r="F465" s="19"/>
    </row>
    <row r="466" spans="6:6" x14ac:dyDescent="0.25">
      <c r="F466" s="19"/>
    </row>
    <row r="467" spans="6:6" x14ac:dyDescent="0.25">
      <c r="F467" s="19"/>
    </row>
    <row r="468" spans="6:6" x14ac:dyDescent="0.25">
      <c r="F468" s="19"/>
    </row>
    <row r="469" spans="6:6" x14ac:dyDescent="0.25">
      <c r="F469" s="19"/>
    </row>
    <row r="470" spans="6:6" x14ac:dyDescent="0.25">
      <c r="F470" s="19"/>
    </row>
    <row r="471" spans="6:6" x14ac:dyDescent="0.25">
      <c r="F471" s="19"/>
    </row>
    <row r="472" spans="6:6" x14ac:dyDescent="0.25">
      <c r="F472" s="19"/>
    </row>
    <row r="473" spans="6:6" x14ac:dyDescent="0.25">
      <c r="F473" s="19"/>
    </row>
    <row r="474" spans="6:6" x14ac:dyDescent="0.25">
      <c r="F474" s="19"/>
    </row>
    <row r="475" spans="6:6" x14ac:dyDescent="0.25">
      <c r="F475" s="19"/>
    </row>
    <row r="476" spans="6:6" x14ac:dyDescent="0.25">
      <c r="F476" s="19"/>
    </row>
    <row r="477" spans="6:6" x14ac:dyDescent="0.25">
      <c r="F477" s="19"/>
    </row>
    <row r="478" spans="6:6" x14ac:dyDescent="0.25">
      <c r="F478" s="19"/>
    </row>
    <row r="479" spans="6:6" x14ac:dyDescent="0.25">
      <c r="F479" s="19"/>
    </row>
    <row r="480" spans="6:6" x14ac:dyDescent="0.25">
      <c r="F480" s="19"/>
    </row>
    <row r="481" spans="6:6" x14ac:dyDescent="0.25">
      <c r="F481" s="19"/>
    </row>
    <row r="482" spans="6:6" x14ac:dyDescent="0.25">
      <c r="F482" s="19"/>
    </row>
    <row r="483" spans="6:6" x14ac:dyDescent="0.25">
      <c r="F483" s="19"/>
    </row>
    <row r="484" spans="6:6" x14ac:dyDescent="0.25">
      <c r="F484" s="19"/>
    </row>
    <row r="485" spans="6:6" x14ac:dyDescent="0.25">
      <c r="F485" s="19"/>
    </row>
  </sheetData>
  <sortState xmlns:xlrd2="http://schemas.microsoft.com/office/spreadsheetml/2017/richdata2" ref="A2:F379">
    <sortCondition ref="A2:A379"/>
  </sortState>
  <pageMargins left="0.7" right="0.7" top="0.75" bottom="0.75" header="0.3" footer="0.3"/>
  <pageSetup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3</vt:i4>
      </vt:variant>
    </vt:vector>
  </HeadingPairs>
  <TitlesOfParts>
    <vt:vector size="43" baseType="lpstr">
      <vt:lpstr>Scoring Format</vt:lpstr>
      <vt:lpstr>ARI</vt:lpstr>
      <vt:lpstr>ATL</vt:lpstr>
      <vt:lpstr>BALT</vt:lpstr>
      <vt:lpstr>BUF</vt:lpstr>
      <vt:lpstr>CAR</vt:lpstr>
      <vt:lpstr>CHI</vt:lpstr>
      <vt:lpstr>CIN</vt:lpstr>
      <vt:lpstr>CLE</vt:lpstr>
      <vt:lpstr>DAL</vt:lpstr>
      <vt:lpstr>DEN</vt:lpstr>
      <vt:lpstr>DET</vt:lpstr>
      <vt:lpstr>GB</vt:lpstr>
      <vt:lpstr>HOU</vt:lpstr>
      <vt:lpstr>IND</vt:lpstr>
      <vt:lpstr>JAX</vt:lpstr>
      <vt:lpstr>KC</vt:lpstr>
      <vt:lpstr>LV</vt:lpstr>
      <vt:lpstr>LAC</vt:lpstr>
      <vt:lpstr>LAR</vt:lpstr>
      <vt:lpstr>MIA</vt:lpstr>
      <vt:lpstr>MIN</vt:lpstr>
      <vt:lpstr>NE</vt:lpstr>
      <vt:lpstr>NO</vt:lpstr>
      <vt:lpstr>NYG</vt:lpstr>
      <vt:lpstr>NYJ</vt:lpstr>
      <vt:lpstr>PHI</vt:lpstr>
      <vt:lpstr>PIT</vt:lpstr>
      <vt:lpstr>SF</vt:lpstr>
      <vt:lpstr>SEA</vt:lpstr>
      <vt:lpstr>TB</vt:lpstr>
      <vt:lpstr>TEN</vt:lpstr>
      <vt:lpstr>WAS</vt:lpstr>
      <vt:lpstr>Projection Sheet</vt:lpstr>
      <vt:lpstr>Disregard</vt:lpstr>
      <vt:lpstr>FBG</vt:lpstr>
      <vt:lpstr>Win-Now PPR Cheatsheet</vt:lpstr>
      <vt:lpstr>Win-Now Commentary</vt:lpstr>
      <vt:lpstr>Long Build PPR Cheatsheet</vt:lpstr>
      <vt:lpstr>Long Build Commentary</vt:lpstr>
      <vt:lpstr>ARI!Print_Area</vt:lpstr>
      <vt:lpstr>'Win-Now Commentary'!Print_Area</vt:lpstr>
      <vt:lpstr>'Win-Now PPR Cheatsheet'!Print_Area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Computer</dc:creator>
  <cp:lastModifiedBy>Matt Waldman</cp:lastModifiedBy>
  <cp:lastPrinted>2021-06-06T21:28:11Z</cp:lastPrinted>
  <dcterms:created xsi:type="dcterms:W3CDTF">2015-06-05T18:17:20Z</dcterms:created>
  <dcterms:modified xsi:type="dcterms:W3CDTF">2026-08-10T06:42:22Z</dcterms:modified>
</cp:coreProperties>
</file>