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Informativo\"/>
    </mc:Choice>
  </mc:AlternateContent>
  <bookViews>
    <workbookView xWindow="0" yWindow="0" windowWidth="20490" windowHeight="7620"/>
  </bookViews>
  <sheets>
    <sheet name="Atual24" sheetId="1" r:id="rId1"/>
    <sheet name="Simples" sheetId="4" r:id="rId2"/>
    <sheet name="Plan2" sheetId="2" r:id="rId3"/>
    <sheet name="Plan3" sheetId="3" r:id="rId4"/>
  </sheets>
  <calcPr calcId="162913"/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K21" i="1"/>
  <c r="J21" i="1"/>
  <c r="I21" i="1"/>
  <c r="H21" i="1"/>
  <c r="K22" i="1"/>
  <c r="J22" i="1"/>
  <c r="I22" i="1"/>
  <c r="K20" i="1"/>
  <c r="J20" i="1"/>
  <c r="I20" i="1"/>
  <c r="J19" i="1"/>
  <c r="K19" i="1"/>
  <c r="I19" i="1"/>
  <c r="H22" i="1"/>
  <c r="H20" i="1"/>
  <c r="H19" i="1"/>
  <c r="J18" i="1"/>
  <c r="K18" i="1"/>
  <c r="I18" i="1"/>
  <c r="H18" i="1"/>
  <c r="P16" i="1" l="1"/>
  <c r="P19" i="1" s="1"/>
  <c r="Q8" i="1"/>
  <c r="P20" i="1" s="1"/>
  <c r="P21" i="1" l="1"/>
  <c r="P23" i="1" s="1"/>
  <c r="D11" i="1"/>
  <c r="C11" i="1"/>
  <c r="B11" i="1"/>
  <c r="B10" i="1"/>
  <c r="H41" i="4" l="1"/>
  <c r="G41" i="4"/>
  <c r="T37" i="4"/>
  <c r="T36" i="4" s="1"/>
  <c r="T35" i="4" s="1"/>
  <c r="T34" i="4" s="1"/>
  <c r="T33" i="4" s="1"/>
  <c r="T32" i="4" s="1"/>
  <c r="T31" i="4" s="1"/>
  <c r="T30" i="4" s="1"/>
  <c r="T29" i="4" s="1"/>
  <c r="R32" i="4"/>
  <c r="L20" i="4"/>
  <c r="K20" i="4"/>
  <c r="J14" i="4"/>
  <c r="P10" i="4"/>
  <c r="N10" i="4"/>
  <c r="M10" i="4"/>
  <c r="J10" i="4"/>
  <c r="F10" i="4"/>
  <c r="D10" i="4"/>
  <c r="B10" i="4"/>
  <c r="B9" i="4"/>
  <c r="H6" i="4"/>
  <c r="C49" i="1" l="1"/>
  <c r="C48" i="1" s="1"/>
  <c r="C47" i="1" s="1"/>
  <c r="C46" i="1" s="1"/>
  <c r="C45" i="1" s="1"/>
  <c r="C44" i="1" s="1"/>
  <c r="C43" i="1" s="1"/>
  <c r="C42" i="1" s="1"/>
  <c r="C41" i="1" s="1"/>
  <c r="A53" i="1" l="1"/>
  <c r="C36" i="1" l="1"/>
  <c r="B36" i="1"/>
  <c r="C58" i="1" l="1"/>
  <c r="B58" i="1"/>
  <c r="A44" i="1" l="1"/>
</calcChain>
</file>

<file path=xl/sharedStrings.xml><?xml version="1.0" encoding="utf-8"?>
<sst xmlns="http://schemas.openxmlformats.org/spreadsheetml/2006/main" count="101" uniqueCount="54">
  <si>
    <t>DOLAR</t>
  </si>
  <si>
    <t>BUSHEL</t>
  </si>
  <si>
    <t>Dados Seta</t>
  </si>
  <si>
    <t>tipo</t>
  </si>
  <si>
    <t>cos</t>
  </si>
  <si>
    <t>sem</t>
  </si>
  <si>
    <t>base</t>
  </si>
  <si>
    <t>ponta</t>
  </si>
  <si>
    <t>Buschel</t>
  </si>
  <si>
    <t>DÓLAR</t>
  </si>
  <si>
    <t>Premio</t>
  </si>
  <si>
    <t>Velocímetro</t>
  </si>
  <si>
    <t>Variação</t>
  </si>
  <si>
    <t>SOJA</t>
  </si>
  <si>
    <t>MILHO</t>
  </si>
  <si>
    <t>s/premio</t>
  </si>
  <si>
    <t>TRIGO</t>
  </si>
  <si>
    <t>Prêmio Médio</t>
  </si>
  <si>
    <r>
      <rPr>
        <b/>
        <sz val="14"/>
        <color theme="0"/>
        <rFont val="Calibri"/>
        <family val="2"/>
        <scheme val="minor"/>
      </rPr>
      <t xml:space="preserve">* PRÊMIO CALCULADO ENTRE OS COMPRADORES BASE PORTO </t>
    </r>
    <r>
      <rPr>
        <b/>
        <sz val="12"/>
        <color theme="0"/>
        <rFont val="Calibri"/>
        <family val="2"/>
        <scheme val="minor"/>
      </rPr>
      <t xml:space="preserve"> </t>
    </r>
  </si>
  <si>
    <t xml:space="preserve">DÓLAR = </t>
  </si>
  <si>
    <t>Valor do Bushel</t>
  </si>
  <si>
    <t>Mês venc. Chicago</t>
  </si>
  <si>
    <t>Variação em pontos</t>
  </si>
  <si>
    <t>Referência R$/sc no Porto</t>
  </si>
  <si>
    <t>Com as cotações do:</t>
  </si>
  <si>
    <t>Dólar</t>
  </si>
  <si>
    <t>Bushel</t>
  </si>
  <si>
    <t>Preço da saca Soja no porto é</t>
  </si>
  <si>
    <t>No Entanto</t>
  </si>
  <si>
    <t>CULTURAS</t>
  </si>
  <si>
    <t>Memória Calculo</t>
  </si>
  <si>
    <t>1 bushel=</t>
  </si>
  <si>
    <t>kg</t>
  </si>
  <si>
    <t>1 saca =</t>
  </si>
  <si>
    <t>Converção Bushel para saca =</t>
  </si>
  <si>
    <t>Fórmula para calcular o preço</t>
  </si>
  <si>
    <t>1ª - Soma valor do bushel + premio</t>
  </si>
  <si>
    <t>Bushel jul/24</t>
  </si>
  <si>
    <t>esse valor esta em dólar</t>
  </si>
  <si>
    <t>Centos de dólar, porem ele é imformado em pontos, e pode ser "positivo" ou 'negativo"
Ex premio 10 pontos = 0,10, multiplica por 100 = 10 pontos</t>
  </si>
  <si>
    <t>Total Bushel com Premio</t>
  </si>
  <si>
    <t>Total Bushel com premio</t>
  </si>
  <si>
    <t>Valor Dólar</t>
  </si>
  <si>
    <t>Taxa de converção</t>
  </si>
  <si>
    <t>Sempre será a mesma para soja e trigo</t>
  </si>
  <si>
    <t>1 saca soja 60 kg em dólar</t>
  </si>
  <si>
    <t>1 saca soja 60 kg em R$</t>
  </si>
  <si>
    <t>2ª Total Bushel x taxa de converção</t>
  </si>
  <si>
    <t>Multiplica o valor da saca em dólar pelo valor do dólar</t>
  </si>
  <si>
    <t>Divide 60 / 27,216 quantidade de bushel por saca</t>
  </si>
  <si>
    <t>Cotação do Bushel</t>
  </si>
  <si>
    <r>
      <t>Cotação Saca</t>
    </r>
    <r>
      <rPr>
        <b/>
        <sz val="10"/>
        <color theme="1"/>
        <rFont val="Segoe UI"/>
        <family val="2"/>
      </rPr>
      <t xml:space="preserve"> (60kg)</t>
    </r>
  </si>
  <si>
    <t>SIMULAÇÕES - SOJA</t>
  </si>
  <si>
    <t>Preço saca de SOJA (60 kg) - Base Porto
Façam suas apostas, no entanto lembre-se do Planejmento Comercial.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</si>
</sst>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.00_ ;_-[$$-409]* \-#,##0.00\ ;_-[$$-409]* &quot;-&quot;??_ ;_-@_ "/>
    <numFmt numFmtId="166" formatCode="&quot;R$&quot;\ #,##0.000;\-&quot;R$&quot;\ #,##0.000"/>
    <numFmt numFmtId="167" formatCode="_-&quot;R$&quot;\ * #,##0.0_-;\-&quot;R$&quot;\ * #,##0.0_-;_-&quot;R$&quot;\ * &quot;-&quot;??_-;_-@_-"/>
    <numFmt numFmtId="168" formatCode="&quot;R$&quot;\ #,##0.0"/>
    <numFmt numFmtId="169" formatCode="&quot;R$&quot;\ #,##0.0;\-&quot;R$&quot;\ #,##0.0"/>
    <numFmt numFmtId="170" formatCode="_-* #,##0_-;\-* #,##0_-;_-* &quot;-&quot;??_-;_-@_-"/>
    <numFmt numFmtId="171" formatCode="&quot;R$&quot;\ #,##0.00"/>
    <numFmt numFmtId="172" formatCode="0.000"/>
    <numFmt numFmtId="173" formatCode="_-[$$-409]* #,##0.000_ ;_-[$$-409]* \-#,##0.000\ ;_-[$$-409]* &quot;-&quot;???_ ;_-@_ 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006600"/>
      <name val="Calibri"/>
      <family val="2"/>
      <scheme val="minor"/>
    </font>
    <font>
      <b/>
      <sz val="13"/>
      <color rgb="FF0066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14"/>
      <color theme="1"/>
      <name val="Segoe UI"/>
      <family val="2"/>
    </font>
    <font>
      <sz val="12"/>
      <color theme="1"/>
      <name val="Segoe UI"/>
      <family val="2"/>
    </font>
    <font>
      <b/>
      <sz val="14"/>
      <color rgb="FF002060"/>
      <name val="Segoe UI"/>
      <family val="2"/>
    </font>
    <font>
      <b/>
      <sz val="13"/>
      <color theme="1"/>
      <name val="Segoe UI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rgb="FF00206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theme="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4" borderId="5" applyNumberFormat="0" applyAlignment="0" applyProtection="0"/>
    <xf numFmtId="0" fontId="5" fillId="0" borderId="14" applyNumberFormat="0" applyFill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21" fillId="9" borderId="0" applyNumberFormat="0" applyBorder="0" applyAlignment="0" applyProtection="0"/>
  </cellStyleXfs>
  <cellXfs count="166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165" fontId="3" fillId="2" borderId="1" xfId="1" applyNumberFormat="1" applyFont="1" applyFill="1" applyBorder="1" applyAlignment="1">
      <alignment horizontal="left" vertical="center" indent="5" readingOrder="1"/>
    </xf>
    <xf numFmtId="0" fontId="5" fillId="2" borderId="0" xfId="0" applyFont="1" applyFill="1"/>
    <xf numFmtId="0" fontId="7" fillId="4" borderId="5" xfId="4"/>
    <xf numFmtId="166" fontId="2" fillId="2" borderId="1" xfId="0" applyNumberFormat="1" applyFont="1" applyFill="1" applyBorder="1"/>
    <xf numFmtId="166" fontId="0" fillId="0" borderId="1" xfId="0" applyNumberFormat="1" applyBorder="1"/>
    <xf numFmtId="167" fontId="6" fillId="3" borderId="2" xfId="2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/>
    <xf numFmtId="10" fontId="4" fillId="3" borderId="3" xfId="3" applyNumberFormat="1" applyFont="1" applyFill="1" applyBorder="1" applyAlignment="1">
      <alignment horizontal="center" vertical="center"/>
    </xf>
    <xf numFmtId="17" fontId="4" fillId="3" borderId="4" xfId="0" applyNumberFormat="1" applyFont="1" applyFill="1" applyBorder="1" applyAlignment="1">
      <alignment horizontal="right" vertical="center" indent="1"/>
    </xf>
    <xf numFmtId="0" fontId="0" fillId="0" borderId="0" xfId="0" applyFill="1" applyBorder="1" applyAlignment="1">
      <alignment vertical="center"/>
    </xf>
    <xf numFmtId="165" fontId="4" fillId="3" borderId="7" xfId="4" applyNumberFormat="1" applyFont="1" applyFill="1" applyBorder="1" applyAlignment="1">
      <alignment horizontal="left" vertical="center" indent="2"/>
    </xf>
    <xf numFmtId="10" fontId="4" fillId="3" borderId="4" xfId="3" applyNumberFormat="1" applyFont="1" applyFill="1" applyBorder="1" applyAlignment="1">
      <alignment horizontal="center" vertical="center"/>
    </xf>
    <xf numFmtId="17" fontId="4" fillId="3" borderId="3" xfId="0" applyNumberFormat="1" applyFont="1" applyFill="1" applyBorder="1" applyAlignment="1">
      <alignment horizontal="center" vertical="center"/>
    </xf>
    <xf numFmtId="165" fontId="4" fillId="3" borderId="7" xfId="4" applyNumberFormat="1" applyFont="1" applyFill="1" applyBorder="1" applyAlignment="1">
      <alignment horizontal="left" vertical="center" indent="1"/>
    </xf>
    <xf numFmtId="0" fontId="0" fillId="0" borderId="8" xfId="0" applyBorder="1"/>
    <xf numFmtId="0" fontId="0" fillId="0" borderId="10" xfId="0" applyBorder="1"/>
    <xf numFmtId="164" fontId="2" fillId="2" borderId="10" xfId="0" applyNumberFormat="1" applyFont="1" applyFill="1" applyBorder="1"/>
    <xf numFmtId="0" fontId="0" fillId="0" borderId="0" xfId="0" applyBorder="1"/>
    <xf numFmtId="165" fontId="4" fillId="3" borderId="9" xfId="4" applyNumberFormat="1" applyFont="1" applyFill="1" applyBorder="1" applyAlignment="1">
      <alignment horizontal="left" vertical="center" indent="1"/>
    </xf>
    <xf numFmtId="165" fontId="4" fillId="3" borderId="7" xfId="4" applyNumberFormat="1" applyFont="1" applyFill="1" applyBorder="1" applyAlignment="1">
      <alignment horizontal="center" vertical="center"/>
    </xf>
    <xf numFmtId="3" fontId="4" fillId="3" borderId="3" xfId="1" applyNumberFormat="1" applyFont="1" applyFill="1" applyBorder="1" applyAlignment="1">
      <alignment horizontal="center" vertical="center"/>
    </xf>
    <xf numFmtId="3" fontId="4" fillId="3" borderId="4" xfId="1" applyNumberFormat="1" applyFont="1" applyFill="1" applyBorder="1" applyAlignment="1">
      <alignment horizontal="center" vertical="center"/>
    </xf>
    <xf numFmtId="168" fontId="8" fillId="6" borderId="3" xfId="2" applyNumberFormat="1" applyFont="1" applyFill="1" applyBorder="1" applyAlignment="1">
      <alignment horizontal="center" vertical="center" wrapText="1"/>
    </xf>
    <xf numFmtId="10" fontId="12" fillId="3" borderId="3" xfId="3" applyNumberFormat="1" applyFont="1" applyFill="1" applyBorder="1" applyAlignment="1">
      <alignment horizontal="right" vertical="center"/>
    </xf>
    <xf numFmtId="10" fontId="14" fillId="3" borderId="3" xfId="3" applyNumberFormat="1" applyFont="1" applyFill="1" applyBorder="1" applyAlignment="1">
      <alignment horizontal="center" vertical="center"/>
    </xf>
    <xf numFmtId="170" fontId="13" fillId="2" borderId="3" xfId="1" applyNumberFormat="1" applyFont="1" applyFill="1" applyBorder="1" applyAlignment="1">
      <alignment vertical="center"/>
    </xf>
    <xf numFmtId="168" fontId="4" fillId="3" borderId="3" xfId="2" applyNumberFormat="1" applyFont="1" applyFill="1" applyBorder="1" applyAlignment="1">
      <alignment horizontal="center" vertical="center" wrapText="1"/>
    </xf>
    <xf numFmtId="169" fontId="15" fillId="3" borderId="11" xfId="2" applyNumberFormat="1" applyFont="1" applyFill="1" applyBorder="1" applyAlignment="1">
      <alignment horizontal="center" vertical="center" wrapText="1"/>
    </xf>
    <xf numFmtId="169" fontId="15" fillId="3" borderId="4" xfId="2" applyNumberFormat="1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2" xfId="0" applyFont="1" applyFill="1" applyBorder="1" applyAlignment="1">
      <alignment horizontal="center" vertical="center"/>
    </xf>
    <xf numFmtId="10" fontId="5" fillId="0" borderId="14" xfId="5" applyNumberFormat="1" applyFill="1" applyBorder="1" applyAlignment="1">
      <alignment vertical="center"/>
    </xf>
    <xf numFmtId="0" fontId="5" fillId="0" borderId="14" xfId="5" applyFill="1" applyBorder="1"/>
    <xf numFmtId="166" fontId="5" fillId="0" borderId="20" xfId="5" applyNumberFormat="1" applyFill="1" applyBorder="1" applyAlignment="1">
      <alignment vertical="center"/>
    </xf>
    <xf numFmtId="0" fontId="5" fillId="0" borderId="22" xfId="5" applyFill="1" applyBorder="1"/>
    <xf numFmtId="0" fontId="5" fillId="0" borderId="23" xfId="5" applyFill="1" applyBorder="1"/>
    <xf numFmtId="0" fontId="11" fillId="0" borderId="0" xfId="0" applyFont="1" applyFill="1"/>
    <xf numFmtId="0" fontId="4" fillId="0" borderId="16" xfId="5" applyFont="1" applyFill="1" applyBorder="1" applyAlignment="1">
      <alignment horizontal="center" vertical="center"/>
    </xf>
    <xf numFmtId="17" fontId="2" fillId="0" borderId="21" xfId="5" applyNumberFormat="1" applyFont="1" applyFill="1" applyBorder="1" applyAlignment="1">
      <alignment horizontal="right" vertical="center" indent="1"/>
    </xf>
    <xf numFmtId="0" fontId="2" fillId="0" borderId="15" xfId="5" applyFont="1" applyFill="1" applyBorder="1"/>
    <xf numFmtId="0" fontId="2" fillId="0" borderId="14" xfId="5" applyFont="1" applyFill="1"/>
    <xf numFmtId="10" fontId="2" fillId="0" borderId="18" xfId="5" applyNumberFormat="1" applyFont="1" applyFill="1" applyBorder="1" applyAlignment="1">
      <alignment horizontal="right" vertical="center"/>
    </xf>
    <xf numFmtId="10" fontId="2" fillId="0" borderId="18" xfId="5" applyNumberFormat="1" applyFont="1" applyFill="1" applyBorder="1" applyAlignment="1">
      <alignment horizontal="center" vertical="center"/>
    </xf>
    <xf numFmtId="0" fontId="2" fillId="0" borderId="18" xfId="5" applyFont="1" applyFill="1" applyBorder="1" applyAlignment="1">
      <alignment horizontal="right" vertical="center" indent="1"/>
    </xf>
    <xf numFmtId="0" fontId="2" fillId="0" borderId="17" xfId="5" applyFont="1" applyFill="1" applyBorder="1" applyAlignment="1">
      <alignment horizontal="right" vertical="center" indent="1"/>
    </xf>
    <xf numFmtId="3" fontId="4" fillId="0" borderId="18" xfId="5" quotePrefix="1" applyNumberFormat="1" applyFont="1" applyFill="1" applyBorder="1" applyAlignment="1">
      <alignment horizontal="center" vertical="center"/>
    </xf>
    <xf numFmtId="0" fontId="4" fillId="0" borderId="14" xfId="5" applyFont="1" applyFill="1"/>
    <xf numFmtId="3" fontId="4" fillId="0" borderId="18" xfId="5" applyNumberFormat="1" applyFont="1" applyFill="1" applyBorder="1" applyAlignment="1">
      <alignment horizontal="center" vertical="center"/>
    </xf>
    <xf numFmtId="3" fontId="4" fillId="0" borderId="14" xfId="5" applyNumberFormat="1" applyFont="1" applyFill="1" applyAlignment="1">
      <alignment horizontal="left" vertical="center"/>
    </xf>
    <xf numFmtId="0" fontId="4" fillId="0" borderId="3" xfId="5" applyFont="1" applyFill="1" applyBorder="1" applyAlignment="1">
      <alignment horizontal="center" vertical="center"/>
    </xf>
    <xf numFmtId="0" fontId="20" fillId="0" borderId="25" xfId="7" applyFont="1" applyFill="1"/>
    <xf numFmtId="0" fontId="19" fillId="7" borderId="24" xfId="6" applyFont="1" applyFill="1" applyAlignment="1">
      <alignment horizontal="right" vertical="center"/>
    </xf>
    <xf numFmtId="7" fontId="19" fillId="8" borderId="24" xfId="6" applyNumberFormat="1" applyFont="1" applyFill="1" applyAlignment="1">
      <alignment horizontal="center" vertical="center"/>
    </xf>
    <xf numFmtId="10" fontId="17" fillId="8" borderId="24" xfId="6" applyNumberFormat="1" applyFill="1" applyAlignment="1">
      <alignment horizontal="center" vertical="center"/>
    </xf>
    <xf numFmtId="0" fontId="2" fillId="8" borderId="18" xfId="5" applyFont="1" applyFill="1" applyBorder="1" applyAlignment="1">
      <alignment horizontal="right" vertical="center" indent="1"/>
    </xf>
    <xf numFmtId="165" fontId="4" fillId="8" borderId="18" xfId="5" applyNumberFormat="1" applyFont="1" applyFill="1" applyBorder="1" applyAlignment="1">
      <alignment horizontal="left" vertical="center" indent="3"/>
    </xf>
    <xf numFmtId="0" fontId="4" fillId="3" borderId="14" xfId="5" applyFont="1" applyFill="1" applyAlignment="1">
      <alignment horizontal="left" indent="4"/>
    </xf>
    <xf numFmtId="0" fontId="2" fillId="3" borderId="14" xfId="5" applyFont="1" applyFill="1"/>
    <xf numFmtId="1" fontId="4" fillId="8" borderId="18" xfId="5" applyNumberFormat="1" applyFont="1" applyFill="1" applyBorder="1" applyAlignment="1">
      <alignment horizontal="center" vertical="center"/>
    </xf>
    <xf numFmtId="10" fontId="2" fillId="8" borderId="18" xfId="5" applyNumberFormat="1" applyFont="1" applyFill="1" applyBorder="1" applyAlignment="1">
      <alignment horizontal="center" vertical="center"/>
    </xf>
    <xf numFmtId="0" fontId="2" fillId="3" borderId="19" xfId="5" applyFont="1" applyFill="1" applyBorder="1" applyAlignment="1">
      <alignment horizontal="right" vertical="center" indent="1"/>
    </xf>
    <xf numFmtId="168" fontId="16" fillId="3" borderId="19" xfId="5" applyNumberFormat="1" applyFont="1" applyFill="1" applyBorder="1" applyAlignment="1">
      <alignment horizontal="center" vertical="center" wrapText="1"/>
    </xf>
    <xf numFmtId="0" fontId="16" fillId="3" borderId="14" xfId="5" applyFont="1" applyFill="1"/>
    <xf numFmtId="0" fontId="16" fillId="3" borderId="14" xfId="5" applyFont="1" applyFill="1" applyAlignment="1"/>
    <xf numFmtId="171" fontId="0" fillId="0" borderId="0" xfId="0" applyNumberFormat="1"/>
    <xf numFmtId="10" fontId="0" fillId="0" borderId="0" xfId="3" applyNumberFormat="1" applyFont="1"/>
    <xf numFmtId="171" fontId="24" fillId="3" borderId="0" xfId="8" applyNumberFormat="1" applyFont="1" applyFill="1" applyBorder="1" applyAlignment="1">
      <alignment horizontal="center" vertical="center"/>
    </xf>
    <xf numFmtId="10" fontId="24" fillId="3" borderId="0" xfId="8" quotePrefix="1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5" fillId="0" borderId="0" xfId="0" applyFont="1" applyBorder="1" applyAlignment="1">
      <alignment horizontal="right"/>
    </xf>
    <xf numFmtId="0" fontId="22" fillId="0" borderId="14" xfId="5" applyFont="1" applyFill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5" applyFont="1" applyFill="1" applyBorder="1" applyAlignment="1">
      <alignment horizontal="right" vertical="center"/>
    </xf>
    <xf numFmtId="10" fontId="25" fillId="0" borderId="0" xfId="5" applyNumberFormat="1" applyFont="1" applyFill="1" applyBorder="1" applyAlignment="1">
      <alignment horizontal="right" vertical="center"/>
    </xf>
    <xf numFmtId="0" fontId="23" fillId="9" borderId="24" xfId="8" applyFont="1" applyBorder="1" applyAlignment="1">
      <alignment horizontal="center" vertical="center"/>
    </xf>
    <xf numFmtId="171" fontId="22" fillId="10" borderId="24" xfId="8" applyNumberFormat="1" applyFont="1" applyFill="1" applyBorder="1" applyAlignment="1">
      <alignment horizontal="center" vertical="center"/>
    </xf>
    <xf numFmtId="10" fontId="22" fillId="10" borderId="24" xfId="8" quotePrefix="1" applyNumberFormat="1" applyFont="1" applyFill="1" applyBorder="1" applyAlignment="1">
      <alignment horizontal="center" vertical="center"/>
    </xf>
    <xf numFmtId="17" fontId="25" fillId="0" borderId="0" xfId="5" applyNumberFormat="1" applyFont="1" applyFill="1" applyBorder="1" applyAlignment="1">
      <alignment horizontal="right" vertical="center"/>
    </xf>
    <xf numFmtId="3" fontId="25" fillId="0" borderId="0" xfId="5" quotePrefix="1" applyNumberFormat="1" applyFont="1" applyFill="1" applyBorder="1" applyAlignment="1">
      <alignment horizontal="right" vertical="center"/>
    </xf>
    <xf numFmtId="3" fontId="25" fillId="0" borderId="0" xfId="5" applyNumberFormat="1" applyFont="1" applyFill="1" applyBorder="1" applyAlignment="1">
      <alignment horizontal="right" vertical="center"/>
    </xf>
    <xf numFmtId="10" fontId="26" fillId="0" borderId="0" xfId="5" applyNumberFormat="1" applyFont="1" applyFill="1" applyBorder="1" applyAlignment="1">
      <alignment horizontal="right" vertical="center"/>
    </xf>
    <xf numFmtId="1" fontId="25" fillId="0" borderId="0" xfId="5" applyNumberFormat="1" applyFont="1" applyFill="1" applyBorder="1" applyAlignment="1">
      <alignment horizontal="right" vertical="center"/>
    </xf>
    <xf numFmtId="0" fontId="28" fillId="0" borderId="26" xfId="5" applyFont="1" applyFill="1" applyBorder="1" applyAlignment="1">
      <alignment horizontal="right" vertical="center"/>
    </xf>
    <xf numFmtId="168" fontId="27" fillId="0" borderId="26" xfId="5" applyNumberFormat="1" applyFont="1" applyFill="1" applyBorder="1" applyAlignment="1">
      <alignment horizontal="right" vertical="center" wrapText="1"/>
    </xf>
    <xf numFmtId="165" fontId="27" fillId="0" borderId="0" xfId="5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indent="1"/>
    </xf>
    <xf numFmtId="0" fontId="0" fillId="0" borderId="0" xfId="0" applyFill="1" applyBorder="1" applyAlignment="1">
      <alignment horizontal="right" vertical="center" indent="2"/>
    </xf>
    <xf numFmtId="172" fontId="0" fillId="0" borderId="0" xfId="0" applyNumberFormat="1"/>
    <xf numFmtId="165" fontId="0" fillId="0" borderId="0" xfId="0" applyNumberFormat="1" applyAlignment="1">
      <alignment horizontal="left" indent="5"/>
    </xf>
    <xf numFmtId="0" fontId="0" fillId="0" borderId="0" xfId="0" applyAlignment="1">
      <alignment vertical="center"/>
    </xf>
    <xf numFmtId="0" fontId="5" fillId="0" borderId="0" xfId="0" applyFont="1"/>
    <xf numFmtId="171" fontId="5" fillId="0" borderId="0" xfId="0" applyNumberFormat="1" applyFont="1"/>
    <xf numFmtId="173" fontId="5" fillId="0" borderId="0" xfId="0" applyNumberFormat="1" applyFont="1" applyAlignment="1">
      <alignment horizontal="left" indent="4"/>
    </xf>
    <xf numFmtId="0" fontId="5" fillId="2" borderId="8" xfId="0" applyFont="1" applyFill="1" applyBorder="1" applyAlignment="1">
      <alignment horizontal="center"/>
    </xf>
    <xf numFmtId="0" fontId="0" fillId="0" borderId="27" xfId="0" applyFill="1" applyBorder="1"/>
    <xf numFmtId="0" fontId="0" fillId="0" borderId="6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29" xfId="0" applyFill="1" applyBorder="1" applyAlignment="1">
      <alignment vertical="center"/>
    </xf>
    <xf numFmtId="0" fontId="0" fillId="0" borderId="29" xfId="0" applyBorder="1"/>
    <xf numFmtId="0" fontId="0" fillId="0" borderId="0" xfId="0" applyBorder="1" applyAlignment="1">
      <alignment horizontal="left"/>
    </xf>
    <xf numFmtId="0" fontId="0" fillId="0" borderId="32" xfId="0" applyBorder="1"/>
    <xf numFmtId="0" fontId="0" fillId="0" borderId="30" xfId="0" applyFill="1" applyBorder="1" applyAlignment="1">
      <alignment vertical="center"/>
    </xf>
    <xf numFmtId="172" fontId="0" fillId="0" borderId="32" xfId="0" applyNumberFormat="1" applyBorder="1"/>
    <xf numFmtId="0" fontId="0" fillId="0" borderId="32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5" fillId="0" borderId="34" xfId="0" applyFont="1" applyBorder="1"/>
    <xf numFmtId="165" fontId="5" fillId="0" borderId="4" xfId="2" applyNumberFormat="1" applyFont="1" applyBorder="1" applyAlignment="1">
      <alignment horizontal="left" indent="5"/>
    </xf>
    <xf numFmtId="165" fontId="29" fillId="2" borderId="3" xfId="0" applyNumberFormat="1" applyFont="1" applyFill="1" applyBorder="1" applyAlignment="1">
      <alignment horizontal="left" indent="5"/>
    </xf>
    <xf numFmtId="0" fontId="29" fillId="2" borderId="3" xfId="0" applyFont="1" applyFill="1" applyBorder="1" applyAlignment="1">
      <alignment vertical="center"/>
    </xf>
    <xf numFmtId="171" fontId="29" fillId="2" borderId="3" xfId="0" applyNumberFormat="1" applyFont="1" applyFill="1" applyBorder="1"/>
    <xf numFmtId="0" fontId="0" fillId="0" borderId="0" xfId="0" applyAlignment="1">
      <alignment horizontal="left" vertical="center" wrapText="1"/>
    </xf>
    <xf numFmtId="0" fontId="31" fillId="0" borderId="0" xfId="0" applyFont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31" xfId="0" applyFill="1" applyBorder="1" applyAlignment="1">
      <alignment horizontal="right" vertical="center" indent="1"/>
    </xf>
    <xf numFmtId="0" fontId="0" fillId="0" borderId="32" xfId="0" applyFill="1" applyBorder="1" applyAlignment="1">
      <alignment horizontal="right" vertical="center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left" vertical="center" indent="5" readingOrder="1"/>
    </xf>
    <xf numFmtId="0" fontId="5" fillId="0" borderId="0" xfId="0" applyFont="1" applyBorder="1" applyAlignment="1">
      <alignment horizontal="center"/>
    </xf>
    <xf numFmtId="0" fontId="29" fillId="2" borderId="4" xfId="0" applyFont="1" applyFill="1" applyBorder="1" applyAlignment="1">
      <alignment vertical="center"/>
    </xf>
    <xf numFmtId="0" fontId="0" fillId="0" borderId="38" xfId="0" applyFill="1" applyBorder="1" applyAlignment="1"/>
    <xf numFmtId="0" fontId="5" fillId="0" borderId="0" xfId="0" applyFont="1" applyBorder="1"/>
    <xf numFmtId="0" fontId="5" fillId="0" borderId="39" xfId="0" applyFont="1" applyBorder="1"/>
    <xf numFmtId="0" fontId="0" fillId="0" borderId="38" xfId="0" applyFill="1" applyBorder="1"/>
    <xf numFmtId="0" fontId="0" fillId="0" borderId="0" xfId="0" applyFill="1" applyBorder="1" applyAlignment="1"/>
    <xf numFmtId="0" fontId="5" fillId="0" borderId="38" xfId="0" applyFont="1" applyFill="1" applyBorder="1" applyAlignment="1">
      <alignment horizontal="left" vertical="center"/>
    </xf>
    <xf numFmtId="165" fontId="3" fillId="7" borderId="45" xfId="1" applyNumberFormat="1" applyFont="1" applyFill="1" applyBorder="1" applyAlignment="1">
      <alignment horizontal="left" textRotation="255" indent="1" readingOrder="1"/>
    </xf>
    <xf numFmtId="165" fontId="3" fillId="7" borderId="38" xfId="1" applyNumberFormat="1" applyFont="1" applyFill="1" applyBorder="1" applyAlignment="1">
      <alignment horizontal="left" textRotation="255" indent="1" readingOrder="1"/>
    </xf>
    <xf numFmtId="165" fontId="3" fillId="7" borderId="47" xfId="1" applyNumberFormat="1" applyFont="1" applyFill="1" applyBorder="1" applyAlignment="1">
      <alignment horizontal="left" textRotation="255" indent="1" readingOrder="1"/>
    </xf>
    <xf numFmtId="165" fontId="32" fillId="0" borderId="43" xfId="1" applyNumberFormat="1" applyFont="1" applyFill="1" applyBorder="1" applyAlignment="1">
      <alignment horizontal="left" vertical="center" indent="2" readingOrder="1"/>
    </xf>
    <xf numFmtId="165" fontId="32" fillId="0" borderId="36" xfId="1" applyNumberFormat="1" applyFont="1" applyFill="1" applyBorder="1" applyAlignment="1">
      <alignment horizontal="left" vertical="center" indent="2" readingOrder="1"/>
    </xf>
    <xf numFmtId="165" fontId="32" fillId="0" borderId="48" xfId="1" applyNumberFormat="1" applyFont="1" applyFill="1" applyBorder="1" applyAlignment="1">
      <alignment horizontal="left" vertical="center" indent="2" readingOrder="1"/>
    </xf>
    <xf numFmtId="165" fontId="32" fillId="0" borderId="44" xfId="1" applyNumberFormat="1" applyFont="1" applyFill="1" applyBorder="1" applyAlignment="1">
      <alignment horizontal="left" vertical="center" indent="2" readingOrder="1"/>
    </xf>
    <xf numFmtId="165" fontId="32" fillId="0" borderId="35" xfId="1" applyNumberFormat="1" applyFont="1" applyFill="1" applyBorder="1" applyAlignment="1">
      <alignment horizontal="left" vertical="center" indent="2" readingOrder="1"/>
    </xf>
    <xf numFmtId="165" fontId="32" fillId="0" borderId="46" xfId="1" applyNumberFormat="1" applyFont="1" applyFill="1" applyBorder="1" applyAlignment="1">
      <alignment horizontal="left" vertical="center" indent="2" readingOrder="1"/>
    </xf>
    <xf numFmtId="165" fontId="32" fillId="0" borderId="49" xfId="1" applyNumberFormat="1" applyFont="1" applyFill="1" applyBorder="1" applyAlignment="1">
      <alignment horizontal="left" vertical="center" indent="2" readingOrder="1"/>
    </xf>
    <xf numFmtId="165" fontId="32" fillId="0" borderId="41" xfId="1" applyNumberFormat="1" applyFont="1" applyFill="1" applyBorder="1" applyAlignment="1">
      <alignment horizontal="left" vertical="center" indent="2" readingOrder="1"/>
    </xf>
    <xf numFmtId="165" fontId="32" fillId="0" borderId="42" xfId="1" applyNumberFormat="1" applyFont="1" applyFill="1" applyBorder="1" applyAlignment="1">
      <alignment horizontal="left" vertical="center" indent="2" readingOrder="1"/>
    </xf>
    <xf numFmtId="165" fontId="2" fillId="11" borderId="40" xfId="0" applyNumberFormat="1" applyFont="1" applyFill="1" applyBorder="1" applyAlignment="1">
      <alignment horizontal="left" vertical="center" indent="2"/>
    </xf>
    <xf numFmtId="165" fontId="2" fillId="11" borderId="41" xfId="0" applyNumberFormat="1" applyFont="1" applyFill="1" applyBorder="1" applyAlignment="1">
      <alignment horizontal="left" vertical="center" indent="2"/>
    </xf>
    <xf numFmtId="165" fontId="2" fillId="11" borderId="42" xfId="0" applyNumberFormat="1" applyFont="1" applyFill="1" applyBorder="1" applyAlignment="1">
      <alignment horizontal="left" vertical="center" indent="2"/>
    </xf>
    <xf numFmtId="171" fontId="2" fillId="7" borderId="37" xfId="0" applyNumberFormat="1" applyFont="1" applyFill="1" applyBorder="1" applyAlignment="1">
      <alignment horizontal="center" vertical="center"/>
    </xf>
    <xf numFmtId="171" fontId="2" fillId="7" borderId="46" xfId="1" applyNumberFormat="1" applyFont="1" applyFill="1" applyBorder="1" applyAlignment="1">
      <alignment horizontal="center" vertical="center" readingOrder="1"/>
    </xf>
    <xf numFmtId="171" fontId="2" fillId="7" borderId="42" xfId="1" applyNumberFormat="1" applyFont="1" applyFill="1" applyBorder="1" applyAlignment="1">
      <alignment horizontal="center" vertical="center" readingOrder="1"/>
    </xf>
    <xf numFmtId="0" fontId="2" fillId="11" borderId="50" xfId="0" applyFont="1" applyFill="1" applyBorder="1" applyAlignment="1">
      <alignment horizontal="center"/>
    </xf>
    <xf numFmtId="0" fontId="2" fillId="11" borderId="51" xfId="0" applyFont="1" applyFill="1" applyBorder="1" applyAlignment="1">
      <alignment horizontal="center"/>
    </xf>
    <xf numFmtId="0" fontId="2" fillId="11" borderId="52" xfId="0" applyFont="1" applyFill="1" applyBorder="1" applyAlignment="1">
      <alignment horizontal="center"/>
    </xf>
    <xf numFmtId="0" fontId="8" fillId="12" borderId="50" xfId="0" applyFont="1" applyFill="1" applyBorder="1" applyAlignment="1">
      <alignment horizontal="center" vertical="center"/>
    </xf>
    <xf numFmtId="0" fontId="8" fillId="12" borderId="51" xfId="0" applyFont="1" applyFill="1" applyBorder="1" applyAlignment="1">
      <alignment horizontal="center" vertical="center"/>
    </xf>
    <xf numFmtId="0" fontId="8" fillId="12" borderId="52" xfId="0" applyFont="1" applyFill="1" applyBorder="1" applyAlignment="1">
      <alignment horizontal="center" vertical="center"/>
    </xf>
    <xf numFmtId="0" fontId="32" fillId="0" borderId="50" xfId="0" applyFont="1" applyBorder="1" applyAlignment="1">
      <alignment horizontal="center" wrapText="1"/>
    </xf>
    <xf numFmtId="0" fontId="32" fillId="0" borderId="51" xfId="0" applyFont="1" applyBorder="1" applyAlignment="1">
      <alignment horizontal="center" wrapText="1"/>
    </xf>
    <xf numFmtId="0" fontId="32" fillId="0" borderId="52" xfId="0" applyFont="1" applyBorder="1" applyAlignment="1">
      <alignment horizontal="center" wrapText="1"/>
    </xf>
    <xf numFmtId="165" fontId="33" fillId="2" borderId="8" xfId="1" applyNumberFormat="1" applyFont="1" applyFill="1" applyBorder="1" applyAlignment="1">
      <alignment horizontal="center" vertical="center" readingOrder="1"/>
    </xf>
  </cellXfs>
  <cellStyles count="9">
    <cellStyle name="Ênfase5" xfId="8" builtinId="45"/>
    <cellStyle name="Moeda" xfId="2" builtinId="4"/>
    <cellStyle name="Normal" xfId="0" builtinId="0"/>
    <cellStyle name="Porcentagem" xfId="3" builtinId="5"/>
    <cellStyle name="Saída" xfId="4" builtinId="21"/>
    <cellStyle name="Título 1" xfId="6" builtinId="16"/>
    <cellStyle name="Título 2" xfId="7" builtinId="17"/>
    <cellStyle name="Total" xfId="5" builtinId="25"/>
    <cellStyle name="Vírgula" xfId="1" builtinId="3"/>
  </cellStyles>
  <dxfs count="38">
    <dxf>
      <font>
        <b/>
        <i val="0"/>
        <color rgb="FF0066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6600"/>
      </font>
    </dxf>
    <dxf>
      <font>
        <b/>
        <i/>
        <color rgb="FFFF0000"/>
      </font>
    </dxf>
    <dxf>
      <font>
        <b/>
        <i val="0"/>
        <color rgb="FF006600"/>
      </font>
    </dxf>
    <dxf>
      <font>
        <b/>
        <i/>
        <color rgb="FFFF0000"/>
      </font>
    </dxf>
    <dxf>
      <font>
        <b/>
        <i/>
        <color theme="0"/>
      </font>
      <fill>
        <patternFill>
          <bgColor rgb="FF0066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6600"/>
      </font>
    </dxf>
    <dxf>
      <font>
        <b/>
        <i/>
        <color rgb="FFFF0000"/>
      </font>
    </dxf>
    <dxf>
      <font>
        <b/>
        <i/>
        <color rgb="FF0066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6600"/>
      </font>
    </dxf>
    <dxf>
      <font>
        <b/>
        <i/>
        <color rgb="FFFF0000"/>
      </font>
    </dxf>
    <dxf>
      <font>
        <b/>
        <i val="0"/>
        <color rgb="FF006600"/>
      </font>
    </dxf>
    <dxf>
      <font>
        <b/>
        <i val="0"/>
        <color rgb="FFFF0000"/>
      </font>
    </dxf>
    <dxf>
      <font>
        <b/>
        <strike val="0"/>
        <outline val="0"/>
        <shadow val="0"/>
        <u val="none"/>
        <vertAlign val="baseline"/>
        <sz val="14"/>
        <color theme="1"/>
        <name val="Segoe UI"/>
        <scheme val="none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Segoe UI"/>
        <scheme val="none"/>
      </font>
      <numFmt numFmtId="171" formatCode="&quot;R$&quot;\ #,##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Segoe UI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name val="Segoe UI"/>
        <scheme val="none"/>
      </font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  <color rgb="FF006600"/>
      <color rgb="FF008000"/>
      <color rgb="FFDAEEF3"/>
      <color rgb="FFFFFF9B"/>
      <color rgb="FFFF00FF"/>
      <color rgb="FF339966"/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23490880537344"/>
          <c:y val="0"/>
          <c:w val="0.66905748461770165"/>
          <c:h val="1"/>
        </c:manualLayout>
      </c:layout>
      <c:doughnutChart>
        <c:varyColors val="1"/>
        <c:ser>
          <c:idx val="0"/>
          <c:order val="0"/>
          <c:tx>
            <c:v>colorido</c:v>
          </c:tx>
          <c:dPt>
            <c:idx val="0"/>
            <c:bubble3D val="0"/>
            <c:spPr>
              <a:gradFill flip="none" rotWithShape="1">
                <a:gsLst>
                  <a:gs pos="25000">
                    <a:srgbClr val="FF6000"/>
                  </a:gs>
                  <a:gs pos="16000">
                    <a:srgbClr val="FF0000"/>
                  </a:gs>
                  <a:gs pos="83000">
                    <a:srgbClr val="006600"/>
                  </a:gs>
                  <a:gs pos="65000">
                    <a:srgbClr val="FFFF00">
                      <a:alpha val="68000"/>
                    </a:srgbClr>
                  </a:gs>
                  <a:gs pos="57000">
                    <a:srgbClr val="FFFF00">
                      <a:alpha val="88000"/>
                    </a:srgbClr>
                  </a:gs>
                  <a:gs pos="73000">
                    <a:srgbClr val="006600">
                      <a:alpha val="67000"/>
                    </a:srgbClr>
                  </a:gs>
                  <a:gs pos="42154">
                    <a:srgbClr val="FFFF00">
                      <a:alpha val="90000"/>
                    </a:srgbClr>
                  </a:gs>
                  <a:gs pos="31000">
                    <a:srgbClr val="FFFF00">
                      <a:alpha val="75000"/>
                    </a:srgbClr>
                  </a:gs>
                  <a:gs pos="76000">
                    <a:srgbClr val="006600">
                      <a:alpha val="77000"/>
                    </a:srgbClr>
                  </a:gs>
                  <a:gs pos="100000">
                    <a:srgbClr val="006600"/>
                  </a:gs>
                </a:gsLst>
                <a:path path="circle">
                  <a:fillToRect t="100000" r="100000"/>
                </a:path>
                <a:tileRect l="-100000" b="-100000"/>
              </a:gradFill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4E51-4344-8186-28ED68F93B5D}"/>
              </c:ext>
            </c:extLst>
          </c:dPt>
          <c:dPt>
            <c:idx val="1"/>
            <c:bubble3D val="0"/>
            <c:explosion val="5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3-4E51-4344-8186-28ED68F93B5D}"/>
              </c:ext>
            </c:extLst>
          </c:dPt>
          <c:dPt>
            <c:idx val="2"/>
            <c:bubble3D val="0"/>
            <c:spPr>
              <a:solidFill>
                <a:srgbClr val="006600"/>
              </a:solidFill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5-4E51-4344-8186-28ED68F93B5D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4E51-4344-8186-28ED68F93B5D}"/>
              </c:ext>
            </c:extLst>
          </c:dPt>
          <c:cat>
            <c:numRef>
              <c:f>Atual24!$C$41:$C$49</c:f>
              <c:numCache>
                <c:formatCode>_-* #,##0.0_-;\-* #,##0.0_-;_-* "-"??_-;_-@_-</c:formatCode>
                <c:ptCount val="9"/>
                <c:pt idx="0">
                  <c:v>4.1999999999999993</c:v>
                </c:pt>
                <c:pt idx="1">
                  <c:v>4.3999999999999995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5.6000000000000005</c:v>
                </c:pt>
                <c:pt idx="8">
                  <c:v>5.8000000000000007</c:v>
                </c:pt>
              </c:numCache>
            </c:numRef>
          </c:cat>
          <c:val>
            <c:numRef>
              <c:f>Atual24!$A$41:$A$44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51-4344-8186-28ED68F93B5D}"/>
            </c:ext>
          </c:extLst>
        </c:ser>
        <c:ser>
          <c:idx val="3"/>
          <c:order val="1"/>
          <c:tx>
            <c:v>bushel</c:v>
          </c:tx>
          <c:spPr>
            <a:noFill/>
          </c:spPr>
          <c:explosion val="4"/>
          <c:dLbls>
            <c:dLbl>
              <c:idx val="0"/>
              <c:layout>
                <c:manualLayout>
                  <c:x val="5.4938466025080202E-3"/>
                  <c:y val="-1.4598477120902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E51-4344-8186-28ED68F93B5D}"/>
                </c:ext>
              </c:extLst>
            </c:dLbl>
            <c:dLbl>
              <c:idx val="1"/>
              <c:layout>
                <c:manualLayout>
                  <c:x val="5.9259259259258536E-3"/>
                  <c:y val="1.4953273962425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EDAF-4581-BC75-95951610464D}"/>
                </c:ext>
              </c:extLst>
            </c:dLbl>
            <c:dLbl>
              <c:idx val="2"/>
              <c:layout>
                <c:manualLayout>
                  <c:x val="3.9506172839506174E-3"/>
                  <c:y val="2.9906547924850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EDAF-4581-BC75-95951610464D}"/>
                </c:ext>
              </c:extLst>
            </c:dLbl>
            <c:dLbl>
              <c:idx val="3"/>
              <c:layout>
                <c:manualLayout>
                  <c:x val="5.9259259259258536E-3"/>
                  <c:y val="2.49221232707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DAF-4581-BC75-95951610464D}"/>
                </c:ext>
              </c:extLst>
            </c:dLbl>
            <c:dLbl>
              <c:idx val="4"/>
              <c:layout>
                <c:manualLayout>
                  <c:x val="0"/>
                  <c:y val="1.9937698616567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DAF-4581-BC75-95951610464D}"/>
                </c:ext>
              </c:extLst>
            </c:dLbl>
            <c:dLbl>
              <c:idx val="5"/>
              <c:layout>
                <c:manualLayout>
                  <c:x val="1.9753086419752363E-3"/>
                  <c:y val="9.968849308283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EDAF-4581-BC75-95951610464D}"/>
                </c:ext>
              </c:extLst>
            </c:dLbl>
            <c:dLbl>
              <c:idx val="6"/>
              <c:layout>
                <c:manualLayout>
                  <c:x val="-1.4485429370902747E-16"/>
                  <c:y val="1.99376986165670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EDAF-4581-BC75-95951610464D}"/>
                </c:ext>
              </c:extLst>
            </c:dLbl>
            <c:dLbl>
              <c:idx val="8"/>
              <c:layout>
                <c:manualLayout>
                  <c:x val="-7.901234567901234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CE3-4403-9717-7A8419F1CDE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51-4344-8186-28ED68F93B5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51-4344-8186-28ED68F93B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anchor="ctr" anchorCtr="0"/>
              <a:lstStyle/>
              <a:p>
                <a:pPr>
                  <a:defRPr sz="900" b="1">
                    <a:solidFill>
                      <a:schemeClr val="tx1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Atual24!$C$41:$C$49</c:f>
              <c:numCache>
                <c:formatCode>_-* #,##0.0_-;\-* #,##0.0_-;_-* "-"??_-;_-@_-</c:formatCode>
                <c:ptCount val="9"/>
                <c:pt idx="0">
                  <c:v>4.1999999999999993</c:v>
                </c:pt>
                <c:pt idx="1">
                  <c:v>4.3999999999999995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5.6000000000000005</c:v>
                </c:pt>
                <c:pt idx="8">
                  <c:v>5.8000000000000007</c:v>
                </c:pt>
              </c:numCache>
            </c:numRef>
          </c:cat>
          <c:val>
            <c:numRef>
              <c:f>Atual24!$D$41:$D$51</c:f>
              <c:numCache>
                <c:formatCode>_-* #,##0.0_-;\-* #,##0.0_-;_-* "-"??_-;_-@_-</c:formatCode>
                <c:ptCount val="11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51-4344-8186-28ED68F93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2"/>
          <c:order val="2"/>
          <c:tx>
            <c:v>Ponteiro dolar</c:v>
          </c:tx>
          <c:spPr>
            <a:ln w="66675" cap="flat" cmpd="tri">
              <a:solidFill>
                <a:srgbClr val="FF0000"/>
              </a:solidFill>
              <a:headEnd type="oval" w="med" len="med"/>
              <a:tailEnd type="stealth" w="med" len="med"/>
            </a:ln>
            <a:effectLst/>
          </c:spPr>
          <c:marker>
            <c:symbol val="none"/>
          </c:marker>
          <c:dPt>
            <c:idx val="1"/>
            <c:bubble3D val="0"/>
            <c:spPr>
              <a:ln w="57150" cap="flat" cmpd="tri">
                <a:solidFill>
                  <a:srgbClr val="002060"/>
                </a:solidFill>
                <a:headEnd type="oval" w="med" len="med"/>
                <a:tailEnd type="stealth" w="med" len="med"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24C-4225-AD83-E961C3129E52}"/>
              </c:ext>
            </c:extLst>
          </c:dPt>
          <c:xVal>
            <c:numRef>
              <c:f>Atual24!$B$35:$B$36</c:f>
              <c:numCache>
                <c:formatCode>General</c:formatCode>
                <c:ptCount val="2"/>
                <c:pt idx="0">
                  <c:v>0</c:v>
                </c:pt>
                <c:pt idx="1">
                  <c:v>-0.99556196460308</c:v>
                </c:pt>
              </c:numCache>
            </c:numRef>
          </c:xVal>
          <c:yVal>
            <c:numRef>
              <c:f>Atual24!$C$35:$C$36</c:f>
              <c:numCache>
                <c:formatCode>General</c:formatCode>
                <c:ptCount val="2"/>
                <c:pt idx="0">
                  <c:v>0</c:v>
                </c:pt>
                <c:pt idx="1">
                  <c:v>9.4108313318514825E-2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E51-4344-8186-28ED68F93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9808"/>
        <c:axId val="186805248"/>
      </c:scatterChart>
      <c:valAx>
        <c:axId val="186805248"/>
        <c:scaling>
          <c:orientation val="minMax"/>
          <c:max val="1.4"/>
          <c:min val="-1.4"/>
        </c:scaling>
        <c:delete val="1"/>
        <c:axPos val="l"/>
        <c:numFmt formatCode="General" sourceLinked="1"/>
        <c:majorTickMark val="out"/>
        <c:minorTickMark val="none"/>
        <c:tickLblPos val="none"/>
        <c:crossAx val="186839808"/>
        <c:crosses val="autoZero"/>
        <c:crossBetween val="midCat"/>
      </c:valAx>
      <c:valAx>
        <c:axId val="186839808"/>
        <c:scaling>
          <c:orientation val="minMax"/>
          <c:max val="1.4"/>
          <c:min val="-1.4"/>
        </c:scaling>
        <c:delete val="1"/>
        <c:axPos val="b"/>
        <c:numFmt formatCode="General" sourceLinked="1"/>
        <c:majorTickMark val="out"/>
        <c:minorTickMark val="none"/>
        <c:tickLblPos val="none"/>
        <c:crossAx val="186805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1002" footer="0.31496062000001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46696049786868"/>
          <c:y val="0"/>
          <c:w val="0.40777330142784191"/>
          <c:h val="0.87060478199718694"/>
        </c:manualLayout>
      </c:layout>
      <c:doughnutChart>
        <c:varyColors val="1"/>
        <c:ser>
          <c:idx val="0"/>
          <c:order val="0"/>
          <c:tx>
            <c:v>colorido</c:v>
          </c:tx>
          <c:dPt>
            <c:idx val="0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44450" h="190500" prst="angle"/>
              </a:sp3d>
            </c:spPr>
            <c:extLst>
              <c:ext xmlns:c16="http://schemas.microsoft.com/office/drawing/2014/chart" uri="{C3380CC4-5D6E-409C-BE32-E72D297353CC}">
                <c16:uniqueId val="{00000001-A655-4DBF-B566-8C13F551C0C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scene3d>
                <a:camera prst="orthographicFront"/>
                <a:lightRig rig="flood" dir="t"/>
              </a:scene3d>
              <a:sp3d prstMaterial="matte">
                <a:bevelT w="44450" h="190500" prst="angle"/>
                <a:bevelB prst="angle"/>
              </a:sp3d>
            </c:spPr>
            <c:extLst>
              <c:ext xmlns:c16="http://schemas.microsoft.com/office/drawing/2014/chart" uri="{C3380CC4-5D6E-409C-BE32-E72D297353CC}">
                <c16:uniqueId val="{00000003-A655-4DBF-B566-8C13F551C0CA}"/>
              </c:ext>
            </c:extLst>
          </c:dPt>
          <c:dPt>
            <c:idx val="2"/>
            <c:bubble3D val="0"/>
            <c:spPr>
              <a:solidFill>
                <a:srgbClr val="006600"/>
              </a:solidFill>
              <a:effectLst/>
              <a:scene3d>
                <a:camera prst="orthographicFront"/>
                <a:lightRig rig="flood" dir="t"/>
              </a:scene3d>
              <a:sp3d prstMaterial="metal">
                <a:bevelT w="44450" h="190500" prst="angle"/>
                <a:bevelB prst="angle"/>
              </a:sp3d>
            </c:spPr>
            <c:extLst>
              <c:ext xmlns:c16="http://schemas.microsoft.com/office/drawing/2014/chart" uri="{C3380CC4-5D6E-409C-BE32-E72D297353CC}">
                <c16:uniqueId val="{00000005-A655-4DBF-B566-8C13F551C0CA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A655-4DBF-B566-8C13F551C0CA}"/>
              </c:ext>
            </c:extLst>
          </c:dPt>
          <c:cat>
            <c:numRef>
              <c:f>Atual24!$C$41:$C$49</c:f>
              <c:numCache>
                <c:formatCode>_-* #,##0.0_-;\-* #,##0.0_-;_-* "-"??_-;_-@_-</c:formatCode>
                <c:ptCount val="9"/>
                <c:pt idx="0">
                  <c:v>4.1999999999999993</c:v>
                </c:pt>
                <c:pt idx="1">
                  <c:v>4.3999999999999995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5.6000000000000005</c:v>
                </c:pt>
                <c:pt idx="8">
                  <c:v>5.8000000000000007</c:v>
                </c:pt>
              </c:numCache>
            </c:numRef>
          </c:cat>
          <c:val>
            <c:numRef>
              <c:f>Atual24!$A$41:$A$44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55-4DBF-B566-8C13F551C0CA}"/>
            </c:ext>
          </c:extLst>
        </c:ser>
        <c:ser>
          <c:idx val="1"/>
          <c:order val="1"/>
          <c:tx>
            <c:v>Dolar</c:v>
          </c:tx>
          <c:spPr>
            <a:noFill/>
          </c:spPr>
          <c:explosion val="4"/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F3-4447-B22C-A860C52663C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55-4DBF-B566-8C13F551C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Atual24!$C$41:$C$49</c:f>
              <c:numCache>
                <c:formatCode>_-* #,##0.0_-;\-* #,##0.0_-;_-* "-"??_-;_-@_-</c:formatCode>
                <c:ptCount val="9"/>
                <c:pt idx="0">
                  <c:v>4.1999999999999993</c:v>
                </c:pt>
                <c:pt idx="1">
                  <c:v>4.3999999999999995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5.6000000000000005</c:v>
                </c:pt>
                <c:pt idx="8">
                  <c:v>5.8000000000000007</c:v>
                </c:pt>
              </c:numCache>
            </c:numRef>
          </c:cat>
          <c:val>
            <c:numRef>
              <c:f>Atual24!$C$41:$C$51</c:f>
              <c:numCache>
                <c:formatCode>_-* #,##0.0_-;\-* #,##0.0_-;_-* "-"??_-;_-@_-</c:formatCode>
                <c:ptCount val="11"/>
                <c:pt idx="0">
                  <c:v>4.1999999999999993</c:v>
                </c:pt>
                <c:pt idx="1">
                  <c:v>4.3999999999999995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5.6000000000000005</c:v>
                </c:pt>
                <c:pt idx="8">
                  <c:v>5.8000000000000007</c:v>
                </c:pt>
                <c:pt idx="9">
                  <c:v>5.9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55-4DBF-B566-8C13F551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2"/>
          <c:order val="2"/>
          <c:spPr>
            <a:ln w="57150" cap="flat" cmpd="tri">
              <a:solidFill>
                <a:srgbClr val="002060"/>
              </a:solidFill>
              <a:bevel/>
              <a:headEnd type="oval" w="med" len="med"/>
              <a:tailEnd type="stealth" w="med" len="med"/>
            </a:ln>
            <a:effectLst/>
          </c:spPr>
          <c:marker>
            <c:symbol val="none"/>
          </c:marker>
          <c:xVal>
            <c:numRef>
              <c:f>Atual24!$B$57:$B$58</c:f>
              <c:numCache>
                <c:formatCode>General</c:formatCode>
                <c:ptCount val="2"/>
                <c:pt idx="0">
                  <c:v>0</c:v>
                </c:pt>
                <c:pt idx="1">
                  <c:v>0.48175367410171538</c:v>
                </c:pt>
              </c:numCache>
            </c:numRef>
          </c:xVal>
          <c:yVal>
            <c:numRef>
              <c:f>Atual24!$C$57:$C$58</c:f>
              <c:numCache>
                <c:formatCode>"R$"\ #,##0.000;\-"R$"\ #,##0.000</c:formatCode>
                <c:ptCount val="2"/>
                <c:pt idx="0" formatCode="General">
                  <c:v>0</c:v>
                </c:pt>
                <c:pt idx="1">
                  <c:v>0.87630668004386347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55-4DBF-B566-8C13F551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5328"/>
        <c:axId val="186753792"/>
      </c:scatterChart>
      <c:valAx>
        <c:axId val="186753792"/>
        <c:scaling>
          <c:orientation val="minMax"/>
          <c:max val="1.4"/>
          <c:min val="-1.4"/>
        </c:scaling>
        <c:delete val="1"/>
        <c:axPos val="l"/>
        <c:numFmt formatCode="General" sourceLinked="1"/>
        <c:majorTickMark val="out"/>
        <c:minorTickMark val="none"/>
        <c:tickLblPos val="none"/>
        <c:crossAx val="186755328"/>
        <c:crosses val="autoZero"/>
        <c:crossBetween val="midCat"/>
      </c:valAx>
      <c:valAx>
        <c:axId val="186755328"/>
        <c:scaling>
          <c:orientation val="minMax"/>
          <c:max val="1.4"/>
          <c:min val="-1.4"/>
        </c:scaling>
        <c:delete val="1"/>
        <c:axPos val="b"/>
        <c:numFmt formatCode="General" sourceLinked="1"/>
        <c:majorTickMark val="out"/>
        <c:minorTickMark val="none"/>
        <c:tickLblPos val="none"/>
        <c:crossAx val="186753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1002" footer="0.31496062000001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23490880537344"/>
          <c:y val="0"/>
          <c:w val="0.66905748461770165"/>
          <c:h val="1"/>
        </c:manualLayout>
      </c:layout>
      <c:doughnutChart>
        <c:varyColors val="1"/>
        <c:ser>
          <c:idx val="0"/>
          <c:order val="0"/>
          <c:tx>
            <c:v>colorido</c:v>
          </c:tx>
          <c:dPt>
            <c:idx val="0"/>
            <c:bubble3D val="0"/>
            <c:spPr>
              <a:gradFill flip="none" rotWithShape="1">
                <a:gsLst>
                  <a:gs pos="25000">
                    <a:srgbClr val="FF6000"/>
                  </a:gs>
                  <a:gs pos="16000">
                    <a:srgbClr val="FF0000"/>
                  </a:gs>
                  <a:gs pos="83000">
                    <a:srgbClr val="006600"/>
                  </a:gs>
                  <a:gs pos="64000">
                    <a:srgbClr val="C9E828"/>
                  </a:gs>
                  <a:gs pos="57000">
                    <a:srgbClr val="FFFF00"/>
                  </a:gs>
                  <a:gs pos="70000">
                    <a:srgbClr val="92D050"/>
                  </a:gs>
                  <a:gs pos="36000">
                    <a:srgbClr val="FFFF00"/>
                  </a:gs>
                  <a:gs pos="76000">
                    <a:srgbClr val="339966"/>
                  </a:gs>
                  <a:gs pos="100000">
                    <a:srgbClr val="006600"/>
                  </a:gs>
                </a:gsLst>
                <a:path path="circle">
                  <a:fillToRect t="100000" r="100000"/>
                </a:path>
                <a:tileRect l="-100000" b="-100000"/>
              </a:gradFill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2F11-4EA0-8C44-0769A305D55C}"/>
              </c:ext>
            </c:extLst>
          </c:dPt>
          <c:dPt>
            <c:idx val="1"/>
            <c:bubble3D val="0"/>
            <c:explosion val="5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3-2F11-4EA0-8C44-0769A305D55C}"/>
              </c:ext>
            </c:extLst>
          </c:dPt>
          <c:dPt>
            <c:idx val="2"/>
            <c:bubble3D val="0"/>
            <c:spPr>
              <a:solidFill>
                <a:srgbClr val="006600"/>
              </a:solidFill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5-2F11-4EA0-8C44-0769A305D55C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2F11-4EA0-8C44-0769A305D55C}"/>
              </c:ext>
            </c:extLst>
          </c:dPt>
          <c:cat>
            <c:numRef>
              <c:f>Simples!$T$29:$T$37</c:f>
              <c:numCache>
                <c:formatCode>_-* #,##0.0_-;\-* #,##0.0_-;_-* "-"??_-;_-@_-</c:formatCode>
                <c:ptCount val="9"/>
                <c:pt idx="0">
                  <c:v>4.1999999999999993</c:v>
                </c:pt>
                <c:pt idx="1">
                  <c:v>4.3999999999999995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5.6000000000000005</c:v>
                </c:pt>
                <c:pt idx="8">
                  <c:v>5.8000000000000007</c:v>
                </c:pt>
              </c:numCache>
            </c:numRef>
          </c:cat>
          <c:val>
            <c:numRef>
              <c:f>Simples!$R$29:$R$32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11-4EA0-8C44-0769A305D55C}"/>
            </c:ext>
          </c:extLst>
        </c:ser>
        <c:ser>
          <c:idx val="3"/>
          <c:order val="1"/>
          <c:tx>
            <c:v>bushel</c:v>
          </c:tx>
          <c:spPr>
            <a:noFill/>
          </c:spPr>
          <c:explosion val="4"/>
          <c:dLbls>
            <c:dLbl>
              <c:idx val="0"/>
              <c:layout>
                <c:manualLayout>
                  <c:x val="5.4938466025080202E-3"/>
                  <c:y val="-1.4598477120902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11-4EA0-8C44-0769A305D55C}"/>
                </c:ext>
              </c:extLst>
            </c:dLbl>
            <c:dLbl>
              <c:idx val="1"/>
              <c:layout>
                <c:manualLayout>
                  <c:x val="5.9259259259258536E-3"/>
                  <c:y val="1.4953273962425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11-4EA0-8C44-0769A305D55C}"/>
                </c:ext>
              </c:extLst>
            </c:dLbl>
            <c:dLbl>
              <c:idx val="2"/>
              <c:layout>
                <c:manualLayout>
                  <c:x val="3.9506172839506174E-3"/>
                  <c:y val="2.9906547924850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11-4EA0-8C44-0769A305D55C}"/>
                </c:ext>
              </c:extLst>
            </c:dLbl>
            <c:dLbl>
              <c:idx val="3"/>
              <c:layout>
                <c:manualLayout>
                  <c:x val="5.9259259259258536E-3"/>
                  <c:y val="2.49221232707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11-4EA0-8C44-0769A305D55C}"/>
                </c:ext>
              </c:extLst>
            </c:dLbl>
            <c:dLbl>
              <c:idx val="4"/>
              <c:layout>
                <c:manualLayout>
                  <c:x val="0"/>
                  <c:y val="1.9937698616567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11-4EA0-8C44-0769A305D55C}"/>
                </c:ext>
              </c:extLst>
            </c:dLbl>
            <c:dLbl>
              <c:idx val="5"/>
              <c:layout>
                <c:manualLayout>
                  <c:x val="1.9753086419752363E-3"/>
                  <c:y val="9.968849308283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11-4EA0-8C44-0769A305D55C}"/>
                </c:ext>
              </c:extLst>
            </c:dLbl>
            <c:dLbl>
              <c:idx val="6"/>
              <c:layout>
                <c:manualLayout>
                  <c:x val="-1.4485429370902747E-16"/>
                  <c:y val="1.99376986165670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11-4EA0-8C44-0769A305D55C}"/>
                </c:ext>
              </c:extLst>
            </c:dLbl>
            <c:dLbl>
              <c:idx val="8"/>
              <c:layout>
                <c:manualLayout>
                  <c:x val="-7.901234567901234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11-4EA0-8C44-0769A305D5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11-4EA0-8C44-0769A305D5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11-4EA0-8C44-0769A305D5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anchor="ctr" anchorCtr="0"/>
              <a:lstStyle/>
              <a:p>
                <a:pPr>
                  <a:defRPr sz="900" b="1">
                    <a:solidFill>
                      <a:schemeClr val="tx1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Simples!$T$29:$T$37</c:f>
              <c:numCache>
                <c:formatCode>_-* #,##0.0_-;\-* #,##0.0_-;_-* "-"??_-;_-@_-</c:formatCode>
                <c:ptCount val="9"/>
                <c:pt idx="0">
                  <c:v>4.1999999999999993</c:v>
                </c:pt>
                <c:pt idx="1">
                  <c:v>4.3999999999999995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5.6000000000000005</c:v>
                </c:pt>
                <c:pt idx="8">
                  <c:v>5.8000000000000007</c:v>
                </c:pt>
              </c:numCache>
            </c:numRef>
          </c:cat>
          <c:val>
            <c:numRef>
              <c:f>Simples!$U$29:$U$39</c:f>
              <c:numCache>
                <c:formatCode>_-* #,##0.0_-;\-* #,##0.0_-;_-* "-"??_-;_-@_-</c:formatCode>
                <c:ptCount val="11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11-4EA0-8C44-0769A305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2"/>
          <c:order val="2"/>
          <c:tx>
            <c:v>Ponteiro dolar</c:v>
          </c:tx>
          <c:spPr>
            <a:ln w="66675" cap="flat" cmpd="tri">
              <a:solidFill>
                <a:srgbClr val="FF0000"/>
              </a:solidFill>
              <a:headEnd type="oval" w="med" len="med"/>
              <a:tailEnd type="stealth" w="med" len="med"/>
            </a:ln>
            <a:effectLst/>
          </c:spPr>
          <c:marker>
            <c:symbol val="none"/>
          </c:marker>
          <c:dPt>
            <c:idx val="1"/>
            <c:bubble3D val="0"/>
            <c:spPr>
              <a:ln w="57150" cap="flat" cmpd="tri">
                <a:solidFill>
                  <a:srgbClr val="002060"/>
                </a:solidFill>
                <a:headEnd type="oval" w="med" len="med"/>
                <a:tailEnd type="stealth" w="med" len="med"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F11-4EA0-8C44-0769A305D55C}"/>
              </c:ext>
            </c:extLst>
          </c:dPt>
          <c:xVal>
            <c:numRef>
              <c:f>Simples!$G$40:$G$41</c:f>
              <c:numCache>
                <c:formatCode>General</c:formatCode>
                <c:ptCount val="2"/>
                <c:pt idx="0">
                  <c:v>0</c:v>
                </c:pt>
                <c:pt idx="1">
                  <c:v>-0.9177546256839817</c:v>
                </c:pt>
              </c:numCache>
            </c:numRef>
          </c:xVal>
          <c:yVal>
            <c:numRef>
              <c:f>Simples!$H$40:$H$41</c:f>
              <c:numCache>
                <c:formatCode>General</c:formatCode>
                <c:ptCount val="2"/>
                <c:pt idx="0">
                  <c:v>0</c:v>
                </c:pt>
                <c:pt idx="1">
                  <c:v>0.39714789063477945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F11-4EA0-8C44-0769A305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9808"/>
        <c:axId val="186805248"/>
      </c:scatterChart>
      <c:valAx>
        <c:axId val="186805248"/>
        <c:scaling>
          <c:orientation val="minMax"/>
          <c:max val="1.4"/>
          <c:min val="-1.4"/>
        </c:scaling>
        <c:delete val="1"/>
        <c:axPos val="l"/>
        <c:numFmt formatCode="General" sourceLinked="1"/>
        <c:majorTickMark val="out"/>
        <c:minorTickMark val="none"/>
        <c:tickLblPos val="none"/>
        <c:crossAx val="186839808"/>
        <c:crosses val="autoZero"/>
        <c:crossBetween val="midCat"/>
      </c:valAx>
      <c:valAx>
        <c:axId val="186839808"/>
        <c:scaling>
          <c:orientation val="minMax"/>
          <c:max val="1.4"/>
          <c:min val="-1.4"/>
        </c:scaling>
        <c:delete val="1"/>
        <c:axPos val="b"/>
        <c:numFmt formatCode="General" sourceLinked="1"/>
        <c:majorTickMark val="out"/>
        <c:minorTickMark val="none"/>
        <c:tickLblPos val="none"/>
        <c:crossAx val="186805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1002" footer="0.31496062000001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46696049786868"/>
          <c:y val="0"/>
          <c:w val="0.40777330142784191"/>
          <c:h val="0.87060478199718694"/>
        </c:manualLayout>
      </c:layout>
      <c:doughnutChart>
        <c:varyColors val="1"/>
        <c:ser>
          <c:idx val="0"/>
          <c:order val="0"/>
          <c:tx>
            <c:v>colorido</c:v>
          </c:tx>
          <c:dPt>
            <c:idx val="0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44450" h="190500" prst="angle"/>
              </a:sp3d>
            </c:spPr>
            <c:extLst>
              <c:ext xmlns:c16="http://schemas.microsoft.com/office/drawing/2014/chart" uri="{C3380CC4-5D6E-409C-BE32-E72D297353CC}">
                <c16:uniqueId val="{00000001-F4B9-47B0-86FA-DFA143FD2CA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scene3d>
                <a:camera prst="orthographicFront"/>
                <a:lightRig rig="flood" dir="t"/>
              </a:scene3d>
              <a:sp3d prstMaterial="matte">
                <a:bevelT w="44450" h="190500" prst="angle"/>
                <a:bevelB prst="angle"/>
              </a:sp3d>
            </c:spPr>
            <c:extLst>
              <c:ext xmlns:c16="http://schemas.microsoft.com/office/drawing/2014/chart" uri="{C3380CC4-5D6E-409C-BE32-E72D297353CC}">
                <c16:uniqueId val="{00000003-F4B9-47B0-86FA-DFA143FD2CA3}"/>
              </c:ext>
            </c:extLst>
          </c:dPt>
          <c:dPt>
            <c:idx val="2"/>
            <c:bubble3D val="0"/>
            <c:spPr>
              <a:solidFill>
                <a:srgbClr val="006600"/>
              </a:solidFill>
              <a:effectLst/>
              <a:scene3d>
                <a:camera prst="orthographicFront"/>
                <a:lightRig rig="flood" dir="t"/>
              </a:scene3d>
              <a:sp3d prstMaterial="metal">
                <a:bevelT w="44450" h="190500" prst="angle"/>
                <a:bevelB prst="angle"/>
              </a:sp3d>
            </c:spPr>
            <c:extLst>
              <c:ext xmlns:c16="http://schemas.microsoft.com/office/drawing/2014/chart" uri="{C3380CC4-5D6E-409C-BE32-E72D297353CC}">
                <c16:uniqueId val="{00000005-F4B9-47B0-86FA-DFA143FD2CA3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F4B9-47B0-86FA-DFA143FD2CA3}"/>
              </c:ext>
            </c:extLst>
          </c:dPt>
          <c:cat>
            <c:numRef>
              <c:f>Simples!$T$29:$T$37</c:f>
              <c:numCache>
                <c:formatCode>_-* #,##0.0_-;\-* #,##0.0_-;_-* "-"??_-;_-@_-</c:formatCode>
                <c:ptCount val="9"/>
                <c:pt idx="0">
                  <c:v>4.1999999999999993</c:v>
                </c:pt>
                <c:pt idx="1">
                  <c:v>4.3999999999999995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5.6000000000000005</c:v>
                </c:pt>
                <c:pt idx="8">
                  <c:v>5.8000000000000007</c:v>
                </c:pt>
              </c:numCache>
            </c:numRef>
          </c:cat>
          <c:val>
            <c:numRef>
              <c:f>Simples!$R$29:$R$32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B9-47B0-86FA-DFA143FD2CA3}"/>
            </c:ext>
          </c:extLst>
        </c:ser>
        <c:ser>
          <c:idx val="1"/>
          <c:order val="1"/>
          <c:tx>
            <c:v>Dolar</c:v>
          </c:tx>
          <c:spPr>
            <a:noFill/>
          </c:spPr>
          <c:explosion val="4"/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B9-47B0-86FA-DFA143FD2CA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B9-47B0-86FA-DFA143FD2C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Simples!$T$29:$T$37</c:f>
              <c:numCache>
                <c:formatCode>_-* #,##0.0_-;\-* #,##0.0_-;_-* "-"??_-;_-@_-</c:formatCode>
                <c:ptCount val="9"/>
                <c:pt idx="0">
                  <c:v>4.1999999999999993</c:v>
                </c:pt>
                <c:pt idx="1">
                  <c:v>4.3999999999999995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5.6000000000000005</c:v>
                </c:pt>
                <c:pt idx="8">
                  <c:v>5.8000000000000007</c:v>
                </c:pt>
              </c:numCache>
            </c:numRef>
          </c:cat>
          <c:val>
            <c:numRef>
              <c:f>Simples!$T$29:$T$39</c:f>
              <c:numCache>
                <c:formatCode>_-* #,##0.0_-;\-* #,##0.0_-;_-* "-"??_-;_-@_-</c:formatCode>
                <c:ptCount val="11"/>
                <c:pt idx="0">
                  <c:v>4.1999999999999993</c:v>
                </c:pt>
                <c:pt idx="1">
                  <c:v>4.3999999999999995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5.6000000000000005</c:v>
                </c:pt>
                <c:pt idx="8">
                  <c:v>5.8000000000000007</c:v>
                </c:pt>
                <c:pt idx="9">
                  <c:v>5.9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B9-47B0-86FA-DFA143FD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2"/>
          <c:order val="2"/>
          <c:spPr>
            <a:ln w="57150" cap="flat" cmpd="tri">
              <a:solidFill>
                <a:srgbClr val="002060"/>
              </a:solidFill>
              <a:bevel/>
              <a:headEnd type="oval" w="med" len="med"/>
              <a:tailEnd type="stealth" w="med" len="med"/>
            </a:ln>
            <a:effectLst/>
          </c:spPr>
          <c:marker>
            <c:symbol val="none"/>
          </c:marker>
          <c:xVal>
            <c:numRef>
              <c:f>Simples!$K$19:$K$20</c:f>
              <c:numCache>
                <c:formatCode>General</c:formatCode>
                <c:ptCount val="2"/>
                <c:pt idx="0">
                  <c:v>0</c:v>
                </c:pt>
                <c:pt idx="1">
                  <c:v>0.48175367410171538</c:v>
                </c:pt>
              </c:numCache>
            </c:numRef>
          </c:xVal>
          <c:yVal>
            <c:numRef>
              <c:f>Simples!$L$19:$L$20</c:f>
              <c:numCache>
                <c:formatCode>"R$"\ #,##0.000;\-"R$"\ #,##0.000</c:formatCode>
                <c:ptCount val="2"/>
                <c:pt idx="0" formatCode="General">
                  <c:v>0</c:v>
                </c:pt>
                <c:pt idx="1">
                  <c:v>0.87630668004386347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4B9-47B0-86FA-DFA143FD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5328"/>
        <c:axId val="186753792"/>
      </c:scatterChart>
      <c:valAx>
        <c:axId val="186753792"/>
        <c:scaling>
          <c:orientation val="minMax"/>
          <c:max val="1.4"/>
          <c:min val="-1.4"/>
        </c:scaling>
        <c:delete val="1"/>
        <c:axPos val="l"/>
        <c:numFmt formatCode="General" sourceLinked="1"/>
        <c:majorTickMark val="out"/>
        <c:minorTickMark val="none"/>
        <c:tickLblPos val="none"/>
        <c:crossAx val="186755328"/>
        <c:crosses val="autoZero"/>
        <c:crossBetween val="midCat"/>
      </c:valAx>
      <c:valAx>
        <c:axId val="186755328"/>
        <c:scaling>
          <c:orientation val="minMax"/>
          <c:max val="1.4"/>
          <c:min val="-1.4"/>
        </c:scaling>
        <c:delete val="1"/>
        <c:axPos val="b"/>
        <c:numFmt formatCode="General" sourceLinked="1"/>
        <c:majorTickMark val="out"/>
        <c:minorTickMark val="none"/>
        <c:tickLblPos val="none"/>
        <c:crossAx val="186753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1002" footer="0.31496062000001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157162</xdr:rowOff>
    </xdr:from>
    <xdr:to>
      <xdr:col>5</xdr:col>
      <xdr:colOff>209550</xdr:colOff>
      <xdr:row>34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19050</xdr:rowOff>
    </xdr:from>
    <xdr:to>
      <xdr:col>5</xdr:col>
      <xdr:colOff>876301</xdr:colOff>
      <xdr:row>73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3</xdr:col>
      <xdr:colOff>600075</xdr:colOff>
      <xdr:row>32</xdr:row>
      <xdr:rowOff>19050</xdr:rowOff>
    </xdr:to>
    <xdr:sp macro="" textlink="">
      <xdr:nvSpPr>
        <xdr:cNvPr id="5" name="CaixaDeTexto 4"/>
        <xdr:cNvSpPr txBox="1"/>
      </xdr:nvSpPr>
      <xdr:spPr>
        <a:xfrm>
          <a:off x="7239000" y="6543675"/>
          <a:ext cx="6000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Dólar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0.35508</cdr:x>
      <cdr:y>0.49097</cdr:y>
    </cdr:from>
    <cdr:to>
      <cdr:x>0.46613</cdr:x>
      <cdr:y>0.59253</cdr:y>
    </cdr:to>
    <cdr:sp macro="" textlink="">
      <cdr:nvSpPr>
        <cdr:cNvPr id="2" name="CaixaDeTexto 4"/>
        <cdr:cNvSpPr txBox="1"/>
      </cdr:nvSpPr>
      <cdr:spPr>
        <a:xfrm xmlns:a="http://schemas.openxmlformats.org/drawingml/2006/main">
          <a:off x="1927817" y="1250956"/>
          <a:ext cx="602918" cy="258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/>
            <a:t>Bushel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0.26841</cdr:x>
      <cdr:y>0.4571</cdr:y>
    </cdr:from>
    <cdr:to>
      <cdr:x>0.38639</cdr:x>
      <cdr:y>0.54993</cdr:y>
    </cdr:to>
    <cdr:sp macro="" textlink="">
      <cdr:nvSpPr>
        <cdr:cNvPr id="2" name="CaixaDeTexto 4"/>
        <cdr:cNvSpPr txBox="1"/>
      </cdr:nvSpPr>
      <cdr:spPr>
        <a:xfrm xmlns:a="http://schemas.openxmlformats.org/drawingml/2006/main">
          <a:off x="1365250" y="1031875"/>
          <a:ext cx="600075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/>
            <a:t>Dólar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157162</xdr:rowOff>
    </xdr:from>
    <xdr:to>
      <xdr:col>7</xdr:col>
      <xdr:colOff>209550</xdr:colOff>
      <xdr:row>33</xdr:row>
      <xdr:rowOff>47624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704850</xdr:colOff>
      <xdr:row>21</xdr:row>
      <xdr:rowOff>9525</xdr:rowOff>
    </xdr:from>
    <xdr:to>
      <xdr:col>14</xdr:col>
      <xdr:colOff>466726</xdr:colOff>
      <xdr:row>35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8</xdr:col>
      <xdr:colOff>600075</xdr:colOff>
      <xdr:row>37</xdr:row>
      <xdr:rowOff>19050</xdr:rowOff>
    </xdr:to>
    <xdr:sp macro="" textlink="">
      <xdr:nvSpPr>
        <xdr:cNvPr id="4" name="CaixaDeTexto 3"/>
        <xdr:cNvSpPr txBox="1"/>
      </xdr:nvSpPr>
      <xdr:spPr>
        <a:xfrm>
          <a:off x="7000875" y="6638925"/>
          <a:ext cx="6000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Dólar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0.35508</cdr:x>
      <cdr:y>0.49097</cdr:y>
    </cdr:from>
    <cdr:to>
      <cdr:x>0.46613</cdr:x>
      <cdr:y>0.59253</cdr:y>
    </cdr:to>
    <cdr:sp macro="" textlink="">
      <cdr:nvSpPr>
        <cdr:cNvPr id="2" name="CaixaDeTexto 4"/>
        <cdr:cNvSpPr txBox="1"/>
      </cdr:nvSpPr>
      <cdr:spPr>
        <a:xfrm xmlns:a="http://schemas.openxmlformats.org/drawingml/2006/main">
          <a:off x="1927817" y="1250956"/>
          <a:ext cx="602918" cy="258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/>
            <a:t>Bushel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0.26841</cdr:x>
      <cdr:y>0.4571</cdr:y>
    </cdr:from>
    <cdr:to>
      <cdr:x>0.38639</cdr:x>
      <cdr:y>0.54993</cdr:y>
    </cdr:to>
    <cdr:sp macro="" textlink="">
      <cdr:nvSpPr>
        <cdr:cNvPr id="2" name="CaixaDeTexto 4"/>
        <cdr:cNvSpPr txBox="1"/>
      </cdr:nvSpPr>
      <cdr:spPr>
        <a:xfrm xmlns:a="http://schemas.openxmlformats.org/drawingml/2006/main">
          <a:off x="1365250" y="1031875"/>
          <a:ext cx="600075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/>
            <a:t>Dólar</a:t>
          </a:r>
        </a:p>
      </cdr:txBody>
    </cdr:sp>
  </cdr:relSizeAnchor>
</c:userShapes>
</file>

<file path=xl/tables/table1.xml><?xml version="1.0" encoding="utf-8"?>
<table xmlns="http://schemas.openxmlformats.org/spreadsheetml/2006/main" id="5" name="Tabela5" displayName="Tabela5" ref="A5:D12" totalsRowShown="0" headerRowDxfId="37" dataDxfId="36" headerRowCellStyle="Total">
  <autoFilter ref="A5:D12">
    <filterColumn colId="0" hiddenButton="1"/>
    <filterColumn colId="1" hiddenButton="1"/>
    <filterColumn colId="2" hiddenButton="1"/>
    <filterColumn colId="3" hiddenButton="1"/>
  </autoFilter>
  <tableColumns count="4">
    <tableColumn id="4" name="CULTURAS" dataDxfId="35"/>
    <tableColumn id="1" name="SOJA" dataDxfId="34"/>
    <tableColumn id="2" name="MILHO" dataDxfId="33"/>
    <tableColumn id="3" name="TRIGO" dataDxfId="3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Tabela8" displayName="Tabela8" ref="B2:C3" totalsRowShown="0" headerRowDxfId="31" dataDxfId="30" headerRowCellStyle="Ênfase5" dataCellStyle="Ênfase5">
  <autoFilter ref="B2:C3">
    <filterColumn colId="0" hiddenButton="1"/>
    <filterColumn colId="1" hiddenButton="1"/>
  </autoFilter>
  <tableColumns count="2">
    <tableColumn id="1" name="Dólar" dataDxfId="29" dataCellStyle="Ênfase5"/>
    <tableColumn id="2" name="Variação" dataDxfId="28" dataCellStyle="Ênfase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showGridLines="0" tabSelected="1" workbookViewId="0">
      <selection activeCell="G11" sqref="G11"/>
    </sheetView>
  </sheetViews>
  <sheetFormatPr defaultRowHeight="15" x14ac:dyDescent="0.25"/>
  <cols>
    <col min="1" max="1" width="31.5703125" customWidth="1"/>
    <col min="2" max="2" width="14.140625" customWidth="1"/>
    <col min="3" max="3" width="13.42578125" customWidth="1"/>
    <col min="4" max="4" width="13.140625" customWidth="1"/>
    <col min="5" max="5" width="5.140625" customWidth="1"/>
    <col min="6" max="6" width="3.42578125" customWidth="1"/>
    <col min="7" max="7" width="12.28515625" customWidth="1"/>
    <col min="8" max="8" width="13.85546875" customWidth="1"/>
    <col min="9" max="9" width="15.28515625" customWidth="1"/>
    <col min="10" max="13" width="12.85546875" style="97" customWidth="1"/>
    <col min="14" max="14" width="4.5703125" customWidth="1"/>
    <col min="15" max="15" width="25" customWidth="1"/>
    <col min="16" max="16" width="15.28515625" customWidth="1"/>
    <col min="17" max="17" width="12.7109375" customWidth="1"/>
    <col min="19" max="19" width="13.42578125" customWidth="1"/>
    <col min="20" max="20" width="12.7109375" bestFit="1" customWidth="1"/>
  </cols>
  <sheetData>
    <row r="2" spans="1:22" ht="21" thickBot="1" x14ac:dyDescent="0.3">
      <c r="B2" s="81" t="s">
        <v>25</v>
      </c>
      <c r="C2" s="81" t="s">
        <v>12</v>
      </c>
      <c r="D2" s="72"/>
    </row>
    <row r="3" spans="1:22" s="13" customFormat="1" ht="21" customHeight="1" thickTop="1" thickBot="1" x14ac:dyDescent="0.3">
      <c r="A3"/>
      <c r="B3" s="82">
        <v>5.61</v>
      </c>
      <c r="C3" s="83">
        <v>-1.2E-2</v>
      </c>
      <c r="D3"/>
      <c r="E3"/>
      <c r="F3"/>
      <c r="G3" s="4"/>
      <c r="N3" s="4"/>
      <c r="O3" s="101"/>
      <c r="Q3" s="102"/>
      <c r="R3" s="102"/>
      <c r="S3" s="102"/>
      <c r="T3" s="103"/>
    </row>
    <row r="4" spans="1:22" s="13" customFormat="1" ht="2.25" customHeight="1" thickTop="1" thickBot="1" x14ac:dyDescent="0.3">
      <c r="A4"/>
      <c r="B4" s="73"/>
      <c r="C4" s="74"/>
      <c r="D4"/>
      <c r="E4"/>
      <c r="F4"/>
      <c r="G4" s="4"/>
      <c r="N4" s="4"/>
      <c r="O4" s="104"/>
      <c r="T4" s="105"/>
    </row>
    <row r="5" spans="1:22" s="16" customFormat="1" ht="20.25" customHeight="1" thickBot="1" x14ac:dyDescent="0.3">
      <c r="A5" s="77" t="s">
        <v>29</v>
      </c>
      <c r="B5" s="78" t="s">
        <v>13</v>
      </c>
      <c r="C5" s="78" t="s">
        <v>14</v>
      </c>
      <c r="D5" s="78" t="s">
        <v>16</v>
      </c>
      <c r="G5" s="100" t="s">
        <v>10</v>
      </c>
      <c r="N5" s="128"/>
      <c r="O5" s="106"/>
      <c r="P5" s="102" t="s">
        <v>30</v>
      </c>
      <c r="T5" s="110"/>
      <c r="V5" s="13"/>
    </row>
    <row r="6" spans="1:22" ht="21" thickTop="1" x14ac:dyDescent="0.35">
      <c r="A6" s="76" t="s">
        <v>21</v>
      </c>
      <c r="B6" s="84">
        <v>45505</v>
      </c>
      <c r="C6" s="84">
        <v>45505</v>
      </c>
      <c r="D6" s="84">
        <v>45505</v>
      </c>
      <c r="G6" s="165">
        <v>0.16500000000000001</v>
      </c>
      <c r="N6" s="129"/>
      <c r="O6" s="107"/>
      <c r="P6" s="93" t="s">
        <v>31</v>
      </c>
      <c r="Q6" s="108">
        <v>27.216000000000001</v>
      </c>
      <c r="R6" s="24" t="s">
        <v>32</v>
      </c>
      <c r="S6" s="16"/>
      <c r="T6" s="110"/>
      <c r="V6" s="13"/>
    </row>
    <row r="7" spans="1:22" ht="22.5" customHeight="1" x14ac:dyDescent="0.3">
      <c r="A7" s="120" t="s">
        <v>50</v>
      </c>
      <c r="B7" s="91">
        <v>11.56</v>
      </c>
      <c r="C7" s="91">
        <v>4.05</v>
      </c>
      <c r="D7" s="91">
        <v>5.78</v>
      </c>
      <c r="G7" s="4"/>
      <c r="N7" s="4"/>
      <c r="O7" s="107"/>
      <c r="P7" s="92" t="s">
        <v>33</v>
      </c>
      <c r="Q7" s="108">
        <v>60</v>
      </c>
      <c r="R7" s="24" t="s">
        <v>32</v>
      </c>
      <c r="S7" s="16"/>
      <c r="T7" s="110"/>
      <c r="V7" s="13"/>
    </row>
    <row r="8" spans="1:22" ht="19.5" customHeight="1" thickBot="1" x14ac:dyDescent="0.3">
      <c r="A8" s="79" t="s">
        <v>22</v>
      </c>
      <c r="B8" s="85">
        <v>6</v>
      </c>
      <c r="C8" s="86">
        <v>-2</v>
      </c>
      <c r="D8" s="85">
        <v>-2</v>
      </c>
      <c r="O8" s="122" t="s">
        <v>34</v>
      </c>
      <c r="P8" s="123"/>
      <c r="Q8" s="111">
        <f>Q7/Q6</f>
        <v>2.204585537918871</v>
      </c>
      <c r="R8" s="109" t="s">
        <v>49</v>
      </c>
      <c r="S8" s="112"/>
      <c r="T8" s="113"/>
      <c r="V8" s="13"/>
    </row>
    <row r="9" spans="1:22" ht="21.75" hidden="1" customHeight="1" thickBot="1" x14ac:dyDescent="0.25">
      <c r="A9" s="79" t="s">
        <v>12</v>
      </c>
      <c r="B9" s="80">
        <v>-1.1999999999999999E-3</v>
      </c>
      <c r="C9" s="80">
        <v>-4.7999999999999996E-3</v>
      </c>
      <c r="D9" s="80">
        <v>-4.7999999999999996E-3</v>
      </c>
      <c r="E9" s="24"/>
      <c r="P9" s="16"/>
      <c r="S9" s="16"/>
      <c r="T9" s="16"/>
      <c r="V9" s="13"/>
    </row>
    <row r="10" spans="1:22" ht="22.5" customHeight="1" x14ac:dyDescent="0.25">
      <c r="A10" s="79" t="s">
        <v>17</v>
      </c>
      <c r="B10" s="88">
        <f>G6*100</f>
        <v>16.5</v>
      </c>
      <c r="C10" s="87" t="s">
        <v>15</v>
      </c>
      <c r="D10" s="87" t="s">
        <v>15</v>
      </c>
      <c r="O10" t="s">
        <v>35</v>
      </c>
      <c r="P10" s="16"/>
      <c r="S10" s="16"/>
      <c r="T10" s="16"/>
      <c r="V10" s="13"/>
    </row>
    <row r="11" spans="1:22" ht="24.75" customHeight="1" thickBot="1" x14ac:dyDescent="0.3">
      <c r="A11" s="89" t="s">
        <v>51</v>
      </c>
      <c r="B11" s="90">
        <f>(B7+G6)*2.20458*B3</f>
        <v>145.01120980499999</v>
      </c>
      <c r="C11" s="90">
        <f>C7*2.3621*B3</f>
        <v>53.668093050000003</v>
      </c>
      <c r="D11" s="90">
        <f>D7*2.20458*B3</f>
        <v>71.485270164000013</v>
      </c>
      <c r="E11" s="24"/>
      <c r="O11" t="s">
        <v>36</v>
      </c>
      <c r="P11" s="16"/>
      <c r="S11" s="16"/>
      <c r="T11" s="16"/>
      <c r="V11" s="13"/>
    </row>
    <row r="12" spans="1:22" ht="3.75" customHeight="1" thickTop="1" thickBot="1" x14ac:dyDescent="0.4">
      <c r="A12" s="76"/>
      <c r="B12" s="75"/>
      <c r="C12" s="75"/>
      <c r="D12" s="75"/>
      <c r="E12" s="11"/>
      <c r="F12" s="11"/>
      <c r="G12" s="11"/>
      <c r="H12" s="11"/>
      <c r="I12" s="11"/>
      <c r="J12" s="130"/>
      <c r="K12" s="130"/>
      <c r="L12" s="130"/>
      <c r="M12" s="130"/>
      <c r="N12" s="11"/>
      <c r="S12" s="16"/>
      <c r="T12" s="16"/>
      <c r="V12" s="13"/>
    </row>
    <row r="13" spans="1:22" ht="53.25" customHeight="1" thickBot="1" x14ac:dyDescent="0.3">
      <c r="O13" t="s">
        <v>37</v>
      </c>
      <c r="P13" s="116">
        <v>11.74</v>
      </c>
      <c r="Q13" s="124" t="s">
        <v>38</v>
      </c>
      <c r="R13" s="124"/>
      <c r="S13" s="124"/>
      <c r="T13" s="124"/>
      <c r="V13" s="13"/>
    </row>
    <row r="14" spans="1:22" ht="18" customHeight="1" thickBot="1" x14ac:dyDescent="0.3">
      <c r="F14" s="159" t="s">
        <v>52</v>
      </c>
      <c r="G14" s="160"/>
      <c r="H14" s="160"/>
      <c r="I14" s="160"/>
      <c r="J14" s="160"/>
      <c r="K14" s="160"/>
      <c r="L14" s="161"/>
      <c r="O14" s="96" t="s">
        <v>10</v>
      </c>
      <c r="P14" s="117">
        <v>0.1</v>
      </c>
      <c r="Q14" s="125" t="s">
        <v>39</v>
      </c>
      <c r="R14" s="125"/>
      <c r="S14" s="125"/>
      <c r="T14" s="125"/>
      <c r="U14" s="125"/>
      <c r="V14" s="125"/>
    </row>
    <row r="15" spans="1:22" ht="2.25" customHeight="1" thickBot="1" x14ac:dyDescent="0.3">
      <c r="F15" s="132"/>
      <c r="G15" s="24"/>
      <c r="H15" s="133"/>
      <c r="I15" s="133"/>
      <c r="J15" s="133"/>
      <c r="K15" s="133"/>
      <c r="L15" s="134"/>
      <c r="O15" s="96"/>
      <c r="P15" s="131"/>
      <c r="Q15" s="119"/>
      <c r="R15" s="119"/>
      <c r="S15" s="119"/>
      <c r="T15" s="119"/>
      <c r="U15" s="119"/>
      <c r="V15" s="119"/>
    </row>
    <row r="16" spans="1:22" ht="24" customHeight="1" thickBot="1" x14ac:dyDescent="0.35">
      <c r="F16" s="135"/>
      <c r="G16" s="136"/>
      <c r="H16" s="156" t="s">
        <v>1</v>
      </c>
      <c r="I16" s="157"/>
      <c r="J16" s="157"/>
      <c r="K16" s="157"/>
      <c r="L16" s="158"/>
      <c r="M16" s="97" t="s">
        <v>21</v>
      </c>
      <c r="O16" s="114" t="s">
        <v>40</v>
      </c>
      <c r="P16" s="115">
        <f>11.74+P14</f>
        <v>11.84</v>
      </c>
    </row>
    <row r="17" spans="6:17" ht="14.25" customHeight="1" thickBot="1" x14ac:dyDescent="0.3">
      <c r="F17" s="137"/>
      <c r="G17" s="136"/>
      <c r="H17" s="150">
        <v>10</v>
      </c>
      <c r="I17" s="151">
        <v>11</v>
      </c>
      <c r="J17" s="151">
        <v>12</v>
      </c>
      <c r="K17" s="152">
        <v>13</v>
      </c>
      <c r="L17" s="152">
        <v>14</v>
      </c>
    </row>
    <row r="18" spans="6:17" ht="18.75" customHeight="1" x14ac:dyDescent="0.25">
      <c r="F18" s="138" t="s">
        <v>9</v>
      </c>
      <c r="G18" s="153">
        <v>4.9000000000000004</v>
      </c>
      <c r="H18" s="141">
        <f>(H17+G6)*2.20458*G18</f>
        <v>109.80682293</v>
      </c>
      <c r="I18" s="142">
        <f>(I17+$G$6)*2.20458*$G$18</f>
        <v>120.60926492999999</v>
      </c>
      <c r="J18" s="142">
        <f>(J17+$G$6)*2.20458*$G$18</f>
        <v>131.41170693000001</v>
      </c>
      <c r="K18" s="142">
        <f>(K17+$G$6)*2.20458*$G$18</f>
        <v>142.21414892999999</v>
      </c>
      <c r="L18" s="143">
        <f>(L17+$G$6)*2.20458*$G$18</f>
        <v>153.01659093000001</v>
      </c>
      <c r="O18" s="121" t="s">
        <v>47</v>
      </c>
      <c r="P18" s="121"/>
    </row>
    <row r="19" spans="6:17" ht="18.75" customHeight="1" x14ac:dyDescent="0.25">
      <c r="F19" s="139"/>
      <c r="G19" s="154">
        <v>5</v>
      </c>
      <c r="H19" s="144">
        <f>(H17+$G$6)*2.20458*G19</f>
        <v>112.04777849999999</v>
      </c>
      <c r="I19" s="145">
        <f>(I17+$G$6)*2.20458*$G$19</f>
        <v>123.07067849999999</v>
      </c>
      <c r="J19" s="145">
        <f>(J17+$G$6)*2.20458*$G$19</f>
        <v>134.09357849999998</v>
      </c>
      <c r="K19" s="145">
        <f>(K17+$G$6)*2.20458*$G$19</f>
        <v>145.1164785</v>
      </c>
      <c r="L19" s="146">
        <f>(L17+$G$6)*2.20458*$G$19</f>
        <v>156.13937849999999</v>
      </c>
      <c r="O19" t="s">
        <v>41</v>
      </c>
      <c r="P19" s="95">
        <f>P16</f>
        <v>11.84</v>
      </c>
    </row>
    <row r="20" spans="6:17" ht="18.75" customHeight="1" x14ac:dyDescent="0.25">
      <c r="F20" s="139"/>
      <c r="G20" s="154">
        <v>5.5</v>
      </c>
      <c r="H20" s="144">
        <f>(H17+$G$6)*2.20458*G20</f>
        <v>123.25255634999999</v>
      </c>
      <c r="I20" s="145">
        <f>(I17+$G$6)*2.20458*$G$20</f>
        <v>135.37774635</v>
      </c>
      <c r="J20" s="145">
        <f>(J17+$G$6)*2.20458*$G$20</f>
        <v>147.50293635</v>
      </c>
      <c r="K20" s="145">
        <f>(K17+$G$6)*2.20458*$G$20</f>
        <v>159.62812635</v>
      </c>
      <c r="L20" s="146">
        <f>(L17+$G$6)*2.20458*$G$20</f>
        <v>171.75331634999998</v>
      </c>
      <c r="O20" t="s">
        <v>43</v>
      </c>
      <c r="P20" s="94">
        <f>Q8</f>
        <v>2.204585537918871</v>
      </c>
      <c r="Q20" t="s">
        <v>44</v>
      </c>
    </row>
    <row r="21" spans="6:17" ht="18.75" customHeight="1" thickBot="1" x14ac:dyDescent="0.3">
      <c r="F21" s="139"/>
      <c r="G21" s="154">
        <v>5.8</v>
      </c>
      <c r="H21" s="144">
        <f>(H17+$G$6)*2.20458*G21</f>
        <v>129.97542306</v>
      </c>
      <c r="I21" s="145">
        <f>(I17+$G$6)*2.20458*$G$21</f>
        <v>142.76198706</v>
      </c>
      <c r="J21" s="145">
        <f>(J17+$G$6)*2.20458*$G$21</f>
        <v>155.54855105999999</v>
      </c>
      <c r="K21" s="145">
        <f>(K17+$G$6)*2.20458*$G$21</f>
        <v>168.33511505999999</v>
      </c>
      <c r="L21" s="146">
        <f>(L17+$G$6)*2.20458*$G$21</f>
        <v>181.12167905999999</v>
      </c>
      <c r="O21" s="97" t="s">
        <v>45</v>
      </c>
      <c r="P21" s="99">
        <f>P20*P19</f>
        <v>26.102292768959433</v>
      </c>
    </row>
    <row r="22" spans="6:17" ht="18.75" customHeight="1" thickBot="1" x14ac:dyDescent="0.3">
      <c r="F22" s="140"/>
      <c r="G22" s="155">
        <v>6</v>
      </c>
      <c r="H22" s="147">
        <f>(H17+$G$6)*2.20458*G22</f>
        <v>134.45733419999999</v>
      </c>
      <c r="I22" s="148">
        <f>(I17+$G$6)*2.20458*$G$22</f>
        <v>147.68481420000001</v>
      </c>
      <c r="J22" s="148">
        <f>(J17+$G$6)*2.20458*$G$22</f>
        <v>160.91229419999999</v>
      </c>
      <c r="K22" s="148">
        <f>(K17+$G$6)*2.20458*$G$22</f>
        <v>174.13977419999998</v>
      </c>
      <c r="L22" s="149">
        <f>(L17+$G$6)*2.20458*$G$22</f>
        <v>187.36725419999999</v>
      </c>
      <c r="O22" t="s">
        <v>42</v>
      </c>
      <c r="P22" s="118">
        <v>5.45</v>
      </c>
    </row>
    <row r="23" spans="6:17" ht="30.75" customHeight="1" thickBot="1" x14ac:dyDescent="0.3">
      <c r="G23" s="162" t="s">
        <v>53</v>
      </c>
      <c r="H23" s="163"/>
      <c r="I23" s="163"/>
      <c r="J23" s="163"/>
      <c r="K23" s="163"/>
      <c r="L23" s="164"/>
      <c r="O23" s="97" t="s">
        <v>46</v>
      </c>
      <c r="P23" s="98">
        <f>P21*P22</f>
        <v>142.25749559082891</v>
      </c>
      <c r="Q23" t="s">
        <v>48</v>
      </c>
    </row>
    <row r="24" spans="6:17" ht="3.75" customHeight="1" x14ac:dyDescent="0.25">
      <c r="O24" s="4"/>
      <c r="P24" s="4"/>
    </row>
    <row r="26" spans="6:17" ht="3.75" customHeight="1" x14ac:dyDescent="0.25"/>
    <row r="28" spans="6:17" ht="3" customHeight="1" x14ac:dyDescent="0.25"/>
    <row r="33" spans="1:4" x14ac:dyDescent="0.25">
      <c r="A33" s="2"/>
      <c r="B33" s="2" t="s">
        <v>2</v>
      </c>
      <c r="C33" s="21"/>
      <c r="D33" s="22"/>
    </row>
    <row r="34" spans="1:4" x14ac:dyDescent="0.25">
      <c r="A34" s="2" t="s">
        <v>3</v>
      </c>
      <c r="B34" s="2" t="s">
        <v>4</v>
      </c>
      <c r="C34" s="21" t="s">
        <v>5</v>
      </c>
      <c r="D34" s="22" t="s">
        <v>8</v>
      </c>
    </row>
    <row r="35" spans="1:4" ht="18.75" x14ac:dyDescent="0.3">
      <c r="A35" s="2" t="s">
        <v>6</v>
      </c>
      <c r="B35" s="2">
        <v>0</v>
      </c>
      <c r="C35" s="21">
        <v>0</v>
      </c>
      <c r="D35" s="23">
        <v>6.03</v>
      </c>
    </row>
    <row r="36" spans="1:4" x14ac:dyDescent="0.25">
      <c r="A36" s="2" t="s">
        <v>7</v>
      </c>
      <c r="B36" s="2">
        <f>-COS(PI()*D35/1)</f>
        <v>-0.99556196460308</v>
      </c>
      <c r="C36" s="21">
        <f>SIN(PI()*D35/1)</f>
        <v>9.4108313318514825E-2</v>
      </c>
      <c r="D36" s="22"/>
    </row>
    <row r="40" spans="1:4" x14ac:dyDescent="0.25">
      <c r="A40" t="s">
        <v>11</v>
      </c>
      <c r="C40" t="s">
        <v>0</v>
      </c>
      <c r="D40" t="s">
        <v>1</v>
      </c>
    </row>
    <row r="41" spans="1:4" x14ac:dyDescent="0.25">
      <c r="A41">
        <v>100</v>
      </c>
      <c r="C41" s="1">
        <f t="shared" ref="C41:C48" si="0">C42-0.2</f>
        <v>4.1999999999999993</v>
      </c>
      <c r="D41" s="1">
        <v>12</v>
      </c>
    </row>
    <row r="42" spans="1:4" x14ac:dyDescent="0.25">
      <c r="A42">
        <v>0</v>
      </c>
      <c r="C42" s="1">
        <f t="shared" si="0"/>
        <v>4.3999999999999995</v>
      </c>
      <c r="D42" s="1">
        <v>12.5</v>
      </c>
    </row>
    <row r="43" spans="1:4" x14ac:dyDescent="0.25">
      <c r="A43">
        <v>0</v>
      </c>
      <c r="C43" s="1">
        <f t="shared" si="0"/>
        <v>4.5999999999999996</v>
      </c>
      <c r="D43" s="1">
        <v>13</v>
      </c>
    </row>
    <row r="44" spans="1:4" x14ac:dyDescent="0.25">
      <c r="A44">
        <f>SUM(A41:A43)</f>
        <v>100</v>
      </c>
      <c r="C44" s="1">
        <f t="shared" si="0"/>
        <v>4.8</v>
      </c>
      <c r="D44" s="1">
        <v>13.5</v>
      </c>
    </row>
    <row r="45" spans="1:4" x14ac:dyDescent="0.25">
      <c r="C45" s="1">
        <f t="shared" si="0"/>
        <v>5</v>
      </c>
      <c r="D45" s="1">
        <v>14</v>
      </c>
    </row>
    <row r="46" spans="1:4" x14ac:dyDescent="0.25">
      <c r="C46" s="1">
        <f t="shared" si="0"/>
        <v>5.2</v>
      </c>
      <c r="D46" s="1">
        <v>14.5</v>
      </c>
    </row>
    <row r="47" spans="1:4" x14ac:dyDescent="0.25">
      <c r="C47" s="1">
        <f t="shared" si="0"/>
        <v>5.4</v>
      </c>
      <c r="D47" s="1">
        <v>15</v>
      </c>
    </row>
    <row r="48" spans="1:4" x14ac:dyDescent="0.25">
      <c r="C48" s="1">
        <f t="shared" si="0"/>
        <v>5.6000000000000005</v>
      </c>
      <c r="D48" s="1">
        <v>15.5</v>
      </c>
    </row>
    <row r="49" spans="1:6" x14ac:dyDescent="0.25">
      <c r="C49" s="1">
        <f>C50-0.1</f>
        <v>5.8000000000000007</v>
      </c>
      <c r="D49" s="1">
        <v>16</v>
      </c>
    </row>
    <row r="50" spans="1:6" x14ac:dyDescent="0.25">
      <c r="C50" s="1">
        <v>5.9</v>
      </c>
      <c r="D50" s="1">
        <v>16.5</v>
      </c>
    </row>
    <row r="51" spans="1:6" x14ac:dyDescent="0.25">
      <c r="C51" s="1">
        <v>35</v>
      </c>
      <c r="D51" s="1">
        <v>110</v>
      </c>
    </row>
    <row r="53" spans="1:6" ht="23.25" x14ac:dyDescent="0.25">
      <c r="A53" s="10">
        <f>(B13+P14)*2.21*C3</f>
        <v>-2.6520000000000003E-3</v>
      </c>
      <c r="B53" s="6" t="s">
        <v>1</v>
      </c>
    </row>
    <row r="55" spans="1:6" x14ac:dyDescent="0.25">
      <c r="A55" s="2"/>
      <c r="B55" s="2" t="s">
        <v>2</v>
      </c>
      <c r="C55" s="2"/>
      <c r="D55" s="2"/>
      <c r="E55" s="2"/>
    </row>
    <row r="56" spans="1:6" x14ac:dyDescent="0.25">
      <c r="A56" s="2" t="s">
        <v>3</v>
      </c>
      <c r="B56" s="2" t="s">
        <v>4</v>
      </c>
      <c r="C56" s="2" t="s">
        <v>5</v>
      </c>
      <c r="D56" s="2"/>
      <c r="E56" s="2"/>
    </row>
    <row r="57" spans="1:6" ht="18.75" x14ac:dyDescent="0.3">
      <c r="A57" s="2" t="s">
        <v>6</v>
      </c>
      <c r="B57" s="2">
        <v>0</v>
      </c>
      <c r="C57" s="2">
        <v>0</v>
      </c>
      <c r="D57" s="2"/>
      <c r="E57" s="8">
        <v>4.66</v>
      </c>
      <c r="F57" s="6" t="s">
        <v>9</v>
      </c>
    </row>
    <row r="58" spans="1:6" x14ac:dyDescent="0.25">
      <c r="A58" s="2" t="s">
        <v>7</v>
      </c>
      <c r="B58" s="2">
        <f>-COS(PI()*E57/1)</f>
        <v>0.48175367410171538</v>
      </c>
      <c r="C58" s="9">
        <f>SIN(PI()*E57/1)</f>
        <v>0.87630668004386347</v>
      </c>
      <c r="D58" s="2"/>
      <c r="E58" s="2"/>
    </row>
  </sheetData>
  <mergeCells count="8">
    <mergeCell ref="G23:L23"/>
    <mergeCell ref="H16:L16"/>
    <mergeCell ref="F14:L14"/>
    <mergeCell ref="O18:P18"/>
    <mergeCell ref="O8:P8"/>
    <mergeCell ref="Q13:T13"/>
    <mergeCell ref="Q14:V14"/>
    <mergeCell ref="F18:F22"/>
  </mergeCells>
  <conditionalFormatting sqref="B8:D8">
    <cfRule type="cellIs" dxfId="27" priority="30" operator="lessThanOrEqual">
      <formula>-0.01</formula>
    </cfRule>
    <cfRule type="cellIs" dxfId="26" priority="31" operator="greaterThanOrEqual">
      <formula>0.01</formula>
    </cfRule>
  </conditionalFormatting>
  <conditionalFormatting sqref="B10">
    <cfRule type="cellIs" dxfId="25" priority="27" operator="lessThanOrEqual">
      <formula>-0.01</formula>
    </cfRule>
    <cfRule type="cellIs" dxfId="24" priority="28" operator="greaterThanOrEqual">
      <formula>0.01</formula>
    </cfRule>
  </conditionalFormatting>
  <conditionalFormatting sqref="C3">
    <cfRule type="cellIs" dxfId="23" priority="1" operator="lessThan">
      <formula>-0.0001</formula>
    </cfRule>
    <cfRule type="cellIs" dxfId="22" priority="2" operator="greaterThan">
      <formula>0.0001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showGridLines="0" workbookViewId="0"/>
  </sheetViews>
  <sheetFormatPr defaultRowHeight="15" x14ac:dyDescent="0.25"/>
  <cols>
    <col min="1" max="1" width="31.5703125" customWidth="1"/>
    <col min="2" max="2" width="15" customWidth="1"/>
    <col min="3" max="3" width="0.7109375" customWidth="1"/>
    <col min="4" max="4" width="14.42578125" customWidth="1"/>
    <col min="5" max="5" width="0.5703125" style="24" customWidth="1"/>
    <col min="6" max="6" width="14.42578125" customWidth="1"/>
    <col min="7" max="7" width="14.28515625" customWidth="1"/>
    <col min="8" max="8" width="14" customWidth="1"/>
    <col min="9" max="9" width="16.85546875" customWidth="1"/>
    <col min="10" max="10" width="15.28515625" customWidth="1"/>
    <col min="11" max="11" width="17.140625" customWidth="1"/>
    <col min="14" max="14" width="12.7109375" bestFit="1" customWidth="1"/>
  </cols>
  <sheetData>
    <row r="1" spans="1:16" ht="21" x14ac:dyDescent="0.35">
      <c r="A1" s="4"/>
      <c r="B1" s="43"/>
      <c r="C1" s="43"/>
      <c r="D1" s="126"/>
      <c r="E1" s="126"/>
      <c r="F1" s="126"/>
    </row>
    <row r="2" spans="1:16" ht="20.25" thickBot="1" x14ac:dyDescent="0.35">
      <c r="A2" s="4"/>
      <c r="B2" s="58" t="s">
        <v>19</v>
      </c>
      <c r="C2" s="57"/>
      <c r="D2" s="59">
        <v>4.915</v>
      </c>
      <c r="F2" s="60">
        <v>-7.7000000000000002E-3</v>
      </c>
      <c r="G2" s="24"/>
      <c r="I2" s="36"/>
      <c r="J2" s="37" t="s">
        <v>16</v>
      </c>
    </row>
    <row r="3" spans="1:16" s="13" customFormat="1" ht="3" customHeight="1" thickTop="1" thickBot="1" x14ac:dyDescent="0.35">
      <c r="A3" s="12"/>
      <c r="B3" s="40"/>
      <c r="C3" s="38"/>
      <c r="D3" s="41"/>
      <c r="E3" s="39"/>
      <c r="F3" s="42"/>
      <c r="G3" s="24"/>
      <c r="H3"/>
    </row>
    <row r="4" spans="1:16" s="16" customFormat="1" ht="20.25" customHeight="1" thickTop="1" thickBot="1" x14ac:dyDescent="0.3">
      <c r="B4" s="56" t="s">
        <v>13</v>
      </c>
      <c r="C4" s="44"/>
      <c r="D4" s="56" t="s">
        <v>14</v>
      </c>
      <c r="E4" s="44"/>
      <c r="F4" s="56" t="s">
        <v>16</v>
      </c>
    </row>
    <row r="5" spans="1:16" ht="21.75" thickBot="1" x14ac:dyDescent="0.35">
      <c r="A5" s="51" t="s">
        <v>21</v>
      </c>
      <c r="B5" s="45">
        <v>45352</v>
      </c>
      <c r="C5" s="46"/>
      <c r="D5" s="45">
        <v>45352</v>
      </c>
      <c r="E5" s="46"/>
      <c r="F5" s="45">
        <v>45352</v>
      </c>
      <c r="I5" s="24"/>
      <c r="J5" s="15">
        <v>44682</v>
      </c>
      <c r="M5" s="15">
        <v>44562</v>
      </c>
      <c r="N5" s="15">
        <v>44986</v>
      </c>
      <c r="P5" s="19">
        <v>44621</v>
      </c>
    </row>
    <row r="6" spans="1:16" ht="22.5" customHeight="1" thickTop="1" thickBot="1" x14ac:dyDescent="0.4">
      <c r="A6" s="61" t="s">
        <v>20</v>
      </c>
      <c r="B6" s="62">
        <v>12.42</v>
      </c>
      <c r="C6" s="63"/>
      <c r="D6" s="62">
        <v>4.4800000000000004</v>
      </c>
      <c r="E6" s="63">
        <v>6.72</v>
      </c>
      <c r="F6" s="62">
        <v>6.02</v>
      </c>
      <c r="H6">
        <f>J6*$D$2</f>
        <v>61.584949999999999</v>
      </c>
      <c r="J6" s="17">
        <v>12.53</v>
      </c>
      <c r="K6" s="5">
        <v>-0.38</v>
      </c>
      <c r="L6" s="3" t="s">
        <v>10</v>
      </c>
      <c r="M6" s="20">
        <v>13.94</v>
      </c>
      <c r="N6" s="25">
        <v>14.01</v>
      </c>
      <c r="P6" s="26">
        <v>6.87</v>
      </c>
    </row>
    <row r="7" spans="1:16" ht="19.5" customHeight="1" thickTop="1" thickBot="1" x14ac:dyDescent="0.4">
      <c r="A7" s="50" t="s">
        <v>22</v>
      </c>
      <c r="B7" s="52">
        <v>3</v>
      </c>
      <c r="C7" s="53">
        <v>-2</v>
      </c>
      <c r="D7" s="54">
        <v>2</v>
      </c>
      <c r="E7" s="55"/>
      <c r="F7" s="52">
        <v>6</v>
      </c>
      <c r="J7" s="27">
        <v>-50</v>
      </c>
      <c r="K7" s="7"/>
      <c r="M7" s="27">
        <v>-5</v>
      </c>
      <c r="N7" s="28">
        <v>-6</v>
      </c>
      <c r="P7" s="27">
        <v>-2</v>
      </c>
    </row>
    <row r="8" spans="1:16" ht="21.75" hidden="1" customHeight="1" thickBot="1" x14ac:dyDescent="0.35">
      <c r="A8" s="50" t="s">
        <v>12</v>
      </c>
      <c r="B8" s="48">
        <v>-1.1999999999999999E-3</v>
      </c>
      <c r="C8" s="47"/>
      <c r="D8" s="49">
        <v>-4.7999999999999996E-3</v>
      </c>
      <c r="E8" s="47"/>
      <c r="F8" s="49">
        <v>-4.7999999999999996E-3</v>
      </c>
      <c r="G8" s="24"/>
      <c r="J8" s="30">
        <v>-3.1300000000000001E-2</v>
      </c>
      <c r="M8" s="14">
        <v>-1E-3</v>
      </c>
      <c r="N8" s="18">
        <v>-1.4E-3</v>
      </c>
      <c r="P8" s="14">
        <v>-3.7000000000000002E-3</v>
      </c>
    </row>
    <row r="9" spans="1:16" ht="22.5" customHeight="1" thickTop="1" thickBot="1" x14ac:dyDescent="0.35">
      <c r="A9" s="61" t="s">
        <v>17</v>
      </c>
      <c r="B9" s="65">
        <f>K6*100</f>
        <v>-38</v>
      </c>
      <c r="C9" s="64"/>
      <c r="D9" s="66" t="s">
        <v>15</v>
      </c>
      <c r="E9" s="64"/>
      <c r="F9" s="66" t="s">
        <v>15</v>
      </c>
      <c r="J9" s="32"/>
      <c r="M9" s="31" t="s">
        <v>15</v>
      </c>
      <c r="N9" s="31" t="s">
        <v>15</v>
      </c>
      <c r="P9" s="31" t="s">
        <v>15</v>
      </c>
    </row>
    <row r="10" spans="1:16" ht="24.75" customHeight="1" thickTop="1" thickBot="1" x14ac:dyDescent="0.4">
      <c r="A10" s="67" t="s">
        <v>23</v>
      </c>
      <c r="B10" s="68">
        <f>(B6+K6)*2.20458*D2</f>
        <v>130.45954882800001</v>
      </c>
      <c r="C10" s="69"/>
      <c r="D10" s="68">
        <f>D6*2.3621*D2</f>
        <v>52.01155232</v>
      </c>
      <c r="E10" s="70"/>
      <c r="F10" s="68">
        <f>F6*2.20458*D2</f>
        <v>65.229774414000005</v>
      </c>
      <c r="G10" s="24"/>
      <c r="J10" s="29">
        <f>J6*2.20458*D2</f>
        <v>135.76894907099998</v>
      </c>
      <c r="M10" s="34">
        <f>M6*2.20458*D2</f>
        <v>151.04701915799998</v>
      </c>
      <c r="N10" s="35">
        <f>N6*2.20458*D2</f>
        <v>151.805504907</v>
      </c>
      <c r="P10" s="33">
        <f>P6*2.3621*D2</f>
        <v>79.758786704999991</v>
      </c>
    </row>
    <row r="11" spans="1:16" ht="3.75" customHeight="1" thickBot="1" x14ac:dyDescent="0.3">
      <c r="A11" s="11"/>
      <c r="B11" s="11"/>
      <c r="C11" s="11"/>
      <c r="D11" s="11"/>
      <c r="E11" s="11"/>
      <c r="F11" s="11"/>
      <c r="G11" s="11"/>
      <c r="H11" s="11"/>
    </row>
    <row r="12" spans="1:16" ht="18.75" customHeight="1" x14ac:dyDescent="0.3">
      <c r="A12" s="127" t="s">
        <v>18</v>
      </c>
      <c r="B12" s="127"/>
      <c r="C12" s="127"/>
      <c r="D12" s="127"/>
      <c r="E12" s="127"/>
      <c r="F12" s="127"/>
      <c r="G12" s="127"/>
      <c r="H12" s="127"/>
    </row>
    <row r="13" spans="1:16" ht="19.5" customHeight="1" x14ac:dyDescent="0.25">
      <c r="J13">
        <v>0</v>
      </c>
    </row>
    <row r="14" spans="1:16" ht="24" customHeight="1" x14ac:dyDescent="0.25">
      <c r="J14" s="10">
        <f>(B12+J13)*2.21*D2</f>
        <v>0</v>
      </c>
    </row>
    <row r="15" spans="1:16" ht="7.5" customHeight="1" x14ac:dyDescent="0.25"/>
    <row r="16" spans="1:16" ht="4.5" customHeight="1" x14ac:dyDescent="0.25"/>
    <row r="17" spans="9:21" x14ac:dyDescent="0.25">
      <c r="J17" s="2"/>
      <c r="K17" s="2" t="s">
        <v>2</v>
      </c>
      <c r="L17" s="2"/>
      <c r="M17" s="2"/>
      <c r="N17" s="2"/>
    </row>
    <row r="18" spans="9:21" x14ac:dyDescent="0.25">
      <c r="J18" s="2" t="s">
        <v>3</v>
      </c>
      <c r="K18" s="2" t="s">
        <v>4</v>
      </c>
      <c r="L18" s="2" t="s">
        <v>5</v>
      </c>
      <c r="M18" s="2"/>
      <c r="N18" s="2"/>
    </row>
    <row r="19" spans="9:21" ht="18.75" x14ac:dyDescent="0.3">
      <c r="J19" s="2" t="s">
        <v>6</v>
      </c>
      <c r="K19" s="2">
        <v>0</v>
      </c>
      <c r="L19" s="2">
        <v>0</v>
      </c>
      <c r="M19" s="2"/>
      <c r="N19" s="8">
        <v>4.66</v>
      </c>
      <c r="O19" s="6" t="s">
        <v>9</v>
      </c>
    </row>
    <row r="20" spans="9:21" x14ac:dyDescent="0.25">
      <c r="J20" s="2" t="s">
        <v>7</v>
      </c>
      <c r="K20" s="2">
        <f>-COS(PI()*N19/1)</f>
        <v>0.48175367410171538</v>
      </c>
      <c r="L20" s="9">
        <f>SIN(PI()*N19/1)</f>
        <v>0.87630668004386347</v>
      </c>
      <c r="M20" s="2"/>
      <c r="N20" s="2"/>
    </row>
    <row r="23" spans="9:21" ht="3.75" customHeight="1" x14ac:dyDescent="0.25">
      <c r="I23" s="4"/>
      <c r="J23" s="4"/>
    </row>
    <row r="25" spans="9:21" ht="3.75" customHeight="1" x14ac:dyDescent="0.25"/>
    <row r="27" spans="9:21" ht="3" customHeight="1" x14ac:dyDescent="0.25"/>
    <row r="28" spans="9:21" x14ac:dyDescent="0.25">
      <c r="R28" t="s">
        <v>11</v>
      </c>
      <c r="T28" t="s">
        <v>0</v>
      </c>
      <c r="U28" t="s">
        <v>1</v>
      </c>
    </row>
    <row r="29" spans="9:21" x14ac:dyDescent="0.25">
      <c r="R29">
        <v>100</v>
      </c>
      <c r="T29" s="1">
        <f t="shared" ref="T29:T36" si="0">T30-0.2</f>
        <v>4.1999999999999993</v>
      </c>
      <c r="U29" s="1">
        <v>12</v>
      </c>
    </row>
    <row r="30" spans="9:21" x14ac:dyDescent="0.25">
      <c r="R30">
        <v>0</v>
      </c>
      <c r="T30" s="1">
        <f t="shared" si="0"/>
        <v>4.3999999999999995</v>
      </c>
      <c r="U30" s="1">
        <v>12.5</v>
      </c>
    </row>
    <row r="31" spans="9:21" x14ac:dyDescent="0.25">
      <c r="R31">
        <v>0</v>
      </c>
      <c r="T31" s="1">
        <f t="shared" si="0"/>
        <v>4.5999999999999996</v>
      </c>
      <c r="U31" s="1">
        <v>13</v>
      </c>
    </row>
    <row r="32" spans="9:21" x14ac:dyDescent="0.25">
      <c r="R32">
        <f>SUM(R29:R31)</f>
        <v>100</v>
      </c>
      <c r="T32" s="1">
        <f t="shared" si="0"/>
        <v>4.8</v>
      </c>
      <c r="U32" s="1">
        <v>13.5</v>
      </c>
    </row>
    <row r="33" spans="6:21" x14ac:dyDescent="0.25">
      <c r="T33" s="1">
        <f t="shared" si="0"/>
        <v>5</v>
      </c>
      <c r="U33" s="1">
        <v>14</v>
      </c>
    </row>
    <row r="34" spans="6:21" x14ac:dyDescent="0.25">
      <c r="T34" s="1">
        <f t="shared" si="0"/>
        <v>5.2</v>
      </c>
      <c r="U34" s="1">
        <v>14.5</v>
      </c>
    </row>
    <row r="35" spans="6:21" x14ac:dyDescent="0.25">
      <c r="T35" s="1">
        <f t="shared" si="0"/>
        <v>5.4</v>
      </c>
      <c r="U35" s="1">
        <v>15</v>
      </c>
    </row>
    <row r="36" spans="6:21" x14ac:dyDescent="0.25">
      <c r="T36" s="1">
        <f t="shared" si="0"/>
        <v>5.6000000000000005</v>
      </c>
      <c r="U36" s="1">
        <v>15.5</v>
      </c>
    </row>
    <row r="37" spans="6:21" x14ac:dyDescent="0.25">
      <c r="T37" s="1">
        <f>T38-0.1</f>
        <v>5.8000000000000007</v>
      </c>
      <c r="U37" s="1">
        <v>16</v>
      </c>
    </row>
    <row r="38" spans="6:21" x14ac:dyDescent="0.25">
      <c r="F38" s="2"/>
      <c r="G38" s="2" t="s">
        <v>2</v>
      </c>
      <c r="H38" s="21"/>
      <c r="I38" s="22"/>
      <c r="T38" s="1">
        <v>5.9</v>
      </c>
      <c r="U38" s="1">
        <v>16.5</v>
      </c>
    </row>
    <row r="39" spans="6:21" x14ac:dyDescent="0.25">
      <c r="F39" s="2" t="s">
        <v>3</v>
      </c>
      <c r="G39" s="2" t="s">
        <v>4</v>
      </c>
      <c r="H39" s="21" t="s">
        <v>5</v>
      </c>
      <c r="I39" s="22" t="s">
        <v>8</v>
      </c>
      <c r="T39" s="1">
        <v>35</v>
      </c>
      <c r="U39" s="1">
        <v>110</v>
      </c>
    </row>
    <row r="40" spans="6:21" ht="18.75" x14ac:dyDescent="0.3">
      <c r="F40" s="2" t="s">
        <v>6</v>
      </c>
      <c r="G40" s="2">
        <v>0</v>
      </c>
      <c r="H40" s="21">
        <v>0</v>
      </c>
      <c r="I40" s="23">
        <v>6.13</v>
      </c>
      <c r="K40" s="6" t="s">
        <v>1</v>
      </c>
    </row>
    <row r="41" spans="6:21" x14ac:dyDescent="0.25">
      <c r="F41" s="2" t="s">
        <v>7</v>
      </c>
      <c r="G41" s="2">
        <f>-COS(PI()*I40/1)</f>
        <v>-0.9177546256839817</v>
      </c>
      <c r="H41" s="21">
        <f>SIN(PI()*I40/1)</f>
        <v>0.39714789063477945</v>
      </c>
      <c r="I41" s="22"/>
    </row>
  </sheetData>
  <mergeCells count="2">
    <mergeCell ref="D1:F1"/>
    <mergeCell ref="A12:H12"/>
  </mergeCells>
  <conditionalFormatting sqref="B8 M8:N8">
    <cfRule type="cellIs" dxfId="21" priority="20" stopIfTrue="1" operator="equal">
      <formula>0</formula>
    </cfRule>
    <cfRule type="cellIs" dxfId="20" priority="21" stopIfTrue="1" operator="lessThanOrEqual">
      <formula>-0.0001</formula>
    </cfRule>
    <cfRule type="cellIs" dxfId="19" priority="22" stopIfTrue="1" operator="greaterThanOrEqual">
      <formula>0.0001</formula>
    </cfRule>
  </conditionalFormatting>
  <conditionalFormatting sqref="M7:N7 P7 B7 D7">
    <cfRule type="cellIs" dxfId="18" priority="18" operator="lessThanOrEqual">
      <formula>0</formula>
    </cfRule>
    <cfRule type="cellIs" dxfId="17" priority="19" operator="greaterThanOrEqual">
      <formula>0</formula>
    </cfRule>
  </conditionalFormatting>
  <conditionalFormatting sqref="P8 D8">
    <cfRule type="cellIs" dxfId="16" priority="15" stopIfTrue="1" operator="equal">
      <formula>0</formula>
    </cfRule>
    <cfRule type="cellIs" dxfId="15" priority="16" stopIfTrue="1" operator="lessThanOrEqual">
      <formula>-0.0001</formula>
    </cfRule>
    <cfRule type="cellIs" dxfId="14" priority="17" stopIfTrue="1" operator="greaterThanOrEqual">
      <formula>0.0001</formula>
    </cfRule>
  </conditionalFormatting>
  <conditionalFormatting sqref="J8">
    <cfRule type="cellIs" dxfId="13" priority="12" stopIfTrue="1" operator="equal">
      <formula>0</formula>
    </cfRule>
    <cfRule type="cellIs" dxfId="12" priority="13" stopIfTrue="1" operator="lessThanOrEqual">
      <formula>-0.0001</formula>
    </cfRule>
    <cfRule type="cellIs" dxfId="11" priority="14" stopIfTrue="1" operator="greaterThanOrEqual">
      <formula>0.0001</formula>
    </cfRule>
  </conditionalFormatting>
  <conditionalFormatting sqref="J7">
    <cfRule type="cellIs" dxfId="10" priority="10" operator="lessThanOrEqual">
      <formula>0</formula>
    </cfRule>
    <cfRule type="cellIs" dxfId="9" priority="11" operator="greaterThanOrEqual">
      <formula>0</formula>
    </cfRule>
  </conditionalFormatting>
  <conditionalFormatting sqref="F7">
    <cfRule type="cellIs" dxfId="8" priority="8" operator="lessThanOrEqual">
      <formula>0</formula>
    </cfRule>
    <cfRule type="cellIs" dxfId="7" priority="9" operator="greaterThanOrEqual">
      <formula>0</formula>
    </cfRule>
  </conditionalFormatting>
  <conditionalFormatting sqref="F8">
    <cfRule type="cellIs" dxfId="6" priority="5" stopIfTrue="1" operator="equal">
      <formula>0</formula>
    </cfRule>
    <cfRule type="cellIs" dxfId="5" priority="6" stopIfTrue="1" operator="lessThanOrEqual">
      <formula>-0.0001</formula>
    </cfRule>
    <cfRule type="cellIs" dxfId="4" priority="7" stopIfTrue="1" operator="greaterThanOrEqual">
      <formula>0.0001</formula>
    </cfRule>
  </conditionalFormatting>
  <conditionalFormatting sqref="B9">
    <cfRule type="cellIs" dxfId="3" priority="3" operator="greaterThanOrEqual">
      <formula>0.3</formula>
    </cfRule>
    <cfRule type="cellIs" dxfId="2" priority="4" operator="lessThanOrEqual">
      <formula>-0.2</formula>
    </cfRule>
  </conditionalFormatting>
  <conditionalFormatting sqref="F2">
    <cfRule type="cellIs" dxfId="1" priority="1" operator="lessThanOrEqual">
      <formula>0</formula>
    </cfRule>
    <cfRule type="cellIs" dxfId="0" priority="2" stopIfTrue="1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B9" sqref="B9"/>
    </sheetView>
  </sheetViews>
  <sheetFormatPr defaultRowHeight="15" x14ac:dyDescent="0.25"/>
  <cols>
    <col min="2" max="2" width="18.5703125" customWidth="1"/>
  </cols>
  <sheetData>
    <row r="3" spans="2:3" x14ac:dyDescent="0.25">
      <c r="B3" t="s">
        <v>24</v>
      </c>
      <c r="C3" s="71"/>
    </row>
    <row r="4" spans="2:3" x14ac:dyDescent="0.25">
      <c r="B4" t="s">
        <v>25</v>
      </c>
    </row>
    <row r="5" spans="2:3" x14ac:dyDescent="0.25">
      <c r="B5" t="s">
        <v>26</v>
      </c>
    </row>
    <row r="6" spans="2:3" x14ac:dyDescent="0.25">
      <c r="B6" t="s">
        <v>27</v>
      </c>
    </row>
    <row r="7" spans="2:3" x14ac:dyDescent="0.25">
      <c r="B7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Atual24</vt:lpstr>
      <vt:lpstr>Simples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2020-04-21T00:13:36Z</dcterms:created>
  <dcterms:modified xsi:type="dcterms:W3CDTF">2024-07-03T13:23:16Z</dcterms:modified>
</cp:coreProperties>
</file>