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TO21" sheetId="1" state="visible" r:id="rId2"/>
    <sheet name="AA25D" sheetId="2" state="visible" r:id="rId3"/>
    <sheet name="AY21" sheetId="3" state="visible" r:id="rId4"/>
    <sheet name="AY24" sheetId="4" state="visible" r:id="rId5"/>
    <sheet name="Portfolio" sheetId="5" state="visible" r:id="rId6"/>
    <sheet name="Output" sheetId="6" state="visible" r:id="rId7"/>
    <sheet name="Ejemplos" sheetId="7" state="visible" r:id="rId8"/>
    <sheet name="Sheet3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<sst xmlns="http://schemas.openxmlformats.org/spreadsheetml/2006/main" count="256" uniqueCount="90">
  <si>
    <t xml:space="preserve">Fecha de Pago</t>
  </si>
  <si>
    <t xml:space="preserve">Fecha de Corte</t>
  </si>
  <si>
    <t xml:space="preserve">Saldo</t>
  </si>
  <si>
    <t xml:space="preserve">Amortización</t>
  </si>
  <si>
    <t xml:space="preserve">Renta</t>
  </si>
  <si>
    <t xml:space="preserve">Cash Flow</t>
  </si>
  <si>
    <t xml:space="preserve">-72,00</t>
  </si>
  <si>
    <t xml:space="preserve">30/09/2019</t>
  </si>
  <si>
    <t xml:space="preserve">100,00</t>
  </si>
  <si>
    <t xml:space="preserve">0,00</t>
  </si>
  <si>
    <t xml:space="preserve">9,10</t>
  </si>
  <si>
    <t xml:space="preserve">31/03/2020</t>
  </si>
  <si>
    <t xml:space="preserve">30/09/2020</t>
  </si>
  <si>
    <t xml:space="preserve">31/03/2021</t>
  </si>
  <si>
    <t xml:space="preserve">30/09/2021</t>
  </si>
  <si>
    <t xml:space="preserve">109,10</t>
  </si>
  <si>
    <t xml:space="preserve">-73</t>
  </si>
  <si>
    <t xml:space="preserve">18/10/2019</t>
  </si>
  <si>
    <t xml:space="preserve">15/10/2019</t>
  </si>
  <si>
    <t xml:space="preserve">2,88</t>
  </si>
  <si>
    <t xml:space="preserve">18/04/2020</t>
  </si>
  <si>
    <t xml:space="preserve">15/04/2020</t>
  </si>
  <si>
    <t xml:space="preserve">18/10/2020</t>
  </si>
  <si>
    <t xml:space="preserve">15/10/2020</t>
  </si>
  <si>
    <t xml:space="preserve">18/04/2021</t>
  </si>
  <si>
    <t xml:space="preserve">15/04/2021</t>
  </si>
  <si>
    <t xml:space="preserve">18/10/2021</t>
  </si>
  <si>
    <t xml:space="preserve">15/10/2021</t>
  </si>
  <si>
    <t xml:space="preserve">18/04/2022</t>
  </si>
  <si>
    <t xml:space="preserve">15/04/2022</t>
  </si>
  <si>
    <t xml:space="preserve">18/10/2022</t>
  </si>
  <si>
    <t xml:space="preserve">14/10/2022</t>
  </si>
  <si>
    <t xml:space="preserve">18/04/2023</t>
  </si>
  <si>
    <t xml:space="preserve">13/04/2023</t>
  </si>
  <si>
    <t xml:space="preserve">67,00</t>
  </si>
  <si>
    <t xml:space="preserve">33,00</t>
  </si>
  <si>
    <t xml:space="preserve">35,88</t>
  </si>
  <si>
    <t xml:space="preserve">18/10/2023</t>
  </si>
  <si>
    <t xml:space="preserve">1,93</t>
  </si>
  <si>
    <t xml:space="preserve">18/04/2024</t>
  </si>
  <si>
    <t xml:space="preserve">14/04/2024</t>
  </si>
  <si>
    <t xml:space="preserve">34,00</t>
  </si>
  <si>
    <t xml:space="preserve">34,93</t>
  </si>
  <si>
    <t xml:space="preserve">18/10/2024</t>
  </si>
  <si>
    <t xml:space="preserve">14/10/2024</t>
  </si>
  <si>
    <t xml:space="preserve">0,98</t>
  </si>
  <si>
    <t xml:space="preserve">18/04/2025</t>
  </si>
  <si>
    <t xml:space="preserve">14/04/2025</t>
  </si>
  <si>
    <t xml:space="preserve">34,98</t>
  </si>
  <si>
    <t xml:space="preserve">22/06/2019</t>
  </si>
  <si>
    <t xml:space="preserve">-89,00</t>
  </si>
  <si>
    <t xml:space="preserve">22/10/2019</t>
  </si>
  <si>
    <t xml:space="preserve">3,44</t>
  </si>
  <si>
    <t xml:space="preserve">22/04/2020</t>
  </si>
  <si>
    <t xml:space="preserve">17/04/2020</t>
  </si>
  <si>
    <t xml:space="preserve">22/10/2020</t>
  </si>
  <si>
    <t xml:space="preserve">19/10/2020</t>
  </si>
  <si>
    <t xml:space="preserve">22/04/2021</t>
  </si>
  <si>
    <t xml:space="preserve">19/04/2021</t>
  </si>
  <si>
    <t xml:space="preserve">103,44</t>
  </si>
  <si>
    <t xml:space="preserve">-74,77</t>
  </si>
  <si>
    <t xml:space="preserve">83,34</t>
  </si>
  <si>
    <t xml:space="preserve">3,65</t>
  </si>
  <si>
    <t xml:space="preserve">66,68</t>
  </si>
  <si>
    <t xml:space="preserve">16,66</t>
  </si>
  <si>
    <t xml:space="preserve">20,31</t>
  </si>
  <si>
    <t xml:space="preserve">2,92</t>
  </si>
  <si>
    <t xml:space="preserve">50,02</t>
  </si>
  <si>
    <t xml:space="preserve">19,58</t>
  </si>
  <si>
    <t xml:space="preserve">2,19</t>
  </si>
  <si>
    <t xml:space="preserve">33,36</t>
  </si>
  <si>
    <t xml:space="preserve">18,85</t>
  </si>
  <si>
    <t xml:space="preserve">1,46</t>
  </si>
  <si>
    <t xml:space="preserve">16,70</t>
  </si>
  <si>
    <t xml:space="preserve">18,12</t>
  </si>
  <si>
    <t xml:space="preserve">0,73</t>
  </si>
  <si>
    <t xml:space="preserve">17,43</t>
  </si>
  <si>
    <t xml:space="preserve">1. Para cada bono, debe haber una Sheet con la informacion del flujo de fondos correspondiente, bajo ese mismo nombre y con las columnas: Fecha de Pago,Fecha de Corte,Saldo,Amortización,Renta,Cash Flow</t>
  </si>
  <si>
    <t xml:space="preserve">2. Introducir las fechas de maturity + YTM de cada uno de los bonos utilizados</t>
  </si>
  <si>
    <t xml:space="preserve">Maturity/YTM Conocidas</t>
  </si>
  <si>
    <t xml:space="preserve">Bono</t>
  </si>
  <si>
    <t xml:space="preserve">Fecha de Maturity</t>
  </si>
  <si>
    <t xml:space="preserve">YTM</t>
  </si>
  <si>
    <t xml:space="preserve">AY21</t>
  </si>
  <si>
    <t xml:space="preserve">22/4/2021</t>
  </si>
  <si>
    <t xml:space="preserve">AY24</t>
  </si>
  <si>
    <t xml:space="preserve">TO21</t>
  </si>
  <si>
    <t xml:space="preserve">https://www.invertironline.com/titulo/cotizacion/BCBA/TO21/BONO-DEL-TESORO-NAC.-ARS-VTO-03-10-21/flujoFondo</t>
  </si>
  <si>
    <t xml:space="preserve">0.45 vs 0.36</t>
  </si>
  <si>
    <t xml:space="preserve">20/08/2019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</si>
</sst>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333333"/>
      <name val="Arial"/>
      <family val="2"/>
      <charset val="1"/>
    </font>
    <font>
      <b val="true"/>
      <sz val="13"/>
      <color rgb="FF333333"/>
      <name val="Arial"/>
      <family val="2"/>
      <charset val="1"/>
    </font>
    <font>
      <sz val="16"/>
      <color rgb="FF4E4E4E"/>
      <name val="Courier New"/>
      <family val="1"/>
      <charset val="1"/>
    </font>
    <font>
      <u val="single"/>
      <sz val="12"/>
      <color rgb="FF0563C1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4E4E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invertironline.com/titulo/cotizacion/BCBA/TO21/BONO-DEL-TESORO-NAC.-ARS-VTO-03-10-21/flujoFondo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invertironline.com/titulo/cotizacion/BCBA/TO21/BONO-DEL-TESORO-NAC.-ARS-VTO-03-10-21/flujoFond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21.5348837209302"/>
    <col collapsed="false" hidden="false" max="2" min="2" style="0" width="18.0883720930233"/>
    <col collapsed="false" hidden="false" max="9" min="3" style="0" width="10.8279069767442"/>
    <col collapsed="false" hidden="false" max="10" min="10" style="0" width="11.9348837209302"/>
    <col collapsed="false" hidden="false" max="1025" min="11" style="0" width="10.8279069767442"/>
  </cols>
  <sheetData>
    <row r="1" customFormat="false" ht="1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6.15" hidden="false" customHeight="false" outlineLevel="0" collapsed="false">
      <c r="A2" s="2" t="n">
        <v>43472</v>
      </c>
      <c r="B2" s="1"/>
      <c r="C2" s="1"/>
      <c r="D2" s="1"/>
      <c r="E2" s="1"/>
      <c r="F2" s="1" t="s">
        <v>6</v>
      </c>
    </row>
    <row r="3" customFormat="false" ht="16.15" hidden="false" customHeight="false" outlineLevel="0" collapsed="false">
      <c r="A3" s="2" t="n">
        <v>43534</v>
      </c>
      <c r="B3" s="1" t="s">
        <v>7</v>
      </c>
      <c r="C3" s="3" t="s">
        <v>8</v>
      </c>
      <c r="D3" s="3" t="s">
        <v>9</v>
      </c>
      <c r="E3" s="3" t="s">
        <v>10</v>
      </c>
      <c r="F3" s="3" t="s">
        <v>10</v>
      </c>
    </row>
    <row r="4" customFormat="false" ht="16.15" hidden="false" customHeight="false" outlineLevel="0" collapsed="false">
      <c r="A4" s="2" t="n">
        <v>43894</v>
      </c>
      <c r="B4" s="1" t="s">
        <v>11</v>
      </c>
      <c r="C4" s="3" t="s">
        <v>8</v>
      </c>
      <c r="D4" s="3" t="s">
        <v>9</v>
      </c>
      <c r="E4" s="3" t="s">
        <v>10</v>
      </c>
      <c r="F4" s="3" t="s">
        <v>10</v>
      </c>
    </row>
    <row r="5" customFormat="false" ht="16.15" hidden="false" customHeight="false" outlineLevel="0" collapsed="false">
      <c r="A5" s="2" t="n">
        <v>43900</v>
      </c>
      <c r="B5" s="1" t="s">
        <v>12</v>
      </c>
      <c r="C5" s="3" t="s">
        <v>8</v>
      </c>
      <c r="D5" s="3" t="s">
        <v>9</v>
      </c>
      <c r="E5" s="3" t="s">
        <v>10</v>
      </c>
      <c r="F5" s="3" t="s">
        <v>10</v>
      </c>
    </row>
    <row r="6" customFormat="false" ht="16.15" hidden="false" customHeight="false" outlineLevel="0" collapsed="false">
      <c r="A6" s="2" t="n">
        <v>44259</v>
      </c>
      <c r="B6" s="1" t="s">
        <v>13</v>
      </c>
      <c r="C6" s="3" t="s">
        <v>8</v>
      </c>
      <c r="D6" s="3" t="s">
        <v>9</v>
      </c>
      <c r="E6" s="3" t="s">
        <v>10</v>
      </c>
      <c r="F6" s="3" t="s">
        <v>10</v>
      </c>
    </row>
    <row r="7" customFormat="false" ht="16.15" hidden="false" customHeight="false" outlineLevel="0" collapsed="false">
      <c r="A7" s="2" t="n">
        <v>44265</v>
      </c>
      <c r="B7" s="1" t="s">
        <v>14</v>
      </c>
      <c r="C7" s="3" t="s">
        <v>9</v>
      </c>
      <c r="D7" s="3" t="s">
        <v>8</v>
      </c>
      <c r="E7" s="3" t="s">
        <v>10</v>
      </c>
      <c r="F7" s="3" t="s">
        <v>15</v>
      </c>
    </row>
    <row r="14" customFormat="false" ht="17" hidden="false" customHeight="false" outlineLevel="0" collapsed="false"/>
    <row r="15" customFormat="false" ht="17" hidden="false" customHeight="false" outlineLevel="0" collapsed="false"/>
    <row r="16" customFormat="false" ht="17" hidden="false" customHeight="false" outlineLevel="0" collapsed="false"/>
    <row r="17" customFormat="false" ht="17" hidden="false" customHeight="false" outlineLevel="0" collapsed="false"/>
    <row r="18" customFormat="false" ht="17" hidden="false" customHeight="false" outlineLevel="0" collapsed="false"/>
    <row r="19" customFormat="false" ht="17" hidden="false" customHeight="false" outlineLevel="0" collapsed="false"/>
    <row r="20" customFormat="false" ht="17" hidden="false" customHeight="false" outlineLevel="0" collapsed="false"/>
    <row r="21" customFormat="false" ht="16.15" hidden="false" customHeight="false" outlineLevel="0" collapsed="false"/>
    <row r="22" customFormat="false" ht="17" hidden="false" customHeight="false" outlineLevel="0" collapsed="false"/>
    <row r="23" customFormat="false" ht="17" hidden="false" customHeight="false" outlineLevel="0" collapsed="false"/>
    <row r="24" customFormat="false" ht="17" hidden="false" customHeight="false" outlineLevel="0" collapsed="false"/>
    <row r="25" customFormat="false" ht="17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6.8604651162791"/>
    <col collapsed="false" hidden="false" max="2" min="2" style="0" width="19.9348837209302"/>
    <col collapsed="false" hidden="false" max="1025" min="3" style="0" width="10.8279069767442"/>
  </cols>
  <sheetData>
    <row r="1" customFormat="false" ht="1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v>43531</v>
      </c>
      <c r="B2" s="1"/>
      <c r="C2" s="1"/>
      <c r="D2" s="1"/>
      <c r="E2" s="1"/>
      <c r="F2" s="4" t="s">
        <v>16</v>
      </c>
    </row>
    <row r="3" customFormat="false" ht="15" hidden="false" customHeight="false" outlineLevel="0" collapsed="false">
      <c r="A3" s="1" t="s">
        <v>17</v>
      </c>
      <c r="B3" s="1" t="s">
        <v>18</v>
      </c>
      <c r="C3" s="3" t="s">
        <v>8</v>
      </c>
      <c r="D3" s="3" t="s">
        <v>9</v>
      </c>
      <c r="E3" s="3" t="s">
        <v>19</v>
      </c>
      <c r="F3" s="3" t="s">
        <v>19</v>
      </c>
    </row>
    <row r="4" customFormat="false" ht="15" hidden="false" customHeight="false" outlineLevel="0" collapsed="false">
      <c r="A4" s="1" t="s">
        <v>20</v>
      </c>
      <c r="B4" s="1" t="s">
        <v>21</v>
      </c>
      <c r="C4" s="3" t="s">
        <v>8</v>
      </c>
      <c r="D4" s="3" t="s">
        <v>9</v>
      </c>
      <c r="E4" s="3" t="s">
        <v>19</v>
      </c>
      <c r="F4" s="3" t="s">
        <v>19</v>
      </c>
    </row>
    <row r="5" customFormat="false" ht="15" hidden="false" customHeight="false" outlineLevel="0" collapsed="false">
      <c r="A5" s="1" t="s">
        <v>22</v>
      </c>
      <c r="B5" s="1" t="s">
        <v>23</v>
      </c>
      <c r="C5" s="3" t="s">
        <v>8</v>
      </c>
      <c r="D5" s="3" t="s">
        <v>9</v>
      </c>
      <c r="E5" s="3" t="s">
        <v>19</v>
      </c>
      <c r="F5" s="3" t="s">
        <v>19</v>
      </c>
    </row>
    <row r="6" customFormat="false" ht="15" hidden="false" customHeight="false" outlineLevel="0" collapsed="false">
      <c r="A6" s="1" t="s">
        <v>24</v>
      </c>
      <c r="B6" s="1" t="s">
        <v>25</v>
      </c>
      <c r="C6" s="3" t="s">
        <v>8</v>
      </c>
      <c r="D6" s="3" t="s">
        <v>9</v>
      </c>
      <c r="E6" s="3" t="s">
        <v>19</v>
      </c>
      <c r="F6" s="3" t="s">
        <v>19</v>
      </c>
    </row>
    <row r="7" customFormat="false" ht="15" hidden="false" customHeight="false" outlineLevel="0" collapsed="false">
      <c r="A7" s="1" t="s">
        <v>26</v>
      </c>
      <c r="B7" s="1" t="s">
        <v>27</v>
      </c>
      <c r="C7" s="3" t="s">
        <v>8</v>
      </c>
      <c r="D7" s="3" t="s">
        <v>9</v>
      </c>
      <c r="E7" s="3" t="s">
        <v>19</v>
      </c>
      <c r="F7" s="3" t="s">
        <v>19</v>
      </c>
    </row>
    <row r="8" customFormat="false" ht="15" hidden="false" customHeight="false" outlineLevel="0" collapsed="false">
      <c r="A8" s="1" t="s">
        <v>28</v>
      </c>
      <c r="B8" s="1" t="s">
        <v>29</v>
      </c>
      <c r="C8" s="3" t="s">
        <v>8</v>
      </c>
      <c r="D8" s="3" t="s">
        <v>9</v>
      </c>
      <c r="E8" s="3" t="s">
        <v>19</v>
      </c>
      <c r="F8" s="3" t="s">
        <v>19</v>
      </c>
    </row>
    <row r="9" customFormat="false" ht="15" hidden="false" customHeight="false" outlineLevel="0" collapsed="false">
      <c r="A9" s="1" t="s">
        <v>30</v>
      </c>
      <c r="B9" s="1" t="s">
        <v>31</v>
      </c>
      <c r="C9" s="3" t="s">
        <v>8</v>
      </c>
      <c r="D9" s="3" t="s">
        <v>9</v>
      </c>
      <c r="E9" s="3" t="s">
        <v>19</v>
      </c>
      <c r="F9" s="3" t="s">
        <v>19</v>
      </c>
    </row>
    <row r="10" customFormat="false" ht="15" hidden="false" customHeight="false" outlineLevel="0" collapsed="false">
      <c r="A10" s="1" t="s">
        <v>32</v>
      </c>
      <c r="B10" s="1" t="s">
        <v>33</v>
      </c>
      <c r="C10" s="3" t="s">
        <v>34</v>
      </c>
      <c r="D10" s="3" t="s">
        <v>35</v>
      </c>
      <c r="E10" s="3" t="s">
        <v>19</v>
      </c>
      <c r="F10" s="3" t="s">
        <v>36</v>
      </c>
    </row>
    <row r="11" customFormat="false" ht="15" hidden="false" customHeight="false" outlineLevel="0" collapsed="false">
      <c r="A11" s="1" t="s">
        <v>37</v>
      </c>
      <c r="B11" s="2" t="n">
        <v>45270</v>
      </c>
      <c r="C11" s="3" t="s">
        <v>34</v>
      </c>
      <c r="D11" s="3" t="s">
        <v>9</v>
      </c>
      <c r="E11" s="3" t="s">
        <v>38</v>
      </c>
      <c r="F11" s="3" t="s">
        <v>38</v>
      </c>
    </row>
    <row r="12" customFormat="false" ht="15" hidden="false" customHeight="false" outlineLevel="0" collapsed="false">
      <c r="A12" s="1" t="s">
        <v>39</v>
      </c>
      <c r="B12" s="1" t="s">
        <v>40</v>
      </c>
      <c r="C12" s="3" t="s">
        <v>41</v>
      </c>
      <c r="D12" s="3" t="s">
        <v>35</v>
      </c>
      <c r="E12" s="3" t="s">
        <v>38</v>
      </c>
      <c r="F12" s="3" t="s">
        <v>42</v>
      </c>
    </row>
    <row r="13" customFormat="false" ht="15" hidden="false" customHeight="false" outlineLevel="0" collapsed="false">
      <c r="A13" s="1" t="s">
        <v>43</v>
      </c>
      <c r="B13" s="1" t="s">
        <v>44</v>
      </c>
      <c r="C13" s="3" t="s">
        <v>41</v>
      </c>
      <c r="D13" s="3" t="s">
        <v>9</v>
      </c>
      <c r="E13" s="3" t="s">
        <v>45</v>
      </c>
      <c r="F13" s="3" t="s">
        <v>45</v>
      </c>
    </row>
    <row r="14" customFormat="false" ht="15" hidden="false" customHeight="false" outlineLevel="0" collapsed="false">
      <c r="A14" s="1" t="s">
        <v>46</v>
      </c>
      <c r="B14" s="1" t="s">
        <v>47</v>
      </c>
      <c r="C14" s="3" t="s">
        <v>9</v>
      </c>
      <c r="D14" s="3" t="s">
        <v>41</v>
      </c>
      <c r="E14" s="3" t="s">
        <v>45</v>
      </c>
      <c r="F14" s="3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" min="1" style="0" width="24.1209302325581"/>
    <col collapsed="false" hidden="false" max="2" min="2" style="0" width="18.0883720930233"/>
    <col collapsed="false" hidden="false" max="5" min="3" style="0" width="10.8279069767442"/>
    <col collapsed="false" hidden="false" max="6" min="6" style="0" width="16.4883720930233"/>
    <col collapsed="false" hidden="false" max="1025" min="7" style="0" width="10.8279069767442"/>
  </cols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7" hidden="false" customHeight="false" outlineLevel="0" collapsed="false">
      <c r="A2" s="1" t="s">
        <v>49</v>
      </c>
      <c r="B2" s="1"/>
      <c r="C2" s="1"/>
      <c r="D2" s="1"/>
      <c r="E2" s="1"/>
      <c r="F2" s="1" t="s">
        <v>50</v>
      </c>
    </row>
    <row r="3" customFormat="false" ht="17" hidden="false" customHeight="false" outlineLevel="0" collapsed="false">
      <c r="A3" s="1" t="s">
        <v>51</v>
      </c>
      <c r="B3" s="1" t="s">
        <v>17</v>
      </c>
      <c r="C3" s="3" t="s">
        <v>8</v>
      </c>
      <c r="D3" s="3" t="s">
        <v>9</v>
      </c>
      <c r="E3" s="3" t="s">
        <v>52</v>
      </c>
      <c r="F3" s="3" t="s">
        <v>52</v>
      </c>
    </row>
    <row r="4" customFormat="false" ht="17" hidden="false" customHeight="false" outlineLevel="0" collapsed="false">
      <c r="A4" s="1" t="s">
        <v>53</v>
      </c>
      <c r="B4" s="1" t="s">
        <v>54</v>
      </c>
      <c r="C4" s="3" t="s">
        <v>8</v>
      </c>
      <c r="D4" s="3" t="s">
        <v>9</v>
      </c>
      <c r="E4" s="3" t="s">
        <v>52</v>
      </c>
      <c r="F4" s="3" t="s">
        <v>52</v>
      </c>
    </row>
    <row r="5" customFormat="false" ht="17" hidden="false" customHeight="false" outlineLevel="0" collapsed="false">
      <c r="A5" s="1" t="s">
        <v>55</v>
      </c>
      <c r="B5" s="1" t="s">
        <v>56</v>
      </c>
      <c r="C5" s="3" t="s">
        <v>8</v>
      </c>
      <c r="D5" s="3" t="s">
        <v>9</v>
      </c>
      <c r="E5" s="3" t="s">
        <v>52</v>
      </c>
      <c r="F5" s="3" t="s">
        <v>52</v>
      </c>
    </row>
    <row r="6" customFormat="false" ht="17" hidden="false" customHeight="false" outlineLevel="0" collapsed="false">
      <c r="A6" s="1" t="s">
        <v>57</v>
      </c>
      <c r="B6" s="1" t="s">
        <v>58</v>
      </c>
      <c r="C6" s="3" t="s">
        <v>9</v>
      </c>
      <c r="D6" s="3" t="s">
        <v>8</v>
      </c>
      <c r="E6" s="3" t="s">
        <v>52</v>
      </c>
      <c r="F6" s="3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6.4883720930233"/>
    <col collapsed="false" hidden="false" max="2" min="2" style="0" width="16"/>
    <col collapsed="false" hidden="false" max="3" min="3" style="0" width="10.8279069767442"/>
    <col collapsed="false" hidden="false" max="4" min="4" style="0" width="15.3813953488372"/>
    <col collapsed="false" hidden="false" max="5" min="5" style="0" width="10.8279069767442"/>
    <col collapsed="false" hidden="false" max="6" min="6" style="0" width="13.1674418604651"/>
    <col collapsed="false" hidden="false" max="1025" min="7" style="0" width="10.8279069767442"/>
  </cols>
  <sheetData>
    <row r="1" customFormat="false" ht="1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49</v>
      </c>
      <c r="B2" s="1"/>
      <c r="C2" s="1"/>
      <c r="D2" s="1"/>
      <c r="E2" s="1"/>
      <c r="F2" s="1" t="s">
        <v>60</v>
      </c>
    </row>
    <row r="3" customFormat="false" ht="15" hidden="false" customHeight="false" outlineLevel="0" collapsed="false">
      <c r="A3" s="2" t="n">
        <v>43657</v>
      </c>
      <c r="B3" s="2" t="n">
        <v>43566</v>
      </c>
      <c r="C3" s="3" t="s">
        <v>61</v>
      </c>
      <c r="D3" s="3" t="s">
        <v>9</v>
      </c>
      <c r="E3" s="3" t="s">
        <v>62</v>
      </c>
      <c r="F3" s="3" t="s">
        <v>62</v>
      </c>
    </row>
    <row r="4" customFormat="false" ht="15" hidden="false" customHeight="false" outlineLevel="0" collapsed="false">
      <c r="A4" s="2" t="n">
        <v>44017</v>
      </c>
      <c r="B4" s="2" t="n">
        <v>43926</v>
      </c>
      <c r="C4" s="3" t="s">
        <v>63</v>
      </c>
      <c r="D4" s="3" t="s">
        <v>64</v>
      </c>
      <c r="E4" s="3" t="s">
        <v>62</v>
      </c>
      <c r="F4" s="3" t="s">
        <v>65</v>
      </c>
    </row>
    <row r="5" customFormat="false" ht="15" hidden="false" customHeight="false" outlineLevel="0" collapsed="false">
      <c r="A5" s="2" t="n">
        <v>44023</v>
      </c>
      <c r="B5" s="2" t="n">
        <v>43932</v>
      </c>
      <c r="C5" s="3" t="s">
        <v>63</v>
      </c>
      <c r="D5" s="3" t="s">
        <v>9</v>
      </c>
      <c r="E5" s="3" t="s">
        <v>66</v>
      </c>
      <c r="F5" s="3" t="s">
        <v>66</v>
      </c>
    </row>
    <row r="6" customFormat="false" ht="15" hidden="false" customHeight="false" outlineLevel="0" collapsed="false">
      <c r="A6" s="2" t="n">
        <v>44382</v>
      </c>
      <c r="B6" s="2" t="n">
        <v>44291</v>
      </c>
      <c r="C6" s="3" t="s">
        <v>67</v>
      </c>
      <c r="D6" s="3" t="s">
        <v>64</v>
      </c>
      <c r="E6" s="3" t="s">
        <v>66</v>
      </c>
      <c r="F6" s="3" t="s">
        <v>68</v>
      </c>
    </row>
    <row r="7" customFormat="false" ht="15" hidden="false" customHeight="false" outlineLevel="0" collapsed="false">
      <c r="A7" s="2" t="n">
        <v>44388</v>
      </c>
      <c r="B7" s="2" t="n">
        <v>44297</v>
      </c>
      <c r="C7" s="3" t="s">
        <v>67</v>
      </c>
      <c r="D7" s="3" t="s">
        <v>9</v>
      </c>
      <c r="E7" s="3" t="s">
        <v>69</v>
      </c>
      <c r="F7" s="3" t="s">
        <v>69</v>
      </c>
    </row>
    <row r="8" customFormat="false" ht="15" hidden="false" customHeight="false" outlineLevel="0" collapsed="false">
      <c r="A8" s="2" t="n">
        <v>44747</v>
      </c>
      <c r="B8" s="2" t="n">
        <v>44656</v>
      </c>
      <c r="C8" s="3" t="s">
        <v>70</v>
      </c>
      <c r="D8" s="3" t="s">
        <v>64</v>
      </c>
      <c r="E8" s="3" t="s">
        <v>69</v>
      </c>
      <c r="F8" s="3" t="s">
        <v>71</v>
      </c>
    </row>
    <row r="9" customFormat="false" ht="15" hidden="false" customHeight="false" outlineLevel="0" collapsed="false">
      <c r="A9" s="2" t="n">
        <v>44753</v>
      </c>
      <c r="B9" s="2" t="n">
        <v>44662</v>
      </c>
      <c r="C9" s="3" t="s">
        <v>70</v>
      </c>
      <c r="D9" s="3" t="s">
        <v>9</v>
      </c>
      <c r="E9" s="3" t="s">
        <v>72</v>
      </c>
      <c r="F9" s="3" t="s">
        <v>72</v>
      </c>
    </row>
    <row r="10" customFormat="false" ht="15" hidden="false" customHeight="false" outlineLevel="0" collapsed="false">
      <c r="A10" s="2" t="n">
        <v>45112</v>
      </c>
      <c r="B10" s="2" t="n">
        <v>44990</v>
      </c>
      <c r="C10" s="3" t="s">
        <v>73</v>
      </c>
      <c r="D10" s="3" t="s">
        <v>64</v>
      </c>
      <c r="E10" s="3" t="s">
        <v>72</v>
      </c>
      <c r="F10" s="3" t="s">
        <v>74</v>
      </c>
    </row>
    <row r="11" customFormat="false" ht="15" hidden="false" customHeight="false" outlineLevel="0" collapsed="false">
      <c r="A11" s="2" t="n">
        <v>45118</v>
      </c>
      <c r="B11" s="2" t="n">
        <v>44968</v>
      </c>
      <c r="C11" s="3" t="s">
        <v>73</v>
      </c>
      <c r="D11" s="3" t="s">
        <v>9</v>
      </c>
      <c r="E11" s="3" t="s">
        <v>75</v>
      </c>
      <c r="F11" s="3" t="s">
        <v>75</v>
      </c>
    </row>
    <row r="12" customFormat="false" ht="15" hidden="false" customHeight="false" outlineLevel="0" collapsed="false">
      <c r="A12" s="2" t="n">
        <v>45478</v>
      </c>
      <c r="B12" s="2" t="n">
        <v>45327</v>
      </c>
      <c r="C12" s="3" t="s">
        <v>9</v>
      </c>
      <c r="D12" s="3" t="s">
        <v>73</v>
      </c>
      <c r="E12" s="3" t="s">
        <v>75</v>
      </c>
      <c r="F12" s="3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6"/>
  <cols>
    <col collapsed="false" hidden="false" max="1" min="1" style="0" width="16.246511627907"/>
    <col collapsed="false" hidden="false" max="2" min="2" style="0" width="10.8279069767442"/>
    <col collapsed="false" hidden="false" max="3" min="3" style="0" width="17.353488372093"/>
    <col collapsed="false" hidden="false" max="1025" min="4" style="0" width="10.8279069767442"/>
  </cols>
  <sheetData>
    <row r="1" customFormat="false" ht="16" hidden="false" customHeight="false" outlineLevel="0" collapsed="false">
      <c r="A1" s="0" t="s">
        <v>77</v>
      </c>
    </row>
    <row r="2" customFormat="false" ht="16" hidden="false" customHeight="false" outlineLevel="0" collapsed="false">
      <c r="A2" s="0" t="s">
        <v>78</v>
      </c>
    </row>
    <row r="4" customFormat="false" ht="16" hidden="false" customHeight="false" outlineLevel="0" collapsed="false">
      <c r="B4" s="5" t="s">
        <v>79</v>
      </c>
      <c r="C4" s="5"/>
      <c r="D4" s="5"/>
    </row>
    <row r="5" customFormat="false" ht="16" hidden="false" customHeight="false" outlineLevel="0" collapsed="false">
      <c r="B5" s="0" t="s">
        <v>80</v>
      </c>
      <c r="C5" s="6" t="s">
        <v>81</v>
      </c>
      <c r="D5" s="6" t="s">
        <v>82</v>
      </c>
    </row>
    <row r="6" customFormat="false" ht="16" hidden="false" customHeight="false" outlineLevel="0" collapsed="false">
      <c r="B6" s="0" t="s">
        <v>83</v>
      </c>
      <c r="C6" s="7" t="s">
        <v>84</v>
      </c>
    </row>
    <row r="7" customFormat="false" ht="16" hidden="false" customHeight="false" outlineLevel="0" collapsed="false">
      <c r="B7" s="0" t="s">
        <v>85</v>
      </c>
      <c r="C7" s="8" t="n">
        <v>45478</v>
      </c>
    </row>
  </sheetData>
  <mergeCells count="1">
    <mergeCell ref="B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" min="1" style="0" width="19.5674418604651"/>
    <col collapsed="false" hidden="false" max="1025" min="2" style="0" width="10.8279069767442"/>
  </cols>
  <sheetData>
    <row r="1" customFormat="false" ht="21" hidden="false" customHeight="false" outlineLevel="0" collapsed="false">
      <c r="A1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3" activeCellId="0" sqref="L33"/>
    </sheetView>
  </sheetViews>
  <sheetFormatPr defaultRowHeight="16"/>
  <cols>
    <col collapsed="false" hidden="false" max="10" min="1" style="0" width="10.8279069767442"/>
    <col collapsed="false" hidden="false" max="11" min="11" style="0" width="15.7023255813953"/>
    <col collapsed="false" hidden="false" max="1025" min="12" style="0" width="10.8279069767442"/>
  </cols>
  <sheetData>
    <row r="2" customFormat="false" ht="16" hidden="false" customHeight="false" outlineLevel="0" collapsed="false">
      <c r="B2" s="0" t="s">
        <v>86</v>
      </c>
    </row>
    <row r="3" customFormat="false" ht="16" hidden="false" customHeight="false" outlineLevel="0" collapsed="false">
      <c r="A3" s="10" t="s">
        <v>87</v>
      </c>
      <c r="G3" s="0" t="s">
        <v>88</v>
      </c>
    </row>
    <row r="4" customFormat="false" ht="16" hidden="false" customHeight="false" outlineLevel="0" collapsed="false">
      <c r="H4" s="0" t="s">
        <v>82</v>
      </c>
      <c r="I4" s="0" t="n">
        <v>0.4593</v>
      </c>
      <c r="M4" s="0" t="s">
        <v>82</v>
      </c>
      <c r="N4" s="0" t="n">
        <v>0.06</v>
      </c>
    </row>
    <row r="5" customFormat="false" ht="16.15" hidden="false" customHeight="false" outlineLevel="0" collapsed="false">
      <c r="F5" s="2" t="n">
        <v>43531</v>
      </c>
      <c r="G5" s="0" t="n">
        <v>-72</v>
      </c>
      <c r="I5" s="0" t="n">
        <f aca="false">2*((1+I4)^0.5-1)</f>
        <v>0.416029801140706</v>
      </c>
    </row>
    <row r="6" customFormat="false" ht="17" hidden="false" customHeight="false" outlineLevel="0" collapsed="false">
      <c r="F6" s="2" t="n">
        <v>43534</v>
      </c>
      <c r="G6" s="0" t="n">
        <v>9.1</v>
      </c>
      <c r="H6" s="0" t="e">
        <f aca="false">G6/(1+$I$4)^F6</f>
        <v>#NUM!</v>
      </c>
      <c r="K6" s="0" t="n">
        <v>0.5</v>
      </c>
      <c r="L6" s="0" t="n">
        <v>3</v>
      </c>
      <c r="M6" s="0" t="n">
        <f aca="false">L6/(1+$N$4)^K6</f>
        <v>2.91385758707179</v>
      </c>
    </row>
    <row r="7" customFormat="false" ht="17" hidden="false" customHeight="false" outlineLevel="0" collapsed="false">
      <c r="F7" s="2" t="n">
        <v>43894</v>
      </c>
      <c r="G7" s="0" t="n">
        <v>9.1</v>
      </c>
      <c r="H7" s="0" t="e">
        <f aca="false">G7/(1+$I$4)^F7</f>
        <v>#NUM!</v>
      </c>
      <c r="K7" s="0" t="n">
        <v>1</v>
      </c>
      <c r="L7" s="0" t="n">
        <v>3</v>
      </c>
      <c r="M7" s="0" t="n">
        <f aca="false">L7/(1+$N$4)^K7</f>
        <v>2.83018867924528</v>
      </c>
    </row>
    <row r="8" customFormat="false" ht="17" hidden="false" customHeight="false" outlineLevel="0" collapsed="false">
      <c r="F8" s="2" t="n">
        <v>43900</v>
      </c>
      <c r="G8" s="0" t="n">
        <v>9.1</v>
      </c>
      <c r="H8" s="0" t="e">
        <f aca="false">G8/(1+$I$4)^F8</f>
        <v>#NUM!</v>
      </c>
      <c r="K8" s="0" t="n">
        <v>1.5</v>
      </c>
      <c r="L8" s="0" t="n">
        <v>3</v>
      </c>
      <c r="M8" s="0" t="n">
        <f aca="false">L8/(1+$N$4)^K8</f>
        <v>2.74892225195452</v>
      </c>
    </row>
    <row r="9" customFormat="false" ht="17" hidden="false" customHeight="false" outlineLevel="0" collapsed="false">
      <c r="F9" s="2" t="n">
        <v>44259</v>
      </c>
      <c r="G9" s="0" t="n">
        <v>9.1</v>
      </c>
      <c r="H9" s="0" t="e">
        <f aca="false">G9/(1+$I$4)^F9</f>
        <v>#NUM!</v>
      </c>
      <c r="K9" s="0" t="n">
        <v>2</v>
      </c>
      <c r="L9" s="0" t="n">
        <v>3</v>
      </c>
      <c r="M9" s="0" t="n">
        <f aca="false">L9/(1+$N$4)^K9</f>
        <v>2.66998932004272</v>
      </c>
    </row>
    <row r="10" customFormat="false" ht="17" hidden="false" customHeight="false" outlineLevel="0" collapsed="false">
      <c r="F10" s="2" t="n">
        <v>44265</v>
      </c>
      <c r="G10" s="0" t="n">
        <v>109.1</v>
      </c>
      <c r="H10" s="0" t="e">
        <f aca="false">G10/(1+$I$4)^F10</f>
        <v>#NUM!</v>
      </c>
      <c r="K10" s="0" t="n">
        <v>2.5</v>
      </c>
      <c r="L10" s="0" t="n">
        <v>103</v>
      </c>
      <c r="M10" s="0" t="n">
        <f aca="false">L10/(1+$N$4)^K10</f>
        <v>89.037418852615</v>
      </c>
    </row>
    <row r="11" customFormat="false" ht="17" hidden="false" customHeight="false" outlineLevel="0" collapsed="false">
      <c r="F11" s="2"/>
      <c r="H11" s="0" t="e">
        <f aca="false">SUM(H6:H10)</f>
        <v>#NUM!</v>
      </c>
      <c r="I11" s="11"/>
      <c r="M11" s="0" t="n">
        <f aca="false">SUM(M6:M10)</f>
        <v>100.200376690929</v>
      </c>
    </row>
    <row r="12" customFormat="false" ht="15" hidden="false" customHeight="false" outlineLevel="0" collapsed="false">
      <c r="D12" s="12"/>
      <c r="G12" s="0" t="n">
        <f aca="false">2*IRR(G5:G10)</f>
        <v>0.36134932768154</v>
      </c>
    </row>
    <row r="13" customFormat="false" ht="16" hidden="false" customHeight="false" outlineLevel="0" collapsed="false">
      <c r="G13" s="0" t="n">
        <f aca="false">XIRR(G5:G10,F5:F10,0.1)</f>
        <v>0.519755719207344</v>
      </c>
      <c r="H13" s="0" t="n">
        <f aca="false">(G13+1)^0.5-1</f>
        <v>0.232783727669758</v>
      </c>
    </row>
    <row r="14" customFormat="false" ht="16" hidden="false" customHeight="false" outlineLevel="0" collapsed="false">
      <c r="H14" s="0" t="n">
        <f aca="false">H13*2</f>
        <v>0.465567455339516</v>
      </c>
      <c r="N14" s="0" t="n">
        <f aca="false">(G13+1)^0.5-1</f>
        <v>0.232783727669758</v>
      </c>
    </row>
    <row r="15" customFormat="false" ht="17" hidden="false" customHeight="false" outlineLevel="0" collapsed="false">
      <c r="F15" s="2" t="n">
        <v>43531</v>
      </c>
      <c r="G15" s="1"/>
      <c r="H15" s="1"/>
      <c r="I15" s="1"/>
      <c r="J15" s="1"/>
      <c r="K15" s="1" t="s">
        <v>6</v>
      </c>
      <c r="N15" s="0" t="n">
        <f aca="false">N14*2</f>
        <v>0.465567455339516</v>
      </c>
    </row>
    <row r="16" customFormat="false" ht="17" hidden="false" customHeight="false" outlineLevel="0" collapsed="false">
      <c r="F16" s="2" t="n">
        <v>43534</v>
      </c>
      <c r="G16" s="1" t="s">
        <v>7</v>
      </c>
      <c r="H16" s="3" t="s">
        <v>8</v>
      </c>
      <c r="I16" s="3" t="s">
        <v>9</v>
      </c>
      <c r="J16" s="3" t="s">
        <v>10</v>
      </c>
      <c r="K16" s="3" t="s">
        <v>10</v>
      </c>
    </row>
    <row r="17" customFormat="false" ht="17" hidden="false" customHeight="false" outlineLevel="0" collapsed="false">
      <c r="F17" s="2" t="n">
        <v>43894</v>
      </c>
      <c r="G17" s="1" t="s">
        <v>11</v>
      </c>
      <c r="H17" s="3" t="s">
        <v>8</v>
      </c>
      <c r="I17" s="3" t="s">
        <v>9</v>
      </c>
      <c r="J17" s="3" t="s">
        <v>10</v>
      </c>
      <c r="K17" s="3" t="s">
        <v>10</v>
      </c>
    </row>
    <row r="18" customFormat="false" ht="17" hidden="false" customHeight="false" outlineLevel="0" collapsed="false">
      <c r="F18" s="2" t="n">
        <v>43900</v>
      </c>
      <c r="G18" s="1" t="s">
        <v>12</v>
      </c>
      <c r="H18" s="3" t="s">
        <v>8</v>
      </c>
      <c r="I18" s="3" t="s">
        <v>9</v>
      </c>
      <c r="J18" s="3" t="s">
        <v>10</v>
      </c>
      <c r="K18" s="3" t="s">
        <v>10</v>
      </c>
    </row>
    <row r="19" customFormat="false" ht="17" hidden="false" customHeight="false" outlineLevel="0" collapsed="false">
      <c r="F19" s="2" t="n">
        <v>44259</v>
      </c>
      <c r="G19" s="1" t="s">
        <v>13</v>
      </c>
      <c r="H19" s="3" t="s">
        <v>8</v>
      </c>
      <c r="I19" s="3" t="s">
        <v>9</v>
      </c>
      <c r="J19" s="3" t="s">
        <v>10</v>
      </c>
      <c r="K19" s="3" t="s">
        <v>10</v>
      </c>
    </row>
    <row r="20" customFormat="false" ht="17" hidden="false" customHeight="false" outlineLevel="0" collapsed="false">
      <c r="F20" s="2" t="n">
        <v>44265</v>
      </c>
      <c r="G20" s="1" t="s">
        <v>14</v>
      </c>
    </row>
    <row r="22" customFormat="false" ht="16" hidden="false" customHeight="false" outlineLevel="0" collapsed="false">
      <c r="C22" s="13" t="n">
        <v>43649</v>
      </c>
      <c r="D22" s="0" t="n">
        <v>-73</v>
      </c>
    </row>
    <row r="23" customFormat="false" ht="16.15" hidden="false" customHeight="false" outlineLevel="0" collapsed="false">
      <c r="B23" s="14"/>
      <c r="C23" s="14" t="n">
        <v>43756</v>
      </c>
      <c r="D23" s="15" t="n">
        <v>2.88</v>
      </c>
      <c r="E23" s="15"/>
      <c r="F23" s="14"/>
      <c r="J23" s="1" t="s">
        <v>0</v>
      </c>
      <c r="K23" s="1" t="s">
        <v>5</v>
      </c>
      <c r="L23" s="1"/>
      <c r="M23" s="1"/>
      <c r="N23" s="1"/>
      <c r="O23" s="1"/>
    </row>
    <row r="24" customFormat="false" ht="16.15" hidden="false" customHeight="false" outlineLevel="0" collapsed="false">
      <c r="B24" s="16"/>
      <c r="C24" s="14" t="n">
        <v>43939</v>
      </c>
      <c r="D24" s="15" t="n">
        <v>2.88</v>
      </c>
      <c r="E24" s="15"/>
      <c r="F24" s="15"/>
      <c r="G24" s="14"/>
      <c r="J24" s="2" t="s">
        <v>89</v>
      </c>
      <c r="K24" s="17" t="n">
        <v>-70</v>
      </c>
      <c r="L24" s="18"/>
      <c r="M24" s="18"/>
      <c r="N24" s="18"/>
      <c r="O24" s="17"/>
    </row>
    <row r="25" customFormat="false" ht="16.15" hidden="false" customHeight="false" outlineLevel="0" collapsed="false">
      <c r="B25" s="16"/>
      <c r="C25" s="14" t="n">
        <v>44122</v>
      </c>
      <c r="D25" s="15" t="n">
        <v>2.88</v>
      </c>
      <c r="E25" s="15"/>
      <c r="F25" s="15"/>
      <c r="G25" s="14"/>
      <c r="J25" s="2" t="n">
        <v>43534</v>
      </c>
      <c r="K25" s="19" t="n">
        <v>9.1</v>
      </c>
      <c r="L25" s="19"/>
      <c r="M25" s="19"/>
      <c r="N25" s="19"/>
      <c r="O25" s="19"/>
    </row>
    <row r="26" customFormat="false" ht="16.15" hidden="false" customHeight="false" outlineLevel="0" collapsed="false">
      <c r="B26" s="16"/>
      <c r="C26" s="14" t="n">
        <v>44304</v>
      </c>
      <c r="D26" s="15" t="n">
        <v>2.88</v>
      </c>
      <c r="E26" s="15"/>
      <c r="F26" s="15"/>
      <c r="G26" s="14"/>
      <c r="J26" s="2" t="n">
        <v>43894</v>
      </c>
      <c r="K26" s="19" t="n">
        <v>9.1</v>
      </c>
      <c r="L26" s="19"/>
      <c r="M26" s="19"/>
      <c r="N26" s="19"/>
      <c r="O26" s="19"/>
    </row>
    <row r="27" customFormat="false" ht="16.15" hidden="false" customHeight="false" outlineLevel="0" collapsed="false">
      <c r="B27" s="16"/>
      <c r="C27" s="14" t="n">
        <v>44487</v>
      </c>
      <c r="D27" s="15" t="n">
        <v>2.88</v>
      </c>
      <c r="E27" s="15"/>
      <c r="F27" s="15"/>
      <c r="G27" s="14"/>
      <c r="J27" s="2" t="n">
        <v>43900</v>
      </c>
      <c r="K27" s="19" t="n">
        <v>9.1</v>
      </c>
      <c r="L27" s="19"/>
      <c r="M27" s="19"/>
      <c r="N27" s="19"/>
      <c r="O27" s="19"/>
    </row>
    <row r="28" customFormat="false" ht="16.15" hidden="false" customHeight="false" outlineLevel="0" collapsed="false">
      <c r="B28" s="16"/>
      <c r="C28" s="14" t="n">
        <v>44669</v>
      </c>
      <c r="D28" s="15" t="n">
        <v>2.88</v>
      </c>
      <c r="E28" s="15"/>
      <c r="F28" s="15" t="n">
        <f aca="false">XIRR(D22:D34,C22:C34)</f>
        <v>0.145681254585879</v>
      </c>
      <c r="G28" s="14"/>
      <c r="J28" s="2" t="n">
        <v>44259</v>
      </c>
      <c r="K28" s="19" t="n">
        <v>9.1</v>
      </c>
      <c r="L28" s="19"/>
      <c r="M28" s="19"/>
      <c r="N28" s="19"/>
      <c r="O28" s="19"/>
    </row>
    <row r="29" customFormat="false" ht="16.15" hidden="false" customHeight="false" outlineLevel="0" collapsed="false">
      <c r="B29" s="16"/>
      <c r="C29" s="14" t="n">
        <v>44852</v>
      </c>
      <c r="D29" s="15" t="n">
        <v>2.88</v>
      </c>
      <c r="E29" s="15"/>
      <c r="F29" s="15"/>
      <c r="G29" s="14"/>
      <c r="J29" s="2" t="n">
        <v>44265</v>
      </c>
      <c r="K29" s="19" t="n">
        <v>109.1</v>
      </c>
      <c r="L29" s="19"/>
      <c r="M29" s="19"/>
      <c r="N29" s="19"/>
      <c r="O29" s="19"/>
    </row>
    <row r="30" customFormat="false" ht="15" hidden="false" customHeight="false" outlineLevel="0" collapsed="false">
      <c r="B30" s="16"/>
      <c r="C30" s="14" t="n">
        <v>45034</v>
      </c>
      <c r="D30" s="15" t="n">
        <v>35.88</v>
      </c>
      <c r="E30" s="15"/>
      <c r="F30" s="15"/>
      <c r="G30" s="14"/>
    </row>
    <row r="31" customFormat="false" ht="15" hidden="false" customHeight="false" outlineLevel="0" collapsed="false">
      <c r="B31" s="16"/>
      <c r="C31" s="14" t="n">
        <v>45217</v>
      </c>
      <c r="D31" s="15" t="n">
        <v>1.93</v>
      </c>
      <c r="E31" s="15"/>
      <c r="F31" s="15"/>
      <c r="G31" s="14"/>
      <c r="K31" s="12" t="n">
        <f aca="false">XIRR(K24:K29,J24:J29,0.1)*100</f>
        <v>0.60642322434525</v>
      </c>
      <c r="L31" s="0" t="n">
        <f aca="false">(K31+1)^0.5-1</f>
        <v>0.267447523310236</v>
      </c>
    </row>
    <row r="32" customFormat="false" ht="15" hidden="false" customHeight="false" outlineLevel="0" collapsed="false">
      <c r="B32" s="16"/>
      <c r="C32" s="14" t="n">
        <v>45400</v>
      </c>
      <c r="D32" s="15" t="n">
        <v>34.93</v>
      </c>
      <c r="E32" s="15"/>
      <c r="F32" s="15"/>
      <c r="G32" s="14"/>
      <c r="L32" s="20" t="n">
        <f aca="false">2*L31</f>
        <v>0.534895046620471</v>
      </c>
    </row>
    <row r="33" customFormat="false" ht="16" hidden="false" customHeight="false" outlineLevel="0" collapsed="false">
      <c r="B33" s="16"/>
      <c r="C33" s="14" t="n">
        <v>45583</v>
      </c>
      <c r="D33" s="15" t="n">
        <v>0.98</v>
      </c>
      <c r="E33" s="15"/>
      <c r="F33" s="15"/>
      <c r="G33" s="14"/>
    </row>
    <row r="34" customFormat="false" ht="16" hidden="false" customHeight="false" outlineLevel="0" collapsed="false">
      <c r="B34" s="16"/>
      <c r="C34" s="14" t="n">
        <v>45765</v>
      </c>
      <c r="D34" s="15" t="n">
        <v>34.98</v>
      </c>
      <c r="E34" s="15"/>
      <c r="F34" s="15"/>
      <c r="G34" s="14"/>
    </row>
  </sheetData>
  <hyperlinks>
    <hyperlink ref="A3" r:id="rId1" display="https://www.invertironline.com/titulo/cotizacion/BCBA/TO21/BONO-DEL-TESORO-NAC.-ARS-VTO-03-10-21/flujoFond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1025" min="1" style="0" width="10.8279069767442"/>
  </cols>
  <sheetData>
    <row r="1" customFormat="false" ht="16" hidden="false" customHeight="false" outlineLevel="0" collapsed="false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customFormat="false" ht="16" hidden="false" customHeight="false" outlineLevel="0" collapsed="false">
      <c r="A2" s="18"/>
      <c r="B2" s="18" t="s">
        <v>86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customFormat="false" ht="16" hidden="false" customHeight="false" outlineLevel="0" collapsed="false">
      <c r="A3" s="10" t="s">
        <v>87</v>
      </c>
      <c r="B3" s="21"/>
      <c r="C3" s="21"/>
      <c r="D3" s="21"/>
      <c r="E3" s="21"/>
      <c r="F3" s="21"/>
      <c r="G3" s="18" t="s">
        <v>88</v>
      </c>
      <c r="H3" s="18"/>
      <c r="I3" s="18"/>
      <c r="J3" s="18"/>
      <c r="K3" s="18"/>
      <c r="L3" s="18"/>
      <c r="M3" s="18"/>
      <c r="N3" s="18"/>
    </row>
    <row r="4" customFormat="false" ht="16" hidden="false" customHeight="false" outlineLevel="0" collapsed="false">
      <c r="A4" s="18"/>
      <c r="B4" s="18"/>
      <c r="C4" s="18"/>
      <c r="D4" s="18"/>
      <c r="E4" s="18"/>
      <c r="F4" s="18"/>
      <c r="G4" s="18"/>
      <c r="H4" s="18" t="s">
        <v>82</v>
      </c>
      <c r="I4" s="18" t="n">
        <v>0.4593</v>
      </c>
      <c r="J4" s="18"/>
      <c r="K4" s="18"/>
      <c r="L4" s="18"/>
      <c r="M4" s="18" t="s">
        <v>82</v>
      </c>
      <c r="N4" s="18" t="n">
        <v>0.06</v>
      </c>
    </row>
    <row r="5" customFormat="false" ht="17" hidden="false" customHeight="false" outlineLevel="0" collapsed="false">
      <c r="A5" s="18"/>
      <c r="B5" s="18"/>
      <c r="C5" s="18"/>
      <c r="D5" s="18"/>
      <c r="E5" s="18"/>
      <c r="F5" s="2" t="n">
        <v>43531</v>
      </c>
      <c r="G5" s="18" t="n">
        <v>-72</v>
      </c>
      <c r="H5" s="18"/>
      <c r="I5" s="18" t="n">
        <v>0.4160298</v>
      </c>
      <c r="J5" s="18"/>
      <c r="K5" s="18"/>
      <c r="L5" s="18"/>
      <c r="M5" s="18"/>
      <c r="N5" s="18"/>
    </row>
    <row r="6" customFormat="false" ht="17" hidden="false" customHeight="false" outlineLevel="0" collapsed="false">
      <c r="A6" s="18"/>
      <c r="B6" s="18"/>
      <c r="C6" s="18"/>
      <c r="D6" s="18"/>
      <c r="E6" s="18"/>
      <c r="F6" s="2" t="n">
        <v>43534</v>
      </c>
      <c r="G6" s="18" t="n">
        <v>9.1</v>
      </c>
      <c r="H6" s="18" t="e">
        <f aca="false">#NUM!</f>
        <v>#NUM!</v>
      </c>
      <c r="I6" s="18"/>
      <c r="J6" s="18"/>
      <c r="K6" s="18" t="n">
        <v>0.5</v>
      </c>
      <c r="L6" s="18" t="n">
        <v>3</v>
      </c>
      <c r="M6" s="18" t="n">
        <v>2.91385759</v>
      </c>
      <c r="N6" s="18"/>
    </row>
    <row r="7" customFormat="false" ht="17" hidden="false" customHeight="false" outlineLevel="0" collapsed="false">
      <c r="A7" s="18"/>
      <c r="B7" s="18"/>
      <c r="C7" s="18"/>
      <c r="D7" s="18"/>
      <c r="E7" s="18"/>
      <c r="F7" s="2" t="n">
        <v>43894</v>
      </c>
      <c r="G7" s="18" t="n">
        <v>9.1</v>
      </c>
      <c r="H7" s="18" t="e">
        <f aca="false">#NUM!</f>
        <v>#NUM!</v>
      </c>
      <c r="I7" s="18"/>
      <c r="J7" s="18"/>
      <c r="K7" s="18" t="n">
        <v>1</v>
      </c>
      <c r="L7" s="18" t="n">
        <v>3</v>
      </c>
      <c r="M7" s="18" t="n">
        <v>2.83018868</v>
      </c>
      <c r="N7" s="18"/>
    </row>
    <row r="8" customFormat="false" ht="17" hidden="false" customHeight="false" outlineLevel="0" collapsed="false">
      <c r="A8" s="18"/>
      <c r="B8" s="18"/>
      <c r="C8" s="18"/>
      <c r="D8" s="18"/>
      <c r="E8" s="18"/>
      <c r="F8" s="2" t="n">
        <v>43900</v>
      </c>
      <c r="G8" s="18" t="n">
        <v>9.1</v>
      </c>
      <c r="H8" s="18" t="e">
        <f aca="false">#NUM!</f>
        <v>#NUM!</v>
      </c>
      <c r="I8" s="18"/>
      <c r="J8" s="18"/>
      <c r="K8" s="18" t="n">
        <v>1.5</v>
      </c>
      <c r="L8" s="18" t="n">
        <v>3</v>
      </c>
      <c r="M8" s="18" t="n">
        <v>2.74892225</v>
      </c>
      <c r="N8" s="18"/>
    </row>
    <row r="9" customFormat="false" ht="17" hidden="false" customHeight="false" outlineLevel="0" collapsed="false">
      <c r="A9" s="18"/>
      <c r="B9" s="18"/>
      <c r="C9" s="18"/>
      <c r="D9" s="18"/>
      <c r="E9" s="18"/>
      <c r="F9" s="2" t="n">
        <v>44259</v>
      </c>
      <c r="G9" s="18" t="n">
        <v>9.1</v>
      </c>
      <c r="H9" s="18" t="e">
        <f aca="false">#NUM!</f>
        <v>#NUM!</v>
      </c>
      <c r="I9" s="18"/>
      <c r="J9" s="18"/>
      <c r="K9" s="18" t="n">
        <v>2</v>
      </c>
      <c r="L9" s="18" t="n">
        <v>3</v>
      </c>
      <c r="M9" s="18" t="n">
        <v>2.66998932</v>
      </c>
      <c r="N9" s="18"/>
    </row>
    <row r="10" customFormat="false" ht="17" hidden="false" customHeight="false" outlineLevel="0" collapsed="false">
      <c r="A10" s="18"/>
      <c r="B10" s="18"/>
      <c r="C10" s="18"/>
      <c r="D10" s="18"/>
      <c r="E10" s="18"/>
      <c r="F10" s="2" t="n">
        <v>44265</v>
      </c>
      <c r="G10" s="18" t="n">
        <v>109.1</v>
      </c>
      <c r="H10" s="18" t="e">
        <f aca="false">#NUM!</f>
        <v>#NUM!</v>
      </c>
      <c r="I10" s="18"/>
      <c r="J10" s="18"/>
      <c r="K10" s="18" t="n">
        <v>2.5</v>
      </c>
      <c r="L10" s="18" t="n">
        <v>103</v>
      </c>
      <c r="M10" s="18" t="n">
        <v>89.0374189</v>
      </c>
      <c r="N10" s="18"/>
    </row>
    <row r="11" customFormat="false" ht="17" hidden="false" customHeight="false" outlineLevel="0" collapsed="false">
      <c r="A11" s="18"/>
      <c r="B11" s="18"/>
      <c r="C11" s="18"/>
      <c r="D11" s="18"/>
      <c r="E11" s="18"/>
      <c r="F11" s="2"/>
      <c r="G11" s="18"/>
      <c r="H11" s="18" t="e">
        <f aca="false">#NUM!</f>
        <v>#NUM!</v>
      </c>
      <c r="I11" s="22"/>
      <c r="J11" s="18"/>
      <c r="K11" s="18"/>
      <c r="L11" s="18"/>
      <c r="M11" s="18" t="n">
        <v>100.200377</v>
      </c>
      <c r="N11" s="18"/>
    </row>
    <row r="12" customFormat="false" ht="16" hidden="false" customHeight="false" outlineLevel="0" collapsed="false">
      <c r="A12" s="18"/>
      <c r="B12" s="18"/>
      <c r="C12" s="18"/>
      <c r="D12" s="18"/>
      <c r="E12" s="18"/>
      <c r="F12" s="18"/>
      <c r="G12" s="18" t="n">
        <v>0.36134933</v>
      </c>
      <c r="H12" s="18"/>
      <c r="I12" s="18"/>
      <c r="J12" s="18"/>
      <c r="K12" s="18"/>
      <c r="L12" s="18"/>
      <c r="M12" s="18"/>
      <c r="N12" s="18"/>
    </row>
    <row r="13" customFormat="false" ht="16" hidden="false" customHeight="false" outlineLevel="0" collapsed="false">
      <c r="A13" s="18"/>
      <c r="B13" s="18"/>
      <c r="C13" s="18"/>
      <c r="D13" s="18"/>
      <c r="E13" s="18"/>
      <c r="F13" s="18"/>
      <c r="G13" s="18" t="n">
        <v>0.51975572</v>
      </c>
      <c r="H13" s="18" t="n">
        <v>0.23278373</v>
      </c>
      <c r="I13" s="18"/>
      <c r="J13" s="18"/>
      <c r="K13" s="18"/>
      <c r="L13" s="18"/>
      <c r="M13" s="18"/>
      <c r="N13" s="18"/>
    </row>
    <row r="14" customFormat="false" ht="16" hidden="false" customHeight="false" outlineLevel="0" collapsed="false">
      <c r="A14" s="18"/>
      <c r="B14" s="18"/>
      <c r="C14" s="18"/>
      <c r="D14" s="18"/>
      <c r="E14" s="18"/>
      <c r="F14" s="18"/>
      <c r="G14" s="18"/>
      <c r="H14" s="18" t="n">
        <v>0.46556745</v>
      </c>
      <c r="I14" s="18"/>
      <c r="J14" s="18"/>
      <c r="K14" s="18"/>
      <c r="L14" s="18"/>
      <c r="M14" s="18"/>
      <c r="N14" s="18" t="n">
        <v>0.23278373</v>
      </c>
    </row>
    <row r="15" customFormat="false" ht="17" hidden="false" customHeight="false" outlineLevel="0" collapsed="false">
      <c r="A15" s="18"/>
      <c r="B15" s="18"/>
      <c r="C15" s="18"/>
      <c r="D15" s="18"/>
      <c r="E15" s="18"/>
      <c r="F15" s="2" t="n">
        <v>43531</v>
      </c>
      <c r="G15" s="1"/>
      <c r="H15" s="1"/>
      <c r="I15" s="1"/>
      <c r="J15" s="1"/>
      <c r="K15" s="1" t="s">
        <v>6</v>
      </c>
      <c r="L15" s="18"/>
      <c r="M15" s="18"/>
      <c r="N15" s="18" t="n">
        <v>0.46556745</v>
      </c>
    </row>
    <row r="16" customFormat="false" ht="17" hidden="false" customHeight="false" outlineLevel="0" collapsed="false">
      <c r="A16" s="18"/>
      <c r="B16" s="18"/>
      <c r="C16" s="18"/>
      <c r="D16" s="18"/>
      <c r="E16" s="18"/>
      <c r="F16" s="2" t="n">
        <v>43534</v>
      </c>
      <c r="G16" s="1" t="s">
        <v>7</v>
      </c>
      <c r="H16" s="3" t="s">
        <v>8</v>
      </c>
      <c r="I16" s="3" t="s">
        <v>9</v>
      </c>
      <c r="J16" s="3" t="s">
        <v>10</v>
      </c>
      <c r="K16" s="3" t="s">
        <v>10</v>
      </c>
      <c r="L16" s="18"/>
      <c r="M16" s="18"/>
      <c r="N16" s="18"/>
    </row>
    <row r="17" customFormat="false" ht="17" hidden="false" customHeight="false" outlineLevel="0" collapsed="false">
      <c r="A17" s="18"/>
      <c r="B17" s="18"/>
      <c r="C17" s="18"/>
      <c r="D17" s="18"/>
      <c r="E17" s="18"/>
      <c r="F17" s="2" t="n">
        <v>43894</v>
      </c>
      <c r="G17" s="1" t="s">
        <v>11</v>
      </c>
      <c r="H17" s="3" t="s">
        <v>8</v>
      </c>
      <c r="I17" s="3" t="s">
        <v>9</v>
      </c>
      <c r="J17" s="3" t="s">
        <v>10</v>
      </c>
      <c r="K17" s="3" t="s">
        <v>10</v>
      </c>
      <c r="L17" s="18"/>
      <c r="M17" s="18"/>
      <c r="N17" s="18"/>
    </row>
    <row r="18" customFormat="false" ht="17" hidden="false" customHeight="false" outlineLevel="0" collapsed="false">
      <c r="A18" s="18"/>
      <c r="B18" s="18"/>
      <c r="C18" s="18"/>
      <c r="D18" s="18"/>
      <c r="E18" s="18"/>
      <c r="F18" s="2" t="n">
        <v>43900</v>
      </c>
      <c r="G18" s="1" t="s">
        <v>12</v>
      </c>
      <c r="H18" s="3" t="s">
        <v>8</v>
      </c>
      <c r="I18" s="3" t="s">
        <v>9</v>
      </c>
      <c r="J18" s="3" t="s">
        <v>10</v>
      </c>
      <c r="K18" s="3" t="s">
        <v>10</v>
      </c>
      <c r="L18" s="18"/>
      <c r="M18" s="18"/>
      <c r="N18" s="18"/>
    </row>
    <row r="19" customFormat="false" ht="17" hidden="false" customHeight="false" outlineLevel="0" collapsed="false">
      <c r="A19" s="18"/>
      <c r="B19" s="18"/>
      <c r="C19" s="18"/>
      <c r="D19" s="18"/>
      <c r="E19" s="18"/>
      <c r="F19" s="2" t="n">
        <v>44259</v>
      </c>
      <c r="G19" s="1" t="s">
        <v>13</v>
      </c>
      <c r="H19" s="3" t="s">
        <v>8</v>
      </c>
      <c r="I19" s="3" t="s">
        <v>9</v>
      </c>
      <c r="J19" s="3" t="s">
        <v>10</v>
      </c>
      <c r="K19" s="3" t="s">
        <v>10</v>
      </c>
      <c r="L19" s="18"/>
      <c r="M19" s="18"/>
      <c r="N19" s="18"/>
    </row>
    <row r="20" customFormat="false" ht="17" hidden="false" customHeight="false" outlineLevel="0" collapsed="false">
      <c r="A20" s="18"/>
      <c r="B20" s="18"/>
      <c r="C20" s="18"/>
      <c r="D20" s="18"/>
      <c r="E20" s="18"/>
      <c r="F20" s="2" t="n">
        <v>44265</v>
      </c>
      <c r="G20" s="1" t="s">
        <v>14</v>
      </c>
      <c r="H20" s="1"/>
      <c r="I20" s="18"/>
      <c r="J20" s="18"/>
      <c r="K20" s="18"/>
      <c r="L20" s="18"/>
      <c r="M20" s="18"/>
      <c r="N20" s="18"/>
    </row>
  </sheetData>
  <hyperlinks>
    <hyperlink ref="A3" r:id="rId1" display="https://www.invertironline.com/titulo/cotizacion/BCBA/TO21/BONO-DEL-TESORO-NAC.-ARS-VTO-03-10-21/flujoFond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2019-06-22T23:07:16Z</dcterms:created>
  <dc:creator>Pedro Rodriguez</dc:creator>
  <dc:description/>
  <dc:language>en-US</dc:language>
  <cp:lastModifiedBy/>
  <dcterms:modified xsi:type="dcterms:W3CDTF">2019-08-17T15:39:29Z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