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.guedes\Downloads\"/>
    </mc:Choice>
  </mc:AlternateContent>
  <xr:revisionPtr revIDLastSave="0" documentId="13_ncr:1_{D094B6A3-FC64-4677-A2FE-1AA1DE4C6E8A}" xr6:coauthVersionLast="47" xr6:coauthVersionMax="47" xr10:uidLastSave="{00000000-0000-0000-0000-000000000000}"/>
  <bookViews>
    <workbookView xWindow="-120" yWindow="-120" windowWidth="29040" windowHeight="15840" tabRatio="436" xr2:uid="{D63472A4-8300-4934-9C87-0EC792DCF89D}"/>
  </bookViews>
  <sheets>
    <sheet name="RENDA_FIXA" sheetId="4" r:id="rId1"/>
    <sheet name="VARIAVEL_ACOES" sheetId="1" r:id="rId2"/>
    <sheet name="VARIAVEL_FIIS" sheetId="3" r:id="rId3"/>
    <sheet name="base-de-procv" sheetId="2" state="hidden" r:id="rId4"/>
  </sheets>
  <definedNames>
    <definedName name="aporte" localSheetId="0">RENDA_FIXA!$D$17</definedName>
    <definedName name="aporte" localSheetId="2">VARIAVEL_FIIS!$D$17</definedName>
    <definedName name="aporte">VARIAVEL_ACOES!$D$17</definedName>
    <definedName name="patrimonio" localSheetId="0">RENDA_FIXA!$D$20</definedName>
    <definedName name="patrimonio" localSheetId="2">VARIAVEL_FIIS!$D$20</definedName>
    <definedName name="patrimonio">VARIAVEL_ACOES!$D$20</definedName>
    <definedName name="qtd_anos" localSheetId="0">RENDA_FIXA!$D$18</definedName>
    <definedName name="qtd_anos" localSheetId="2">VARIAVEL_FIIS!$D$18</definedName>
    <definedName name="qtd_anos">VARIAVEL_ACOES!$D$18</definedName>
    <definedName name="rendimento_carteira" localSheetId="0">RENDA_FIXA!$D$13</definedName>
    <definedName name="rendimento_carteira" localSheetId="2">VARIAVEL_FIIS!$D$13</definedName>
    <definedName name="rendimento_carteira">VARIAVEL_ACOES!$D$13</definedName>
    <definedName name="salario" localSheetId="0">RENDA_FIXA!$D$12</definedName>
    <definedName name="salario" localSheetId="2">VARIAVEL_FIIS!$D$12</definedName>
    <definedName name="salario">VARIAVEL_ACOES!$D$12</definedName>
    <definedName name="sugestao_investimento" localSheetId="0">RENDA_FIXA!$D$14</definedName>
    <definedName name="sugestao_investimento" localSheetId="2">VARIAVEL_FIIS!$D$14</definedName>
    <definedName name="sugestao_investimento">VARIAVEL_ACOES!$D$14</definedName>
    <definedName name="taxa_mensal" localSheetId="0">RENDA_FIXA!$D$19</definedName>
    <definedName name="taxa_mensal" localSheetId="2">VARIAVEL_FIIS!$D$19</definedName>
    <definedName name="taxa_mensal">VARIAVEL_ACOES!$D$19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" i="2" l="1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C40" i="4" s="1"/>
  <c r="D40" i="4" s="1"/>
  <c r="A44" i="2"/>
  <c r="A43" i="2"/>
  <c r="C41" i="4"/>
  <c r="D41" i="4" s="1"/>
  <c r="C36" i="4"/>
  <c r="D36" i="4" s="1"/>
  <c r="C33" i="4"/>
  <c r="C28" i="4"/>
  <c r="D28" i="4" s="1"/>
  <c r="C27" i="4"/>
  <c r="D27" i="4" s="1"/>
  <c r="C26" i="4"/>
  <c r="D26" i="4" s="1"/>
  <c r="C25" i="4"/>
  <c r="D25" i="4" s="1"/>
  <c r="C24" i="4"/>
  <c r="D24" i="4" s="1"/>
  <c r="D20" i="4"/>
  <c r="D21" i="4" s="1"/>
  <c r="D14" i="4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C36" i="3"/>
  <c r="C33" i="3"/>
  <c r="D28" i="3"/>
  <c r="C28" i="3"/>
  <c r="D27" i="3"/>
  <c r="C27" i="3"/>
  <c r="C26" i="3"/>
  <c r="D26" i="3" s="1"/>
  <c r="D25" i="3"/>
  <c r="C25" i="3"/>
  <c r="D24" i="3"/>
  <c r="C24" i="3"/>
  <c r="D20" i="3"/>
  <c r="D21" i="3" s="1"/>
  <c r="D14" i="3"/>
  <c r="D14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41" i="3" s="1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C37" i="4" l="1"/>
  <c r="D37" i="4" s="1"/>
  <c r="C38" i="4"/>
  <c r="D38" i="4" s="1"/>
  <c r="C39" i="4"/>
  <c r="D39" i="4" s="1"/>
  <c r="D36" i="3"/>
  <c r="D41" i="3"/>
  <c r="C37" i="3"/>
  <c r="D37" i="3" s="1"/>
  <c r="C38" i="3"/>
  <c r="D38" i="3" s="1"/>
  <c r="C39" i="3"/>
  <c r="D39" i="3" s="1"/>
  <c r="C40" i="3"/>
  <c r="D40" i="3" s="1"/>
  <c r="C37" i="1"/>
  <c r="D37" i="1" s="1"/>
  <c r="C36" i="1"/>
  <c r="D36" i="1" s="1"/>
  <c r="C38" i="1"/>
  <c r="D38" i="1" s="1"/>
  <c r="C41" i="1"/>
  <c r="D41" i="1" s="1"/>
  <c r="C40" i="1"/>
  <c r="D40" i="1" s="1"/>
  <c r="C39" i="1"/>
  <c r="D39" i="1" s="1"/>
  <c r="D42" i="4" l="1"/>
  <c r="D42" i="3"/>
  <c r="D42" i="1"/>
</calcChain>
</file>

<file path=xl/sharedStrings.xml><?xml version="1.0" encoding="utf-8"?>
<sst xmlns="http://schemas.openxmlformats.org/spreadsheetml/2006/main" count="207" uniqueCount="47">
  <si>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</si>
  <si>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</si>
  <si>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</si>
  <si>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</si>
  <si>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</si>
  <si>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</si>
  <si>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</si>
  <si>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</si>
  <si>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</si>
  <si>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</si>
  <si>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</si>
  <si>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>Dividendo</t>
  </si>
  <si>
    <t>Rendimento Carteira</t>
  </si>
  <si>
    <t>Salário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</si>
  <si>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</si>
  <si>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</si>
  <si>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</si>
  <si>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</si>
  <si>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</si>
  <si>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</si>
  <si>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</si>
  <si>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</si>
  <si>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</si>
  <si>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</si>
  <si>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</si>
  <si>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</si>
  <si>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</si>
  <si>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</si>
  <si>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</si>
  <si>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</si>
  <si>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Sugestão de Investimento (30%)</t>
  </si>
  <si>
    <t>MATERIA PRIMA</t>
  </si>
  <si>
    <t>ENERGIA ELÉTRICA</t>
  </si>
  <si>
    <t>SAÚDE</t>
  </si>
  <si>
    <t>INDÚSTRIA</t>
  </si>
  <si>
    <t>TECNOLOGIA</t>
  </si>
  <si>
    <t>TÍTULOS PÚBLICOS</t>
  </si>
  <si>
    <t>Segmentos</t>
  </si>
  <si>
    <t>CENÁRIOS</t>
  </si>
  <si>
    <t>ESCOPO ATUAL</t>
  </si>
  <si>
    <t>POUPANÇA</t>
  </si>
  <si>
    <t>CDB</t>
  </si>
  <si>
    <t>TESOURO SELIC</t>
  </si>
  <si>
    <t>TEOURO PRÉ-FIXADO</t>
  </si>
  <si>
    <t>TESOURO IPCA+</t>
  </si>
  <si>
    <t>LCI/LCA</t>
  </si>
  <si>
    <t>Tipo de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</si>
</sst>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2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2"/>
    <xf numFmtId="0" fontId="3" fillId="6" borderId="0" xfId="0" applyFont="1" applyFill="1"/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4" fillId="8" borderId="0" xfId="0" applyFont="1" applyFill="1"/>
    <xf numFmtId="0" fontId="4" fillId="8" borderId="0" xfId="0" applyFont="1" applyFill="1" applyAlignment="1">
      <alignment horizontal="center"/>
    </xf>
    <xf numFmtId="0" fontId="7" fillId="5" borderId="1" xfId="0" applyFont="1" applyFill="1" applyBorder="1" applyAlignment="1">
      <alignment horizontal="right" vertical="center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2" fillId="2" borderId="0" xfId="2" applyAlignment="1">
      <alignment horizontal="center"/>
    </xf>
    <xf numFmtId="164" fontId="3" fillId="6" borderId="0" xfId="1" applyNumberFormat="1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7" fillId="3" borderId="2" xfId="0" applyFont="1" applyFill="1" applyBorder="1" applyAlignment="1">
      <alignment horizontal="center" vertic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RENDA_FIXA!$C$35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4F-42ED-880B-C7A7E165BFD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4F-42ED-880B-C7A7E165BFD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4F-42ED-880B-C7A7E165BFD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E4F-42ED-880B-C7A7E165BFD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E4F-42ED-880B-C7A7E165BFD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E4F-42ED-880B-C7A7E165BF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RENDA_FIXA!$B$36:$B$41</c:f>
              <c:strCache>
                <c:ptCount val="6"/>
                <c:pt idx="0">
                  <c:v>TESOURO SELIC</c:v>
                </c:pt>
                <c:pt idx="1">
                  <c:v>TEOURO PRÉ-FIXADO</c:v>
                </c:pt>
                <c:pt idx="2">
                  <c:v>TESOURO IPCA+</c:v>
                </c:pt>
                <c:pt idx="3">
                  <c:v>CDB</c:v>
                </c:pt>
                <c:pt idx="4">
                  <c:v>POUPANÇA</c:v>
                </c:pt>
                <c:pt idx="5">
                  <c:v>LCI/LCA</c:v>
                </c:pt>
              </c:strCache>
            </c:strRef>
          </c:cat>
          <c:val>
            <c:numRef>
              <c:f>RENDA_FIXA!$C$36:$C$41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0.3</c:v>
                </c:pt>
                <c:pt idx="3">
                  <c:v>0.1</c:v>
                </c:pt>
                <c:pt idx="4">
                  <c:v>0.4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E4F-42ED-880B-C7A7E165B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VARIAVEL_ACOES!$C$35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44-410A-B372-B53294D6A96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44-410A-B372-B53294D6A96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944-410A-B372-B53294D6A96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944-410A-B372-B53294D6A96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944-410A-B372-B53294D6A96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B944-410A-B372-B53294D6A9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VARIAVEL_ACOES!$B$36:$B$41</c:f>
              <c:strCache>
                <c:ptCount val="6"/>
                <c:pt idx="0">
                  <c:v>TÍTULOS PÚBLICOS</c:v>
                </c:pt>
                <c:pt idx="1">
                  <c:v>MATERIA PRIMA</c:v>
                </c:pt>
                <c:pt idx="2">
                  <c:v>ENERGIA ELÉTRICA</c:v>
                </c:pt>
                <c:pt idx="3">
                  <c:v>SAÚDE</c:v>
                </c:pt>
                <c:pt idx="4">
                  <c:v>INDÚSTRIA</c:v>
                </c:pt>
                <c:pt idx="5">
                  <c:v>TECNOLOGIA</c:v>
                </c:pt>
              </c:strCache>
            </c:strRef>
          </c:cat>
          <c:val>
            <c:numRef>
              <c:f>VARIAVEL_ACOES!$C$36:$C$41</c:f>
              <c:numCache>
                <c:formatCode>0%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</c:v>
                </c:pt>
                <c:pt idx="3">
                  <c:v>0.25</c:v>
                </c:pt>
                <c:pt idx="4">
                  <c:v>0.2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VARIAVEL_FIIS!$C$35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E7-488A-866C-D238E1636CC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E7-488A-866C-D238E1636CC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E7-488A-866C-D238E1636CC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FE7-488A-866C-D238E1636CC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FE7-488A-866C-D238E1636CC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FE7-488A-866C-D238E1636C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VARIAVEL_FIIS!$B$36:$B$41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VARIAVEL_FIIS!$C$36:$C$41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FE7-488A-866C-D238E1636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F0C0CE-470D-451B-A305-75BA5D87D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60614</xdr:colOff>
      <xdr:row>1</xdr:row>
      <xdr:rowOff>103909</xdr:rowOff>
    </xdr:from>
    <xdr:to>
      <xdr:col>4</xdr:col>
      <xdr:colOff>34636</xdr:colOff>
      <xdr:row>8</xdr:row>
      <xdr:rowOff>121228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438E94DC-BCE9-49B3-A927-28F28FCC1134}"/>
            </a:ext>
          </a:extLst>
        </xdr:cNvPr>
        <xdr:cNvSpPr/>
      </xdr:nvSpPr>
      <xdr:spPr>
        <a:xfrm>
          <a:off x="479714" y="284884"/>
          <a:ext cx="6165272" cy="1284144"/>
        </a:xfrm>
        <a:prstGeom prst="roundRect">
          <a:avLst/>
        </a:prstGeom>
        <a:gradFill flip="none" rotWithShape="1">
          <a:gsLst>
            <a:gs pos="0">
              <a:schemeClr val="accent3">
                <a:lumMod val="67000"/>
              </a:schemeClr>
            </a:gs>
            <a:gs pos="48000">
              <a:schemeClr val="accent3">
                <a:lumMod val="97000"/>
                <a:lumOff val="3000"/>
              </a:schemeClr>
            </a:gs>
            <a:gs pos="100000">
              <a:schemeClr val="accent3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>
              <a:latin typeface="Castellar" panose="020A0402060406010301" pitchFamily="18" charset="0"/>
            </a:rPr>
            <a:t>💵</a:t>
          </a:r>
          <a:r>
            <a:rPr lang="pt-BR" sz="3200" b="1" baseline="0">
              <a:latin typeface="Castellar" panose="020A0402060406010301" pitchFamily="18" charset="0"/>
            </a:rPr>
            <a:t> </a:t>
          </a:r>
          <a:r>
            <a:rPr lang="pt-BR" sz="3200" b="1">
              <a:latin typeface="Castellar" panose="020A0402060406010301" pitchFamily="18" charset="0"/>
            </a:rPr>
            <a:t>Rookie</a:t>
          </a:r>
          <a:r>
            <a:rPr lang="pt-BR" sz="3200" b="1" baseline="0">
              <a:latin typeface="Castellar" panose="020A0402060406010301" pitchFamily="18" charset="0"/>
            </a:rPr>
            <a:t> Investimentos</a:t>
          </a:r>
          <a:endParaRPr lang="pt-BR" sz="3200" b="1">
            <a:latin typeface="Castellar" panose="020A0402060406010301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60614</xdr:colOff>
      <xdr:row>1</xdr:row>
      <xdr:rowOff>103909</xdr:rowOff>
    </xdr:from>
    <xdr:to>
      <xdr:col>4</xdr:col>
      <xdr:colOff>34636</xdr:colOff>
      <xdr:row>8</xdr:row>
      <xdr:rowOff>121228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5D84E5F6-170B-3071-61FA-AE07603F0C03}"/>
            </a:ext>
          </a:extLst>
        </xdr:cNvPr>
        <xdr:cNvSpPr/>
      </xdr:nvSpPr>
      <xdr:spPr>
        <a:xfrm>
          <a:off x="476250" y="285750"/>
          <a:ext cx="6026727" cy="1290205"/>
        </a:xfrm>
        <a:prstGeom prst="roundRect">
          <a:avLst/>
        </a:prstGeom>
        <a:gradFill flip="none" rotWithShape="1">
          <a:gsLst>
            <a:gs pos="0">
              <a:schemeClr val="accent3">
                <a:lumMod val="67000"/>
              </a:schemeClr>
            </a:gs>
            <a:gs pos="48000">
              <a:schemeClr val="accent3">
                <a:lumMod val="97000"/>
                <a:lumOff val="3000"/>
              </a:schemeClr>
            </a:gs>
            <a:gs pos="100000">
              <a:schemeClr val="accent3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>
              <a:latin typeface="Castellar" panose="020A0402060406010301" pitchFamily="18" charset="0"/>
            </a:rPr>
            <a:t>💵</a:t>
          </a:r>
          <a:r>
            <a:rPr lang="pt-BR" sz="3200" b="1" baseline="0">
              <a:latin typeface="Castellar" panose="020A0402060406010301" pitchFamily="18" charset="0"/>
            </a:rPr>
            <a:t> </a:t>
          </a:r>
          <a:r>
            <a:rPr lang="pt-BR" sz="3200" b="1">
              <a:latin typeface="Castellar" panose="020A0402060406010301" pitchFamily="18" charset="0"/>
            </a:rPr>
            <a:t>Rookie</a:t>
          </a:r>
          <a:r>
            <a:rPr lang="pt-BR" sz="3200" b="1" baseline="0">
              <a:latin typeface="Castellar" panose="020A0402060406010301" pitchFamily="18" charset="0"/>
            </a:rPr>
            <a:t> Investimentos</a:t>
          </a:r>
          <a:endParaRPr lang="pt-BR" sz="3200" b="1">
            <a:latin typeface="Castellar" panose="020A0402060406010301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F6CC82-70C4-4FA9-A149-24E18CA06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60614</xdr:colOff>
      <xdr:row>1</xdr:row>
      <xdr:rowOff>103909</xdr:rowOff>
    </xdr:from>
    <xdr:to>
      <xdr:col>4</xdr:col>
      <xdr:colOff>34636</xdr:colOff>
      <xdr:row>8</xdr:row>
      <xdr:rowOff>121228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39F10691-FED6-4EF6-8339-0DA4580C445D}"/>
            </a:ext>
          </a:extLst>
        </xdr:cNvPr>
        <xdr:cNvSpPr/>
      </xdr:nvSpPr>
      <xdr:spPr>
        <a:xfrm>
          <a:off x="479714" y="284884"/>
          <a:ext cx="6022397" cy="1284144"/>
        </a:xfrm>
        <a:prstGeom prst="roundRect">
          <a:avLst/>
        </a:prstGeom>
        <a:gradFill flip="none" rotWithShape="1">
          <a:gsLst>
            <a:gs pos="0">
              <a:schemeClr val="accent3">
                <a:lumMod val="67000"/>
              </a:schemeClr>
            </a:gs>
            <a:gs pos="48000">
              <a:schemeClr val="accent3">
                <a:lumMod val="97000"/>
                <a:lumOff val="3000"/>
              </a:schemeClr>
            </a:gs>
            <a:gs pos="100000">
              <a:schemeClr val="accent3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>
              <a:latin typeface="Castellar" panose="020A0402060406010301" pitchFamily="18" charset="0"/>
            </a:rPr>
            <a:t>💵</a:t>
          </a:r>
          <a:r>
            <a:rPr lang="pt-BR" sz="3200" b="1" baseline="0">
              <a:latin typeface="Castellar" panose="020A0402060406010301" pitchFamily="18" charset="0"/>
            </a:rPr>
            <a:t> </a:t>
          </a:r>
          <a:r>
            <a:rPr lang="pt-BR" sz="3200" b="1">
              <a:latin typeface="Castellar" panose="020A0402060406010301" pitchFamily="18" charset="0"/>
            </a:rPr>
            <a:t>Rookie</a:t>
          </a:r>
          <a:r>
            <a:rPr lang="pt-BR" sz="3200" b="1" baseline="0">
              <a:latin typeface="Castellar" panose="020A0402060406010301" pitchFamily="18" charset="0"/>
            </a:rPr>
            <a:t> Investimentos</a:t>
          </a:r>
          <a:endParaRPr lang="pt-BR" sz="3200" b="1">
            <a:latin typeface="Castellar" panose="020A0402060406010301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C3670-A8C2-4FD8-865C-C6310C52A355}">
  <dimension ref="A1:H56"/>
  <sheetViews>
    <sheetView showGridLines="0" tabSelected="1" topLeftCell="A25" zoomScale="110" zoomScaleNormal="110" workbookViewId="0">
      <selection activeCell="C32" sqref="C32:D32"/>
    </sheetView>
  </sheetViews>
  <sheetFormatPr defaultColWidth="0" defaultRowHeight="14.25" customHeight="1" zeroHeight="1"/>
  <cols>
    <col min="1" max="1" width="5.5" customWidth="1"/>
    <col min="2" max="2" width="46.875" customWidth="1"/>
    <col min="3" max="3" width="19.375" bestFit="1" customWidth="1"/>
    <col min="4" max="4" width="15" customWidth="1"/>
    <col min="5" max="8" width="3.5" customWidth="1"/>
    <col min="9" max="16384" width="8.75" hidden="1"/>
  </cols>
  <sheetData>
    <row r="1" spans="2:4"/>
    <row r="2" spans="2:4"/>
    <row r="3" spans="2:4"/>
    <row r="4" spans="2:4"/>
    <row r="5" spans="2:4"/>
    <row r="6" spans="2:4"/>
    <row r="7" spans="2:4"/>
    <row r="8" spans="2:4"/>
    <row r="9" spans="2:4"/>
    <row r="10" spans="2:4" ht="15" thickBot="1"/>
    <row r="11" spans="2:4" ht="30.75">
      <c r="B11" s="36" t="s">
        <v>39</v>
      </c>
      <c r="C11" s="5"/>
      <c r="D11" s="6"/>
    </row>
    <row r="12" spans="2:4" ht="17.25">
      <c r="B12" s="47" t="s">
        <v>13</v>
      </c>
      <c r="C12" s="48"/>
      <c r="D12" s="22">
        <v>2000</v>
      </c>
    </row>
    <row r="13" spans="2:4" ht="17.25">
      <c r="B13" s="37" t="s">
        <v>12</v>
      </c>
      <c r="C13" s="38"/>
      <c r="D13" s="23">
        <v>8.0000000000000002E-3</v>
      </c>
    </row>
    <row r="14" spans="2:4" ht="18" thickBot="1">
      <c r="B14" s="49" t="s">
        <v>30</v>
      </c>
      <c r="C14" s="50"/>
      <c r="D14" s="24">
        <f>D12*30%</f>
        <v>600</v>
      </c>
    </row>
    <row r="15" spans="2:4" ht="15" thickBot="1"/>
    <row r="16" spans="2:4" ht="28.5" customHeight="1">
      <c r="B16" s="43" t="s">
        <v>5</v>
      </c>
      <c r="C16" s="44"/>
      <c r="D16" s="51"/>
    </row>
    <row r="17" spans="1:6" ht="17.25">
      <c r="B17" s="47" t="s">
        <v>0</v>
      </c>
      <c r="C17" s="48"/>
      <c r="D17" s="17">
        <v>600</v>
      </c>
    </row>
    <row r="18" spans="1:6" ht="17.25">
      <c r="B18" s="37" t="s">
        <v>1</v>
      </c>
      <c r="C18" s="38"/>
      <c r="D18" s="18">
        <v>10</v>
      </c>
    </row>
    <row r="19" spans="1:6" ht="17.25">
      <c r="B19" s="37" t="s">
        <v>2</v>
      </c>
      <c r="C19" s="38"/>
      <c r="D19" s="19">
        <v>6.0000000000000001E-3</v>
      </c>
    </row>
    <row r="20" spans="1:6" ht="17.25">
      <c r="B20" s="39" t="s">
        <v>3</v>
      </c>
      <c r="C20" s="40"/>
      <c r="D20" s="20">
        <f>FV(taxa_mensal,qtd_anos*12,aporte*-1)</f>
        <v>105001.80567980489</v>
      </c>
    </row>
    <row r="21" spans="1:6" ht="18" thickBot="1">
      <c r="B21" s="41" t="s">
        <v>4</v>
      </c>
      <c r="C21" s="42"/>
      <c r="D21" s="21">
        <f>patrimonio*rendimento_carteira</f>
        <v>840.01444543843911</v>
      </c>
      <c r="F21" s="3"/>
    </row>
    <row r="22" spans="1:6" ht="15" thickBot="1"/>
    <row r="23" spans="1:6" ht="30.75">
      <c r="B23" s="43" t="s">
        <v>38</v>
      </c>
      <c r="C23" s="44"/>
      <c r="D23" s="7" t="s">
        <v>11</v>
      </c>
    </row>
    <row r="24" spans="1:6" ht="17.25">
      <c r="A24" s="1">
        <v>2</v>
      </c>
      <c r="B24" s="8" t="s">
        <v>6</v>
      </c>
      <c r="C24" s="9">
        <f>FV($D$19,$A24*12,$D$17*-1)</f>
        <v>15438.729218495049</v>
      </c>
      <c r="D24" s="10">
        <f>C24*rendimento_carteira</f>
        <v>123.5098337479604</v>
      </c>
    </row>
    <row r="25" spans="1:6" ht="17.25">
      <c r="A25" s="1">
        <v>5</v>
      </c>
      <c r="B25" s="11" t="s">
        <v>7</v>
      </c>
      <c r="C25" s="12">
        <f>FV($D$19,$A25*12,$D$17*-1)</f>
        <v>43178.84120211508</v>
      </c>
      <c r="D25" s="13">
        <f>C25*rendimento_carteira</f>
        <v>345.43072961692064</v>
      </c>
    </row>
    <row r="26" spans="1:6" ht="17.25">
      <c r="A26" s="1">
        <v>10</v>
      </c>
      <c r="B26" s="11" t="s">
        <v>8</v>
      </c>
      <c r="C26" s="12">
        <f>FV($D$19,$A26*12,$D$17*-1)</f>
        <v>105001.80567980489</v>
      </c>
      <c r="D26" s="13">
        <f>C26*rendimento_carteira</f>
        <v>840.01444543843911</v>
      </c>
    </row>
    <row r="27" spans="1:6" ht="17.25">
      <c r="A27" s="1">
        <v>20</v>
      </c>
      <c r="B27" s="11" t="s">
        <v>9</v>
      </c>
      <c r="C27" s="12">
        <f>FV($D$19,$A27*12,$D$17*-1)</f>
        <v>320257.40331980475</v>
      </c>
      <c r="D27" s="13">
        <f>C27*rendimento_carteira</f>
        <v>2562.0592265584382</v>
      </c>
    </row>
    <row r="28" spans="1:6" ht="18" thickBot="1">
      <c r="A28" s="1">
        <v>30</v>
      </c>
      <c r="B28" s="14" t="s">
        <v>10</v>
      </c>
      <c r="C28" s="15">
        <f>FV($D$19,$A28*12,$D$17*-1)</f>
        <v>761535.26530865976</v>
      </c>
      <c r="D28" s="16">
        <f>C28*rendimento_carteira</f>
        <v>6092.282122469278</v>
      </c>
    </row>
    <row r="29" spans="1:6"/>
    <row r="30" spans="1:6"/>
    <row r="31" spans="1:6"/>
    <row r="32" spans="1:6">
      <c r="B32" s="25" t="s">
        <v>18</v>
      </c>
      <c r="C32" s="45" t="s">
        <v>14</v>
      </c>
      <c r="D32" s="45"/>
    </row>
    <row r="33" spans="2:4" ht="15">
      <c r="B33" s="26" t="s">
        <v>17</v>
      </c>
      <c r="C33" s="46">
        <f>aporte</f>
        <v>600</v>
      </c>
      <c r="D33" s="46"/>
    </row>
    <row r="34" spans="2:4"/>
    <row r="35" spans="2:4" ht="15">
      <c r="B35" s="27" t="s">
        <v>46</v>
      </c>
      <c r="C35" s="27" t="s">
        <v>20</v>
      </c>
      <c r="D35" s="27" t="s">
        <v>21</v>
      </c>
    </row>
    <row r="36" spans="2:4">
      <c r="B36" s="2" t="s">
        <v>42</v>
      </c>
      <c r="C36" s="4">
        <f>VLOOKUP($C$32&amp;"-"&amp;B36,'base-de-procv'!$A:$D,4,FALSE)</f>
        <v>0.1</v>
      </c>
      <c r="D36" s="30">
        <f>C36*$C$33</f>
        <v>60</v>
      </c>
    </row>
    <row r="37" spans="2:4">
      <c r="B37" s="2" t="s">
        <v>43</v>
      </c>
      <c r="C37" s="4">
        <f>VLOOKUP($C$32&amp;"-"&amp;B37,'base-de-procv'!$A:$D,4,FALSE)</f>
        <v>0.1</v>
      </c>
      <c r="D37" s="30">
        <f t="shared" ref="D37:D41" si="0">C37*$C$33</f>
        <v>60</v>
      </c>
    </row>
    <row r="38" spans="2:4">
      <c r="B38" s="2" t="s">
        <v>44</v>
      </c>
      <c r="C38" s="4">
        <f>VLOOKUP($C$32&amp;"-"&amp;B38,'base-de-procv'!$A:$D,4,FALSE)</f>
        <v>0.3</v>
      </c>
      <c r="D38" s="30">
        <f t="shared" si="0"/>
        <v>180</v>
      </c>
    </row>
    <row r="39" spans="2:4">
      <c r="B39" s="2" t="s">
        <v>41</v>
      </c>
      <c r="C39" s="4">
        <f>VLOOKUP($C$32&amp;"-"&amp;B39,'base-de-procv'!$A:$D,4,FALSE)</f>
        <v>0.1</v>
      </c>
      <c r="D39" s="30">
        <f t="shared" si="0"/>
        <v>60</v>
      </c>
    </row>
    <row r="40" spans="2:4">
      <c r="B40" s="2" t="s">
        <v>40</v>
      </c>
      <c r="C40" s="4">
        <f>VLOOKUP($C$32&amp;"-"&amp;B40,'base-de-procv'!$A:$D,4,FALSE)</f>
        <v>0.4</v>
      </c>
      <c r="D40" s="30">
        <f t="shared" si="0"/>
        <v>240</v>
      </c>
    </row>
    <row r="41" spans="2:4">
      <c r="B41" s="2" t="s">
        <v>45</v>
      </c>
      <c r="C41" s="4">
        <f>VLOOKUP($C$32&amp;"-"&amp;B41,'base-de-procv'!$A:$D,4,FALSE)</f>
        <v>0</v>
      </c>
      <c r="D41" s="30">
        <f t="shared" si="0"/>
        <v>0</v>
      </c>
    </row>
    <row r="42" spans="2:4" ht="15">
      <c r="B42" s="28"/>
      <c r="C42" s="28"/>
      <c r="D42" s="29">
        <f>SUM(D36:D41)</f>
        <v>600</v>
      </c>
    </row>
    <row r="43" spans="2:4"/>
    <row r="44" spans="2:4"/>
    <row r="45" spans="2:4"/>
    <row r="46" spans="2:4"/>
    <row r="47" spans="2:4"/>
    <row r="48" spans="2:4"/>
    <row r="49"/>
    <row r="50"/>
    <row r="51"/>
    <row r="52"/>
    <row r="53"/>
    <row r="54"/>
    <row r="55"/>
    <row r="56"/>
  </sheetData>
  <mergeCells count="12">
    <mergeCell ref="C33:D33"/>
    <mergeCell ref="B12:C12"/>
    <mergeCell ref="B13:C13"/>
    <mergeCell ref="B14:C14"/>
    <mergeCell ref="B16:D16"/>
    <mergeCell ref="B17:C17"/>
    <mergeCell ref="B18:C18"/>
    <mergeCell ref="B19:C19"/>
    <mergeCell ref="B20:C20"/>
    <mergeCell ref="B21:C21"/>
    <mergeCell ref="B23:C23"/>
    <mergeCell ref="C32:D32"/>
  </mergeCells>
  <dataValidations count="1">
    <dataValidation type="list" allowBlank="1" showInputMessage="1" showErrorMessage="1" sqref="C32" xr:uid="{3A81ED79-B740-45F5-A975-75D06A4B6AFF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:H56"/>
  <sheetViews>
    <sheetView showGridLines="0" topLeftCell="A23" zoomScale="110" zoomScaleNormal="110" workbookViewId="0">
      <selection activeCell="A57" sqref="A57:XFD1048576"/>
    </sheetView>
  </sheetViews>
  <sheetFormatPr defaultColWidth="0" defaultRowHeight="14.25" zeroHeight="1"/>
  <cols>
    <col min="1" max="1" width="5.5" customWidth="1"/>
    <col min="2" max="2" width="46.875" customWidth="1"/>
    <col min="3" max="3" width="19.375" bestFit="1" customWidth="1"/>
    <col min="4" max="4" width="15" customWidth="1"/>
    <col min="5" max="8" width="3.5" customWidth="1"/>
    <col min="9" max="16384" width="8.75" hidden="1"/>
  </cols>
  <sheetData>
    <row r="1" spans="2:4"/>
    <row r="2" spans="2:4"/>
    <row r="3" spans="2:4"/>
    <row r="4" spans="2:4"/>
    <row r="5" spans="2:4"/>
    <row r="6" spans="2:4"/>
    <row r="7" spans="2:4"/>
    <row r="8" spans="2:4"/>
    <row r="9" spans="2:4"/>
    <row r="10" spans="2:4" ht="15" thickBot="1"/>
    <row r="11" spans="2:4" ht="30.75">
      <c r="B11" s="36" t="s">
        <v>39</v>
      </c>
      <c r="C11" s="5"/>
      <c r="D11" s="6"/>
    </row>
    <row r="12" spans="2:4" ht="17.25">
      <c r="B12" s="47" t="s">
        <v>13</v>
      </c>
      <c r="C12" s="48"/>
      <c r="D12" s="22">
        <v>2000</v>
      </c>
    </row>
    <row r="13" spans="2:4" ht="17.25">
      <c r="B13" s="37" t="s">
        <v>12</v>
      </c>
      <c r="C13" s="38"/>
      <c r="D13" s="23">
        <v>8.5000000000000006E-3</v>
      </c>
    </row>
    <row r="14" spans="2:4" ht="18" thickBot="1">
      <c r="B14" s="49" t="s">
        <v>30</v>
      </c>
      <c r="C14" s="50"/>
      <c r="D14" s="24">
        <f>D12*30%</f>
        <v>600</v>
      </c>
    </row>
    <row r="15" spans="2:4" ht="15" thickBot="1"/>
    <row r="16" spans="2:4" ht="28.5" customHeight="1">
      <c r="B16" s="43" t="s">
        <v>5</v>
      </c>
      <c r="C16" s="44"/>
      <c r="D16" s="51"/>
    </row>
    <row r="17" spans="1:6" ht="17.25">
      <c r="B17" s="47" t="s">
        <v>0</v>
      </c>
      <c r="C17" s="48"/>
      <c r="D17" s="17">
        <v>600</v>
      </c>
    </row>
    <row r="18" spans="1:6" ht="17.25">
      <c r="B18" s="37" t="s">
        <v>1</v>
      </c>
      <c r="C18" s="38"/>
      <c r="D18" s="18">
        <v>10</v>
      </c>
    </row>
    <row r="19" spans="1:6" ht="17.25">
      <c r="B19" s="37" t="s">
        <v>2</v>
      </c>
      <c r="C19" s="38"/>
      <c r="D19" s="19">
        <v>9.4999999999999998E-3</v>
      </c>
    </row>
    <row r="20" spans="1:6" ht="17.25">
      <c r="B20" s="39" t="s">
        <v>3</v>
      </c>
      <c r="C20" s="40"/>
      <c r="D20" s="20">
        <f>FV(taxa_mensal,qtd_anos*12,aporte*-1)</f>
        <v>133262.43630393859</v>
      </c>
    </row>
    <row r="21" spans="1:6" ht="18" thickBot="1">
      <c r="B21" s="41" t="s">
        <v>4</v>
      </c>
      <c r="C21" s="42"/>
      <c r="D21" s="21">
        <f>patrimonio*rendimento_carteira</f>
        <v>1132.7307085834782</v>
      </c>
      <c r="F21" s="3"/>
    </row>
    <row r="22" spans="1:6" ht="15" thickBot="1"/>
    <row r="23" spans="1:6" ht="30.75">
      <c r="B23" s="43" t="s">
        <v>38</v>
      </c>
      <c r="C23" s="44"/>
      <c r="D23" s="7" t="s">
        <v>11</v>
      </c>
    </row>
    <row r="24" spans="1:6" ht="17.25">
      <c r="A24" s="1">
        <v>2</v>
      </c>
      <c r="B24" s="8" t="s">
        <v>6</v>
      </c>
      <c r="C24" s="9">
        <f>FV($D$19,$A24*12,$D$17*-1)</f>
        <v>16088.480003346494</v>
      </c>
      <c r="D24" s="10">
        <f>C24*rendimento_carteira</f>
        <v>136.75208002844522</v>
      </c>
    </row>
    <row r="25" spans="1:6" ht="17.25">
      <c r="A25" s="1">
        <v>5</v>
      </c>
      <c r="B25" s="11" t="s">
        <v>7</v>
      </c>
      <c r="C25" s="12">
        <f>FV($D$19,$A25*12,$D$17*-1)</f>
        <v>48222.061233921784</v>
      </c>
      <c r="D25" s="13">
        <f>C25*rendimento_carteira</f>
        <v>409.88752048833521</v>
      </c>
    </row>
    <row r="26" spans="1:6" ht="17.25">
      <c r="A26" s="1">
        <v>10</v>
      </c>
      <c r="B26" s="11" t="s">
        <v>8</v>
      </c>
      <c r="C26" s="12">
        <f>FV($D$19,$A26*12,$D$17*-1)</f>
        <v>133262.43630393859</v>
      </c>
      <c r="D26" s="13">
        <f>C26*rendimento_carteira</f>
        <v>1132.7307085834782</v>
      </c>
    </row>
    <row r="27" spans="1:6" ht="17.25">
      <c r="A27" s="1">
        <v>20</v>
      </c>
      <c r="B27" s="11" t="s">
        <v>9</v>
      </c>
      <c r="C27" s="12">
        <f>FV($D$19,$A27*12,$D$17*-1)</f>
        <v>547707.09066084749</v>
      </c>
      <c r="D27" s="13">
        <f>C27*rendimento_carteira</f>
        <v>4655.5102706172038</v>
      </c>
    </row>
    <row r="28" spans="1:6" ht="18" thickBot="1">
      <c r="A28" s="1">
        <v>30</v>
      </c>
      <c r="B28" s="14" t="s">
        <v>10</v>
      </c>
      <c r="C28" s="15">
        <f>FV($D$19,$A28*12,$D$17*-1)</f>
        <v>1836625.2306028921</v>
      </c>
      <c r="D28" s="16">
        <f>C28*rendimento_carteira</f>
        <v>15611.314460124584</v>
      </c>
    </row>
    <row r="29" spans="1:6"/>
    <row r="30" spans="1:6"/>
    <row r="31" spans="1:6"/>
    <row r="32" spans="1:6">
      <c r="B32" s="25" t="s">
        <v>18</v>
      </c>
      <c r="C32" s="45" t="s">
        <v>16</v>
      </c>
      <c r="D32" s="45"/>
    </row>
    <row r="33" spans="2:4" ht="15">
      <c r="B33" s="26" t="s">
        <v>17</v>
      </c>
      <c r="C33" s="46">
        <f>aporte</f>
        <v>600</v>
      </c>
      <c r="D33" s="46"/>
    </row>
    <row r="34" spans="2:4"/>
    <row r="35" spans="2:4" ht="15">
      <c r="B35" s="27" t="s">
        <v>37</v>
      </c>
      <c r="C35" s="27" t="s">
        <v>20</v>
      </c>
      <c r="D35" s="27" t="s">
        <v>21</v>
      </c>
    </row>
    <row r="36" spans="2:4">
      <c r="B36" s="2" t="s">
        <v>36</v>
      </c>
      <c r="C36" s="4">
        <f>VLOOKUP($C$32&amp;"-"&amp;B36,'base-de-procv'!$A:$D,4,FALSE)</f>
        <v>0.05</v>
      </c>
      <c r="D36" s="30">
        <f>C36*$C$33</f>
        <v>30</v>
      </c>
    </row>
    <row r="37" spans="2:4">
      <c r="B37" s="2" t="s">
        <v>31</v>
      </c>
      <c r="C37" s="4">
        <f>VLOOKUP($C$32&amp;"-"&amp;B37,'base-de-procv'!$A:$D,4,FALSE)</f>
        <v>0.1</v>
      </c>
      <c r="D37" s="30">
        <f t="shared" ref="D37:D41" si="0">C37*$C$33</f>
        <v>60</v>
      </c>
    </row>
    <row r="38" spans="2:4">
      <c r="B38" s="2" t="s">
        <v>32</v>
      </c>
      <c r="C38" s="4">
        <f>VLOOKUP($C$32&amp;"-"&amp;B38,'base-de-procv'!$A:$D,4,FALSE)</f>
        <v>0.1</v>
      </c>
      <c r="D38" s="30">
        <f t="shared" si="0"/>
        <v>60</v>
      </c>
    </row>
    <row r="39" spans="2:4">
      <c r="B39" s="2" t="s">
        <v>33</v>
      </c>
      <c r="C39" s="4">
        <f>VLOOKUP($C$32&amp;"-"&amp;B39,'base-de-procv'!$A:$D,4,FALSE)</f>
        <v>0.25</v>
      </c>
      <c r="D39" s="30">
        <f t="shared" si="0"/>
        <v>150</v>
      </c>
    </row>
    <row r="40" spans="2:4">
      <c r="B40" s="2" t="s">
        <v>34</v>
      </c>
      <c r="C40" s="4">
        <f>VLOOKUP($C$32&amp;"-"&amp;B40,'base-de-procv'!$A:$D,4,FALSE)</f>
        <v>0.2</v>
      </c>
      <c r="D40" s="30">
        <f t="shared" si="0"/>
        <v>120</v>
      </c>
    </row>
    <row r="41" spans="2:4">
      <c r="B41" s="2" t="s">
        <v>35</v>
      </c>
      <c r="C41" s="4">
        <f>VLOOKUP($C$32&amp;"-"&amp;B41,'base-de-procv'!$A:$D,4,FALSE)</f>
        <v>0.3</v>
      </c>
      <c r="D41" s="30">
        <f t="shared" si="0"/>
        <v>180</v>
      </c>
    </row>
    <row r="42" spans="2:4" ht="15">
      <c r="B42" s="28"/>
      <c r="C42" s="28"/>
      <c r="D42" s="29">
        <f>SUM(D36:D41)</f>
        <v>600</v>
      </c>
    </row>
    <row r="43" spans="2:4"/>
    <row r="44" spans="2:4"/>
    <row r="45" spans="2:4"/>
    <row r="46" spans="2:4"/>
    <row r="47" spans="2:4"/>
    <row r="48" spans="2:4"/>
    <row r="49"/>
    <row r="50"/>
    <row r="51"/>
    <row r="52"/>
    <row r="53"/>
    <row r="54"/>
    <row r="55"/>
    <row r="56"/>
  </sheetData>
  <mergeCells count="12">
    <mergeCell ref="C32:D32"/>
    <mergeCell ref="C33:D33"/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AAB6-6EF7-4D13-B311-9C5EDDA2E15A}">
  <dimension ref="A1:H56"/>
  <sheetViews>
    <sheetView showGridLines="0" zoomScale="110" zoomScaleNormal="110" workbookViewId="0">
      <selection activeCell="A31" sqref="A31"/>
    </sheetView>
  </sheetViews>
  <sheetFormatPr defaultColWidth="0" defaultRowHeight="14.25" zeroHeight="1"/>
  <cols>
    <col min="1" max="1" width="5.5" customWidth="1"/>
    <col min="2" max="2" width="46.875" customWidth="1"/>
    <col min="3" max="3" width="17.5" bestFit="1" customWidth="1"/>
    <col min="4" max="4" width="15" customWidth="1"/>
    <col min="5" max="6" width="3.5" customWidth="1"/>
    <col min="7" max="8" width="3.5" hidden="1" customWidth="1"/>
    <col min="9" max="16384" width="8.75" hidden="1"/>
  </cols>
  <sheetData>
    <row r="1" spans="2:4"/>
    <row r="2" spans="2:4"/>
    <row r="3" spans="2:4"/>
    <row r="4" spans="2:4"/>
    <row r="5" spans="2:4"/>
    <row r="6" spans="2:4"/>
    <row r="7" spans="2:4"/>
    <row r="8" spans="2:4"/>
    <row r="9" spans="2:4"/>
    <row r="10" spans="2:4" ht="15" thickBot="1"/>
    <row r="11" spans="2:4" ht="30.75">
      <c r="B11" s="36" t="s">
        <v>39</v>
      </c>
      <c r="C11" s="5"/>
      <c r="D11" s="6"/>
    </row>
    <row r="12" spans="2:4" ht="17.25">
      <c r="B12" s="47" t="s">
        <v>13</v>
      </c>
      <c r="C12" s="48"/>
      <c r="D12" s="22">
        <v>2000</v>
      </c>
    </row>
    <row r="13" spans="2:4" ht="17.25">
      <c r="B13" s="37" t="s">
        <v>12</v>
      </c>
      <c r="C13" s="38"/>
      <c r="D13" s="23">
        <v>8.5000000000000006E-3</v>
      </c>
    </row>
    <row r="14" spans="2:4" ht="18" thickBot="1">
      <c r="B14" s="49" t="s">
        <v>30</v>
      </c>
      <c r="C14" s="50"/>
      <c r="D14" s="24">
        <f>D12*30%</f>
        <v>600</v>
      </c>
    </row>
    <row r="15" spans="2:4" ht="15" thickBot="1"/>
    <row r="16" spans="2:4" ht="28.5" customHeight="1">
      <c r="B16" s="43" t="s">
        <v>5</v>
      </c>
      <c r="C16" s="44"/>
      <c r="D16" s="51"/>
    </row>
    <row r="17" spans="1:6" ht="17.25">
      <c r="B17" s="47" t="s">
        <v>0</v>
      </c>
      <c r="C17" s="48"/>
      <c r="D17" s="17">
        <v>600</v>
      </c>
    </row>
    <row r="18" spans="1:6" ht="17.25">
      <c r="B18" s="37" t="s">
        <v>1</v>
      </c>
      <c r="C18" s="38"/>
      <c r="D18" s="18">
        <v>10</v>
      </c>
    </row>
    <row r="19" spans="1:6" ht="17.25">
      <c r="B19" s="37" t="s">
        <v>2</v>
      </c>
      <c r="C19" s="38"/>
      <c r="D19" s="19">
        <v>9.4999999999999998E-3</v>
      </c>
    </row>
    <row r="20" spans="1:6" ht="17.25">
      <c r="B20" s="39" t="s">
        <v>3</v>
      </c>
      <c r="C20" s="40"/>
      <c r="D20" s="20">
        <f>FV(taxa_mensal,qtd_anos*12,aporte*-1)</f>
        <v>133262.43630393859</v>
      </c>
    </row>
    <row r="21" spans="1:6" ht="18" thickBot="1">
      <c r="B21" s="41" t="s">
        <v>4</v>
      </c>
      <c r="C21" s="42"/>
      <c r="D21" s="21">
        <f>patrimonio*rendimento_carteira</f>
        <v>1132.7307085834782</v>
      </c>
      <c r="F21" s="3"/>
    </row>
    <row r="22" spans="1:6" ht="15" thickBot="1"/>
    <row r="23" spans="1:6" ht="30.75">
      <c r="B23" s="43" t="s">
        <v>38</v>
      </c>
      <c r="C23" s="44"/>
      <c r="D23" s="7" t="s">
        <v>11</v>
      </c>
    </row>
    <row r="24" spans="1:6" ht="17.25">
      <c r="A24" s="1">
        <v>2</v>
      </c>
      <c r="B24" s="8" t="s">
        <v>6</v>
      </c>
      <c r="C24" s="9">
        <f>FV($D$19,$A24*12,$D$17*-1)</f>
        <v>16088.480003346494</v>
      </c>
      <c r="D24" s="10">
        <f>C24*rendimento_carteira</f>
        <v>136.75208002844522</v>
      </c>
    </row>
    <row r="25" spans="1:6" ht="17.25">
      <c r="A25" s="1">
        <v>5</v>
      </c>
      <c r="B25" s="11" t="s">
        <v>7</v>
      </c>
      <c r="C25" s="12">
        <f>FV($D$19,$A25*12,$D$17*-1)</f>
        <v>48222.061233921784</v>
      </c>
      <c r="D25" s="13">
        <f>C25*rendimento_carteira</f>
        <v>409.88752048833521</v>
      </c>
    </row>
    <row r="26" spans="1:6" ht="17.25">
      <c r="A26" s="1">
        <v>10</v>
      </c>
      <c r="B26" s="11" t="s">
        <v>8</v>
      </c>
      <c r="C26" s="12">
        <f>FV($D$19,$A26*12,$D$17*-1)</f>
        <v>133262.43630393859</v>
      </c>
      <c r="D26" s="13">
        <f>C26*rendimento_carteira</f>
        <v>1132.7307085834782</v>
      </c>
    </row>
    <row r="27" spans="1:6" ht="17.25">
      <c r="A27" s="1">
        <v>20</v>
      </c>
      <c r="B27" s="11" t="s">
        <v>9</v>
      </c>
      <c r="C27" s="12">
        <f>FV($D$19,$A27*12,$D$17*-1)</f>
        <v>547707.09066084749</v>
      </c>
      <c r="D27" s="13">
        <f>C27*rendimento_carteira</f>
        <v>4655.5102706172038</v>
      </c>
    </row>
    <row r="28" spans="1:6" ht="18" thickBot="1">
      <c r="A28" s="1">
        <v>30</v>
      </c>
      <c r="B28" s="14" t="s">
        <v>10</v>
      </c>
      <c r="C28" s="15">
        <f>FV($D$19,$A28*12,$D$17*-1)</f>
        <v>1836625.2306028921</v>
      </c>
      <c r="D28" s="16">
        <f>C28*rendimento_carteira</f>
        <v>15611.314460124584</v>
      </c>
    </row>
    <row r="29" spans="1:6"/>
    <row r="30" spans="1:6"/>
    <row r="31" spans="1:6"/>
    <row r="32" spans="1:6">
      <c r="B32" s="25" t="s">
        <v>18</v>
      </c>
      <c r="C32" s="45" t="s">
        <v>15</v>
      </c>
      <c r="D32" s="45"/>
    </row>
    <row r="33" spans="2:4" ht="15">
      <c r="B33" s="26" t="s">
        <v>17</v>
      </c>
      <c r="C33" s="46">
        <f>aporte</f>
        <v>600</v>
      </c>
      <c r="D33" s="46"/>
    </row>
    <row r="34" spans="2:4"/>
    <row r="35" spans="2:4" ht="15">
      <c r="B35" s="27" t="s">
        <v>19</v>
      </c>
      <c r="C35" s="27" t="s">
        <v>20</v>
      </c>
      <c r="D35" s="27" t="s">
        <v>21</v>
      </c>
    </row>
    <row r="36" spans="2:4">
      <c r="B36" s="2" t="s">
        <v>22</v>
      </c>
      <c r="C36" s="4">
        <f>VLOOKUP($C$32&amp;"-"&amp;B36,'base-de-procv'!$A:$D,4,FALSE)</f>
        <v>0.32</v>
      </c>
      <c r="D36" s="30">
        <f>C36*$C$33</f>
        <v>192</v>
      </c>
    </row>
    <row r="37" spans="2:4">
      <c r="B37" s="2" t="s">
        <v>23</v>
      </c>
      <c r="C37" s="4">
        <f>VLOOKUP($C$32&amp;"-"&amp;B37,'base-de-procv'!$A:$D,4,FALSE)</f>
        <v>0.35</v>
      </c>
      <c r="D37" s="30">
        <f t="shared" ref="D37:D41" si="0">C37*$C$33</f>
        <v>210</v>
      </c>
    </row>
    <row r="38" spans="2:4">
      <c r="B38" s="2" t="s">
        <v>24</v>
      </c>
      <c r="C38" s="4">
        <f>VLOOKUP($C$32&amp;"-"&amp;B38,'base-de-procv'!$A:$D,4,FALSE)</f>
        <v>0.08</v>
      </c>
      <c r="D38" s="30">
        <f t="shared" si="0"/>
        <v>48</v>
      </c>
    </row>
    <row r="39" spans="2:4">
      <c r="B39" s="2" t="s">
        <v>25</v>
      </c>
      <c r="C39" s="4">
        <f>VLOOKUP($C$32&amp;"-"&amp;B39,'base-de-procv'!$A:$D,4,FALSE)</f>
        <v>0.05</v>
      </c>
      <c r="D39" s="30">
        <f t="shared" si="0"/>
        <v>30</v>
      </c>
    </row>
    <row r="40" spans="2:4">
      <c r="B40" s="2" t="s">
        <v>26</v>
      </c>
      <c r="C40" s="4">
        <f>VLOOKUP($C$32&amp;"-"&amp;B40,'base-de-procv'!$A:$D,4,FALSE)</f>
        <v>0.1</v>
      </c>
      <c r="D40" s="30">
        <f t="shared" si="0"/>
        <v>60</v>
      </c>
    </row>
    <row r="41" spans="2:4">
      <c r="B41" s="2" t="s">
        <v>27</v>
      </c>
      <c r="C41" s="4">
        <f>VLOOKUP($C$32&amp;"-"&amp;B41,'base-de-procv'!$A:$D,4,FALSE)</f>
        <v>0.1</v>
      </c>
      <c r="D41" s="30">
        <f t="shared" si="0"/>
        <v>60</v>
      </c>
    </row>
    <row r="42" spans="2:4" ht="15">
      <c r="B42" s="28"/>
      <c r="C42" s="28"/>
      <c r="D42" s="29">
        <f>SUM(D36:D41)</f>
        <v>600</v>
      </c>
    </row>
    <row r="43" spans="2:4"/>
    <row r="44" spans="2:4"/>
    <row r="45" spans="2:4"/>
    <row r="46" spans="2:4"/>
    <row r="47" spans="2:4"/>
    <row r="48" spans="2:4"/>
    <row r="49"/>
    <row r="50"/>
    <row r="51"/>
    <row r="52"/>
    <row r="53"/>
    <row r="54"/>
    <row r="55"/>
    <row r="56"/>
  </sheetData>
  <mergeCells count="12">
    <mergeCell ref="C33:D33"/>
    <mergeCell ref="B12:C12"/>
    <mergeCell ref="B13:C13"/>
    <mergeCell ref="B14:C14"/>
    <mergeCell ref="B16:D16"/>
    <mergeCell ref="B17:C17"/>
    <mergeCell ref="B18:C18"/>
    <mergeCell ref="B19:C19"/>
    <mergeCell ref="B20:C20"/>
    <mergeCell ref="B21:C21"/>
    <mergeCell ref="B23:C23"/>
    <mergeCell ref="C32:D32"/>
  </mergeCells>
  <dataValidations count="1">
    <dataValidation type="list" allowBlank="1" showInputMessage="1" showErrorMessage="1" sqref="C32" xr:uid="{3127F52C-C21B-4284-95DC-B455568BAE9D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E60"/>
  <sheetViews>
    <sheetView showGridLines="0" topLeftCell="A29" zoomScale="115" zoomScaleNormal="115" workbookViewId="0">
      <selection activeCell="D43" sqref="D43:D48"/>
    </sheetView>
  </sheetViews>
  <sheetFormatPr defaultColWidth="0" defaultRowHeight="14.25"/>
  <cols>
    <col min="1" max="1" width="29.125" bestFit="1" customWidth="1"/>
    <col min="2" max="2" width="11.5" bestFit="1" customWidth="1"/>
    <col min="3" max="3" width="17.75" bestFit="1" customWidth="1"/>
    <col min="4" max="5" width="9" customWidth="1"/>
    <col min="6" max="13" width="9" hidden="1" customWidth="1"/>
    <col min="14" max="16384" width="9" hidden="1"/>
  </cols>
  <sheetData>
    <row r="2" spans="1:4">
      <c r="A2" s="34" t="s">
        <v>29</v>
      </c>
      <c r="B2" s="34" t="s">
        <v>18</v>
      </c>
      <c r="C2" s="35" t="s">
        <v>19</v>
      </c>
      <c r="D2" s="35" t="s">
        <v>28</v>
      </c>
    </row>
    <row r="3" spans="1:4">
      <c r="A3" t="str">
        <f>B3&amp;"-"&amp;C3</f>
        <v>Conservador-PAPEL</v>
      </c>
      <c r="B3" t="s">
        <v>14</v>
      </c>
      <c r="C3" s="2" t="s">
        <v>22</v>
      </c>
      <c r="D3" s="4">
        <v>0.3</v>
      </c>
    </row>
    <row r="4" spans="1:4">
      <c r="A4" t="str">
        <f t="shared" ref="A4:A20" si="0">B4&amp;"-"&amp;C4</f>
        <v>Conservador-TIJOLO</v>
      </c>
      <c r="B4" t="s">
        <v>14</v>
      </c>
      <c r="C4" s="2" t="s">
        <v>23</v>
      </c>
      <c r="D4" s="4">
        <v>0.5</v>
      </c>
    </row>
    <row r="5" spans="1:4">
      <c r="A5" t="str">
        <f t="shared" si="0"/>
        <v>Conservador-HÍBRIDOS</v>
      </c>
      <c r="B5" t="s">
        <v>14</v>
      </c>
      <c r="C5" s="2" t="s">
        <v>24</v>
      </c>
      <c r="D5" s="4">
        <v>0.1</v>
      </c>
    </row>
    <row r="6" spans="1:4">
      <c r="A6" t="str">
        <f t="shared" si="0"/>
        <v>Conservador-FOFs</v>
      </c>
      <c r="B6" t="s">
        <v>14</v>
      </c>
      <c r="C6" s="2" t="s">
        <v>25</v>
      </c>
      <c r="D6" s="4">
        <v>0.1</v>
      </c>
    </row>
    <row r="7" spans="1:4">
      <c r="A7" t="str">
        <f t="shared" si="0"/>
        <v>Conservador-DESENVOLVIMENTO</v>
      </c>
      <c r="B7" t="s">
        <v>14</v>
      </c>
      <c r="C7" s="2" t="s">
        <v>26</v>
      </c>
      <c r="D7" s="4">
        <v>0</v>
      </c>
    </row>
    <row r="8" spans="1:4" ht="15" thickBot="1">
      <c r="A8" s="31" t="str">
        <f t="shared" si="0"/>
        <v>Conservador-HOTELARIAS</v>
      </c>
      <c r="B8" s="31" t="s">
        <v>14</v>
      </c>
      <c r="C8" s="32" t="s">
        <v>27</v>
      </c>
      <c r="D8" s="33">
        <v>0</v>
      </c>
    </row>
    <row r="9" spans="1:4">
      <c r="A9" t="str">
        <f t="shared" si="0"/>
        <v>Moderado-PAPEL</v>
      </c>
      <c r="B9" t="s">
        <v>15</v>
      </c>
      <c r="C9" s="2" t="s">
        <v>22</v>
      </c>
      <c r="D9" s="4">
        <v>0.32</v>
      </c>
    </row>
    <row r="10" spans="1:4">
      <c r="A10" t="str">
        <f t="shared" si="0"/>
        <v>Moderado-TIJOLO</v>
      </c>
      <c r="B10" t="s">
        <v>15</v>
      </c>
      <c r="C10" s="2" t="s">
        <v>23</v>
      </c>
      <c r="D10" s="4">
        <v>0.35</v>
      </c>
    </row>
    <row r="11" spans="1:4">
      <c r="A11" t="str">
        <f t="shared" si="0"/>
        <v>Moderado-HÍBRIDOS</v>
      </c>
      <c r="B11" t="s">
        <v>15</v>
      </c>
      <c r="C11" s="2" t="s">
        <v>24</v>
      </c>
      <c r="D11" s="4">
        <v>0.08</v>
      </c>
    </row>
    <row r="12" spans="1:4">
      <c r="A12" t="str">
        <f t="shared" si="0"/>
        <v>Moderado-FOFs</v>
      </c>
      <c r="B12" t="s">
        <v>15</v>
      </c>
      <c r="C12" s="2" t="s">
        <v>25</v>
      </c>
      <c r="D12" s="4">
        <v>0.05</v>
      </c>
    </row>
    <row r="13" spans="1:4">
      <c r="A13" t="str">
        <f t="shared" si="0"/>
        <v>Moderado-DESENVOLVIMENTO</v>
      </c>
      <c r="B13" t="s">
        <v>15</v>
      </c>
      <c r="C13" s="2" t="s">
        <v>26</v>
      </c>
      <c r="D13" s="4">
        <v>0.1</v>
      </c>
    </row>
    <row r="14" spans="1:4" ht="15" thickBot="1">
      <c r="A14" s="31" t="str">
        <f t="shared" si="0"/>
        <v>Moderado-HOTELARIAS</v>
      </c>
      <c r="B14" s="31" t="s">
        <v>15</v>
      </c>
      <c r="C14" s="32" t="s">
        <v>27</v>
      </c>
      <c r="D14" s="33">
        <v>0.1</v>
      </c>
    </row>
    <row r="15" spans="1:4">
      <c r="A15" t="str">
        <f t="shared" si="0"/>
        <v>Agressivo-PAPEL</v>
      </c>
      <c r="B15" t="s">
        <v>16</v>
      </c>
      <c r="C15" s="2" t="s">
        <v>22</v>
      </c>
      <c r="D15" s="4">
        <v>0.5</v>
      </c>
    </row>
    <row r="16" spans="1:4">
      <c r="A16" t="str">
        <f t="shared" si="0"/>
        <v>Agressivo-TIJOLO</v>
      </c>
      <c r="B16" t="s">
        <v>16</v>
      </c>
      <c r="C16" s="2" t="s">
        <v>23</v>
      </c>
      <c r="D16" s="4">
        <v>0.1</v>
      </c>
    </row>
    <row r="17" spans="1:4">
      <c r="A17" t="str">
        <f t="shared" si="0"/>
        <v>Agressivo-HÍBRIDOS</v>
      </c>
      <c r="B17" t="s">
        <v>16</v>
      </c>
      <c r="C17" s="2" t="s">
        <v>24</v>
      </c>
      <c r="D17" s="4">
        <v>0.05</v>
      </c>
    </row>
    <row r="18" spans="1:4">
      <c r="A18" t="str">
        <f t="shared" si="0"/>
        <v>Agressivo-FOFs</v>
      </c>
      <c r="B18" t="s">
        <v>16</v>
      </c>
      <c r="C18" s="2" t="s">
        <v>25</v>
      </c>
      <c r="D18" s="4">
        <v>0.05</v>
      </c>
    </row>
    <row r="19" spans="1:4">
      <c r="A19" t="str">
        <f t="shared" si="0"/>
        <v>Agressivo-DESENVOLVIMENTO</v>
      </c>
      <c r="B19" t="s">
        <v>16</v>
      </c>
      <c r="C19" s="2" t="s">
        <v>26</v>
      </c>
      <c r="D19" s="4">
        <v>0.2</v>
      </c>
    </row>
    <row r="20" spans="1:4">
      <c r="A20" t="str">
        <f t="shared" si="0"/>
        <v>Agressivo-HOTELARIAS</v>
      </c>
      <c r="B20" t="s">
        <v>16</v>
      </c>
      <c r="C20" s="2" t="s">
        <v>27</v>
      </c>
      <c r="D20" s="4">
        <v>0.1</v>
      </c>
    </row>
    <row r="21" spans="1:4">
      <c r="D21" s="2"/>
    </row>
    <row r="22" spans="1:4">
      <c r="A22" s="34" t="s">
        <v>29</v>
      </c>
      <c r="B22" s="34" t="s">
        <v>18</v>
      </c>
      <c r="C22" s="35" t="s">
        <v>19</v>
      </c>
      <c r="D22" s="35" t="s">
        <v>28</v>
      </c>
    </row>
    <row r="23" spans="1:4">
      <c r="A23" t="str">
        <f>B23&amp;"-"&amp;C23</f>
        <v>Conservador-TÍTULOS PÚBLICOS</v>
      </c>
      <c r="B23" t="s">
        <v>14</v>
      </c>
      <c r="C23" s="2" t="s">
        <v>36</v>
      </c>
      <c r="D23" s="4">
        <v>0.7</v>
      </c>
    </row>
    <row r="24" spans="1:4">
      <c r="A24" t="str">
        <f t="shared" ref="A24:A40" si="1">B24&amp;"-"&amp;C24</f>
        <v>Conservador-MATERIA PRIMA</v>
      </c>
      <c r="B24" t="s">
        <v>14</v>
      </c>
      <c r="C24" s="2" t="s">
        <v>31</v>
      </c>
      <c r="D24" s="4">
        <v>0.03</v>
      </c>
    </row>
    <row r="25" spans="1:4">
      <c r="A25" t="str">
        <f t="shared" si="1"/>
        <v>Conservador-ENERGIA ELÉTRICA</v>
      </c>
      <c r="B25" t="s">
        <v>14</v>
      </c>
      <c r="C25" s="2" t="s">
        <v>32</v>
      </c>
      <c r="D25" s="4">
        <v>7.0000000000000007E-2</v>
      </c>
    </row>
    <row r="26" spans="1:4">
      <c r="A26" t="str">
        <f t="shared" si="1"/>
        <v>Conservador-SAÚDE</v>
      </c>
      <c r="B26" t="s">
        <v>14</v>
      </c>
      <c r="C26" s="2" t="s">
        <v>33</v>
      </c>
      <c r="D26" s="4">
        <v>0.08</v>
      </c>
    </row>
    <row r="27" spans="1:4">
      <c r="A27" t="str">
        <f t="shared" si="1"/>
        <v>Conservador-INDÚSTRIA</v>
      </c>
      <c r="B27" t="s">
        <v>14</v>
      </c>
      <c r="C27" s="2" t="s">
        <v>34</v>
      </c>
      <c r="D27" s="4">
        <v>0.02</v>
      </c>
    </row>
    <row r="28" spans="1:4" ht="15" thickBot="1">
      <c r="A28" s="31" t="str">
        <f t="shared" si="1"/>
        <v>Conservador-TECNOLOGIA</v>
      </c>
      <c r="B28" s="31" t="s">
        <v>14</v>
      </c>
      <c r="C28" s="32" t="s">
        <v>35</v>
      </c>
      <c r="D28" s="33">
        <v>0.1</v>
      </c>
    </row>
    <row r="29" spans="1:4">
      <c r="A29" t="str">
        <f t="shared" si="1"/>
        <v>Moderado-TÍTULOS PÚBLICOS</v>
      </c>
      <c r="B29" t="s">
        <v>15</v>
      </c>
      <c r="C29" s="2" t="s">
        <v>36</v>
      </c>
      <c r="D29" s="4">
        <v>0.5</v>
      </c>
    </row>
    <row r="30" spans="1:4">
      <c r="A30" t="str">
        <f t="shared" si="1"/>
        <v>Moderado-MATERIA PRIMA</v>
      </c>
      <c r="B30" t="s">
        <v>15</v>
      </c>
      <c r="C30" s="2" t="s">
        <v>31</v>
      </c>
      <c r="D30" s="4">
        <v>0.02</v>
      </c>
    </row>
    <row r="31" spans="1:4">
      <c r="A31" t="str">
        <f t="shared" si="1"/>
        <v>Moderado-ENERGIA ELÉTRICA</v>
      </c>
      <c r="B31" t="s">
        <v>15</v>
      </c>
      <c r="C31" s="2" t="s">
        <v>32</v>
      </c>
      <c r="D31" s="4">
        <v>0.1</v>
      </c>
    </row>
    <row r="32" spans="1:4">
      <c r="A32" t="str">
        <f t="shared" si="1"/>
        <v>Moderado-SAÚDE</v>
      </c>
      <c r="B32" t="s">
        <v>15</v>
      </c>
      <c r="C32" s="2" t="s">
        <v>33</v>
      </c>
      <c r="D32" s="4">
        <v>0.13</v>
      </c>
    </row>
    <row r="33" spans="1:4">
      <c r="A33" t="str">
        <f t="shared" si="1"/>
        <v>Moderado-INDÚSTRIA</v>
      </c>
      <c r="B33" t="s">
        <v>15</v>
      </c>
      <c r="C33" s="2" t="s">
        <v>34</v>
      </c>
      <c r="D33" s="4">
        <v>0.05</v>
      </c>
    </row>
    <row r="34" spans="1:4" ht="15" thickBot="1">
      <c r="A34" s="31" t="str">
        <f t="shared" si="1"/>
        <v>Moderado-TECNOLOGIA</v>
      </c>
      <c r="B34" s="31" t="s">
        <v>15</v>
      </c>
      <c r="C34" s="32" t="s">
        <v>35</v>
      </c>
      <c r="D34" s="33">
        <v>0.2</v>
      </c>
    </row>
    <row r="35" spans="1:4">
      <c r="A35" t="str">
        <f t="shared" si="1"/>
        <v>Agressivo-TÍTULOS PÚBLICOS</v>
      </c>
      <c r="B35" t="s">
        <v>16</v>
      </c>
      <c r="C35" s="2" t="s">
        <v>36</v>
      </c>
      <c r="D35" s="4">
        <v>0.05</v>
      </c>
    </row>
    <row r="36" spans="1:4">
      <c r="A36" t="str">
        <f t="shared" si="1"/>
        <v>Agressivo-MATERIA PRIMA</v>
      </c>
      <c r="B36" t="s">
        <v>16</v>
      </c>
      <c r="C36" s="2" t="s">
        <v>31</v>
      </c>
      <c r="D36" s="4">
        <v>0.1</v>
      </c>
    </row>
    <row r="37" spans="1:4">
      <c r="A37" t="str">
        <f t="shared" si="1"/>
        <v>Agressivo-ENERGIA ELÉTRICA</v>
      </c>
      <c r="B37" t="s">
        <v>16</v>
      </c>
      <c r="C37" s="2" t="s">
        <v>32</v>
      </c>
      <c r="D37" s="4">
        <v>0.1</v>
      </c>
    </row>
    <row r="38" spans="1:4">
      <c r="A38" t="str">
        <f t="shared" si="1"/>
        <v>Agressivo-SAÚDE</v>
      </c>
      <c r="B38" t="s">
        <v>16</v>
      </c>
      <c r="C38" s="2" t="s">
        <v>33</v>
      </c>
      <c r="D38" s="4">
        <v>0.25</v>
      </c>
    </row>
    <row r="39" spans="1:4">
      <c r="A39" t="str">
        <f t="shared" si="1"/>
        <v>Agressivo-INDÚSTRIA</v>
      </c>
      <c r="B39" t="s">
        <v>16</v>
      </c>
      <c r="C39" s="2" t="s">
        <v>34</v>
      </c>
      <c r="D39" s="4">
        <v>0.2</v>
      </c>
    </row>
    <row r="40" spans="1:4">
      <c r="A40" t="str">
        <f t="shared" si="1"/>
        <v>Agressivo-TECNOLOGIA</v>
      </c>
      <c r="B40" t="s">
        <v>16</v>
      </c>
      <c r="C40" s="2" t="s">
        <v>35</v>
      </c>
      <c r="D40" s="4">
        <v>0.3</v>
      </c>
    </row>
    <row r="42" spans="1:4">
      <c r="A42" s="34" t="s">
        <v>29</v>
      </c>
      <c r="B42" s="34" t="s">
        <v>18</v>
      </c>
      <c r="C42" s="35" t="s">
        <v>19</v>
      </c>
      <c r="D42" s="35" t="s">
        <v>28</v>
      </c>
    </row>
    <row r="43" spans="1:4">
      <c r="A43" t="str">
        <f>B43&amp;"-"&amp;C43</f>
        <v>Conservador-TESOURO SELIC</v>
      </c>
      <c r="B43" t="s">
        <v>14</v>
      </c>
      <c r="C43" s="2" t="s">
        <v>42</v>
      </c>
      <c r="D43" s="4">
        <v>0.1</v>
      </c>
    </row>
    <row r="44" spans="1:4">
      <c r="A44" t="str">
        <f t="shared" ref="A44:A60" si="2">B44&amp;"-"&amp;C44</f>
        <v>Conservador-TEOURO PRÉ-FIXADO</v>
      </c>
      <c r="B44" t="s">
        <v>14</v>
      </c>
      <c r="C44" s="2" t="s">
        <v>43</v>
      </c>
      <c r="D44" s="4">
        <v>0.1</v>
      </c>
    </row>
    <row r="45" spans="1:4">
      <c r="A45" t="str">
        <f t="shared" si="2"/>
        <v>Conservador-TESOURO IPCA+</v>
      </c>
      <c r="B45" t="s">
        <v>14</v>
      </c>
      <c r="C45" s="2" t="s">
        <v>44</v>
      </c>
      <c r="D45" s="4">
        <v>0.3</v>
      </c>
    </row>
    <row r="46" spans="1:4">
      <c r="A46" t="str">
        <f t="shared" si="2"/>
        <v>Conservador-CDB</v>
      </c>
      <c r="B46" t="s">
        <v>14</v>
      </c>
      <c r="C46" s="2" t="s">
        <v>41</v>
      </c>
      <c r="D46" s="4">
        <v>0.1</v>
      </c>
    </row>
    <row r="47" spans="1:4">
      <c r="A47" t="str">
        <f t="shared" si="2"/>
        <v>Conservador-POUPANÇA</v>
      </c>
      <c r="B47" t="s">
        <v>14</v>
      </c>
      <c r="C47" s="2" t="s">
        <v>40</v>
      </c>
      <c r="D47" s="4">
        <v>0.4</v>
      </c>
    </row>
    <row r="48" spans="1:4" ht="15" thickBot="1">
      <c r="A48" s="31" t="str">
        <f t="shared" si="2"/>
        <v>Conservador-LCI/LCA</v>
      </c>
      <c r="B48" s="31" t="s">
        <v>14</v>
      </c>
      <c r="C48" s="32" t="s">
        <v>45</v>
      </c>
      <c r="D48" s="33">
        <v>0</v>
      </c>
    </row>
    <row r="49" spans="1:4">
      <c r="A49" t="str">
        <f t="shared" si="2"/>
        <v>Moderado-TESOURO SELIC</v>
      </c>
      <c r="B49" t="s">
        <v>15</v>
      </c>
      <c r="C49" s="2" t="s">
        <v>42</v>
      </c>
      <c r="D49" s="4">
        <v>0.4</v>
      </c>
    </row>
    <row r="50" spans="1:4">
      <c r="A50" t="str">
        <f t="shared" si="2"/>
        <v>Moderado-TEOURO PRÉ-FIXADO</v>
      </c>
      <c r="B50" t="s">
        <v>15</v>
      </c>
      <c r="C50" s="2" t="s">
        <v>43</v>
      </c>
      <c r="D50" s="4">
        <v>0.15</v>
      </c>
    </row>
    <row r="51" spans="1:4">
      <c r="A51" t="str">
        <f t="shared" si="2"/>
        <v>Moderado-TESOURO IPCA+</v>
      </c>
      <c r="B51" t="s">
        <v>15</v>
      </c>
      <c r="C51" s="2" t="s">
        <v>44</v>
      </c>
      <c r="D51" s="4">
        <v>0.15</v>
      </c>
    </row>
    <row r="52" spans="1:4">
      <c r="A52" t="str">
        <f t="shared" si="2"/>
        <v>Moderado-CDB</v>
      </c>
      <c r="B52" t="s">
        <v>15</v>
      </c>
      <c r="C52" s="2" t="s">
        <v>41</v>
      </c>
      <c r="D52" s="4">
        <v>0.15</v>
      </c>
    </row>
    <row r="53" spans="1:4">
      <c r="A53" t="str">
        <f t="shared" si="2"/>
        <v>Moderado-POUPANÇA</v>
      </c>
      <c r="B53" t="s">
        <v>15</v>
      </c>
      <c r="C53" s="2" t="s">
        <v>40</v>
      </c>
      <c r="D53" s="4">
        <v>0.05</v>
      </c>
    </row>
    <row r="54" spans="1:4" ht="15" thickBot="1">
      <c r="A54" s="31" t="str">
        <f t="shared" si="2"/>
        <v>Moderado-LCI/LCA</v>
      </c>
      <c r="B54" s="31" t="s">
        <v>15</v>
      </c>
      <c r="C54" s="32" t="s">
        <v>45</v>
      </c>
      <c r="D54" s="33">
        <v>0.1</v>
      </c>
    </row>
    <row r="55" spans="1:4">
      <c r="A55" t="str">
        <f t="shared" si="2"/>
        <v>Agressivo-TESOURO SELIC</v>
      </c>
      <c r="B55" t="s">
        <v>16</v>
      </c>
      <c r="C55" s="2" t="s">
        <v>42</v>
      </c>
      <c r="D55" s="4">
        <v>0.05</v>
      </c>
    </row>
    <row r="56" spans="1:4">
      <c r="A56" t="str">
        <f t="shared" si="2"/>
        <v>Agressivo-TEOURO PRÉ-FIXADO</v>
      </c>
      <c r="B56" t="s">
        <v>16</v>
      </c>
      <c r="C56" s="2" t="s">
        <v>43</v>
      </c>
      <c r="D56" s="4">
        <v>0.05</v>
      </c>
    </row>
    <row r="57" spans="1:4">
      <c r="A57" t="str">
        <f t="shared" si="2"/>
        <v>Agressivo-TESOURO IPCA+</v>
      </c>
      <c r="B57" t="s">
        <v>16</v>
      </c>
      <c r="C57" s="2" t="s">
        <v>44</v>
      </c>
      <c r="D57" s="4">
        <v>0.4</v>
      </c>
    </row>
    <row r="58" spans="1:4">
      <c r="A58" t="str">
        <f t="shared" si="2"/>
        <v>Agressivo-CDB</v>
      </c>
      <c r="B58" t="s">
        <v>16</v>
      </c>
      <c r="C58" s="2" t="s">
        <v>41</v>
      </c>
      <c r="D58" s="4">
        <v>0.15</v>
      </c>
    </row>
    <row r="59" spans="1:4">
      <c r="A59" t="str">
        <f t="shared" si="2"/>
        <v>Agressivo-POUPANÇA</v>
      </c>
      <c r="B59" t="s">
        <v>16</v>
      </c>
      <c r="C59" s="2" t="s">
        <v>40</v>
      </c>
      <c r="D59" s="4">
        <v>0</v>
      </c>
    </row>
    <row r="60" spans="1:4">
      <c r="A60" t="str">
        <f t="shared" si="2"/>
        <v>Agressivo-LCI/LCA</v>
      </c>
      <c r="B60" t="s">
        <v>16</v>
      </c>
      <c r="C60" s="2" t="s">
        <v>45</v>
      </c>
      <c r="D60" s="4">
        <v>0.35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21</vt:i4>
      </vt:variant>
    </vt:vector>
  </HeadingPairs>
  <TitlesOfParts>
    <vt:vector size="25" baseType="lpstr">
      <vt:lpstr>RENDA_FIXA</vt:lpstr>
      <vt:lpstr>VARIAVEL_ACOES</vt:lpstr>
      <vt:lpstr>VARIAVEL_FIIS</vt:lpstr>
      <vt:lpstr>base-de-procv</vt:lpstr>
      <vt:lpstr>RENDA_FIXA!aporte</vt:lpstr>
      <vt:lpstr>VARIAVEL_FIIS!aporte</vt:lpstr>
      <vt:lpstr>aporte</vt:lpstr>
      <vt:lpstr>RENDA_FIXA!patrimonio</vt:lpstr>
      <vt:lpstr>VARIAVEL_FIIS!patrimonio</vt:lpstr>
      <vt:lpstr>patrimonio</vt:lpstr>
      <vt:lpstr>RENDA_FIXA!qtd_anos</vt:lpstr>
      <vt:lpstr>VARIAVEL_FIIS!qtd_anos</vt:lpstr>
      <vt:lpstr>qtd_anos</vt:lpstr>
      <vt:lpstr>RENDA_FIXA!rendimento_carteira</vt:lpstr>
      <vt:lpstr>VARIAVEL_FIIS!rendimento_carteira</vt:lpstr>
      <vt:lpstr>rendimento_carteira</vt:lpstr>
      <vt:lpstr>RENDA_FIXA!salario</vt:lpstr>
      <vt:lpstr>VARIAVEL_FIIS!salario</vt:lpstr>
      <vt:lpstr>salario</vt:lpstr>
      <vt:lpstr>RENDA_FIXA!sugestao_investimento</vt:lpstr>
      <vt:lpstr>VARIAVEL_FIIS!sugestao_investimento</vt:lpstr>
      <vt:lpstr>sugestao_investimento</vt:lpstr>
      <vt:lpstr>RENDA_FIXA!taxa_mensal</vt:lpstr>
      <vt:lpstr>VARIAVEL_FIIS!taxa_mensal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Pedro Guedes</cp:lastModifiedBy>
  <dcterms:created xsi:type="dcterms:W3CDTF">2025-04-16T18:38:03Z</dcterms:created>
  <dcterms:modified xsi:type="dcterms:W3CDTF">2025-05-21T20:10:02Z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