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846365\Desktop\Pedro\TCC\tcc\documentação\"/>
    </mc:Choice>
  </mc:AlternateContent>
  <xr:revisionPtr revIDLastSave="0" documentId="13_ncr:1_{5E7D6921-DF74-4D95-8284-C961F0700317}" xr6:coauthVersionLast="47" xr6:coauthVersionMax="47" xr10:uidLastSave="{00000000-0000-0000-0000-000000000000}"/>
  <bookViews>
    <workbookView xWindow="-108" yWindow="-108" windowWidth="23256" windowHeight="12720" tabRatio="734" activeTab="4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K232" i="2" s="1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K248" i="2" s="1"/>
  <c r="L249" i="2"/>
  <c r="L250" i="2"/>
  <c r="L251" i="2"/>
  <c r="L252" i="2"/>
  <c r="L253" i="2"/>
  <c r="L254" i="2"/>
  <c r="L255" i="2"/>
  <c r="L256" i="2"/>
  <c r="K256" i="2" s="1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 s="1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I8" i="2"/>
  <c r="F8" i="2" s="1"/>
  <c r="H29" i="2"/>
  <c r="K29" i="2" s="1"/>
  <c r="H30" i="2"/>
  <c r="H31" i="2"/>
  <c r="H32" i="2"/>
  <c r="H33" i="2"/>
  <c r="H34" i="2"/>
  <c r="H35" i="2"/>
  <c r="H36" i="2"/>
  <c r="H37" i="2"/>
  <c r="K37" i="2" s="1"/>
  <c r="H38" i="2"/>
  <c r="H39" i="2"/>
  <c r="H40" i="2"/>
  <c r="H41" i="2"/>
  <c r="K41" i="2" s="1"/>
  <c r="H42" i="2"/>
  <c r="H43" i="2"/>
  <c r="H44" i="2"/>
  <c r="K44" i="2" s="1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K57" i="2" s="1"/>
  <c r="H58" i="2"/>
  <c r="H59" i="2"/>
  <c r="H60" i="2"/>
  <c r="K60" i="2" s="1"/>
  <c r="H61" i="2"/>
  <c r="K61" i="2" s="1"/>
  <c r="H62" i="2"/>
  <c r="H63" i="2"/>
  <c r="H64" i="2"/>
  <c r="H65" i="2"/>
  <c r="K65" i="2" s="1"/>
  <c r="H66" i="2"/>
  <c r="H67" i="2"/>
  <c r="H68" i="2"/>
  <c r="K68" i="2" s="1"/>
  <c r="H69" i="2"/>
  <c r="K69" i="2" s="1"/>
  <c r="H70" i="2"/>
  <c r="H71" i="2"/>
  <c r="H72" i="2"/>
  <c r="H73" i="2"/>
  <c r="K73" i="2" s="1"/>
  <c r="H74" i="2"/>
  <c r="H75" i="2"/>
  <c r="H76" i="2"/>
  <c r="H77" i="2"/>
  <c r="K77" i="2" s="1"/>
  <c r="H78" i="2"/>
  <c r="H79" i="2"/>
  <c r="H80" i="2"/>
  <c r="H81" i="2"/>
  <c r="K81" i="2" s="1"/>
  <c r="H82" i="2"/>
  <c r="H83" i="2"/>
  <c r="H84" i="2"/>
  <c r="H85" i="2"/>
  <c r="H86" i="2"/>
  <c r="H87" i="2"/>
  <c r="H88" i="2"/>
  <c r="H89" i="2"/>
  <c r="K89" i="2" s="1"/>
  <c r="H90" i="2"/>
  <c r="H91" i="2"/>
  <c r="H92" i="2"/>
  <c r="K92" i="2" s="1"/>
  <c r="H93" i="2"/>
  <c r="K93" i="2" s="1"/>
  <c r="H94" i="2"/>
  <c r="H95" i="2"/>
  <c r="H96" i="2"/>
  <c r="K96" i="2" s="1"/>
  <c r="H97" i="2"/>
  <c r="K97" i="2" s="1"/>
  <c r="H98" i="2"/>
  <c r="H99" i="2"/>
  <c r="H100" i="2"/>
  <c r="H101" i="2"/>
  <c r="K101" i="2" s="1"/>
  <c r="H102" i="2"/>
  <c r="H103" i="2"/>
  <c r="H104" i="2"/>
  <c r="K104" i="2" s="1"/>
  <c r="H105" i="2"/>
  <c r="K105" i="2" s="1"/>
  <c r="H106" i="2"/>
  <c r="H107" i="2"/>
  <c r="H108" i="2"/>
  <c r="K108" i="2" s="1"/>
  <c r="H109" i="2"/>
  <c r="K109" i="2" s="1"/>
  <c r="H110" i="2"/>
  <c r="H111" i="2"/>
  <c r="H112" i="2"/>
  <c r="H113" i="2"/>
  <c r="K113" i="2" s="1"/>
  <c r="H114" i="2"/>
  <c r="H115" i="2"/>
  <c r="H116" i="2"/>
  <c r="H117" i="2"/>
  <c r="K117" i="2" s="1"/>
  <c r="H118" i="2"/>
  <c r="H119" i="2"/>
  <c r="H120" i="2"/>
  <c r="H121" i="2"/>
  <c r="K121" i="2" s="1"/>
  <c r="H122" i="2"/>
  <c r="H123" i="2"/>
  <c r="H124" i="2"/>
  <c r="H125" i="2"/>
  <c r="K125" i="2" s="1"/>
  <c r="H126" i="2"/>
  <c r="H127" i="2"/>
  <c r="H128" i="2"/>
  <c r="H129" i="2"/>
  <c r="K129" i="2" s="1"/>
  <c r="H130" i="2"/>
  <c r="H131" i="2"/>
  <c r="H132" i="2"/>
  <c r="K132" i="2" s="1"/>
  <c r="H133" i="2"/>
  <c r="K133" i="2" s="1"/>
  <c r="H134" i="2"/>
  <c r="H135" i="2"/>
  <c r="H136" i="2"/>
  <c r="H137" i="2"/>
  <c r="K137" i="2" s="1"/>
  <c r="H138" i="2"/>
  <c r="H139" i="2"/>
  <c r="H140" i="2"/>
  <c r="H141" i="2"/>
  <c r="K141" i="2" s="1"/>
  <c r="H142" i="2"/>
  <c r="H143" i="2"/>
  <c r="H144" i="2"/>
  <c r="H145" i="2"/>
  <c r="K145" i="2" s="1"/>
  <c r="H146" i="2"/>
  <c r="H147" i="2"/>
  <c r="H148" i="2"/>
  <c r="H149" i="2"/>
  <c r="K149" i="2" s="1"/>
  <c r="H150" i="2"/>
  <c r="H151" i="2"/>
  <c r="H152" i="2"/>
  <c r="H153" i="2"/>
  <c r="K153" i="2" s="1"/>
  <c r="H154" i="2"/>
  <c r="H155" i="2"/>
  <c r="H156" i="2"/>
  <c r="K156" i="2" s="1"/>
  <c r="H157" i="2"/>
  <c r="K157" i="2" s="1"/>
  <c r="H158" i="2"/>
  <c r="H159" i="2"/>
  <c r="H160" i="2"/>
  <c r="H161" i="2"/>
  <c r="K161" i="2" s="1"/>
  <c r="H162" i="2"/>
  <c r="H163" i="2"/>
  <c r="H164" i="2"/>
  <c r="K164" i="2" s="1"/>
  <c r="H165" i="2"/>
  <c r="K165" i="2" s="1"/>
  <c r="H166" i="2"/>
  <c r="H167" i="2"/>
  <c r="H168" i="2"/>
  <c r="H169" i="2"/>
  <c r="K169" i="2" s="1"/>
  <c r="H170" i="2"/>
  <c r="H171" i="2"/>
  <c r="H172" i="2"/>
  <c r="K172" i="2" s="1"/>
  <c r="H173" i="2"/>
  <c r="K173" i="2" s="1"/>
  <c r="H174" i="2"/>
  <c r="H175" i="2"/>
  <c r="H176" i="2"/>
  <c r="H177" i="2"/>
  <c r="K177" i="2" s="1"/>
  <c r="H178" i="2"/>
  <c r="H179" i="2"/>
  <c r="H180" i="2"/>
  <c r="H181" i="2"/>
  <c r="K181" i="2" s="1"/>
  <c r="H182" i="2"/>
  <c r="H183" i="2"/>
  <c r="H184" i="2"/>
  <c r="H185" i="2"/>
  <c r="K185" i="2" s="1"/>
  <c r="H186" i="2"/>
  <c r="H187" i="2"/>
  <c r="H188" i="2"/>
  <c r="K188" i="2" s="1"/>
  <c r="H189" i="2"/>
  <c r="K189" i="2" s="1"/>
  <c r="H190" i="2"/>
  <c r="H191" i="2"/>
  <c r="H192" i="2"/>
  <c r="H193" i="2"/>
  <c r="K193" i="2" s="1"/>
  <c r="H194" i="2"/>
  <c r="H195" i="2"/>
  <c r="H196" i="2"/>
  <c r="K196" i="2" s="1"/>
  <c r="H197" i="2"/>
  <c r="K197" i="2" s="1"/>
  <c r="H198" i="2"/>
  <c r="H199" i="2"/>
  <c r="H200" i="2"/>
  <c r="H201" i="2"/>
  <c r="K201" i="2" s="1"/>
  <c r="H202" i="2"/>
  <c r="H203" i="2"/>
  <c r="H204" i="2"/>
  <c r="H205" i="2"/>
  <c r="K205" i="2" s="1"/>
  <c r="H206" i="2"/>
  <c r="H207" i="2"/>
  <c r="H208" i="2"/>
  <c r="H209" i="2"/>
  <c r="K209" i="2" s="1"/>
  <c r="H210" i="2"/>
  <c r="H211" i="2"/>
  <c r="H212" i="2"/>
  <c r="H213" i="2"/>
  <c r="K213" i="2" s="1"/>
  <c r="H214" i="2"/>
  <c r="H215" i="2"/>
  <c r="H216" i="2"/>
  <c r="H217" i="2"/>
  <c r="K217" i="2" s="1"/>
  <c r="H218" i="2"/>
  <c r="H219" i="2"/>
  <c r="H220" i="2"/>
  <c r="H221" i="2"/>
  <c r="K221" i="2" s="1"/>
  <c r="H222" i="2"/>
  <c r="H223" i="2"/>
  <c r="H224" i="2"/>
  <c r="H225" i="2"/>
  <c r="K225" i="2" s="1"/>
  <c r="H226" i="2"/>
  <c r="H227" i="2"/>
  <c r="H228" i="2"/>
  <c r="K228" i="2" s="1"/>
  <c r="H229" i="2"/>
  <c r="K229" i="2" s="1"/>
  <c r="H230" i="2"/>
  <c r="H231" i="2"/>
  <c r="H232" i="2"/>
  <c r="H233" i="2"/>
  <c r="K233" i="2" s="1"/>
  <c r="H234" i="2"/>
  <c r="H235" i="2"/>
  <c r="H236" i="2"/>
  <c r="H237" i="2"/>
  <c r="K237" i="2" s="1"/>
  <c r="H238" i="2"/>
  <c r="H239" i="2"/>
  <c r="H240" i="2"/>
  <c r="H241" i="2"/>
  <c r="K241" i="2" s="1"/>
  <c r="H242" i="2"/>
  <c r="H243" i="2"/>
  <c r="H244" i="2"/>
  <c r="K244" i="2" s="1"/>
  <c r="H245" i="2"/>
  <c r="K245" i="2" s="1"/>
  <c r="H246" i="2"/>
  <c r="H247" i="2"/>
  <c r="H248" i="2"/>
  <c r="H249" i="2"/>
  <c r="K249" i="2" s="1"/>
  <c r="H250" i="2"/>
  <c r="H251" i="2"/>
  <c r="H252" i="2"/>
  <c r="H253" i="2"/>
  <c r="K253" i="2" s="1"/>
  <c r="H254" i="2"/>
  <c r="H255" i="2"/>
  <c r="H256" i="2"/>
  <c r="H257" i="2"/>
  <c r="K257" i="2" s="1"/>
  <c r="H258" i="2"/>
  <c r="H259" i="2"/>
  <c r="H260" i="2"/>
  <c r="K260" i="2" s="1"/>
  <c r="H261" i="2"/>
  <c r="K261" i="2" s="1"/>
  <c r="H262" i="2"/>
  <c r="H263" i="2"/>
  <c r="H264" i="2"/>
  <c r="H265" i="2"/>
  <c r="K265" i="2" s="1"/>
  <c r="H266" i="2"/>
  <c r="H267" i="2"/>
  <c r="H268" i="2"/>
  <c r="K268" i="2" s="1"/>
  <c r="H269" i="2"/>
  <c r="K269" i="2" s="1"/>
  <c r="H270" i="2"/>
  <c r="H271" i="2"/>
  <c r="H272" i="2"/>
  <c r="H273" i="2"/>
  <c r="K273" i="2" s="1"/>
  <c r="H274" i="2"/>
  <c r="H275" i="2"/>
  <c r="H276" i="2"/>
  <c r="K276" i="2" s="1"/>
  <c r="H277" i="2"/>
  <c r="K277" i="2" s="1"/>
  <c r="H278" i="2"/>
  <c r="H279" i="2"/>
  <c r="H280" i="2"/>
  <c r="H281" i="2"/>
  <c r="K281" i="2" s="1"/>
  <c r="H282" i="2"/>
  <c r="H283" i="2"/>
  <c r="H284" i="2"/>
  <c r="K284" i="2" s="1"/>
  <c r="H285" i="2"/>
  <c r="K285" i="2" s="1"/>
  <c r="H286" i="2"/>
  <c r="H287" i="2"/>
  <c r="H288" i="2"/>
  <c r="H289" i="2"/>
  <c r="K289" i="2" s="1"/>
  <c r="H290" i="2"/>
  <c r="H291" i="2"/>
  <c r="H292" i="2"/>
  <c r="K292" i="2" s="1"/>
  <c r="H293" i="2"/>
  <c r="K293" i="2" s="1"/>
  <c r="H294" i="2"/>
  <c r="H295" i="2"/>
  <c r="H296" i="2"/>
  <c r="H297" i="2"/>
  <c r="K297" i="2" s="1"/>
  <c r="H298" i="2"/>
  <c r="H299" i="2"/>
  <c r="H300" i="2"/>
  <c r="K300" i="2" s="1"/>
  <c r="H301" i="2"/>
  <c r="K301" i="2" s="1"/>
  <c r="H302" i="2"/>
  <c r="H303" i="2"/>
  <c r="H304" i="2"/>
  <c r="H305" i="2"/>
  <c r="K305" i="2" s="1"/>
  <c r="H306" i="2"/>
  <c r="H307" i="2"/>
  <c r="H308" i="2"/>
  <c r="H309" i="2"/>
  <c r="K309" i="2" s="1"/>
  <c r="H310" i="2"/>
  <c r="H311" i="2"/>
  <c r="H312" i="2"/>
  <c r="H313" i="2"/>
  <c r="K313" i="2" s="1"/>
  <c r="H314" i="2"/>
  <c r="H315" i="2"/>
  <c r="H316" i="2"/>
  <c r="H317" i="2"/>
  <c r="K317" i="2" s="1"/>
  <c r="H318" i="2"/>
  <c r="H319" i="2"/>
  <c r="H320" i="2"/>
  <c r="H321" i="2"/>
  <c r="K321" i="2" s="1"/>
  <c r="H322" i="2"/>
  <c r="H323" i="2"/>
  <c r="H324" i="2"/>
  <c r="K324" i="2" s="1"/>
  <c r="H325" i="2"/>
  <c r="K325" i="2" s="1"/>
  <c r="H326" i="2"/>
  <c r="H327" i="2"/>
  <c r="H328" i="2"/>
  <c r="H329" i="2"/>
  <c r="K329" i="2" s="1"/>
  <c r="H330" i="2"/>
  <c r="H331" i="2"/>
  <c r="H332" i="2"/>
  <c r="K332" i="2" s="1"/>
  <c r="H333" i="2"/>
  <c r="K333" i="2" s="1"/>
  <c r="H334" i="2"/>
  <c r="H335" i="2"/>
  <c r="H336" i="2"/>
  <c r="H337" i="2"/>
  <c r="K337" i="2" s="1"/>
  <c r="H338" i="2"/>
  <c r="H339" i="2"/>
  <c r="H340" i="2"/>
  <c r="K340" i="2" s="1"/>
  <c r="H341" i="2"/>
  <c r="K341" i="2" s="1"/>
  <c r="H342" i="2"/>
  <c r="H343" i="2"/>
  <c r="H344" i="2"/>
  <c r="H345" i="2"/>
  <c r="K345" i="2" s="1"/>
  <c r="H346" i="2"/>
  <c r="H347" i="2"/>
  <c r="H348" i="2"/>
  <c r="K348" i="2" s="1"/>
  <c r="H349" i="2"/>
  <c r="K349" i="2" s="1"/>
  <c r="H350" i="2"/>
  <c r="H351" i="2"/>
  <c r="H352" i="2"/>
  <c r="H353" i="2"/>
  <c r="K353" i="2" s="1"/>
  <c r="H354" i="2"/>
  <c r="H355" i="2"/>
  <c r="H356" i="2"/>
  <c r="K356" i="2" s="1"/>
  <c r="H357" i="2"/>
  <c r="K357" i="2" s="1"/>
  <c r="H358" i="2"/>
  <c r="H359" i="2"/>
  <c r="H360" i="2"/>
  <c r="H361" i="2"/>
  <c r="K361" i="2" s="1"/>
  <c r="H362" i="2"/>
  <c r="H363" i="2"/>
  <c r="H364" i="2"/>
  <c r="K364" i="2" s="1"/>
  <c r="H365" i="2"/>
  <c r="K365" i="2" s="1"/>
  <c r="H366" i="2"/>
  <c r="H367" i="2"/>
  <c r="H368" i="2"/>
  <c r="H369" i="2"/>
  <c r="K369" i="2" s="1"/>
  <c r="H370" i="2"/>
  <c r="H371" i="2"/>
  <c r="H372" i="2"/>
  <c r="H373" i="2"/>
  <c r="K373" i="2" s="1"/>
  <c r="H374" i="2"/>
  <c r="H375" i="2"/>
  <c r="H376" i="2"/>
  <c r="H377" i="2"/>
  <c r="K377" i="2" s="1"/>
  <c r="H378" i="2"/>
  <c r="H379" i="2"/>
  <c r="H380" i="2"/>
  <c r="H381" i="2"/>
  <c r="K381" i="2" s="1"/>
  <c r="H382" i="2"/>
  <c r="H383" i="2"/>
  <c r="H384" i="2"/>
  <c r="H385" i="2"/>
  <c r="K385" i="2" s="1"/>
  <c r="H386" i="2"/>
  <c r="H387" i="2"/>
  <c r="H388" i="2"/>
  <c r="H389" i="2"/>
  <c r="K389" i="2" s="1"/>
  <c r="H390" i="2"/>
  <c r="H391" i="2"/>
  <c r="H392" i="2"/>
  <c r="H393" i="2"/>
  <c r="K393" i="2" s="1"/>
  <c r="H394" i="2"/>
  <c r="H395" i="2"/>
  <c r="H396" i="2"/>
  <c r="H397" i="2"/>
  <c r="H398" i="2"/>
  <c r="H399" i="2"/>
  <c r="H400" i="2"/>
  <c r="H401" i="2"/>
  <c r="K401" i="2" s="1"/>
  <c r="H402" i="2"/>
  <c r="H403" i="2"/>
  <c r="H404" i="2"/>
  <c r="H405" i="2"/>
  <c r="K405" i="2" s="1"/>
  <c r="H406" i="2"/>
  <c r="H407" i="2"/>
  <c r="H408" i="2"/>
  <c r="H409" i="2"/>
  <c r="K409" i="2" s="1"/>
  <c r="H410" i="2"/>
  <c r="H411" i="2"/>
  <c r="H412" i="2"/>
  <c r="K412" i="2" s="1"/>
  <c r="H413" i="2"/>
  <c r="K413" i="2" s="1"/>
  <c r="H414" i="2"/>
  <c r="H415" i="2"/>
  <c r="H416" i="2"/>
  <c r="H417" i="2"/>
  <c r="K417" i="2" s="1"/>
  <c r="H418" i="2"/>
  <c r="H419" i="2"/>
  <c r="H420" i="2"/>
  <c r="K420" i="2" s="1"/>
  <c r="H421" i="2"/>
  <c r="K421" i="2" s="1"/>
  <c r="H422" i="2"/>
  <c r="H423" i="2"/>
  <c r="H424" i="2"/>
  <c r="H425" i="2"/>
  <c r="K425" i="2" s="1"/>
  <c r="H426" i="2"/>
  <c r="H427" i="2"/>
  <c r="H428" i="2"/>
  <c r="K428" i="2" s="1"/>
  <c r="H429" i="2"/>
  <c r="K429" i="2" s="1"/>
  <c r="H430" i="2"/>
  <c r="H431" i="2"/>
  <c r="H432" i="2"/>
  <c r="H433" i="2"/>
  <c r="K433" i="2" s="1"/>
  <c r="H434" i="2"/>
  <c r="H435" i="2"/>
  <c r="H436" i="2"/>
  <c r="H437" i="2"/>
  <c r="K437" i="2" s="1"/>
  <c r="H438" i="2"/>
  <c r="H439" i="2"/>
  <c r="H440" i="2"/>
  <c r="H441" i="2"/>
  <c r="K441" i="2" s="1"/>
  <c r="H442" i="2"/>
  <c r="H443" i="2"/>
  <c r="H444" i="2"/>
  <c r="K444" i="2" s="1"/>
  <c r="H445" i="2"/>
  <c r="K445" i="2" s="1"/>
  <c r="H446" i="2"/>
  <c r="H447" i="2"/>
  <c r="H448" i="2"/>
  <c r="H449" i="2"/>
  <c r="K449" i="2" s="1"/>
  <c r="H450" i="2"/>
  <c r="H451" i="2"/>
  <c r="H452" i="2"/>
  <c r="K452" i="2" s="1"/>
  <c r="H453" i="2"/>
  <c r="K453" i="2" s="1"/>
  <c r="H454" i="2"/>
  <c r="H455" i="2"/>
  <c r="H456" i="2"/>
  <c r="H457" i="2"/>
  <c r="H458" i="2"/>
  <c r="H459" i="2"/>
  <c r="H460" i="2"/>
  <c r="K460" i="2" s="1"/>
  <c r="H461" i="2"/>
  <c r="K461" i="2" s="1"/>
  <c r="H462" i="2"/>
  <c r="H463" i="2"/>
  <c r="H464" i="2"/>
  <c r="H465" i="2"/>
  <c r="H466" i="2"/>
  <c r="H467" i="2"/>
  <c r="H468" i="2"/>
  <c r="K468" i="2" s="1"/>
  <c r="H469" i="2"/>
  <c r="K469" i="2" s="1"/>
  <c r="J27" i="3"/>
  <c r="K27" i="3" s="1"/>
  <c r="I33" i="5" s="1"/>
  <c r="J28" i="3"/>
  <c r="K28" i="3" s="1"/>
  <c r="I34" i="5" s="1"/>
  <c r="J29" i="3"/>
  <c r="K29" i="3" s="1"/>
  <c r="I35" i="5" s="1"/>
  <c r="J30" i="3"/>
  <c r="K30" i="3" s="1"/>
  <c r="I36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H47" i="5"/>
  <c r="K42" i="3"/>
  <c r="L42" i="3"/>
  <c r="J43" i="3"/>
  <c r="E48" i="5" s="1"/>
  <c r="H48" i="5"/>
  <c r="K43" i="3"/>
  <c r="L43" i="3"/>
  <c r="J44" i="3"/>
  <c r="E49" i="5" s="1"/>
  <c r="H49" i="5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J8" i="2"/>
  <c r="I9" i="2"/>
  <c r="G9" i="2" s="1"/>
  <c r="J9" i="2"/>
  <c r="I10" i="2"/>
  <c r="H10" i="2" s="1"/>
  <c r="J10" i="2"/>
  <c r="I11" i="2"/>
  <c r="G11" i="2" s="1"/>
  <c r="J11" i="2"/>
  <c r="I12" i="2"/>
  <c r="G12" i="2" s="1"/>
  <c r="J12" i="2"/>
  <c r="L13" i="2"/>
  <c r="I13" i="2"/>
  <c r="H13" i="2" s="1"/>
  <c r="K13" i="2" s="1"/>
  <c r="J13" i="2"/>
  <c r="I14" i="2"/>
  <c r="G14" i="2" s="1"/>
  <c r="J14" i="2"/>
  <c r="I15" i="2"/>
  <c r="G15" i="2" s="1"/>
  <c r="J15" i="2"/>
  <c r="I16" i="2"/>
  <c r="G16" i="2" s="1"/>
  <c r="J16" i="2"/>
  <c r="I17" i="2"/>
  <c r="G17" i="2" s="1"/>
  <c r="J17" i="2"/>
  <c r="I18" i="2"/>
  <c r="H18" i="2" s="1"/>
  <c r="K18" i="2" s="1"/>
  <c r="J18" i="2"/>
  <c r="I19" i="2"/>
  <c r="H19" i="2" s="1"/>
  <c r="K19" i="2" s="1"/>
  <c r="J19" i="2"/>
  <c r="I20" i="2"/>
  <c r="G20" i="2" s="1"/>
  <c r="J20" i="2"/>
  <c r="I21" i="2"/>
  <c r="H21" i="2" s="1"/>
  <c r="K21" i="2" s="1"/>
  <c r="J21" i="2"/>
  <c r="I22" i="2"/>
  <c r="H22" i="2" s="1"/>
  <c r="K22" i="2" s="1"/>
  <c r="J22" i="2"/>
  <c r="I23" i="2"/>
  <c r="H23" i="2" s="1"/>
  <c r="K23" i="2" s="1"/>
  <c r="J23" i="2"/>
  <c r="I24" i="2"/>
  <c r="G24" i="2" s="1"/>
  <c r="J24" i="2"/>
  <c r="I25" i="2"/>
  <c r="H25" i="2" s="1"/>
  <c r="J25" i="2"/>
  <c r="I26" i="2"/>
  <c r="G26" i="2" s="1"/>
  <c r="J26" i="2"/>
  <c r="I27" i="2"/>
  <c r="H27" i="2" s="1"/>
  <c r="J27" i="2"/>
  <c r="I28" i="2"/>
  <c r="G28" i="2" s="1"/>
  <c r="J28" i="2"/>
  <c r="F29" i="2"/>
  <c r="I29" i="2"/>
  <c r="G29" i="2" s="1"/>
  <c r="J29" i="2"/>
  <c r="F30" i="2"/>
  <c r="I30" i="2"/>
  <c r="G30" i="2" s="1"/>
  <c r="J30" i="2"/>
  <c r="I31" i="2"/>
  <c r="G31" i="2" s="1"/>
  <c r="J31" i="2"/>
  <c r="I32" i="2"/>
  <c r="G32" i="2"/>
  <c r="F32" i="2"/>
  <c r="J32" i="2"/>
  <c r="L33" i="2"/>
  <c r="I33" i="2"/>
  <c r="G33" i="2" s="1"/>
  <c r="F33" i="2"/>
  <c r="J33" i="2"/>
  <c r="F34" i="2"/>
  <c r="L34" i="2"/>
  <c r="I34" i="2"/>
  <c r="G34" i="2" s="1"/>
  <c r="J34" i="2"/>
  <c r="F35" i="2"/>
  <c r="I35" i="2"/>
  <c r="G35" i="2" s="1"/>
  <c r="J35" i="2"/>
  <c r="F36" i="2"/>
  <c r="I36" i="2"/>
  <c r="G36" i="2" s="1"/>
  <c r="J36" i="2"/>
  <c r="F37" i="2"/>
  <c r="I37" i="2"/>
  <c r="G37" i="2" s="1"/>
  <c r="J37" i="2"/>
  <c r="F38" i="2"/>
  <c r="I38" i="2"/>
  <c r="G38" i="2" s="1"/>
  <c r="J38" i="2"/>
  <c r="I39" i="2"/>
  <c r="G39" i="2" s="1"/>
  <c r="J39" i="2"/>
  <c r="F40" i="2"/>
  <c r="I40" i="2"/>
  <c r="G40" i="2" s="1"/>
  <c r="J40" i="2"/>
  <c r="F41" i="2"/>
  <c r="I41" i="2"/>
  <c r="G41" i="2" s="1"/>
  <c r="J41" i="2"/>
  <c r="I42" i="2"/>
  <c r="G42" i="2" s="1"/>
  <c r="J42" i="2"/>
  <c r="I43" i="2"/>
  <c r="G43" i="2" s="1"/>
  <c r="F43" i="2"/>
  <c r="J43" i="2"/>
  <c r="F44" i="2"/>
  <c r="I44" i="2"/>
  <c r="G44" i="2" s="1"/>
  <c r="J44" i="2"/>
  <c r="I45" i="2"/>
  <c r="G45" i="2" s="1"/>
  <c r="F45" i="2"/>
  <c r="J45" i="2"/>
  <c r="I46" i="2"/>
  <c r="G46" i="2" s="1"/>
  <c r="J46" i="2"/>
  <c r="I47" i="2"/>
  <c r="G47" i="2" s="1"/>
  <c r="J47" i="2"/>
  <c r="F48" i="2"/>
  <c r="I48" i="2"/>
  <c r="G48" i="2" s="1"/>
  <c r="J48" i="2"/>
  <c r="F49" i="2"/>
  <c r="I49" i="2"/>
  <c r="G49" i="2"/>
  <c r="J49" i="2"/>
  <c r="I50" i="2"/>
  <c r="G50" i="2" s="1"/>
  <c r="J50" i="2"/>
  <c r="I51" i="2"/>
  <c r="G51" i="2" s="1"/>
  <c r="J51" i="2"/>
  <c r="I52" i="2"/>
  <c r="G52" i="2" s="1"/>
  <c r="F52" i="2"/>
  <c r="J52" i="2"/>
  <c r="I53" i="2"/>
  <c r="G53" i="2" s="1"/>
  <c r="J53" i="2"/>
  <c r="F54" i="2"/>
  <c r="K54" i="2"/>
  <c r="I54" i="2"/>
  <c r="G54" i="2" s="1"/>
  <c r="J54" i="2"/>
  <c r="F55" i="2"/>
  <c r="K55" i="2"/>
  <c r="I55" i="2"/>
  <c r="G55" i="2" s="1"/>
  <c r="J55" i="2"/>
  <c r="F56" i="2"/>
  <c r="K56" i="2"/>
  <c r="I56" i="2"/>
  <c r="G56" i="2" s="1"/>
  <c r="J56" i="2"/>
  <c r="F57" i="2"/>
  <c r="I57" i="2"/>
  <c r="G57" i="2" s="1"/>
  <c r="J57" i="2"/>
  <c r="F58" i="2"/>
  <c r="K58" i="2"/>
  <c r="I58" i="2"/>
  <c r="G58" i="2" s="1"/>
  <c r="J58" i="2"/>
  <c r="F59" i="2"/>
  <c r="K59" i="2"/>
  <c r="I59" i="2"/>
  <c r="G59" i="2" s="1"/>
  <c r="J59" i="2"/>
  <c r="F60" i="2"/>
  <c r="I60" i="2"/>
  <c r="G60" i="2" s="1"/>
  <c r="J60" i="2"/>
  <c r="F61" i="2"/>
  <c r="I61" i="2"/>
  <c r="G61" i="2" s="1"/>
  <c r="J61" i="2"/>
  <c r="F62" i="2"/>
  <c r="K62" i="2"/>
  <c r="I62" i="2"/>
  <c r="G62" i="2" s="1"/>
  <c r="J62" i="2"/>
  <c r="F63" i="2"/>
  <c r="K63" i="2"/>
  <c r="I63" i="2"/>
  <c r="G63" i="2" s="1"/>
  <c r="J63" i="2"/>
  <c r="F64" i="2"/>
  <c r="K64" i="2"/>
  <c r="I64" i="2"/>
  <c r="G64" i="2" s="1"/>
  <c r="J64" i="2"/>
  <c r="F65" i="2"/>
  <c r="I65" i="2"/>
  <c r="G65" i="2" s="1"/>
  <c r="J65" i="2"/>
  <c r="F66" i="2"/>
  <c r="I66" i="2"/>
  <c r="G66" i="2" s="1"/>
  <c r="J66" i="2"/>
  <c r="F67" i="2"/>
  <c r="K67" i="2"/>
  <c r="I67" i="2"/>
  <c r="G67" i="2" s="1"/>
  <c r="J67" i="2"/>
  <c r="F68" i="2"/>
  <c r="I68" i="2"/>
  <c r="G68" i="2"/>
  <c r="J68" i="2"/>
  <c r="F69" i="2"/>
  <c r="I69" i="2"/>
  <c r="G69" i="2" s="1"/>
  <c r="J69" i="2"/>
  <c r="F70" i="2"/>
  <c r="K70" i="2"/>
  <c r="I70" i="2"/>
  <c r="G70" i="2" s="1"/>
  <c r="J70" i="2"/>
  <c r="F71" i="2"/>
  <c r="K71" i="2"/>
  <c r="I71" i="2"/>
  <c r="G71" i="2" s="1"/>
  <c r="J71" i="2"/>
  <c r="F72" i="2"/>
  <c r="K72" i="2"/>
  <c r="I72" i="2"/>
  <c r="G72" i="2" s="1"/>
  <c r="J72" i="2"/>
  <c r="F73" i="2"/>
  <c r="I73" i="2"/>
  <c r="G73" i="2" s="1"/>
  <c r="J73" i="2"/>
  <c r="F74" i="2"/>
  <c r="K74" i="2"/>
  <c r="I74" i="2"/>
  <c r="G74" i="2" s="1"/>
  <c r="J74" i="2"/>
  <c r="F75" i="2"/>
  <c r="I75" i="2"/>
  <c r="G75" i="2" s="1"/>
  <c r="J75" i="2"/>
  <c r="F76" i="2"/>
  <c r="I76" i="2"/>
  <c r="G76" i="2" s="1"/>
  <c r="J76" i="2"/>
  <c r="F77" i="2"/>
  <c r="I77" i="2"/>
  <c r="G77" i="2" s="1"/>
  <c r="J77" i="2"/>
  <c r="F78" i="2"/>
  <c r="K78" i="2"/>
  <c r="I78" i="2"/>
  <c r="G78" i="2" s="1"/>
  <c r="J78" i="2"/>
  <c r="F79" i="2"/>
  <c r="K79" i="2"/>
  <c r="I79" i="2"/>
  <c r="G79" i="2" s="1"/>
  <c r="J79" i="2"/>
  <c r="F80" i="2"/>
  <c r="I80" i="2"/>
  <c r="G80" i="2" s="1"/>
  <c r="J80" i="2"/>
  <c r="F81" i="2"/>
  <c r="I81" i="2"/>
  <c r="G81" i="2" s="1"/>
  <c r="J81" i="2"/>
  <c r="F82" i="2"/>
  <c r="K82" i="2"/>
  <c r="I82" i="2"/>
  <c r="G82" i="2" s="1"/>
  <c r="J82" i="2"/>
  <c r="F83" i="2"/>
  <c r="K83" i="2"/>
  <c r="I83" i="2"/>
  <c r="G83" i="2" s="1"/>
  <c r="J83" i="2"/>
  <c r="F84" i="2"/>
  <c r="I84" i="2"/>
  <c r="G84" i="2" s="1"/>
  <c r="J84" i="2"/>
  <c r="F85" i="2"/>
  <c r="I85" i="2"/>
  <c r="G85" i="2" s="1"/>
  <c r="J85" i="2"/>
  <c r="F86" i="2"/>
  <c r="K86" i="2"/>
  <c r="I86" i="2"/>
  <c r="G86" i="2" s="1"/>
  <c r="J86" i="2"/>
  <c r="F87" i="2"/>
  <c r="K87" i="2"/>
  <c r="I87" i="2"/>
  <c r="G87" i="2" s="1"/>
  <c r="J87" i="2"/>
  <c r="F88" i="2"/>
  <c r="I88" i="2"/>
  <c r="G88" i="2" s="1"/>
  <c r="J88" i="2"/>
  <c r="F89" i="2"/>
  <c r="I89" i="2"/>
  <c r="G89" i="2" s="1"/>
  <c r="J89" i="2"/>
  <c r="F90" i="2"/>
  <c r="K90" i="2"/>
  <c r="I90" i="2"/>
  <c r="G90" i="2" s="1"/>
  <c r="J90" i="2"/>
  <c r="F91" i="2"/>
  <c r="K91" i="2"/>
  <c r="I91" i="2"/>
  <c r="G91" i="2" s="1"/>
  <c r="J91" i="2"/>
  <c r="F92" i="2"/>
  <c r="I92" i="2"/>
  <c r="G92" i="2" s="1"/>
  <c r="J92" i="2"/>
  <c r="F93" i="2"/>
  <c r="I93" i="2"/>
  <c r="G93" i="2" s="1"/>
  <c r="J93" i="2"/>
  <c r="F94" i="2"/>
  <c r="K94" i="2"/>
  <c r="I94" i="2"/>
  <c r="G94" i="2" s="1"/>
  <c r="J94" i="2"/>
  <c r="F95" i="2"/>
  <c r="K95" i="2"/>
  <c r="I95" i="2"/>
  <c r="G95" i="2" s="1"/>
  <c r="J95" i="2"/>
  <c r="F96" i="2"/>
  <c r="I96" i="2"/>
  <c r="G96" i="2" s="1"/>
  <c r="J96" i="2"/>
  <c r="F97" i="2"/>
  <c r="I97" i="2"/>
  <c r="G97" i="2" s="1"/>
  <c r="J97" i="2"/>
  <c r="F98" i="2"/>
  <c r="K98" i="2"/>
  <c r="I98" i="2"/>
  <c r="G98" i="2" s="1"/>
  <c r="J98" i="2"/>
  <c r="F99" i="2"/>
  <c r="I99" i="2"/>
  <c r="G99" i="2" s="1"/>
  <c r="J99" i="2"/>
  <c r="F100" i="2"/>
  <c r="I100" i="2"/>
  <c r="G100" i="2" s="1"/>
  <c r="J100" i="2"/>
  <c r="F101" i="2"/>
  <c r="I101" i="2"/>
  <c r="G101" i="2" s="1"/>
  <c r="J101" i="2"/>
  <c r="F102" i="2"/>
  <c r="K102" i="2"/>
  <c r="I102" i="2"/>
  <c r="G102" i="2" s="1"/>
  <c r="J102" i="2"/>
  <c r="F103" i="2"/>
  <c r="K103" i="2"/>
  <c r="I103" i="2"/>
  <c r="G103" i="2" s="1"/>
  <c r="J103" i="2"/>
  <c r="F104" i="2"/>
  <c r="I104" i="2"/>
  <c r="G104" i="2" s="1"/>
  <c r="J104" i="2"/>
  <c r="F105" i="2"/>
  <c r="I105" i="2"/>
  <c r="G105" i="2" s="1"/>
  <c r="J105" i="2"/>
  <c r="F106" i="2"/>
  <c r="K106" i="2"/>
  <c r="I106" i="2"/>
  <c r="G106" i="2" s="1"/>
  <c r="J106" i="2"/>
  <c r="F107" i="2"/>
  <c r="K107" i="2"/>
  <c r="I107" i="2"/>
  <c r="G107" i="2" s="1"/>
  <c r="J107" i="2"/>
  <c r="F108" i="2"/>
  <c r="I108" i="2"/>
  <c r="G108" i="2" s="1"/>
  <c r="J108" i="2"/>
  <c r="F109" i="2"/>
  <c r="I109" i="2"/>
  <c r="G109" i="2" s="1"/>
  <c r="J109" i="2"/>
  <c r="F110" i="2"/>
  <c r="K110" i="2"/>
  <c r="I110" i="2"/>
  <c r="G110" i="2" s="1"/>
  <c r="J110" i="2"/>
  <c r="F111" i="2"/>
  <c r="K111" i="2"/>
  <c r="I111" i="2"/>
  <c r="G111" i="2" s="1"/>
  <c r="J111" i="2"/>
  <c r="F112" i="2"/>
  <c r="I112" i="2"/>
  <c r="G112" i="2" s="1"/>
  <c r="J112" i="2"/>
  <c r="F113" i="2"/>
  <c r="I113" i="2"/>
  <c r="G113" i="2" s="1"/>
  <c r="J113" i="2"/>
  <c r="F114" i="2"/>
  <c r="K114" i="2"/>
  <c r="I114" i="2"/>
  <c r="G114" i="2" s="1"/>
  <c r="J114" i="2"/>
  <c r="F115" i="2"/>
  <c r="K115" i="2"/>
  <c r="I115" i="2"/>
  <c r="G115" i="2" s="1"/>
  <c r="J115" i="2"/>
  <c r="F116" i="2"/>
  <c r="I116" i="2"/>
  <c r="G116" i="2" s="1"/>
  <c r="J116" i="2"/>
  <c r="F117" i="2"/>
  <c r="I117" i="2"/>
  <c r="G117" i="2" s="1"/>
  <c r="J117" i="2"/>
  <c r="F118" i="2"/>
  <c r="K118" i="2"/>
  <c r="I118" i="2"/>
  <c r="G118" i="2" s="1"/>
  <c r="J118" i="2"/>
  <c r="F119" i="2"/>
  <c r="I119" i="2"/>
  <c r="G119" i="2" s="1"/>
  <c r="J119" i="2"/>
  <c r="F120" i="2"/>
  <c r="K120" i="2"/>
  <c r="I120" i="2"/>
  <c r="G120" i="2" s="1"/>
  <c r="J120" i="2"/>
  <c r="F121" i="2"/>
  <c r="I121" i="2"/>
  <c r="G121" i="2" s="1"/>
  <c r="J121" i="2"/>
  <c r="F122" i="2"/>
  <c r="K122" i="2"/>
  <c r="I122" i="2"/>
  <c r="G122" i="2" s="1"/>
  <c r="J122" i="2"/>
  <c r="F123" i="2"/>
  <c r="K123" i="2"/>
  <c r="I123" i="2"/>
  <c r="G123" i="2" s="1"/>
  <c r="J123" i="2"/>
  <c r="F124" i="2"/>
  <c r="K124" i="2"/>
  <c r="I124" i="2"/>
  <c r="G124" i="2" s="1"/>
  <c r="J124" i="2"/>
  <c r="F125" i="2"/>
  <c r="I125" i="2"/>
  <c r="G125" i="2" s="1"/>
  <c r="J125" i="2"/>
  <c r="F126" i="2"/>
  <c r="K126" i="2"/>
  <c r="I126" i="2"/>
  <c r="G126" i="2" s="1"/>
  <c r="J126" i="2"/>
  <c r="F127" i="2"/>
  <c r="K127" i="2"/>
  <c r="I127" i="2"/>
  <c r="G127" i="2" s="1"/>
  <c r="J127" i="2"/>
  <c r="F128" i="2"/>
  <c r="K128" i="2"/>
  <c r="I128" i="2"/>
  <c r="G128" i="2" s="1"/>
  <c r="J128" i="2"/>
  <c r="F129" i="2"/>
  <c r="I129" i="2"/>
  <c r="G129" i="2" s="1"/>
  <c r="J129" i="2"/>
  <c r="F130" i="2"/>
  <c r="K130" i="2"/>
  <c r="I130" i="2"/>
  <c r="G130" i="2" s="1"/>
  <c r="J130" i="2"/>
  <c r="F131" i="2"/>
  <c r="K131" i="2"/>
  <c r="I131" i="2"/>
  <c r="G131" i="2" s="1"/>
  <c r="J131" i="2"/>
  <c r="F132" i="2"/>
  <c r="I132" i="2"/>
  <c r="G132" i="2" s="1"/>
  <c r="J132" i="2"/>
  <c r="F133" i="2"/>
  <c r="I133" i="2"/>
  <c r="G133" i="2" s="1"/>
  <c r="J133" i="2"/>
  <c r="F134" i="2"/>
  <c r="K134" i="2"/>
  <c r="I134" i="2"/>
  <c r="G134" i="2" s="1"/>
  <c r="J134" i="2"/>
  <c r="F135" i="2"/>
  <c r="K135" i="2"/>
  <c r="I135" i="2"/>
  <c r="G135" i="2" s="1"/>
  <c r="J135" i="2"/>
  <c r="F136" i="2"/>
  <c r="K136" i="2"/>
  <c r="I136" i="2"/>
  <c r="G136" i="2" s="1"/>
  <c r="J136" i="2"/>
  <c r="F137" i="2"/>
  <c r="I137" i="2"/>
  <c r="G137" i="2" s="1"/>
  <c r="J137" i="2"/>
  <c r="F138" i="2"/>
  <c r="K138" i="2"/>
  <c r="I138" i="2"/>
  <c r="G138" i="2" s="1"/>
  <c r="J138" i="2"/>
  <c r="F139" i="2"/>
  <c r="I139" i="2"/>
  <c r="G139" i="2" s="1"/>
  <c r="J139" i="2"/>
  <c r="F140" i="2"/>
  <c r="I140" i="2"/>
  <c r="G140" i="2" s="1"/>
  <c r="J140" i="2"/>
  <c r="F141" i="2"/>
  <c r="I141" i="2"/>
  <c r="G141" i="2" s="1"/>
  <c r="J141" i="2"/>
  <c r="F142" i="2"/>
  <c r="I142" i="2"/>
  <c r="G142" i="2" s="1"/>
  <c r="J142" i="2"/>
  <c r="F143" i="2"/>
  <c r="K143" i="2"/>
  <c r="I143" i="2"/>
  <c r="G143" i="2" s="1"/>
  <c r="J143" i="2"/>
  <c r="F144" i="2"/>
  <c r="K144" i="2"/>
  <c r="I144" i="2"/>
  <c r="G144" i="2" s="1"/>
  <c r="J144" i="2"/>
  <c r="F145" i="2"/>
  <c r="I145" i="2"/>
  <c r="G145" i="2" s="1"/>
  <c r="J145" i="2"/>
  <c r="F146" i="2"/>
  <c r="I146" i="2"/>
  <c r="G146" i="2" s="1"/>
  <c r="J146" i="2"/>
  <c r="F147" i="2"/>
  <c r="K147" i="2"/>
  <c r="I147" i="2"/>
  <c r="G147" i="2" s="1"/>
  <c r="J147" i="2"/>
  <c r="F148" i="2"/>
  <c r="I148" i="2"/>
  <c r="G148" i="2" s="1"/>
  <c r="J148" i="2"/>
  <c r="F149" i="2"/>
  <c r="I149" i="2"/>
  <c r="G149" i="2" s="1"/>
  <c r="J149" i="2"/>
  <c r="F150" i="2"/>
  <c r="K150" i="2"/>
  <c r="I150" i="2"/>
  <c r="G150" i="2" s="1"/>
  <c r="J150" i="2"/>
  <c r="F151" i="2"/>
  <c r="K151" i="2"/>
  <c r="I151" i="2"/>
  <c r="G151" i="2" s="1"/>
  <c r="J151" i="2"/>
  <c r="F152" i="2"/>
  <c r="K152" i="2"/>
  <c r="I152" i="2"/>
  <c r="G152" i="2" s="1"/>
  <c r="J152" i="2"/>
  <c r="F153" i="2"/>
  <c r="I153" i="2"/>
  <c r="G153" i="2" s="1"/>
  <c r="J153" i="2"/>
  <c r="F154" i="2"/>
  <c r="K154" i="2"/>
  <c r="I154" i="2"/>
  <c r="G154" i="2" s="1"/>
  <c r="J154" i="2"/>
  <c r="F155" i="2"/>
  <c r="K155" i="2"/>
  <c r="I155" i="2"/>
  <c r="G155" i="2" s="1"/>
  <c r="J155" i="2"/>
  <c r="F156" i="2"/>
  <c r="I156" i="2"/>
  <c r="G156" i="2" s="1"/>
  <c r="J156" i="2"/>
  <c r="F157" i="2"/>
  <c r="I157" i="2"/>
  <c r="G157" i="2" s="1"/>
  <c r="J157" i="2"/>
  <c r="F158" i="2"/>
  <c r="K158" i="2"/>
  <c r="I158" i="2"/>
  <c r="G158" i="2" s="1"/>
  <c r="J158" i="2"/>
  <c r="F159" i="2"/>
  <c r="K159" i="2"/>
  <c r="I159" i="2"/>
  <c r="G159" i="2" s="1"/>
  <c r="J159" i="2"/>
  <c r="F160" i="2"/>
  <c r="K160" i="2"/>
  <c r="I160" i="2"/>
  <c r="G160" i="2" s="1"/>
  <c r="J160" i="2"/>
  <c r="F161" i="2"/>
  <c r="I161" i="2"/>
  <c r="G161" i="2" s="1"/>
  <c r="J161" i="2"/>
  <c r="F162" i="2"/>
  <c r="K162" i="2"/>
  <c r="I162" i="2"/>
  <c r="G162" i="2" s="1"/>
  <c r="J162" i="2"/>
  <c r="F163" i="2"/>
  <c r="K163" i="2"/>
  <c r="I163" i="2"/>
  <c r="G163" i="2" s="1"/>
  <c r="J163" i="2"/>
  <c r="F164" i="2"/>
  <c r="I164" i="2"/>
  <c r="G164" i="2" s="1"/>
  <c r="J164" i="2"/>
  <c r="F165" i="2"/>
  <c r="I165" i="2"/>
  <c r="G165" i="2" s="1"/>
  <c r="J165" i="2"/>
  <c r="F166" i="2"/>
  <c r="K166" i="2"/>
  <c r="I166" i="2"/>
  <c r="G166" i="2" s="1"/>
  <c r="J166" i="2"/>
  <c r="F167" i="2"/>
  <c r="I167" i="2"/>
  <c r="G167" i="2" s="1"/>
  <c r="J167" i="2"/>
  <c r="F168" i="2"/>
  <c r="I168" i="2"/>
  <c r="G168" i="2" s="1"/>
  <c r="J168" i="2"/>
  <c r="F169" i="2"/>
  <c r="I169" i="2"/>
  <c r="G169" i="2" s="1"/>
  <c r="J169" i="2"/>
  <c r="F170" i="2"/>
  <c r="K170" i="2"/>
  <c r="I170" i="2"/>
  <c r="G170" i="2" s="1"/>
  <c r="J170" i="2"/>
  <c r="F171" i="2"/>
  <c r="K171" i="2"/>
  <c r="I171" i="2"/>
  <c r="G171" i="2" s="1"/>
  <c r="J171" i="2"/>
  <c r="F172" i="2"/>
  <c r="I172" i="2"/>
  <c r="G172" i="2" s="1"/>
  <c r="J172" i="2"/>
  <c r="F173" i="2"/>
  <c r="I173" i="2"/>
  <c r="G173" i="2" s="1"/>
  <c r="J173" i="2"/>
  <c r="F174" i="2"/>
  <c r="K174" i="2"/>
  <c r="I174" i="2"/>
  <c r="G174" i="2" s="1"/>
  <c r="J174" i="2"/>
  <c r="F175" i="2"/>
  <c r="K175" i="2"/>
  <c r="I175" i="2"/>
  <c r="G175" i="2" s="1"/>
  <c r="J175" i="2"/>
  <c r="F176" i="2"/>
  <c r="I176" i="2"/>
  <c r="G176" i="2" s="1"/>
  <c r="J176" i="2"/>
  <c r="F177" i="2"/>
  <c r="I177" i="2"/>
  <c r="G177" i="2" s="1"/>
  <c r="J177" i="2"/>
  <c r="F178" i="2"/>
  <c r="K178" i="2"/>
  <c r="I178" i="2"/>
  <c r="G178" i="2" s="1"/>
  <c r="J178" i="2"/>
  <c r="F179" i="2"/>
  <c r="K179" i="2"/>
  <c r="I179" i="2"/>
  <c r="G179" i="2" s="1"/>
  <c r="J179" i="2"/>
  <c r="F180" i="2"/>
  <c r="I180" i="2"/>
  <c r="G180" i="2" s="1"/>
  <c r="J180" i="2"/>
  <c r="F181" i="2"/>
  <c r="I181" i="2"/>
  <c r="G181" i="2" s="1"/>
  <c r="J181" i="2"/>
  <c r="F182" i="2"/>
  <c r="K182" i="2"/>
  <c r="I182" i="2"/>
  <c r="G182" i="2" s="1"/>
  <c r="J182" i="2"/>
  <c r="F183" i="2"/>
  <c r="K183" i="2"/>
  <c r="I183" i="2"/>
  <c r="G183" i="2"/>
  <c r="J183" i="2"/>
  <c r="F184" i="2"/>
  <c r="I184" i="2"/>
  <c r="G184" i="2" s="1"/>
  <c r="J184" i="2"/>
  <c r="F185" i="2"/>
  <c r="I185" i="2"/>
  <c r="G185" i="2" s="1"/>
  <c r="J185" i="2"/>
  <c r="F186" i="2"/>
  <c r="K186" i="2"/>
  <c r="I186" i="2"/>
  <c r="G186" i="2"/>
  <c r="J186" i="2"/>
  <c r="F187" i="2"/>
  <c r="K187" i="2"/>
  <c r="I187" i="2"/>
  <c r="G187" i="2" s="1"/>
  <c r="J187" i="2"/>
  <c r="F188" i="2"/>
  <c r="I188" i="2"/>
  <c r="G188" i="2" s="1"/>
  <c r="J188" i="2"/>
  <c r="F189" i="2"/>
  <c r="I189" i="2"/>
  <c r="G189" i="2" s="1"/>
  <c r="J189" i="2"/>
  <c r="F190" i="2"/>
  <c r="K190" i="2"/>
  <c r="I190" i="2"/>
  <c r="G190" i="2" s="1"/>
  <c r="J190" i="2"/>
  <c r="F191" i="2"/>
  <c r="K191" i="2"/>
  <c r="I191" i="2"/>
  <c r="G191" i="2"/>
  <c r="J191" i="2"/>
  <c r="F192" i="2"/>
  <c r="I192" i="2"/>
  <c r="G192" i="2" s="1"/>
  <c r="J192" i="2"/>
  <c r="F193" i="2"/>
  <c r="I193" i="2"/>
  <c r="G193" i="2" s="1"/>
  <c r="J193" i="2"/>
  <c r="F194" i="2"/>
  <c r="K194" i="2"/>
  <c r="I194" i="2"/>
  <c r="G194" i="2" s="1"/>
  <c r="J194" i="2"/>
  <c r="F195" i="2"/>
  <c r="I195" i="2"/>
  <c r="G195" i="2" s="1"/>
  <c r="J195" i="2"/>
  <c r="F196" i="2"/>
  <c r="I196" i="2"/>
  <c r="G196" i="2" s="1"/>
  <c r="J196" i="2"/>
  <c r="F197" i="2"/>
  <c r="I197" i="2"/>
  <c r="G197" i="2" s="1"/>
  <c r="J197" i="2"/>
  <c r="F198" i="2"/>
  <c r="K198" i="2"/>
  <c r="I198" i="2"/>
  <c r="G198" i="2" s="1"/>
  <c r="J198" i="2"/>
  <c r="F199" i="2"/>
  <c r="K199" i="2"/>
  <c r="I199" i="2"/>
  <c r="G199" i="2" s="1"/>
  <c r="J199" i="2"/>
  <c r="F200" i="2"/>
  <c r="I200" i="2"/>
  <c r="G200" i="2" s="1"/>
  <c r="J200" i="2"/>
  <c r="F201" i="2"/>
  <c r="I201" i="2"/>
  <c r="G201" i="2" s="1"/>
  <c r="J201" i="2"/>
  <c r="F202" i="2"/>
  <c r="K202" i="2"/>
  <c r="I202" i="2"/>
  <c r="G202" i="2" s="1"/>
  <c r="J202" i="2"/>
  <c r="F203" i="2"/>
  <c r="K203" i="2"/>
  <c r="I203" i="2"/>
  <c r="G203" i="2" s="1"/>
  <c r="J203" i="2"/>
  <c r="F204" i="2"/>
  <c r="I204" i="2"/>
  <c r="G204" i="2" s="1"/>
  <c r="J204" i="2"/>
  <c r="F205" i="2"/>
  <c r="I205" i="2"/>
  <c r="G205" i="2" s="1"/>
  <c r="J205" i="2"/>
  <c r="F206" i="2"/>
  <c r="K206" i="2"/>
  <c r="I206" i="2"/>
  <c r="G206" i="2" s="1"/>
  <c r="J206" i="2"/>
  <c r="F207" i="2"/>
  <c r="K207" i="2"/>
  <c r="I207" i="2"/>
  <c r="G207" i="2" s="1"/>
  <c r="J207" i="2"/>
  <c r="F208" i="2"/>
  <c r="I208" i="2"/>
  <c r="G208" i="2"/>
  <c r="J208" i="2"/>
  <c r="F209" i="2"/>
  <c r="I209" i="2"/>
  <c r="G209" i="2" s="1"/>
  <c r="J209" i="2"/>
  <c r="F210" i="2"/>
  <c r="K210" i="2"/>
  <c r="I210" i="2"/>
  <c r="G210" i="2" s="1"/>
  <c r="J210" i="2"/>
  <c r="F211" i="2"/>
  <c r="K211" i="2"/>
  <c r="I211" i="2"/>
  <c r="G211" i="2" s="1"/>
  <c r="J211" i="2"/>
  <c r="F212" i="2"/>
  <c r="I212" i="2"/>
  <c r="G212" i="2" s="1"/>
  <c r="J212" i="2"/>
  <c r="F213" i="2"/>
  <c r="I213" i="2"/>
  <c r="G213" i="2" s="1"/>
  <c r="J213" i="2"/>
  <c r="F214" i="2"/>
  <c r="K214" i="2"/>
  <c r="I214" i="2"/>
  <c r="G214" i="2" s="1"/>
  <c r="J214" i="2"/>
  <c r="F215" i="2"/>
  <c r="K215" i="2"/>
  <c r="I215" i="2"/>
  <c r="G215" i="2" s="1"/>
  <c r="J215" i="2"/>
  <c r="F216" i="2"/>
  <c r="I216" i="2"/>
  <c r="G216" i="2" s="1"/>
  <c r="J216" i="2"/>
  <c r="F217" i="2"/>
  <c r="I217" i="2"/>
  <c r="G217" i="2"/>
  <c r="J217" i="2"/>
  <c r="F218" i="2"/>
  <c r="K218" i="2"/>
  <c r="I218" i="2"/>
  <c r="G218" i="2" s="1"/>
  <c r="J218" i="2"/>
  <c r="F219" i="2"/>
  <c r="K219" i="2"/>
  <c r="I219" i="2"/>
  <c r="G219" i="2" s="1"/>
  <c r="J219" i="2"/>
  <c r="F220" i="2"/>
  <c r="I220" i="2"/>
  <c r="G220" i="2" s="1"/>
  <c r="J220" i="2"/>
  <c r="F221" i="2"/>
  <c r="I221" i="2"/>
  <c r="G221" i="2"/>
  <c r="J221" i="2"/>
  <c r="F222" i="2"/>
  <c r="K222" i="2"/>
  <c r="I222" i="2"/>
  <c r="G222" i="2" s="1"/>
  <c r="J222" i="2"/>
  <c r="F223" i="2"/>
  <c r="K223" i="2"/>
  <c r="I223" i="2"/>
  <c r="G223" i="2" s="1"/>
  <c r="J223" i="2"/>
  <c r="F224" i="2"/>
  <c r="K224" i="2"/>
  <c r="I224" i="2"/>
  <c r="G224" i="2" s="1"/>
  <c r="J224" i="2"/>
  <c r="F225" i="2"/>
  <c r="I225" i="2"/>
  <c r="G225" i="2"/>
  <c r="J225" i="2"/>
  <c r="F226" i="2"/>
  <c r="K226" i="2"/>
  <c r="I226" i="2"/>
  <c r="G226" i="2" s="1"/>
  <c r="J226" i="2"/>
  <c r="F227" i="2"/>
  <c r="K227" i="2"/>
  <c r="I227" i="2"/>
  <c r="G227" i="2" s="1"/>
  <c r="J227" i="2"/>
  <c r="F228" i="2"/>
  <c r="I228" i="2"/>
  <c r="G228" i="2" s="1"/>
  <c r="J228" i="2"/>
  <c r="F229" i="2"/>
  <c r="I229" i="2"/>
  <c r="G229" i="2" s="1"/>
  <c r="J229" i="2"/>
  <c r="F230" i="2"/>
  <c r="K230" i="2"/>
  <c r="I230" i="2"/>
  <c r="G230" i="2" s="1"/>
  <c r="J230" i="2"/>
  <c r="F231" i="2"/>
  <c r="K231" i="2"/>
  <c r="I231" i="2"/>
  <c r="G231" i="2" s="1"/>
  <c r="J231" i="2"/>
  <c r="F232" i="2"/>
  <c r="I232" i="2"/>
  <c r="G232" i="2" s="1"/>
  <c r="J232" i="2"/>
  <c r="F233" i="2"/>
  <c r="I233" i="2"/>
  <c r="G233" i="2" s="1"/>
  <c r="J233" i="2"/>
  <c r="F234" i="2"/>
  <c r="K234" i="2"/>
  <c r="I234" i="2"/>
  <c r="G234" i="2" s="1"/>
  <c r="J234" i="2"/>
  <c r="F235" i="2"/>
  <c r="K235" i="2"/>
  <c r="I235" i="2"/>
  <c r="G235" i="2" s="1"/>
  <c r="J235" i="2"/>
  <c r="F236" i="2"/>
  <c r="I236" i="2"/>
  <c r="G236" i="2" s="1"/>
  <c r="J236" i="2"/>
  <c r="F237" i="2"/>
  <c r="I237" i="2"/>
  <c r="G237" i="2" s="1"/>
  <c r="J237" i="2"/>
  <c r="F238" i="2"/>
  <c r="K238" i="2"/>
  <c r="I238" i="2"/>
  <c r="G238" i="2" s="1"/>
  <c r="J238" i="2"/>
  <c r="F239" i="2"/>
  <c r="K239" i="2"/>
  <c r="I239" i="2"/>
  <c r="G239" i="2" s="1"/>
  <c r="J239" i="2"/>
  <c r="F240" i="2"/>
  <c r="K240" i="2"/>
  <c r="I240" i="2"/>
  <c r="G240" i="2" s="1"/>
  <c r="J240" i="2"/>
  <c r="F241" i="2"/>
  <c r="I241" i="2"/>
  <c r="G241" i="2" s="1"/>
  <c r="J241" i="2"/>
  <c r="F242" i="2"/>
  <c r="K242" i="2"/>
  <c r="I242" i="2"/>
  <c r="G242" i="2" s="1"/>
  <c r="J242" i="2"/>
  <c r="F243" i="2"/>
  <c r="K243" i="2"/>
  <c r="I243" i="2"/>
  <c r="G243" i="2" s="1"/>
  <c r="J243" i="2"/>
  <c r="F244" i="2"/>
  <c r="I244" i="2"/>
  <c r="G244" i="2" s="1"/>
  <c r="J244" i="2"/>
  <c r="F245" i="2"/>
  <c r="I245" i="2"/>
  <c r="G245" i="2" s="1"/>
  <c r="J245" i="2"/>
  <c r="F246" i="2"/>
  <c r="K246" i="2"/>
  <c r="I246" i="2"/>
  <c r="G246" i="2" s="1"/>
  <c r="J246" i="2"/>
  <c r="F247" i="2"/>
  <c r="K247" i="2"/>
  <c r="I247" i="2"/>
  <c r="G247" i="2" s="1"/>
  <c r="J247" i="2"/>
  <c r="F248" i="2"/>
  <c r="I248" i="2"/>
  <c r="G248" i="2" s="1"/>
  <c r="J248" i="2"/>
  <c r="F249" i="2"/>
  <c r="I249" i="2"/>
  <c r="G249" i="2" s="1"/>
  <c r="J249" i="2"/>
  <c r="F250" i="2"/>
  <c r="K250" i="2"/>
  <c r="I250" i="2"/>
  <c r="G250" i="2" s="1"/>
  <c r="J250" i="2"/>
  <c r="F251" i="2"/>
  <c r="K251" i="2"/>
  <c r="I251" i="2"/>
  <c r="G251" i="2" s="1"/>
  <c r="J251" i="2"/>
  <c r="F252" i="2"/>
  <c r="I252" i="2"/>
  <c r="G252" i="2" s="1"/>
  <c r="J252" i="2"/>
  <c r="F253" i="2"/>
  <c r="I253" i="2"/>
  <c r="G253" i="2" s="1"/>
  <c r="J253" i="2"/>
  <c r="F254" i="2"/>
  <c r="K254" i="2"/>
  <c r="I254" i="2"/>
  <c r="G254" i="2" s="1"/>
  <c r="J254" i="2"/>
  <c r="F255" i="2"/>
  <c r="K255" i="2"/>
  <c r="I255" i="2"/>
  <c r="G255" i="2" s="1"/>
  <c r="J255" i="2"/>
  <c r="F256" i="2"/>
  <c r="I256" i="2"/>
  <c r="G256" i="2" s="1"/>
  <c r="J256" i="2"/>
  <c r="F257" i="2"/>
  <c r="I257" i="2"/>
  <c r="G257" i="2" s="1"/>
  <c r="J257" i="2"/>
  <c r="F258" i="2"/>
  <c r="K258" i="2"/>
  <c r="I258" i="2"/>
  <c r="G258" i="2" s="1"/>
  <c r="J258" i="2"/>
  <c r="F259" i="2"/>
  <c r="K259" i="2"/>
  <c r="I259" i="2"/>
  <c r="G259" i="2" s="1"/>
  <c r="J259" i="2"/>
  <c r="F260" i="2"/>
  <c r="I260" i="2"/>
  <c r="G260" i="2" s="1"/>
  <c r="J260" i="2"/>
  <c r="F261" i="2"/>
  <c r="I261" i="2"/>
  <c r="G261" i="2" s="1"/>
  <c r="J261" i="2"/>
  <c r="F262" i="2"/>
  <c r="K262" i="2"/>
  <c r="I262" i="2"/>
  <c r="G262" i="2" s="1"/>
  <c r="J262" i="2"/>
  <c r="F263" i="2"/>
  <c r="K263" i="2"/>
  <c r="I263" i="2"/>
  <c r="G263" i="2" s="1"/>
  <c r="J263" i="2"/>
  <c r="F264" i="2"/>
  <c r="K264" i="2"/>
  <c r="I264" i="2"/>
  <c r="G264" i="2" s="1"/>
  <c r="J264" i="2"/>
  <c r="F265" i="2"/>
  <c r="I265" i="2"/>
  <c r="G265" i="2" s="1"/>
  <c r="J265" i="2"/>
  <c r="F266" i="2"/>
  <c r="K266" i="2"/>
  <c r="I266" i="2"/>
  <c r="G266" i="2" s="1"/>
  <c r="J266" i="2"/>
  <c r="F267" i="2"/>
  <c r="K267" i="2"/>
  <c r="I267" i="2"/>
  <c r="G267" i="2" s="1"/>
  <c r="J267" i="2"/>
  <c r="F268" i="2"/>
  <c r="I268" i="2"/>
  <c r="G268" i="2" s="1"/>
  <c r="J268" i="2"/>
  <c r="F269" i="2"/>
  <c r="I269" i="2"/>
  <c r="G269" i="2" s="1"/>
  <c r="J269" i="2"/>
  <c r="F270" i="2"/>
  <c r="K270" i="2"/>
  <c r="I270" i="2"/>
  <c r="G270" i="2"/>
  <c r="J270" i="2"/>
  <c r="F271" i="2"/>
  <c r="K271" i="2"/>
  <c r="I271" i="2"/>
  <c r="G271" i="2" s="1"/>
  <c r="J271" i="2"/>
  <c r="F272" i="2"/>
  <c r="K272" i="2"/>
  <c r="I272" i="2"/>
  <c r="G272" i="2" s="1"/>
  <c r="J272" i="2"/>
  <c r="F273" i="2"/>
  <c r="I273" i="2"/>
  <c r="G273" i="2" s="1"/>
  <c r="J273" i="2"/>
  <c r="F274" i="2"/>
  <c r="I274" i="2"/>
  <c r="G274" i="2"/>
  <c r="J274" i="2"/>
  <c r="F275" i="2"/>
  <c r="K275" i="2"/>
  <c r="I275" i="2"/>
  <c r="G275" i="2" s="1"/>
  <c r="J275" i="2"/>
  <c r="F276" i="2"/>
  <c r="I276" i="2"/>
  <c r="G276" i="2" s="1"/>
  <c r="J276" i="2"/>
  <c r="F277" i="2"/>
  <c r="I277" i="2"/>
  <c r="G277" i="2" s="1"/>
  <c r="J277" i="2"/>
  <c r="F278" i="2"/>
  <c r="K278" i="2"/>
  <c r="I278" i="2"/>
  <c r="G278" i="2" s="1"/>
  <c r="J278" i="2"/>
  <c r="F279" i="2"/>
  <c r="K279" i="2"/>
  <c r="I279" i="2"/>
  <c r="G279" i="2" s="1"/>
  <c r="J279" i="2"/>
  <c r="F280" i="2"/>
  <c r="K280" i="2"/>
  <c r="I280" i="2"/>
  <c r="G280" i="2" s="1"/>
  <c r="J280" i="2"/>
  <c r="F281" i="2"/>
  <c r="I281" i="2"/>
  <c r="G281" i="2" s="1"/>
  <c r="J281" i="2"/>
  <c r="F282" i="2"/>
  <c r="K282" i="2"/>
  <c r="I282" i="2"/>
  <c r="G282" i="2" s="1"/>
  <c r="J282" i="2"/>
  <c r="F283" i="2"/>
  <c r="K283" i="2"/>
  <c r="I283" i="2"/>
  <c r="G283" i="2" s="1"/>
  <c r="J283" i="2"/>
  <c r="F284" i="2"/>
  <c r="I284" i="2"/>
  <c r="G284" i="2" s="1"/>
  <c r="J284" i="2"/>
  <c r="F285" i="2"/>
  <c r="I285" i="2"/>
  <c r="G285" i="2" s="1"/>
  <c r="J285" i="2"/>
  <c r="F286" i="2"/>
  <c r="K286" i="2"/>
  <c r="I286" i="2"/>
  <c r="G286" i="2" s="1"/>
  <c r="J286" i="2"/>
  <c r="F287" i="2"/>
  <c r="K287" i="2"/>
  <c r="I287" i="2"/>
  <c r="G287" i="2" s="1"/>
  <c r="J287" i="2"/>
  <c r="F288" i="2"/>
  <c r="K288" i="2"/>
  <c r="I288" i="2"/>
  <c r="G288" i="2"/>
  <c r="J288" i="2"/>
  <c r="F289" i="2"/>
  <c r="I289" i="2"/>
  <c r="G289" i="2"/>
  <c r="J289" i="2"/>
  <c r="F290" i="2"/>
  <c r="K290" i="2"/>
  <c r="I290" i="2"/>
  <c r="G290" i="2" s="1"/>
  <c r="J290" i="2"/>
  <c r="F291" i="2"/>
  <c r="K291" i="2"/>
  <c r="I291" i="2"/>
  <c r="G291" i="2" s="1"/>
  <c r="J291" i="2"/>
  <c r="F292" i="2"/>
  <c r="I292" i="2"/>
  <c r="G292" i="2" s="1"/>
  <c r="J292" i="2"/>
  <c r="F293" i="2"/>
  <c r="I293" i="2"/>
  <c r="G293" i="2" s="1"/>
  <c r="J293" i="2"/>
  <c r="F294" i="2"/>
  <c r="K294" i="2"/>
  <c r="I294" i="2"/>
  <c r="G294" i="2" s="1"/>
  <c r="J294" i="2"/>
  <c r="F295" i="2"/>
  <c r="K295" i="2"/>
  <c r="I295" i="2"/>
  <c r="G295" i="2" s="1"/>
  <c r="J295" i="2"/>
  <c r="F296" i="2"/>
  <c r="K296" i="2"/>
  <c r="I296" i="2"/>
  <c r="G296" i="2"/>
  <c r="J296" i="2"/>
  <c r="F297" i="2"/>
  <c r="I297" i="2"/>
  <c r="G297" i="2"/>
  <c r="J297" i="2"/>
  <c r="F298" i="2"/>
  <c r="K298" i="2"/>
  <c r="I298" i="2"/>
  <c r="G298" i="2" s="1"/>
  <c r="J298" i="2"/>
  <c r="F299" i="2"/>
  <c r="K299" i="2"/>
  <c r="I299" i="2"/>
  <c r="G299" i="2" s="1"/>
  <c r="J299" i="2"/>
  <c r="F300" i="2"/>
  <c r="I300" i="2"/>
  <c r="G300" i="2" s="1"/>
  <c r="J300" i="2"/>
  <c r="F301" i="2"/>
  <c r="I301" i="2"/>
  <c r="G301" i="2" s="1"/>
  <c r="J301" i="2"/>
  <c r="F302" i="2"/>
  <c r="K302" i="2"/>
  <c r="I302" i="2"/>
  <c r="G302" i="2" s="1"/>
  <c r="J302" i="2"/>
  <c r="F303" i="2"/>
  <c r="K303" i="2"/>
  <c r="I303" i="2"/>
  <c r="G303" i="2" s="1"/>
  <c r="J303" i="2"/>
  <c r="F304" i="2"/>
  <c r="K304" i="2"/>
  <c r="I304" i="2"/>
  <c r="G304" i="2" s="1"/>
  <c r="J304" i="2"/>
  <c r="F305" i="2"/>
  <c r="I305" i="2"/>
  <c r="G305" i="2" s="1"/>
  <c r="J305" i="2"/>
  <c r="F306" i="2"/>
  <c r="K306" i="2"/>
  <c r="I306" i="2"/>
  <c r="G306" i="2" s="1"/>
  <c r="J306" i="2"/>
  <c r="F307" i="2"/>
  <c r="K307" i="2"/>
  <c r="I307" i="2"/>
  <c r="G307" i="2" s="1"/>
  <c r="J307" i="2"/>
  <c r="F308" i="2"/>
  <c r="K308" i="2"/>
  <c r="I308" i="2"/>
  <c r="G308" i="2" s="1"/>
  <c r="J308" i="2"/>
  <c r="F309" i="2"/>
  <c r="I309" i="2"/>
  <c r="G309" i="2" s="1"/>
  <c r="J309" i="2"/>
  <c r="F310" i="2"/>
  <c r="K310" i="2"/>
  <c r="I310" i="2"/>
  <c r="G310" i="2" s="1"/>
  <c r="J310" i="2"/>
  <c r="F311" i="2"/>
  <c r="K311" i="2"/>
  <c r="I311" i="2"/>
  <c r="G311" i="2" s="1"/>
  <c r="J311" i="2"/>
  <c r="F312" i="2"/>
  <c r="K312" i="2"/>
  <c r="I312" i="2"/>
  <c r="G312" i="2" s="1"/>
  <c r="J312" i="2"/>
  <c r="F313" i="2"/>
  <c r="I313" i="2"/>
  <c r="G313" i="2"/>
  <c r="J313" i="2"/>
  <c r="F314" i="2"/>
  <c r="K314" i="2"/>
  <c r="I314" i="2"/>
  <c r="G314" i="2" s="1"/>
  <c r="J314" i="2"/>
  <c r="F315" i="2"/>
  <c r="K315" i="2"/>
  <c r="I315" i="2"/>
  <c r="G315" i="2" s="1"/>
  <c r="J315" i="2"/>
  <c r="F316" i="2"/>
  <c r="K316" i="2"/>
  <c r="I316" i="2"/>
  <c r="G316" i="2" s="1"/>
  <c r="J316" i="2"/>
  <c r="F317" i="2"/>
  <c r="I317" i="2"/>
  <c r="G317" i="2" s="1"/>
  <c r="J317" i="2"/>
  <c r="F318" i="2"/>
  <c r="K318" i="2"/>
  <c r="I318" i="2"/>
  <c r="G318" i="2" s="1"/>
  <c r="J318" i="2"/>
  <c r="F319" i="2"/>
  <c r="K319" i="2"/>
  <c r="I319" i="2"/>
  <c r="G319" i="2" s="1"/>
  <c r="J319" i="2"/>
  <c r="F320" i="2"/>
  <c r="K320" i="2"/>
  <c r="I320" i="2"/>
  <c r="G320" i="2" s="1"/>
  <c r="J320" i="2"/>
  <c r="F321" i="2"/>
  <c r="I321" i="2"/>
  <c r="G321" i="2" s="1"/>
  <c r="J321" i="2"/>
  <c r="F322" i="2"/>
  <c r="K322" i="2"/>
  <c r="I322" i="2"/>
  <c r="G322" i="2" s="1"/>
  <c r="J322" i="2"/>
  <c r="F323" i="2"/>
  <c r="K323" i="2"/>
  <c r="I323" i="2"/>
  <c r="G323" i="2" s="1"/>
  <c r="J323" i="2"/>
  <c r="F324" i="2"/>
  <c r="I324" i="2"/>
  <c r="G324" i="2" s="1"/>
  <c r="J324" i="2"/>
  <c r="F325" i="2"/>
  <c r="I325" i="2"/>
  <c r="G325" i="2" s="1"/>
  <c r="J325" i="2"/>
  <c r="F326" i="2"/>
  <c r="K326" i="2"/>
  <c r="I326" i="2"/>
  <c r="G326" i="2" s="1"/>
  <c r="J326" i="2"/>
  <c r="F327" i="2"/>
  <c r="K327" i="2"/>
  <c r="I327" i="2"/>
  <c r="G327" i="2" s="1"/>
  <c r="J327" i="2"/>
  <c r="F328" i="2"/>
  <c r="K328" i="2"/>
  <c r="I328" i="2"/>
  <c r="G328" i="2"/>
  <c r="J328" i="2"/>
  <c r="F329" i="2"/>
  <c r="I329" i="2"/>
  <c r="G329" i="2"/>
  <c r="J329" i="2"/>
  <c r="F330" i="2"/>
  <c r="K330" i="2"/>
  <c r="I330" i="2"/>
  <c r="G330" i="2" s="1"/>
  <c r="J330" i="2"/>
  <c r="F331" i="2"/>
  <c r="K331" i="2"/>
  <c r="I331" i="2"/>
  <c r="G331" i="2" s="1"/>
  <c r="J331" i="2"/>
  <c r="F332" i="2"/>
  <c r="I332" i="2"/>
  <c r="G332" i="2" s="1"/>
  <c r="J332" i="2"/>
  <c r="F333" i="2"/>
  <c r="I333" i="2"/>
  <c r="G333" i="2" s="1"/>
  <c r="J333" i="2"/>
  <c r="F334" i="2"/>
  <c r="K334" i="2"/>
  <c r="I334" i="2"/>
  <c r="G334" i="2" s="1"/>
  <c r="J334" i="2"/>
  <c r="F335" i="2"/>
  <c r="K335" i="2"/>
  <c r="I335" i="2"/>
  <c r="G335" i="2" s="1"/>
  <c r="J335" i="2"/>
  <c r="F336" i="2"/>
  <c r="K336" i="2"/>
  <c r="I336" i="2"/>
  <c r="G336" i="2" s="1"/>
  <c r="J336" i="2"/>
  <c r="F337" i="2"/>
  <c r="I337" i="2"/>
  <c r="G337" i="2" s="1"/>
  <c r="J337" i="2"/>
  <c r="F338" i="2"/>
  <c r="K338" i="2"/>
  <c r="I338" i="2"/>
  <c r="G338" i="2" s="1"/>
  <c r="J338" i="2"/>
  <c r="F339" i="2"/>
  <c r="K339" i="2"/>
  <c r="I339" i="2"/>
  <c r="G339" i="2" s="1"/>
  <c r="J339" i="2"/>
  <c r="F340" i="2"/>
  <c r="I340" i="2"/>
  <c r="G340" i="2" s="1"/>
  <c r="J340" i="2"/>
  <c r="F341" i="2"/>
  <c r="I341" i="2"/>
  <c r="G341" i="2" s="1"/>
  <c r="J341" i="2"/>
  <c r="F342" i="2"/>
  <c r="K342" i="2"/>
  <c r="I342" i="2"/>
  <c r="G342" i="2" s="1"/>
  <c r="J342" i="2"/>
  <c r="F343" i="2"/>
  <c r="K343" i="2"/>
  <c r="I343" i="2"/>
  <c r="G343" i="2" s="1"/>
  <c r="J343" i="2"/>
  <c r="F344" i="2"/>
  <c r="K344" i="2"/>
  <c r="I344" i="2"/>
  <c r="G344" i="2"/>
  <c r="J344" i="2"/>
  <c r="F345" i="2"/>
  <c r="I345" i="2"/>
  <c r="G345" i="2" s="1"/>
  <c r="J345" i="2"/>
  <c r="F346" i="2"/>
  <c r="K346" i="2"/>
  <c r="I346" i="2"/>
  <c r="G346" i="2" s="1"/>
  <c r="J346" i="2"/>
  <c r="F347" i="2"/>
  <c r="K347" i="2"/>
  <c r="I347" i="2"/>
  <c r="G347" i="2" s="1"/>
  <c r="J347" i="2"/>
  <c r="F348" i="2"/>
  <c r="I348" i="2"/>
  <c r="G348" i="2" s="1"/>
  <c r="J348" i="2"/>
  <c r="F349" i="2"/>
  <c r="I349" i="2"/>
  <c r="G349" i="2" s="1"/>
  <c r="J349" i="2"/>
  <c r="F350" i="2"/>
  <c r="K350" i="2"/>
  <c r="I350" i="2"/>
  <c r="G350" i="2" s="1"/>
  <c r="J350" i="2"/>
  <c r="F351" i="2"/>
  <c r="K351" i="2"/>
  <c r="I351" i="2"/>
  <c r="G351" i="2" s="1"/>
  <c r="J351" i="2"/>
  <c r="F352" i="2"/>
  <c r="K352" i="2"/>
  <c r="I352" i="2"/>
  <c r="G352" i="2" s="1"/>
  <c r="J352" i="2"/>
  <c r="F353" i="2"/>
  <c r="I353" i="2"/>
  <c r="G353" i="2" s="1"/>
  <c r="J353" i="2"/>
  <c r="F354" i="2"/>
  <c r="K354" i="2"/>
  <c r="I354" i="2"/>
  <c r="G354" i="2" s="1"/>
  <c r="J354" i="2"/>
  <c r="F355" i="2"/>
  <c r="K355" i="2"/>
  <c r="I355" i="2"/>
  <c r="G355" i="2" s="1"/>
  <c r="J355" i="2"/>
  <c r="F356" i="2"/>
  <c r="I356" i="2"/>
  <c r="G356" i="2" s="1"/>
  <c r="J356" i="2"/>
  <c r="F357" i="2"/>
  <c r="I357" i="2"/>
  <c r="G357" i="2" s="1"/>
  <c r="J357" i="2"/>
  <c r="F358" i="2"/>
  <c r="K358" i="2"/>
  <c r="I358" i="2"/>
  <c r="G358" i="2" s="1"/>
  <c r="J358" i="2"/>
  <c r="F359" i="2"/>
  <c r="K359" i="2"/>
  <c r="I359" i="2"/>
  <c r="G359" i="2" s="1"/>
  <c r="J359" i="2"/>
  <c r="F360" i="2"/>
  <c r="K360" i="2"/>
  <c r="I360" i="2"/>
  <c r="G360" i="2"/>
  <c r="J360" i="2"/>
  <c r="F361" i="2"/>
  <c r="I361" i="2"/>
  <c r="G361" i="2"/>
  <c r="J361" i="2"/>
  <c r="F362" i="2"/>
  <c r="K362" i="2"/>
  <c r="I362" i="2"/>
  <c r="G362" i="2" s="1"/>
  <c r="J362" i="2"/>
  <c r="F363" i="2"/>
  <c r="K363" i="2"/>
  <c r="I363" i="2"/>
  <c r="G363" i="2" s="1"/>
  <c r="J363" i="2"/>
  <c r="F364" i="2"/>
  <c r="I364" i="2"/>
  <c r="G364" i="2" s="1"/>
  <c r="J364" i="2"/>
  <c r="F365" i="2"/>
  <c r="I365" i="2"/>
  <c r="G365" i="2" s="1"/>
  <c r="J365" i="2"/>
  <c r="F366" i="2"/>
  <c r="K366" i="2"/>
  <c r="I366" i="2"/>
  <c r="G366" i="2" s="1"/>
  <c r="J366" i="2"/>
  <c r="F367" i="2"/>
  <c r="K367" i="2"/>
  <c r="I367" i="2"/>
  <c r="G367" i="2" s="1"/>
  <c r="J367" i="2"/>
  <c r="F368" i="2"/>
  <c r="K368" i="2"/>
  <c r="I368" i="2"/>
  <c r="G368" i="2" s="1"/>
  <c r="J368" i="2"/>
  <c r="F369" i="2"/>
  <c r="I369" i="2"/>
  <c r="G369" i="2" s="1"/>
  <c r="J369" i="2"/>
  <c r="F370" i="2"/>
  <c r="K370" i="2"/>
  <c r="I370" i="2"/>
  <c r="G370" i="2" s="1"/>
  <c r="J370" i="2"/>
  <c r="F371" i="2"/>
  <c r="K371" i="2"/>
  <c r="I371" i="2"/>
  <c r="G371" i="2" s="1"/>
  <c r="J371" i="2"/>
  <c r="F372" i="2"/>
  <c r="K372" i="2"/>
  <c r="I372" i="2"/>
  <c r="G372" i="2" s="1"/>
  <c r="J372" i="2"/>
  <c r="F373" i="2"/>
  <c r="I373" i="2"/>
  <c r="G373" i="2" s="1"/>
  <c r="J373" i="2"/>
  <c r="F374" i="2"/>
  <c r="K374" i="2"/>
  <c r="I374" i="2"/>
  <c r="G374" i="2" s="1"/>
  <c r="J374" i="2"/>
  <c r="F375" i="2"/>
  <c r="K375" i="2"/>
  <c r="I375" i="2"/>
  <c r="G375" i="2" s="1"/>
  <c r="J375" i="2"/>
  <c r="F376" i="2"/>
  <c r="K376" i="2"/>
  <c r="I376" i="2"/>
  <c r="G376" i="2" s="1"/>
  <c r="J376" i="2"/>
  <c r="F377" i="2"/>
  <c r="I377" i="2"/>
  <c r="G377" i="2"/>
  <c r="J377" i="2"/>
  <c r="F378" i="2"/>
  <c r="K378" i="2"/>
  <c r="I378" i="2"/>
  <c r="G378" i="2" s="1"/>
  <c r="J378" i="2"/>
  <c r="F379" i="2"/>
  <c r="K379" i="2"/>
  <c r="I379" i="2"/>
  <c r="G379" i="2" s="1"/>
  <c r="J379" i="2"/>
  <c r="F380" i="2"/>
  <c r="K380" i="2"/>
  <c r="I380" i="2"/>
  <c r="G380" i="2" s="1"/>
  <c r="J380" i="2"/>
  <c r="F381" i="2"/>
  <c r="I381" i="2"/>
  <c r="G381" i="2" s="1"/>
  <c r="J381" i="2"/>
  <c r="F382" i="2"/>
  <c r="K382" i="2"/>
  <c r="I382" i="2"/>
  <c r="G382" i="2" s="1"/>
  <c r="J382" i="2"/>
  <c r="F383" i="2"/>
  <c r="K383" i="2"/>
  <c r="I383" i="2"/>
  <c r="G383" i="2" s="1"/>
  <c r="J383" i="2"/>
  <c r="F384" i="2"/>
  <c r="K384" i="2"/>
  <c r="I384" i="2"/>
  <c r="G384" i="2" s="1"/>
  <c r="J384" i="2"/>
  <c r="F385" i="2"/>
  <c r="I385" i="2"/>
  <c r="G385" i="2"/>
  <c r="J385" i="2"/>
  <c r="F386" i="2"/>
  <c r="K386" i="2"/>
  <c r="I386" i="2"/>
  <c r="G386" i="2" s="1"/>
  <c r="J386" i="2"/>
  <c r="F387" i="2"/>
  <c r="K387" i="2"/>
  <c r="I387" i="2"/>
  <c r="G387" i="2" s="1"/>
  <c r="J387" i="2"/>
  <c r="F388" i="2"/>
  <c r="K388" i="2"/>
  <c r="I388" i="2"/>
  <c r="G388" i="2" s="1"/>
  <c r="J388" i="2"/>
  <c r="F389" i="2"/>
  <c r="I389" i="2"/>
  <c r="G389" i="2" s="1"/>
  <c r="J389" i="2"/>
  <c r="F390" i="2"/>
  <c r="K390" i="2"/>
  <c r="I390" i="2"/>
  <c r="G390" i="2" s="1"/>
  <c r="J390" i="2"/>
  <c r="F391" i="2"/>
  <c r="K391" i="2"/>
  <c r="I391" i="2"/>
  <c r="G391" i="2" s="1"/>
  <c r="J391" i="2"/>
  <c r="F392" i="2"/>
  <c r="K392" i="2"/>
  <c r="I392" i="2"/>
  <c r="G392" i="2" s="1"/>
  <c r="J392" i="2"/>
  <c r="F393" i="2"/>
  <c r="I393" i="2"/>
  <c r="G393" i="2" s="1"/>
  <c r="J393" i="2"/>
  <c r="F394" i="2"/>
  <c r="K394" i="2"/>
  <c r="I394" i="2"/>
  <c r="G394" i="2"/>
  <c r="J394" i="2"/>
  <c r="F395" i="2"/>
  <c r="I395" i="2"/>
  <c r="G395" i="2" s="1"/>
  <c r="K395" i="2"/>
  <c r="J395" i="2"/>
  <c r="F396" i="2"/>
  <c r="K396" i="2"/>
  <c r="I396" i="2"/>
  <c r="G396" i="2" s="1"/>
  <c r="J396" i="2"/>
  <c r="F397" i="2"/>
  <c r="K397" i="2"/>
  <c r="I397" i="2"/>
  <c r="G397" i="2"/>
  <c r="J397" i="2"/>
  <c r="F398" i="2"/>
  <c r="K398" i="2"/>
  <c r="I398" i="2"/>
  <c r="G398" i="2" s="1"/>
  <c r="J398" i="2"/>
  <c r="F399" i="2"/>
  <c r="K399" i="2"/>
  <c r="I399" i="2"/>
  <c r="G399" i="2" s="1"/>
  <c r="J399" i="2"/>
  <c r="F400" i="2"/>
  <c r="K400" i="2"/>
  <c r="I400" i="2"/>
  <c r="G400" i="2" s="1"/>
  <c r="J400" i="2"/>
  <c r="F401" i="2"/>
  <c r="I401" i="2"/>
  <c r="G401" i="2" s="1"/>
  <c r="J401" i="2"/>
  <c r="F402" i="2"/>
  <c r="K402" i="2"/>
  <c r="I402" i="2"/>
  <c r="G402" i="2" s="1"/>
  <c r="J402" i="2"/>
  <c r="F403" i="2"/>
  <c r="I403" i="2"/>
  <c r="G403" i="2" s="1"/>
  <c r="K403" i="2"/>
  <c r="J403" i="2"/>
  <c r="F404" i="2"/>
  <c r="K404" i="2"/>
  <c r="I404" i="2"/>
  <c r="G404" i="2" s="1"/>
  <c r="J404" i="2"/>
  <c r="F405" i="2"/>
  <c r="I405" i="2"/>
  <c r="G405" i="2" s="1"/>
  <c r="J405" i="2"/>
  <c r="F406" i="2"/>
  <c r="K406" i="2"/>
  <c r="I406" i="2"/>
  <c r="G406" i="2" s="1"/>
  <c r="J406" i="2"/>
  <c r="F407" i="2"/>
  <c r="K407" i="2"/>
  <c r="I407" i="2"/>
  <c r="G407" i="2" s="1"/>
  <c r="J407" i="2"/>
  <c r="F408" i="2"/>
  <c r="K408" i="2"/>
  <c r="I408" i="2"/>
  <c r="G408" i="2" s="1"/>
  <c r="J408" i="2"/>
  <c r="F409" i="2"/>
  <c r="I409" i="2"/>
  <c r="G409" i="2" s="1"/>
  <c r="J409" i="2"/>
  <c r="F410" i="2"/>
  <c r="K410" i="2"/>
  <c r="I410" i="2"/>
  <c r="G410" i="2" s="1"/>
  <c r="J410" i="2"/>
  <c r="F411" i="2"/>
  <c r="K411" i="2"/>
  <c r="I411" i="2"/>
  <c r="G411" i="2" s="1"/>
  <c r="J411" i="2"/>
  <c r="F412" i="2"/>
  <c r="I412" i="2"/>
  <c r="G412" i="2" s="1"/>
  <c r="J412" i="2"/>
  <c r="F413" i="2"/>
  <c r="I413" i="2"/>
  <c r="G413" i="2" s="1"/>
  <c r="J413" i="2"/>
  <c r="F414" i="2"/>
  <c r="K414" i="2"/>
  <c r="I414" i="2"/>
  <c r="G414" i="2" s="1"/>
  <c r="J414" i="2"/>
  <c r="F415" i="2"/>
  <c r="K415" i="2"/>
  <c r="I415" i="2"/>
  <c r="G415" i="2" s="1"/>
  <c r="J415" i="2"/>
  <c r="F416" i="2"/>
  <c r="K416" i="2"/>
  <c r="I416" i="2"/>
  <c r="G416" i="2" s="1"/>
  <c r="J416" i="2"/>
  <c r="F417" i="2"/>
  <c r="I417" i="2"/>
  <c r="G417" i="2" s="1"/>
  <c r="J417" i="2"/>
  <c r="F418" i="2"/>
  <c r="K418" i="2"/>
  <c r="I418" i="2"/>
  <c r="G418" i="2" s="1"/>
  <c r="J418" i="2"/>
  <c r="F419" i="2"/>
  <c r="K419" i="2"/>
  <c r="I419" i="2"/>
  <c r="G419" i="2" s="1"/>
  <c r="J419" i="2"/>
  <c r="F420" i="2"/>
  <c r="I420" i="2"/>
  <c r="G420" i="2" s="1"/>
  <c r="J420" i="2"/>
  <c r="F421" i="2"/>
  <c r="I421" i="2"/>
  <c r="G421" i="2" s="1"/>
  <c r="J421" i="2"/>
  <c r="F422" i="2"/>
  <c r="K422" i="2"/>
  <c r="I422" i="2"/>
  <c r="G422" i="2" s="1"/>
  <c r="J422" i="2"/>
  <c r="F423" i="2"/>
  <c r="K423" i="2"/>
  <c r="I423" i="2"/>
  <c r="G423" i="2" s="1"/>
  <c r="J423" i="2"/>
  <c r="F424" i="2"/>
  <c r="K424" i="2"/>
  <c r="I424" i="2"/>
  <c r="G424" i="2" s="1"/>
  <c r="J424" i="2"/>
  <c r="F425" i="2"/>
  <c r="I425" i="2"/>
  <c r="G425" i="2" s="1"/>
  <c r="J425" i="2"/>
  <c r="F426" i="2"/>
  <c r="K426" i="2"/>
  <c r="I426" i="2"/>
  <c r="G426" i="2" s="1"/>
  <c r="J426" i="2"/>
  <c r="F427" i="2"/>
  <c r="K427" i="2"/>
  <c r="I427" i="2"/>
  <c r="G427" i="2" s="1"/>
  <c r="J427" i="2"/>
  <c r="F428" i="2"/>
  <c r="I428" i="2"/>
  <c r="G428" i="2" s="1"/>
  <c r="J428" i="2"/>
  <c r="F429" i="2"/>
  <c r="I429" i="2"/>
  <c r="G429" i="2" s="1"/>
  <c r="J429" i="2"/>
  <c r="F430" i="2"/>
  <c r="K430" i="2"/>
  <c r="I430" i="2"/>
  <c r="G430" i="2" s="1"/>
  <c r="J430" i="2"/>
  <c r="F431" i="2"/>
  <c r="K431" i="2"/>
  <c r="I431" i="2"/>
  <c r="G431" i="2" s="1"/>
  <c r="J431" i="2"/>
  <c r="F432" i="2"/>
  <c r="K432" i="2"/>
  <c r="I432" i="2"/>
  <c r="G432" i="2" s="1"/>
  <c r="J432" i="2"/>
  <c r="F433" i="2"/>
  <c r="I433" i="2"/>
  <c r="G433" i="2" s="1"/>
  <c r="J433" i="2"/>
  <c r="F434" i="2"/>
  <c r="K434" i="2"/>
  <c r="I434" i="2"/>
  <c r="G434" i="2" s="1"/>
  <c r="J434" i="2"/>
  <c r="F435" i="2"/>
  <c r="K435" i="2"/>
  <c r="I435" i="2"/>
  <c r="G435" i="2" s="1"/>
  <c r="J435" i="2"/>
  <c r="I436" i="2"/>
  <c r="G436" i="2" s="1"/>
  <c r="K436" i="2"/>
  <c r="J436" i="2"/>
  <c r="I437" i="2"/>
  <c r="F437" i="2"/>
  <c r="J437" i="2"/>
  <c r="F438" i="2"/>
  <c r="I438" i="2"/>
  <c r="G438" i="2" s="1"/>
  <c r="J438" i="2"/>
  <c r="F439" i="2"/>
  <c r="K439" i="2"/>
  <c r="I439" i="2"/>
  <c r="G439" i="2" s="1"/>
  <c r="J439" i="2"/>
  <c r="F440" i="2"/>
  <c r="K440" i="2"/>
  <c r="I440" i="2"/>
  <c r="G440" i="2" s="1"/>
  <c r="J440" i="2"/>
  <c r="F441" i="2"/>
  <c r="I441" i="2"/>
  <c r="G441" i="2" s="1"/>
  <c r="J441" i="2"/>
  <c r="K442" i="2"/>
  <c r="I442" i="2"/>
  <c r="G442" i="2" s="1"/>
  <c r="F442" i="2"/>
  <c r="J442" i="2"/>
  <c r="F443" i="2"/>
  <c r="K443" i="2"/>
  <c r="I443" i="2"/>
  <c r="G443" i="2" s="1"/>
  <c r="J443" i="2"/>
  <c r="F444" i="2"/>
  <c r="I444" i="2"/>
  <c r="G444" i="2" s="1"/>
  <c r="J444" i="2"/>
  <c r="F445" i="2"/>
  <c r="I445" i="2"/>
  <c r="G445" i="2" s="1"/>
  <c r="J445" i="2"/>
  <c r="F446" i="2"/>
  <c r="K446" i="2"/>
  <c r="I446" i="2"/>
  <c r="G446" i="2" s="1"/>
  <c r="J446" i="2"/>
  <c r="F447" i="2"/>
  <c r="K447" i="2"/>
  <c r="I447" i="2"/>
  <c r="G447" i="2" s="1"/>
  <c r="J447" i="2"/>
  <c r="F448" i="2"/>
  <c r="K448" i="2"/>
  <c r="I448" i="2"/>
  <c r="G448" i="2" s="1"/>
  <c r="J448" i="2"/>
  <c r="F449" i="2"/>
  <c r="I449" i="2"/>
  <c r="G449" i="2" s="1"/>
  <c r="J449" i="2"/>
  <c r="F450" i="2"/>
  <c r="K450" i="2"/>
  <c r="I450" i="2"/>
  <c r="G450" i="2" s="1"/>
  <c r="J450" i="2"/>
  <c r="F451" i="2"/>
  <c r="K451" i="2"/>
  <c r="I451" i="2"/>
  <c r="G451" i="2" s="1"/>
  <c r="J451" i="2"/>
  <c r="F452" i="2"/>
  <c r="I452" i="2"/>
  <c r="G452" i="2" s="1"/>
  <c r="J452" i="2"/>
  <c r="F453" i="2"/>
  <c r="I453" i="2"/>
  <c r="G453" i="2" s="1"/>
  <c r="J453" i="2"/>
  <c r="F454" i="2"/>
  <c r="K454" i="2"/>
  <c r="I454" i="2"/>
  <c r="G454" i="2" s="1"/>
  <c r="J454" i="2"/>
  <c r="F455" i="2"/>
  <c r="K455" i="2"/>
  <c r="I455" i="2"/>
  <c r="G455" i="2" s="1"/>
  <c r="J455" i="2"/>
  <c r="F456" i="2"/>
  <c r="K456" i="2"/>
  <c r="I456" i="2"/>
  <c r="G456" i="2" s="1"/>
  <c r="J456" i="2"/>
  <c r="F457" i="2"/>
  <c r="K457" i="2"/>
  <c r="I457" i="2"/>
  <c r="G457" i="2"/>
  <c r="J457" i="2"/>
  <c r="F458" i="2"/>
  <c r="K458" i="2"/>
  <c r="I458" i="2"/>
  <c r="G458" i="2" s="1"/>
  <c r="J458" i="2"/>
  <c r="F459" i="2"/>
  <c r="K459" i="2"/>
  <c r="I459" i="2"/>
  <c r="G459" i="2" s="1"/>
  <c r="J459" i="2"/>
  <c r="F460" i="2"/>
  <c r="I460" i="2"/>
  <c r="G460" i="2" s="1"/>
  <c r="J460" i="2"/>
  <c r="F461" i="2"/>
  <c r="I461" i="2"/>
  <c r="G461" i="2"/>
  <c r="J461" i="2"/>
  <c r="F462" i="2"/>
  <c r="I462" i="2"/>
  <c r="G462" i="2" s="1"/>
  <c r="J462" i="2"/>
  <c r="F463" i="2"/>
  <c r="K463" i="2"/>
  <c r="I463" i="2"/>
  <c r="G463" i="2" s="1"/>
  <c r="J463" i="2"/>
  <c r="F464" i="2"/>
  <c r="K464" i="2"/>
  <c r="I464" i="2"/>
  <c r="G464" i="2" s="1"/>
  <c r="J464" i="2"/>
  <c r="F465" i="2"/>
  <c r="K465" i="2"/>
  <c r="I465" i="2"/>
  <c r="G465" i="2" s="1"/>
  <c r="J465" i="2"/>
  <c r="F466" i="2"/>
  <c r="K466" i="2"/>
  <c r="I466" i="2"/>
  <c r="G466" i="2" s="1"/>
  <c r="J466" i="2"/>
  <c r="F467" i="2"/>
  <c r="K467" i="2"/>
  <c r="I467" i="2"/>
  <c r="G467" i="2" s="1"/>
  <c r="J467" i="2"/>
  <c r="F468" i="2"/>
  <c r="I468" i="2"/>
  <c r="G468" i="2" s="1"/>
  <c r="J468" i="2"/>
  <c r="F469" i="2"/>
  <c r="I469" i="2"/>
  <c r="G469" i="2" s="1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F13" i="5"/>
  <c r="G13" i="5"/>
  <c r="H13" i="5"/>
  <c r="B14" i="5"/>
  <c r="D14" i="5"/>
  <c r="E14" i="5" s="1"/>
  <c r="F14" i="5"/>
  <c r="G14" i="5"/>
  <c r="H14" i="5"/>
  <c r="B15" i="5"/>
  <c r="D15" i="5"/>
  <c r="E15" i="5" s="1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 s="1"/>
  <c r="F26" i="5"/>
  <c r="G26" i="5"/>
  <c r="H26" i="5"/>
  <c r="B27" i="5"/>
  <c r="D27" i="5"/>
  <c r="E27" i="5" s="1"/>
  <c r="F27" i="5"/>
  <c r="G27" i="5"/>
  <c r="H27" i="5"/>
  <c r="B28" i="5"/>
  <c r="D28" i="5"/>
  <c r="E28" i="5" s="1"/>
  <c r="F28" i="5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 s="1"/>
  <c r="F33" i="5"/>
  <c r="G33" i="5"/>
  <c r="H33" i="5"/>
  <c r="B34" i="5"/>
  <c r="E34" i="5"/>
  <c r="F34" i="5"/>
  <c r="G34" i="5"/>
  <c r="H34" i="5"/>
  <c r="B35" i="5"/>
  <c r="D35" i="5"/>
  <c r="E35" i="5" s="1"/>
  <c r="F35" i="5"/>
  <c r="G35" i="5"/>
  <c r="H35" i="5"/>
  <c r="B36" i="5"/>
  <c r="D36" i="5"/>
  <c r="E36" i="5" s="1"/>
  <c r="F36" i="5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 s="1"/>
  <c r="F43" i="5"/>
  <c r="G43" i="5"/>
  <c r="H43" i="5"/>
  <c r="B44" i="5"/>
  <c r="D44" i="5"/>
  <c r="E44" i="5" s="1"/>
  <c r="F44" i="5"/>
  <c r="G44" i="5"/>
  <c r="H44" i="5"/>
  <c r="B47" i="5"/>
  <c r="D47" i="5"/>
  <c r="B48" i="5"/>
  <c r="D48" i="5"/>
  <c r="B49" i="5"/>
  <c r="D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G437" i="2"/>
  <c r="K438" i="2"/>
  <c r="F436" i="2"/>
  <c r="K167" i="2"/>
  <c r="K119" i="2"/>
  <c r="K75" i="2"/>
  <c r="L49" i="2"/>
  <c r="L53" i="2"/>
  <c r="K53" i="2" s="1"/>
  <c r="F53" i="2"/>
  <c r="F51" i="2"/>
  <c r="F50" i="2"/>
  <c r="L46" i="2"/>
  <c r="K46" i="2" s="1"/>
  <c r="L45" i="2"/>
  <c r="F47" i="2"/>
  <c r="F46" i="2"/>
  <c r="K36" i="2"/>
  <c r="F25" i="2"/>
  <c r="F17" i="2"/>
  <c r="G18" i="2"/>
  <c r="K66" i="2"/>
  <c r="G10" i="2"/>
  <c r="K34" i="2"/>
  <c r="K40" i="2"/>
  <c r="L42" i="2"/>
  <c r="K42" i="2" s="1"/>
  <c r="K31" i="2"/>
  <c r="G19" i="2"/>
  <c r="F11" i="2"/>
  <c r="L10" i="2"/>
  <c r="L25" i="2"/>
  <c r="F42" i="2"/>
  <c r="F39" i="2"/>
  <c r="L35" i="2"/>
  <c r="K35" i="2"/>
  <c r="F31" i="2"/>
  <c r="G27" i="2"/>
  <c r="K462" i="2"/>
  <c r="K146" i="2"/>
  <c r="K99" i="2"/>
  <c r="K88" i="2"/>
  <c r="L51" i="2"/>
  <c r="K51" i="2" s="1"/>
  <c r="L52" i="2"/>
  <c r="L50" i="2"/>
  <c r="K50" i="2"/>
  <c r="K44" i="3"/>
  <c r="L27" i="2"/>
  <c r="L39" i="2"/>
  <c r="K39" i="2" s="1"/>
  <c r="L47" i="2"/>
  <c r="K47" i="2" s="1"/>
  <c r="L32" i="2"/>
  <c r="L43" i="2"/>
  <c r="K43" i="2" s="1"/>
  <c r="K32" i="2"/>
  <c r="K274" i="2"/>
  <c r="K139" i="2"/>
  <c r="K142" i="2"/>
  <c r="K195" i="2"/>
  <c r="K85" i="2"/>
  <c r="J6" i="3"/>
  <c r="K6" i="3" s="1"/>
  <c r="F12" i="5"/>
  <c r="F11" i="5"/>
  <c r="J5" i="3"/>
  <c r="K5" i="3" s="1"/>
  <c r="F24" i="2" l="1"/>
  <c r="K216" i="2"/>
  <c r="K208" i="2"/>
  <c r="K200" i="2"/>
  <c r="K192" i="2"/>
  <c r="K184" i="2"/>
  <c r="K176" i="2"/>
  <c r="K168" i="2"/>
  <c r="K112" i="2"/>
  <c r="K80" i="2"/>
  <c r="F12" i="2"/>
  <c r="G8" i="2"/>
  <c r="K52" i="2"/>
  <c r="K33" i="2"/>
  <c r="I49" i="5"/>
  <c r="K252" i="2"/>
  <c r="K236" i="2"/>
  <c r="K220" i="2"/>
  <c r="K212" i="2"/>
  <c r="K204" i="2"/>
  <c r="K180" i="2"/>
  <c r="K148" i="2"/>
  <c r="K140" i="2"/>
  <c r="K116" i="2"/>
  <c r="K100" i="2"/>
  <c r="K84" i="2"/>
  <c r="K76" i="2"/>
  <c r="F26" i="2"/>
  <c r="G25" i="2"/>
  <c r="F19" i="2"/>
  <c r="F14" i="2"/>
  <c r="F13" i="2"/>
  <c r="L23" i="2"/>
  <c r="L22" i="2"/>
  <c r="F21" i="2"/>
  <c r="L21" i="2"/>
  <c r="L19" i="2"/>
  <c r="F18" i="2"/>
  <c r="L18" i="2"/>
  <c r="H16" i="2"/>
  <c r="L16" i="2" s="1"/>
  <c r="F16" i="2"/>
  <c r="F15" i="2"/>
  <c r="G13" i="2"/>
  <c r="H11" i="2"/>
  <c r="H9" i="2"/>
  <c r="H8" i="2"/>
  <c r="H15" i="2"/>
  <c r="H14" i="2"/>
  <c r="K16" i="2"/>
  <c r="F28" i="2"/>
  <c r="H28" i="2"/>
  <c r="H26" i="2"/>
  <c r="G23" i="2"/>
  <c r="F23" i="2"/>
  <c r="F22" i="2"/>
  <c r="G22" i="2"/>
  <c r="K10" i="2"/>
  <c r="F10" i="2"/>
  <c r="F9" i="2"/>
  <c r="F27" i="2"/>
  <c r="K27" i="2"/>
  <c r="F20" i="2"/>
  <c r="H20" i="2"/>
  <c r="H17" i="2"/>
  <c r="K31" i="4"/>
  <c r="I47" i="5"/>
  <c r="H24" i="2"/>
  <c r="L24" i="2" s="1"/>
  <c r="G21" i="2"/>
  <c r="H12" i="2"/>
  <c r="K19" i="4"/>
  <c r="K48" i="2"/>
  <c r="K38" i="2"/>
  <c r="K30" i="2"/>
  <c r="K49" i="2"/>
  <c r="K45" i="2"/>
  <c r="K25" i="2"/>
  <c r="K12" i="4"/>
  <c r="K32" i="4"/>
  <c r="I11" i="5"/>
  <c r="I12" i="5"/>
  <c r="C33" i="4"/>
  <c r="G33" i="4" s="1"/>
  <c r="K39" i="4"/>
  <c r="K25" i="4"/>
  <c r="K18" i="4"/>
  <c r="K26" i="4"/>
  <c r="K33" i="4"/>
  <c r="K11" i="4"/>
  <c r="K40" i="4"/>
  <c r="I48" i="5"/>
  <c r="K28" i="2" l="1"/>
  <c r="L28" i="2"/>
  <c r="K17" i="4" s="1"/>
  <c r="C18" i="4"/>
  <c r="G18" i="4" s="1"/>
  <c r="K20" i="2"/>
  <c r="L20" i="2"/>
  <c r="C38" i="4"/>
  <c r="G38" i="4" s="1"/>
  <c r="C26" i="4"/>
  <c r="G26" i="4" s="1"/>
  <c r="C40" i="4"/>
  <c r="G40" i="4" s="1"/>
  <c r="C10" i="4"/>
  <c r="G10" i="4" s="1"/>
  <c r="C31" i="4"/>
  <c r="G31" i="4" s="1"/>
  <c r="K12" i="2"/>
  <c r="L12" i="2"/>
  <c r="K26" i="2"/>
  <c r="L26" i="2"/>
  <c r="K24" i="2"/>
  <c r="C17" i="4"/>
  <c r="G17" i="4" s="1"/>
  <c r="C12" i="4"/>
  <c r="G12" i="4" s="1"/>
  <c r="C25" i="4"/>
  <c r="G25" i="4" s="1"/>
  <c r="C32" i="4"/>
  <c r="G32" i="4" s="1"/>
  <c r="C39" i="4"/>
  <c r="G39" i="4" s="1"/>
  <c r="C24" i="4"/>
  <c r="G24" i="4" s="1"/>
  <c r="C19" i="4"/>
  <c r="G19" i="4" s="1"/>
  <c r="K17" i="2"/>
  <c r="L17" i="2"/>
  <c r="K15" i="2"/>
  <c r="L15" i="2"/>
  <c r="K38" i="4" s="1"/>
  <c r="K42" i="4" s="1"/>
  <c r="K14" i="2"/>
  <c r="L14" i="2"/>
  <c r="L11" i="2"/>
  <c r="K11" i="2"/>
  <c r="K9" i="2"/>
  <c r="L9" i="2"/>
  <c r="K8" i="2"/>
  <c r="L8" i="2"/>
  <c r="F10" i="5"/>
  <c r="I10" i="5" s="1"/>
  <c r="J4" i="3"/>
  <c r="K4" i="3" s="1"/>
  <c r="C11" i="4"/>
  <c r="G11" i="4" s="1"/>
  <c r="G14" i="4" s="1"/>
  <c r="K21" i="4"/>
  <c r="L4" i="2"/>
  <c r="Q4" i="1" s="1"/>
  <c r="L14" i="5" s="1"/>
  <c r="K35" i="4"/>
  <c r="G35" i="4" l="1"/>
  <c r="C28" i="4"/>
  <c r="G21" i="4"/>
  <c r="G28" i="4"/>
  <c r="C42" i="4"/>
  <c r="G42" i="4"/>
  <c r="C35" i="4"/>
  <c r="C21" i="4"/>
  <c r="G47" i="4"/>
  <c r="L5" i="2"/>
  <c r="Q5" i="1" s="1"/>
  <c r="K24" i="4"/>
  <c r="K28" i="4" s="1"/>
  <c r="L6" i="2"/>
  <c r="Q6" i="1" s="1"/>
  <c r="L11" i="5" s="1"/>
  <c r="L42" i="4" s="1"/>
  <c r="K10" i="4"/>
  <c r="K14" i="4" s="1"/>
  <c r="C14" i="4"/>
  <c r="G46" i="4"/>
  <c r="G45" i="4" l="1"/>
  <c r="H21" i="4" s="1"/>
  <c r="L28" i="4"/>
  <c r="L21" i="4"/>
  <c r="J49" i="5"/>
  <c r="J29" i="5"/>
  <c r="J14" i="5"/>
  <c r="J11" i="5"/>
  <c r="J28" i="5"/>
  <c r="J26" i="5"/>
  <c r="J32" i="5"/>
  <c r="J30" i="5"/>
  <c r="J20" i="5"/>
  <c r="J41" i="5"/>
  <c r="J18" i="5"/>
  <c r="L35" i="4"/>
  <c r="J33" i="5"/>
  <c r="J16" i="5"/>
  <c r="J24" i="5"/>
  <c r="J17" i="5"/>
  <c r="J34" i="5"/>
  <c r="J31" i="5"/>
  <c r="J36" i="5"/>
  <c r="J21" i="5"/>
  <c r="J13" i="5"/>
  <c r="J27" i="5"/>
  <c r="J38" i="5"/>
  <c r="J44" i="5"/>
  <c r="J22" i="5"/>
  <c r="J35" i="5"/>
  <c r="J19" i="5"/>
  <c r="L14" i="4"/>
  <c r="J10" i="5"/>
  <c r="J48" i="5"/>
  <c r="J47" i="5"/>
  <c r="J39" i="5"/>
  <c r="J37" i="5"/>
  <c r="J43" i="5"/>
  <c r="J15" i="5"/>
  <c r="J25" i="5"/>
  <c r="J40" i="5"/>
  <c r="J42" i="5"/>
  <c r="J12" i="5"/>
  <c r="J23" i="5"/>
  <c r="H28" i="4"/>
  <c r="H35" i="4"/>
  <c r="H42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<sst xmlns="http://schemas.openxmlformats.org/spreadsheetml/2006/main" count="337" uniqueCount="202">
  <si>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</si>
  <si>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</si>
  <si>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</si>
  <si>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</si>
  <si>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</si>
  <si>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</si>
  <si>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</si>
  <si>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</si>
  <si>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</si>
  <si>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</si>
  <si>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</si>
  <si>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</si>
  <si>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</si>
  <si>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</si>
  <si>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</si>
  <si>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</si>
  <si>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</si>
  <si>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</si>
  <si>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</si>
  <si>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</si>
  <si>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</si>
  <si>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</si>
  <si>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</si>
  <si>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</si>
  <si>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</si>
  <si>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</si>
  <si>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</si>
  <si>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</si>
  <si>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</si>
  <si>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</si>
  <si>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</si>
  <si>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</si>
  <si>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</si>
  <si>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</si>
  <si>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</si>
  <si>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</si>
  <si>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</si>
  <si>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</si>
  <si>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</si>
  <si>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</si>
  <si>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</si>
  <si>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</si>
  <si>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</si>
  <si>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</si>
  <si>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</si>
  <si>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</si>
  <si>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</si>
  <si>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</si>
  <si>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</si>
  <si>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</si>
  <si>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</si>
  <si>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</si>
  <si>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</si>
  <si>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</si>
  <si>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</si>
  <si>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</si>
  <si>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</si>
  <si>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</si>
  <si>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</si>
  <si>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</si>
  <si>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</si>
  <si>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</si>
  <si>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</si>
  <si>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</si>
  <si>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</si>
  <si>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</si>
  <si>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</si>
  <si>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</si>
  <si>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</si>
  <si>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</si>
  <si>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</si>
  <si>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</si>
  <si>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</si>
  <si>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</si>
  <si>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</si>
  <si>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</si>
  <si>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</si>
  <si>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</si>
  <si>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</si>
  <si>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</si>
  <si>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</si>
  <si>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</si>
  <si>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</si>
  <si>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</si>
  <si>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</si>
  <si>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</si>
  <si>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</si>
  <si>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</si>
  <si>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</si>
  <si>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</si>
  <si>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</si>
  <si>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</si>
  <si>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</si>
  <si>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</si>
  <si>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</si>
  <si>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</si>
  <si>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</si>
  <si>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</si>
  <si>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</si>
  <si>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</si>
  <si>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</si>
  <si>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</si>
  <si>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</si>
  <si>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</si>
  <si>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</si>
  <si>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</si>
  <si>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</si>
  <si>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</si>
  <si>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</si>
  <si>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</si>
  <si>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</si>
  <si>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</si>
  <si>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</si>
  <si>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</si>
  <si>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</si>
  <si>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</si>
  <si>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</si>
  <si>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</si>
  <si>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</si>
  <si>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</si>
  <si>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</si>
  <si>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</si>
  <si>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</si>
  <si>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</si>
  <si>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</si>
  <si>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</si>
  <si>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</si>
  <si>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</si>
  <si>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</si>
  <si>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</si>
  <si>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</si>
  <si>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</si>
  <si>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</si>
  <si>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</si>
  <si>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</si>
  <si>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</si>
  <si>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</si>
  <si>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</si>
  <si>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</si>
  <si>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</si>
  <si>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</si>
  <si>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</si>
  <si>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</si>
  <si>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</si>
  <si>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</si>
  <si>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</si>
  <si>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</si>
  <si>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</si>
  <si>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</si>
  <si>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</si>
  <si>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</si>
  <si>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</si>
  <si>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</si>
  <si>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</si>
  <si>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</si>
  <si>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</si>
  <si>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</si>
  <si>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</si>
  <si>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</si>
  <si>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</si>
  <si>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</si>
  <si>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</si>
  <si>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</si>
  <si>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</si>
  <si>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</si>
  <si>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</si>
  <si>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</si>
  <si>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</si>
  <si>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</si>
  <si>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</si>
  <si>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Administrativo</t>
  </si>
  <si>
    <t>Detalhada (IFPUG)</t>
  </si>
  <si>
    <t>Projeto de Desenvolvimento</t>
  </si>
  <si>
    <t>Sistema de Prestação de Serviços ao Cidadão</t>
  </si>
  <si>
    <t>C#</t>
  </si>
  <si>
    <t>1.0</t>
  </si>
  <si>
    <t>Realizar contagem do desenvolvimento.</t>
  </si>
  <si>
    <t>sistema_de_prestacao_servicos_ao_cidadao.docx</t>
  </si>
  <si>
    <t>Autenticar Usuário</t>
  </si>
  <si>
    <t>Incluir Usuário</t>
  </si>
  <si>
    <t>Alterar Usuário</t>
  </si>
  <si>
    <t>Excluir Usuário</t>
  </si>
  <si>
    <t>Incluir Demanda</t>
  </si>
  <si>
    <t>Consultar Demanda</t>
  </si>
  <si>
    <t>Encerrar Demanda</t>
  </si>
  <si>
    <t>Enviar Demanda para Equipe de Campo</t>
  </si>
  <si>
    <t>Avaliar Atendimento</t>
  </si>
  <si>
    <t>Consultar Chamados em Aberto</t>
  </si>
  <si>
    <t>Visualizar Chamados no Mapa do Município</t>
  </si>
  <si>
    <t>Consultar Gestão dos Atendimentos</t>
  </si>
  <si>
    <t>Consultar Íncide de Satisfação dos Serviços Prestados</t>
  </si>
  <si>
    <t>Incluir Guia de Espaço Público</t>
  </si>
  <si>
    <t>Alterar Guia de Espaço Público</t>
  </si>
  <si>
    <t>Excluir Guia de Espaço Público</t>
  </si>
  <si>
    <t>Incluir Imposto</t>
  </si>
  <si>
    <t>Alterar Imposto</t>
  </si>
  <si>
    <t>Excluir Imposto</t>
  </si>
  <si>
    <t>Consultar Imposto</t>
  </si>
  <si>
    <t>Relatório de Indicadores do Andamento de Demandas</t>
  </si>
  <si>
    <t>ConectAí</t>
  </si>
  <si>
    <t>Pedro Bezerra</t>
  </si>
  <si>
    <t>Funcionalidades descritas no escopo do desenvolvimento (Sistema de Prestação de Serviços ao Cidadão - ConectAí)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</si>
</sst>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TableStyleLight1" xfId="3" xr:uid="{00000000-0005-0000-0000-000002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D0-4505-826F-D346A79667F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D0-4505-826F-D346A79667F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D0-4505-826F-D346A79667F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D0-4505-826F-D346A79667F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D0-4505-826F-D346A79667F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D0-4505-826F-D346A79667F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D0-4505-826F-D346A79667F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D0-4505-826F-D346A79667F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D0-4505-826F-D346A79667F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D0-4505-826F-D346A79667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0.53731343283582089</c:v>
                </c:pt>
                <c:pt idx="1">
                  <c:v>5.9701492537313432E-2</c:v>
                </c:pt>
                <c:pt idx="2">
                  <c:v>0.32835820895522388</c:v>
                </c:pt>
                <c:pt idx="3">
                  <c:v>0</c:v>
                </c:pt>
                <c:pt idx="4">
                  <c:v>7.4626865671641784E-2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0-4505-826F-D346A79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0851821047962"/>
          <c:y val="0.35938876671676295"/>
          <c:w val="0.13603369545923782"/>
          <c:h val="0.5625215479044986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2</xdr:col>
      <xdr:colOff>53975</xdr:colOff>
      <xdr:row>2</xdr:row>
      <xdr:rowOff>149225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933BC1E5-51F4-4B11-B8BD-6B5B4D5D3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C1F4D55E-CB7E-477E-9C8F-78D71183578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81038FD2-54BF-45E0-B576-A2CE12691A5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71C6CA6D-6AD2-4D7C-80F6-82FCFE5DC0F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0</xdr:col>
      <xdr:colOff>933450</xdr:colOff>
      <xdr:row>2</xdr:row>
      <xdr:rowOff>123896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C3F7A9D7-109B-4CC2-B213-338EE138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149325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C36E2D4A-8142-4E44-8054-23586508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3A499F66-C983-49F6-9CE7-201CAEAB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25400</xdr:rowOff>
    </xdr:from>
    <xdr:to>
      <xdr:col>2</xdr:col>
      <xdr:colOff>187423</xdr:colOff>
      <xdr:row>2</xdr:row>
      <xdr:rowOff>149225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E6F66D0F-1EBA-4E91-9D40-569AC7BB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25400</xdr:rowOff>
    </xdr:from>
    <xdr:to>
      <xdr:col>1</xdr:col>
      <xdr:colOff>721027</xdr:colOff>
      <xdr:row>2</xdr:row>
      <xdr:rowOff>123899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09C9CFAD-1A4B-4EA0-AC55-5E78D82CD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activeCell="B11" sqref="B11"/>
      <selection pane="bottomLeft" activeCell="A17" sqref="A17:V20"/>
    </sheetView>
  </sheetViews>
  <sheetFormatPr defaultColWidth="8.88671875" defaultRowHeight="13.8" x14ac:dyDescent="0.3"/>
  <cols>
    <col min="1" max="1" width="10.44140625" style="1" customWidth="1"/>
    <col min="2" max="2" width="2.6640625" style="1" customWidth="1"/>
    <col min="3" max="3" width="8.44140625" style="1" customWidth="1"/>
    <col min="4" max="4" width="4.44140625" style="1" customWidth="1"/>
    <col min="5" max="5" width="4" style="1" customWidth="1"/>
    <col min="6" max="6" width="4.4414062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44140625" style="1" customWidth="1"/>
    <col min="16" max="16" width="5.886718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3.2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3.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x14ac:dyDescent="0.3">
      <c r="A4" s="131" t="s">
        <v>1</v>
      </c>
      <c r="B4" s="131"/>
      <c r="C4" s="131"/>
      <c r="D4" s="131"/>
      <c r="E4" s="131"/>
      <c r="F4" s="135" t="s">
        <v>199</v>
      </c>
      <c r="G4" s="135"/>
      <c r="H4" s="135"/>
      <c r="I4" s="135"/>
      <c r="J4" s="135"/>
      <c r="K4" s="135"/>
      <c r="L4" s="135"/>
      <c r="M4" s="135"/>
      <c r="N4" s="135"/>
      <c r="O4" s="141" t="s">
        <v>2</v>
      </c>
      <c r="P4" s="141"/>
      <c r="Q4" s="139">
        <f>Funções!L4</f>
        <v>67</v>
      </c>
      <c r="R4" s="139"/>
      <c r="S4" s="139"/>
      <c r="T4" s="139"/>
      <c r="U4" s="139"/>
      <c r="V4" s="139"/>
    </row>
    <row r="5" spans="1:22" x14ac:dyDescent="0.3">
      <c r="A5" s="131" t="s">
        <v>3</v>
      </c>
      <c r="B5" s="131"/>
      <c r="C5" s="131"/>
      <c r="D5" s="131"/>
      <c r="E5" s="131"/>
      <c r="F5" s="138" t="s">
        <v>170</v>
      </c>
      <c r="G5" s="135"/>
      <c r="H5" s="135"/>
      <c r="I5" s="135"/>
      <c r="J5" s="135"/>
      <c r="K5" s="135"/>
      <c r="L5" s="135"/>
      <c r="M5" s="135"/>
      <c r="N5" s="135"/>
      <c r="O5" s="136" t="s">
        <v>6</v>
      </c>
      <c r="P5" s="136"/>
      <c r="Q5" s="139">
        <f>Funções!L5</f>
        <v>67</v>
      </c>
      <c r="R5" s="139"/>
      <c r="S5" s="139"/>
      <c r="T5" s="139"/>
      <c r="U5" s="139"/>
      <c r="V5" s="139"/>
    </row>
    <row r="6" spans="1:22" x14ac:dyDescent="0.3">
      <c r="A6" s="131" t="s">
        <v>5</v>
      </c>
      <c r="B6" s="131"/>
      <c r="C6" s="131"/>
      <c r="D6" s="131"/>
      <c r="E6" s="131"/>
      <c r="F6" s="132" t="s">
        <v>172</v>
      </c>
      <c r="G6" s="132"/>
      <c r="H6" s="132"/>
      <c r="I6" s="132"/>
      <c r="J6" s="132"/>
      <c r="K6" s="132"/>
      <c r="L6" s="132"/>
      <c r="M6" s="132"/>
      <c r="N6" s="132"/>
      <c r="O6" s="136" t="s">
        <v>4</v>
      </c>
      <c r="P6" s="136"/>
      <c r="Q6" s="139">
        <f>Funções!L6</f>
        <v>67</v>
      </c>
      <c r="R6" s="139"/>
      <c r="S6" s="139"/>
      <c r="T6" s="139"/>
      <c r="U6" s="139"/>
      <c r="V6" s="139"/>
    </row>
    <row r="7" spans="1:22" ht="13.2" x14ac:dyDescent="0.25">
      <c r="A7" s="131" t="s">
        <v>7</v>
      </c>
      <c r="B7" s="131"/>
      <c r="C7" s="131"/>
      <c r="D7" s="131"/>
      <c r="E7" s="131"/>
      <c r="F7" s="135" t="s">
        <v>171</v>
      </c>
      <c r="G7" s="135"/>
      <c r="H7" s="135"/>
      <c r="I7" s="135"/>
      <c r="J7" s="135"/>
      <c r="K7" s="135"/>
      <c r="L7" s="135"/>
      <c r="M7" s="135"/>
      <c r="N7" s="135"/>
      <c r="O7" s="136" t="s">
        <v>8</v>
      </c>
      <c r="P7" s="136"/>
      <c r="Q7" s="136"/>
      <c r="R7" s="137" t="s">
        <v>174</v>
      </c>
      <c r="S7" s="137"/>
      <c r="T7" s="137"/>
      <c r="U7" s="137"/>
      <c r="V7" s="137"/>
    </row>
    <row r="8" spans="1:22" ht="13.2" x14ac:dyDescent="0.25">
      <c r="A8" s="131" t="s">
        <v>9</v>
      </c>
      <c r="B8" s="131"/>
      <c r="C8" s="131"/>
      <c r="D8" s="131"/>
      <c r="E8" s="131"/>
      <c r="F8" s="135" t="s">
        <v>173</v>
      </c>
      <c r="G8" s="135"/>
      <c r="H8" s="135"/>
      <c r="I8" s="135"/>
      <c r="J8" s="135"/>
      <c r="K8" s="135"/>
      <c r="L8" s="135"/>
      <c r="M8" s="135"/>
      <c r="N8" s="135"/>
      <c r="O8" s="136" t="s">
        <v>10</v>
      </c>
      <c r="P8" s="136"/>
      <c r="Q8" s="136"/>
      <c r="R8" s="137" t="s">
        <v>175</v>
      </c>
      <c r="S8" s="137"/>
      <c r="T8" s="137"/>
      <c r="U8" s="137"/>
      <c r="V8" s="137"/>
    </row>
    <row r="9" spans="1:22" x14ac:dyDescent="0.3">
      <c r="A9" s="131" t="s">
        <v>11</v>
      </c>
      <c r="B9" s="131"/>
      <c r="C9" s="131"/>
      <c r="D9" s="131"/>
      <c r="E9" s="131"/>
      <c r="F9" s="132" t="s">
        <v>200</v>
      </c>
      <c r="G9" s="132"/>
      <c r="H9" s="132"/>
      <c r="I9" s="132"/>
      <c r="J9" s="132"/>
      <c r="K9" s="132"/>
      <c r="L9" s="132"/>
      <c r="M9" s="132"/>
      <c r="N9" s="132"/>
      <c r="O9" s="133" t="s">
        <v>12</v>
      </c>
      <c r="P9" s="133"/>
      <c r="Q9" s="133"/>
      <c r="R9" s="134">
        <v>44849</v>
      </c>
      <c r="S9" s="134"/>
      <c r="T9" s="134"/>
      <c r="U9" s="134"/>
      <c r="V9" s="134"/>
    </row>
    <row r="10" spans="1:22" x14ac:dyDescent="0.3">
      <c r="A10" s="131" t="s">
        <v>13</v>
      </c>
      <c r="B10" s="131"/>
      <c r="C10" s="131"/>
      <c r="D10" s="131"/>
      <c r="E10" s="131"/>
      <c r="F10" s="132" t="s">
        <v>200</v>
      </c>
      <c r="G10" s="132"/>
      <c r="H10" s="132"/>
      <c r="I10" s="132"/>
      <c r="J10" s="132"/>
      <c r="K10" s="132"/>
      <c r="L10" s="132"/>
      <c r="M10" s="132"/>
      <c r="N10" s="132"/>
      <c r="O10" s="133" t="s">
        <v>14</v>
      </c>
      <c r="P10" s="133"/>
      <c r="Q10" s="133"/>
      <c r="R10" s="134">
        <v>44880</v>
      </c>
      <c r="S10" s="134"/>
      <c r="T10" s="134"/>
      <c r="U10" s="134"/>
      <c r="V10" s="134"/>
    </row>
    <row r="11" spans="1:22" x14ac:dyDescent="0.25">
      <c r="A11" s="129" t="s">
        <v>15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13.2" x14ac:dyDescent="0.25">
      <c r="A12" s="128" t="s">
        <v>176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</row>
    <row r="13" spans="1:22" ht="13.2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</row>
    <row r="14" spans="1:22" ht="13.2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13.2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</row>
    <row r="16" spans="1:22" x14ac:dyDescent="0.25">
      <c r="A16" s="129" t="s">
        <v>16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3.2" x14ac:dyDescent="0.25">
      <c r="A17" s="128" t="s">
        <v>201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</row>
    <row r="18" spans="1:22" ht="13.2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</row>
    <row r="19" spans="1:22" ht="13.2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</row>
    <row r="20" spans="1:22" ht="13.2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</row>
    <row r="21" spans="1:22" x14ac:dyDescent="0.25">
      <c r="A21" s="129" t="s">
        <v>17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 ht="13.2" x14ac:dyDescent="0.25">
      <c r="A22" s="130" t="s">
        <v>177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3.2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3.2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3.2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3.2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2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3.2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3.2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3.2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3.2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3.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3.2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3.2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3.2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3.2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3.2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3.2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3.2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3.2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3.2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3.2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3.2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3.2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3.2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zoomScaleSheetLayoutView="100" workbookViewId="0">
      <pane ySplit="7" topLeftCell="A8" activePane="bottomLeft" state="frozen"/>
      <selection activeCell="B11" sqref="B11"/>
      <selection pane="bottomLeft" activeCell="D9" sqref="D9"/>
    </sheetView>
  </sheetViews>
  <sheetFormatPr defaultColWidth="8.88671875" defaultRowHeight="13.2" x14ac:dyDescent="0.25"/>
  <cols>
    <col min="1" max="1" width="55.8867187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9" hidden="1" customWidth="1"/>
    <col min="8" max="8" width="12" customWidth="1"/>
    <col min="9" max="9" width="6.6640625" hidden="1" customWidth="1"/>
    <col min="10" max="10" width="7.33203125" hidden="1" customWidth="1"/>
    <col min="11" max="11" width="12.44140625" customWidth="1"/>
    <col min="12" max="12" width="12" customWidth="1"/>
    <col min="13" max="13" width="6.88671875" customWidth="1"/>
    <col min="14" max="14" width="10.6640625" customWidth="1"/>
    <col min="15" max="15" width="32.44140625" customWidth="1"/>
  </cols>
  <sheetData>
    <row r="1" spans="1:15" ht="13.8" thickBot="1" x14ac:dyDescent="0.3">
      <c r="A1" s="142" t="s">
        <v>157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ht="13.8" thickBo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15" x14ac:dyDescent="0.25">
      <c r="A4" s="3" t="str">
        <f>Contagem!A5&amp;" : "&amp;Contagem!F5</f>
        <v>Aplicação : Administrativo</v>
      </c>
      <c r="B4" s="145" t="str">
        <f>Contagem!A8&amp;" : "&amp;Contagem!F8</f>
        <v>Projeto : Sistema de Prestação de Serviços ao Cidadão</v>
      </c>
      <c r="C4" s="146"/>
      <c r="D4" s="146"/>
      <c r="E4" s="146"/>
      <c r="F4" s="146"/>
      <c r="G4" s="146"/>
      <c r="H4" s="146"/>
      <c r="I4" s="146"/>
      <c r="J4" s="147"/>
      <c r="K4" s="113" t="s">
        <v>2</v>
      </c>
      <c r="L4" s="116">
        <f>SUM(H8:H469)</f>
        <v>67</v>
      </c>
      <c r="M4" s="143"/>
      <c r="N4" s="143"/>
      <c r="O4" s="143"/>
    </row>
    <row r="5" spans="1:15" x14ac:dyDescent="0.25">
      <c r="A5" s="3" t="str">
        <f>Contagem!A9&amp;" : "&amp;Contagem!F9</f>
        <v>Responsável : Pedro Bezerra</v>
      </c>
      <c r="B5" s="145" t="str">
        <f>Contagem!A10&amp;" : "&amp;Contagem!F10</f>
        <v>Revisor : Pedro Bezerra</v>
      </c>
      <c r="C5" s="146"/>
      <c r="D5" s="146"/>
      <c r="E5" s="146"/>
      <c r="F5" s="146"/>
      <c r="G5" s="146"/>
      <c r="H5" s="146"/>
      <c r="I5" s="146"/>
      <c r="J5" s="147"/>
      <c r="K5" s="115" t="s">
        <v>6</v>
      </c>
      <c r="L5" s="116">
        <f>SUM(K8:K469)</f>
        <v>67</v>
      </c>
      <c r="M5" s="144"/>
      <c r="N5" s="144"/>
      <c r="O5" s="144"/>
    </row>
    <row r="6" spans="1:15" x14ac:dyDescent="0.25">
      <c r="A6" s="121" t="str">
        <f>Contagem!A4&amp;" : "&amp;Contagem!F4</f>
        <v>Empresa : ConectAí</v>
      </c>
      <c r="B6" s="148" t="str">
        <f>"Tipo da Contagem : "&amp;Contagem!F6</f>
        <v>Tipo da Contagem : Projeto de Desenvolvimento</v>
      </c>
      <c r="C6" s="149"/>
      <c r="D6" s="149"/>
      <c r="E6" s="149"/>
      <c r="F6" s="149"/>
      <c r="G6" s="149"/>
      <c r="H6" s="149"/>
      <c r="I6" s="149"/>
      <c r="J6" s="150"/>
      <c r="K6" s="114" t="s">
        <v>4</v>
      </c>
      <c r="L6" s="116">
        <f>SUM(L8:L469)</f>
        <v>67</v>
      </c>
      <c r="M6" s="143"/>
      <c r="N6" s="143"/>
      <c r="O6" s="143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5">
      <c r="A8" s="126" t="s">
        <v>179</v>
      </c>
      <c r="B8" s="4" t="s">
        <v>100</v>
      </c>
      <c r="C8" s="4" t="s">
        <v>41</v>
      </c>
      <c r="D8" s="7">
        <v>5</v>
      </c>
      <c r="E8" s="7">
        <v>1</v>
      </c>
      <c r="F8" s="8" t="str">
        <f t="shared" ref="F8:F61" si="0">IF(ISBLANK(B8),"",IF(I8="L","Baixa",IF(I8="A","Média",IF(I8="","","Alta"))))</f>
        <v>Baixa</v>
      </c>
      <c r="G8" s="7" t="str">
        <f t="shared" ref="G8:G61" si="1">CONCATENATE(B8,I8)</f>
        <v>EEL</v>
      </c>
      <c r="H8" s="5">
        <f t="shared" ref="H8:H61" si="2">IF(ISBLANK(B8),"",IF(B8="ALI",IF(I8="L",7,IF(I8="A",10,15)),IF(B8="AIE",IF(I8="L",5,IF(I8="A",7,10)),IF(B8="SE",IF(I8="L",4,IF(I8="A",5,7)),IF(OR(B8="EE",B8="CE"),IF(I8="L",3,IF(I8="A",4,6)),0)))))</f>
        <v>3</v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1" si="4">CONCATENATE(B8,C8)</f>
        <v>EEI</v>
      </c>
      <c r="K8" s="9">
        <f t="shared" ref="K8:K63" si="5">IF(OR(H8="",H8=0),L8,H8)</f>
        <v>3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3</v>
      </c>
      <c r="M8" s="10"/>
      <c r="N8" s="10"/>
      <c r="O8" s="6"/>
    </row>
    <row r="9" spans="1:15" x14ac:dyDescent="0.25">
      <c r="A9" s="126" t="s">
        <v>180</v>
      </c>
      <c r="B9" s="4" t="s">
        <v>100</v>
      </c>
      <c r="C9" s="4" t="s">
        <v>41</v>
      </c>
      <c r="D9" s="7">
        <v>5</v>
      </c>
      <c r="E9" s="7">
        <v>1</v>
      </c>
      <c r="F9" s="8" t="str">
        <f t="shared" si="0"/>
        <v>Baixa</v>
      </c>
      <c r="G9" s="7" t="str">
        <f t="shared" si="1"/>
        <v>EEL</v>
      </c>
      <c r="H9" s="5">
        <f t="shared" si="2"/>
        <v>3</v>
      </c>
      <c r="I9" s="122" t="str">
        <f t="shared" si="3"/>
        <v>L</v>
      </c>
      <c r="J9" s="7" t="str">
        <f t="shared" si="4"/>
        <v>EEI</v>
      </c>
      <c r="K9" s="9">
        <f t="shared" si="5"/>
        <v>3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3</v>
      </c>
      <c r="M9" s="10"/>
      <c r="N9" s="10"/>
      <c r="O9" s="6"/>
    </row>
    <row r="10" spans="1:15" x14ac:dyDescent="0.25">
      <c r="A10" s="126" t="s">
        <v>181</v>
      </c>
      <c r="B10" s="4" t="s">
        <v>100</v>
      </c>
      <c r="C10" s="4" t="s">
        <v>41</v>
      </c>
      <c r="D10" s="7">
        <v>1</v>
      </c>
      <c r="E10" s="7">
        <v>2</v>
      </c>
      <c r="F10" s="8" t="str">
        <f t="shared" si="0"/>
        <v>Baixa</v>
      </c>
      <c r="G10" s="7" t="str">
        <f t="shared" si="1"/>
        <v>EEL</v>
      </c>
      <c r="H10" s="5">
        <f t="shared" si="2"/>
        <v>3</v>
      </c>
      <c r="I10" s="122" t="str">
        <f t="shared" si="3"/>
        <v>L</v>
      </c>
      <c r="J10" s="7" t="str">
        <f t="shared" si="4"/>
        <v>EEI</v>
      </c>
      <c r="K10" s="9">
        <f t="shared" si="5"/>
        <v>3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5" x14ac:dyDescent="0.25">
      <c r="A11" s="126" t="s">
        <v>178</v>
      </c>
      <c r="B11" s="4" t="s">
        <v>102</v>
      </c>
      <c r="C11" s="4" t="s">
        <v>41</v>
      </c>
      <c r="D11" s="7">
        <v>2</v>
      </c>
      <c r="E11" s="7">
        <v>1</v>
      </c>
      <c r="F11" s="8" t="str">
        <f t="shared" si="0"/>
        <v>Baixa</v>
      </c>
      <c r="G11" s="7" t="str">
        <f t="shared" si="1"/>
        <v>CEL</v>
      </c>
      <c r="H11" s="5">
        <f t="shared" si="2"/>
        <v>3</v>
      </c>
      <c r="I11" s="122" t="str">
        <f t="shared" si="3"/>
        <v>L</v>
      </c>
      <c r="J11" s="7" t="str">
        <f t="shared" si="4"/>
        <v>CEI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5">
      <c r="A12" s="126" t="s">
        <v>182</v>
      </c>
      <c r="B12" s="4" t="s">
        <v>100</v>
      </c>
      <c r="C12" s="4" t="s">
        <v>41</v>
      </c>
      <c r="D12" s="7">
        <v>8</v>
      </c>
      <c r="E12" s="7">
        <v>1</v>
      </c>
      <c r="F12" s="8" t="str">
        <f t="shared" si="0"/>
        <v>Baixa</v>
      </c>
      <c r="G12" s="7" t="str">
        <f t="shared" si="1"/>
        <v>EEL</v>
      </c>
      <c r="H12" s="5">
        <f t="shared" si="2"/>
        <v>3</v>
      </c>
      <c r="I12" s="122" t="str">
        <f t="shared" si="3"/>
        <v>L</v>
      </c>
      <c r="J12" s="7" t="str">
        <f t="shared" si="4"/>
        <v>EEI</v>
      </c>
      <c r="K12" s="9">
        <f t="shared" si="5"/>
        <v>3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5" x14ac:dyDescent="0.25">
      <c r="A13" s="126" t="s">
        <v>183</v>
      </c>
      <c r="B13" s="4" t="s">
        <v>102</v>
      </c>
      <c r="C13" s="4" t="s">
        <v>41</v>
      </c>
      <c r="D13" s="7">
        <v>8</v>
      </c>
      <c r="E13" s="7">
        <v>2</v>
      </c>
      <c r="F13" s="8" t="str">
        <f t="shared" si="0"/>
        <v>Média</v>
      </c>
      <c r="G13" s="7" t="str">
        <f t="shared" si="1"/>
        <v>CEA</v>
      </c>
      <c r="H13" s="5">
        <f t="shared" si="2"/>
        <v>4</v>
      </c>
      <c r="I13" s="122" t="str">
        <f t="shared" si="3"/>
        <v>A</v>
      </c>
      <c r="J13" s="7" t="str">
        <f t="shared" si="4"/>
        <v>CEI</v>
      </c>
      <c r="K13" s="9">
        <f t="shared" si="5"/>
        <v>4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4</v>
      </c>
      <c r="M13" s="10"/>
      <c r="N13" s="10"/>
      <c r="O13" s="6"/>
    </row>
    <row r="14" spans="1:15" x14ac:dyDescent="0.25">
      <c r="A14" s="126" t="s">
        <v>184</v>
      </c>
      <c r="B14" s="4" t="s">
        <v>100</v>
      </c>
      <c r="C14" s="4" t="s">
        <v>41</v>
      </c>
      <c r="D14" s="7">
        <v>2</v>
      </c>
      <c r="E14" s="7">
        <v>1</v>
      </c>
      <c r="F14" s="8" t="str">
        <f t="shared" si="0"/>
        <v>Baixa</v>
      </c>
      <c r="G14" s="7" t="str">
        <f t="shared" si="1"/>
        <v>EEL</v>
      </c>
      <c r="H14" s="5">
        <f t="shared" si="2"/>
        <v>3</v>
      </c>
      <c r="I14" s="122" t="str">
        <f t="shared" si="3"/>
        <v>L</v>
      </c>
      <c r="J14" s="7" t="str">
        <f t="shared" si="4"/>
        <v>EEI</v>
      </c>
      <c r="K14" s="9">
        <f t="shared" si="5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5">
      <c r="A15" s="126" t="s">
        <v>185</v>
      </c>
      <c r="B15" s="4" t="s">
        <v>99</v>
      </c>
      <c r="C15" s="4" t="s">
        <v>41</v>
      </c>
      <c r="D15" s="7">
        <v>4</v>
      </c>
      <c r="E15" s="7">
        <v>1</v>
      </c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22" t="str">
        <f t="shared" si="3"/>
        <v>L</v>
      </c>
      <c r="J15" s="7" t="str">
        <f t="shared" si="4"/>
        <v>AIEI</v>
      </c>
      <c r="K15" s="9">
        <f t="shared" si="5"/>
        <v>5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10"/>
      <c r="N15" s="10"/>
      <c r="O15" s="6"/>
    </row>
    <row r="16" spans="1:15" x14ac:dyDescent="0.25">
      <c r="A16" s="126" t="s">
        <v>186</v>
      </c>
      <c r="B16" s="4" t="s">
        <v>100</v>
      </c>
      <c r="C16" s="4" t="s">
        <v>41</v>
      </c>
      <c r="D16" s="7">
        <v>2</v>
      </c>
      <c r="E16" s="7">
        <v>2</v>
      </c>
      <c r="F16" s="8" t="str">
        <f t="shared" si="0"/>
        <v>Baixa</v>
      </c>
      <c r="G16" s="7" t="str">
        <f t="shared" si="1"/>
        <v>EEL</v>
      </c>
      <c r="H16" s="5">
        <f t="shared" si="2"/>
        <v>3</v>
      </c>
      <c r="I16" s="122" t="str">
        <f t="shared" si="3"/>
        <v>L</v>
      </c>
      <c r="J16" s="7" t="str">
        <f t="shared" si="4"/>
        <v>EEI</v>
      </c>
      <c r="K16" s="9">
        <f t="shared" si="5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5">
      <c r="A17" s="126" t="s">
        <v>187</v>
      </c>
      <c r="B17" s="4" t="s">
        <v>102</v>
      </c>
      <c r="C17" s="4" t="s">
        <v>41</v>
      </c>
      <c r="D17" s="7">
        <v>8</v>
      </c>
      <c r="E17" s="7">
        <v>1</v>
      </c>
      <c r="F17" s="8" t="str">
        <f t="shared" si="0"/>
        <v>Baixa</v>
      </c>
      <c r="G17" s="7" t="str">
        <f t="shared" si="1"/>
        <v>CEL</v>
      </c>
      <c r="H17" s="5">
        <f t="shared" si="2"/>
        <v>3</v>
      </c>
      <c r="I17" s="122" t="str">
        <f t="shared" si="3"/>
        <v>L</v>
      </c>
      <c r="J17" s="7" t="str">
        <f t="shared" si="4"/>
        <v>CEI</v>
      </c>
      <c r="K17" s="9">
        <f t="shared" si="5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5">
      <c r="A18" s="126" t="s">
        <v>188</v>
      </c>
      <c r="B18" s="4" t="s">
        <v>102</v>
      </c>
      <c r="C18" s="4" t="s">
        <v>41</v>
      </c>
      <c r="D18" s="7">
        <v>3</v>
      </c>
      <c r="E18" s="7">
        <v>2</v>
      </c>
      <c r="F18" s="8" t="str">
        <f t="shared" si="0"/>
        <v>Baixa</v>
      </c>
      <c r="G18" s="7" t="str">
        <f t="shared" si="1"/>
        <v>CEL</v>
      </c>
      <c r="H18" s="5">
        <f t="shared" si="2"/>
        <v>3</v>
      </c>
      <c r="I18" s="122" t="str">
        <f t="shared" si="3"/>
        <v>L</v>
      </c>
      <c r="J18" s="7" t="str">
        <f t="shared" si="4"/>
        <v>CEI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5">
      <c r="A19" s="126" t="s">
        <v>189</v>
      </c>
      <c r="B19" s="4" t="s">
        <v>102</v>
      </c>
      <c r="C19" s="4" t="s">
        <v>41</v>
      </c>
      <c r="D19" s="7">
        <v>3</v>
      </c>
      <c r="E19" s="7">
        <v>1</v>
      </c>
      <c r="F19" s="8" t="str">
        <f t="shared" si="0"/>
        <v>Baixa</v>
      </c>
      <c r="G19" s="7" t="str">
        <f t="shared" si="1"/>
        <v>CEL</v>
      </c>
      <c r="H19" s="5">
        <f t="shared" si="2"/>
        <v>3</v>
      </c>
      <c r="I19" s="122" t="str">
        <f t="shared" si="3"/>
        <v>L</v>
      </c>
      <c r="J19" s="7" t="str">
        <f t="shared" si="4"/>
        <v>CEI</v>
      </c>
      <c r="K19" s="9">
        <f t="shared" si="5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5">
      <c r="A20" s="126" t="s">
        <v>190</v>
      </c>
      <c r="B20" s="4" t="s">
        <v>102</v>
      </c>
      <c r="C20" s="4" t="s">
        <v>41</v>
      </c>
      <c r="D20" s="7">
        <v>2</v>
      </c>
      <c r="E20" s="7">
        <v>1</v>
      </c>
      <c r="F20" s="8" t="str">
        <f t="shared" si="0"/>
        <v>Baixa</v>
      </c>
      <c r="G20" s="7" t="str">
        <f t="shared" si="1"/>
        <v>CEL</v>
      </c>
      <c r="H20" s="5">
        <f t="shared" si="2"/>
        <v>3</v>
      </c>
      <c r="I20" s="122" t="str">
        <f t="shared" si="3"/>
        <v>L</v>
      </c>
      <c r="J20" s="7" t="str">
        <f t="shared" si="4"/>
        <v>CEI</v>
      </c>
      <c r="K20" s="9">
        <f t="shared" si="5"/>
        <v>3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5">
      <c r="A21" s="126" t="s">
        <v>191</v>
      </c>
      <c r="B21" s="4" t="s">
        <v>100</v>
      </c>
      <c r="C21" s="4" t="s">
        <v>41</v>
      </c>
      <c r="D21" s="7">
        <v>4</v>
      </c>
      <c r="E21" s="7">
        <v>1</v>
      </c>
      <c r="F21" s="8" t="str">
        <f t="shared" si="0"/>
        <v>Baixa</v>
      </c>
      <c r="G21" s="7" t="str">
        <f t="shared" si="1"/>
        <v>EEL</v>
      </c>
      <c r="H21" s="5">
        <f t="shared" si="2"/>
        <v>3</v>
      </c>
      <c r="I21" s="122" t="str">
        <f t="shared" si="3"/>
        <v>L</v>
      </c>
      <c r="J21" s="7" t="str">
        <f t="shared" si="4"/>
        <v>EEI</v>
      </c>
      <c r="K21" s="9">
        <f t="shared" si="5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5">
      <c r="A22" s="126" t="s">
        <v>192</v>
      </c>
      <c r="B22" s="4" t="s">
        <v>100</v>
      </c>
      <c r="C22" s="4" t="s">
        <v>41</v>
      </c>
      <c r="D22" s="7">
        <v>4</v>
      </c>
      <c r="E22" s="7">
        <v>1</v>
      </c>
      <c r="F22" s="8" t="str">
        <f t="shared" si="0"/>
        <v>Baixa</v>
      </c>
      <c r="G22" s="7" t="str">
        <f t="shared" si="1"/>
        <v>EEL</v>
      </c>
      <c r="H22" s="5">
        <f t="shared" si="2"/>
        <v>3</v>
      </c>
      <c r="I22" s="122" t="str">
        <f t="shared" si="3"/>
        <v>L</v>
      </c>
      <c r="J22" s="7" t="str">
        <f t="shared" si="4"/>
        <v>EEI</v>
      </c>
      <c r="K22" s="9">
        <f t="shared" si="5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5">
      <c r="A23" s="126" t="s">
        <v>193</v>
      </c>
      <c r="B23" s="4" t="s">
        <v>100</v>
      </c>
      <c r="C23" s="4" t="s">
        <v>41</v>
      </c>
      <c r="D23" s="7">
        <v>1</v>
      </c>
      <c r="E23" s="7">
        <v>1</v>
      </c>
      <c r="F23" s="8" t="str">
        <f t="shared" si="0"/>
        <v>Baixa</v>
      </c>
      <c r="G23" s="7" t="str">
        <f t="shared" si="1"/>
        <v>EEL</v>
      </c>
      <c r="H23" s="5">
        <f t="shared" si="2"/>
        <v>3</v>
      </c>
      <c r="I23" s="122" t="str">
        <f t="shared" si="3"/>
        <v>L</v>
      </c>
      <c r="J23" s="7" t="str">
        <f t="shared" si="4"/>
        <v>EEI</v>
      </c>
      <c r="K23" s="9">
        <f t="shared" si="5"/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5">
      <c r="A24" s="126" t="s">
        <v>194</v>
      </c>
      <c r="B24" s="4" t="s">
        <v>100</v>
      </c>
      <c r="C24" s="4" t="s">
        <v>41</v>
      </c>
      <c r="D24" s="7">
        <v>4</v>
      </c>
      <c r="E24" s="7">
        <v>2</v>
      </c>
      <c r="F24" s="8" t="str">
        <f t="shared" si="0"/>
        <v>Baixa</v>
      </c>
      <c r="G24" s="7" t="str">
        <f t="shared" si="1"/>
        <v>EEL</v>
      </c>
      <c r="H24" s="5">
        <f t="shared" si="2"/>
        <v>3</v>
      </c>
      <c r="I24" s="122" t="str">
        <f t="shared" si="3"/>
        <v>L</v>
      </c>
      <c r="J24" s="7" t="str">
        <f t="shared" si="4"/>
        <v>EEI</v>
      </c>
      <c r="K24" s="9">
        <f t="shared" si="5"/>
        <v>3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/>
    </row>
    <row r="25" spans="1:15" x14ac:dyDescent="0.25">
      <c r="A25" s="126" t="s">
        <v>195</v>
      </c>
      <c r="B25" s="4" t="s">
        <v>100</v>
      </c>
      <c r="C25" s="4" t="s">
        <v>41</v>
      </c>
      <c r="D25" s="7">
        <v>4</v>
      </c>
      <c r="E25" s="7">
        <v>2</v>
      </c>
      <c r="F25" s="8" t="str">
        <f t="shared" si="0"/>
        <v>Baixa</v>
      </c>
      <c r="G25" s="7" t="str">
        <f t="shared" si="1"/>
        <v>EEL</v>
      </c>
      <c r="H25" s="5">
        <f t="shared" si="2"/>
        <v>3</v>
      </c>
      <c r="I25" s="122" t="str">
        <f t="shared" si="3"/>
        <v>L</v>
      </c>
      <c r="J25" s="7" t="str">
        <f t="shared" si="4"/>
        <v>EEI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26" t="s">
        <v>196</v>
      </c>
      <c r="B26" s="4" t="s">
        <v>100</v>
      </c>
      <c r="C26" s="4" t="s">
        <v>41</v>
      </c>
      <c r="D26" s="7">
        <v>2</v>
      </c>
      <c r="E26" s="7">
        <v>2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22" t="str">
        <f t="shared" si="3"/>
        <v>L</v>
      </c>
      <c r="J26" s="7" t="str">
        <f t="shared" si="4"/>
        <v>EEI</v>
      </c>
      <c r="K26" s="9">
        <f t="shared" si="5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26" t="s">
        <v>197</v>
      </c>
      <c r="B27" s="4" t="s">
        <v>102</v>
      </c>
      <c r="C27" s="4" t="s">
        <v>41</v>
      </c>
      <c r="D27" s="7">
        <v>2</v>
      </c>
      <c r="E27" s="7">
        <v>1</v>
      </c>
      <c r="F27" s="8" t="str">
        <f t="shared" si="0"/>
        <v>Baixa</v>
      </c>
      <c r="G27" s="7" t="str">
        <f t="shared" si="1"/>
        <v>CEL</v>
      </c>
      <c r="H27" s="5">
        <f t="shared" si="2"/>
        <v>3</v>
      </c>
      <c r="I27" s="122" t="str">
        <f t="shared" si="3"/>
        <v>L</v>
      </c>
      <c r="J27" s="7" t="str">
        <f t="shared" si="4"/>
        <v>CEI</v>
      </c>
      <c r="K27" s="9">
        <f t="shared" si="5"/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5">
      <c r="A28" s="126" t="s">
        <v>198</v>
      </c>
      <c r="B28" s="4" t="s">
        <v>103</v>
      </c>
      <c r="C28" s="4" t="s">
        <v>41</v>
      </c>
      <c r="D28" s="7">
        <v>4</v>
      </c>
      <c r="E28" s="7">
        <v>1</v>
      </c>
      <c r="F28" s="8" t="str">
        <f t="shared" si="0"/>
        <v>Baixa</v>
      </c>
      <c r="G28" s="7" t="str">
        <f t="shared" si="1"/>
        <v>SEL</v>
      </c>
      <c r="H28" s="5">
        <f t="shared" si="2"/>
        <v>4</v>
      </c>
      <c r="I28" s="122" t="str">
        <f t="shared" si="3"/>
        <v>L</v>
      </c>
      <c r="J28" s="7" t="str">
        <f t="shared" si="4"/>
        <v>SEI</v>
      </c>
      <c r="K28" s="9">
        <f t="shared" si="5"/>
        <v>4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0"/>
      <c r="N28" s="10"/>
      <c r="O28" s="6"/>
    </row>
    <row r="29" spans="1:15" x14ac:dyDescent="0.25">
      <c r="A29" s="126"/>
      <c r="B29" s="4"/>
      <c r="C29" s="4"/>
      <c r="D29" s="7"/>
      <c r="E29" s="7"/>
      <c r="F29" s="8" t="str">
        <f t="shared" si="0"/>
        <v/>
      </c>
      <c r="G29" s="7" t="str">
        <f t="shared" si="1"/>
        <v/>
      </c>
      <c r="H29" s="5" t="str">
        <f t="shared" si="2"/>
        <v/>
      </c>
      <c r="I29" s="122" t="str">
        <f t="shared" si="3"/>
        <v/>
      </c>
      <c r="J29" s="7" t="str">
        <f t="shared" si="4"/>
        <v/>
      </c>
      <c r="K29" s="9" t="str">
        <f t="shared" si="5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5">
      <c r="A30" s="126"/>
      <c r="B30" s="4"/>
      <c r="C30" s="4"/>
      <c r="D30" s="7"/>
      <c r="E30" s="7"/>
      <c r="F30" s="8" t="str">
        <f t="shared" si="0"/>
        <v/>
      </c>
      <c r="G30" s="7" t="str">
        <f t="shared" si="1"/>
        <v/>
      </c>
      <c r="H30" s="5" t="str">
        <f t="shared" si="2"/>
        <v/>
      </c>
      <c r="I30" s="122" t="str">
        <f t="shared" si="3"/>
        <v/>
      </c>
      <c r="J30" s="7" t="str">
        <f t="shared" si="4"/>
        <v/>
      </c>
      <c r="K30" s="9" t="str">
        <f t="shared" si="5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5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5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5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5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5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26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22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6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22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6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26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22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6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26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22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26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26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22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26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26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22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26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26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22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26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26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22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.8" thickBot="1" x14ac:dyDescent="0.3">
      <c r="A469" s="127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23" t="str">
        <f t="shared" si="45"/>
        <v/>
      </c>
      <c r="J469" s="124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A40" activePane="bottomLeft" state="frozen"/>
      <selection activeCell="B11" sqref="B11"/>
      <selection pane="bottomLeft" activeCell="H4" sqref="H4"/>
    </sheetView>
  </sheetViews>
  <sheetFormatPr defaultColWidth="11.4414062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19" customWidth="1"/>
    <col min="8" max="8" width="13.33203125" style="20" customWidth="1"/>
    <col min="9" max="9" width="9.88671875" style="20" customWidth="1"/>
    <col min="10" max="11" width="10.44140625" style="21" customWidth="1"/>
    <col min="12" max="12" width="0" style="19" hidden="1" customWidth="1"/>
  </cols>
  <sheetData>
    <row r="1" spans="1:12" ht="36.6" customHeight="1" x14ac:dyDescent="0.3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22"/>
    </row>
    <row r="2" spans="1:12" ht="14.85" customHeight="1" x14ac:dyDescent="0.25">
      <c r="A2" s="155" t="s">
        <v>31</v>
      </c>
      <c r="B2" s="155"/>
      <c r="C2" s="155"/>
      <c r="D2" s="155"/>
      <c r="E2" s="155"/>
      <c r="F2" s="155"/>
      <c r="G2" s="154" t="s">
        <v>32</v>
      </c>
      <c r="H2" s="154" t="s">
        <v>33</v>
      </c>
      <c r="I2" s="154"/>
      <c r="J2" s="154" t="s">
        <v>2</v>
      </c>
      <c r="K2" s="156" t="s">
        <v>34</v>
      </c>
    </row>
    <row r="3" spans="1:12" ht="14.85" customHeight="1" x14ac:dyDescent="0.25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6"/>
    </row>
    <row r="4" spans="1:12" x14ac:dyDescent="0.25">
      <c r="A4" s="3" t="s">
        <v>39</v>
      </c>
      <c r="B4" s="136" t="s">
        <v>40</v>
      </c>
      <c r="C4" s="136"/>
      <c r="D4" s="136"/>
      <c r="E4" s="136"/>
      <c r="F4" s="2"/>
      <c r="G4" s="25" t="s">
        <v>41</v>
      </c>
      <c r="H4" s="104">
        <v>1</v>
      </c>
      <c r="I4" s="105"/>
      <c r="J4" s="106">
        <f>SUMIF(Funções!$C$8:$C$469,Deflatores!G4,Funções!$H$8:$H$469)</f>
        <v>67</v>
      </c>
      <c r="K4" s="107">
        <f>IF(H4="",COUNTIF(Funções!C$8:C$469,G4)*I4,H4*J4)</f>
        <v>67</v>
      </c>
    </row>
    <row r="5" spans="1:12" x14ac:dyDescent="0.25">
      <c r="A5" s="3" t="s">
        <v>42</v>
      </c>
      <c r="B5" s="136" t="s">
        <v>43</v>
      </c>
      <c r="C5" s="136"/>
      <c r="D5" s="136"/>
      <c r="E5" s="136"/>
      <c r="F5" s="2" t="s">
        <v>48</v>
      </c>
      <c r="G5" s="25" t="s">
        <v>44</v>
      </c>
      <c r="H5" s="104">
        <v>0.5</v>
      </c>
      <c r="I5" s="105"/>
      <c r="J5" s="106">
        <f>SUMIF(Funções!$C$8:$C$469,Deflatores!G5,Funções!$H$8:$H$469)</f>
        <v>0</v>
      </c>
      <c r="K5" s="107">
        <f>IF(H5="",COUNTIF(Funções!C$8:C$469,G5)*I5,H5*J5)</f>
        <v>0</v>
      </c>
    </row>
    <row r="6" spans="1:12" x14ac:dyDescent="0.25">
      <c r="A6" s="3" t="s">
        <v>45</v>
      </c>
      <c r="B6" s="136" t="s">
        <v>46</v>
      </c>
      <c r="C6" s="136"/>
      <c r="D6" s="136"/>
      <c r="E6" s="136"/>
      <c r="F6" s="2" t="s">
        <v>48</v>
      </c>
      <c r="G6" s="25" t="s">
        <v>47</v>
      </c>
      <c r="H6" s="104">
        <v>0.4</v>
      </c>
      <c r="I6" s="105"/>
      <c r="J6" s="106">
        <f>SUMIF(Funções!$C$8:$C$469,Deflatores!G6,Funções!$H$8:$H$469)</f>
        <v>0</v>
      </c>
      <c r="K6" s="107">
        <f>IF(H6="",COUNTIF(Funções!C$8:C$469,G6)*I6,H6*J6)</f>
        <v>0</v>
      </c>
    </row>
    <row r="7" spans="1:12" x14ac:dyDescent="0.25">
      <c r="A7" s="3"/>
      <c r="B7" s="136" t="s">
        <v>150</v>
      </c>
      <c r="C7" s="136"/>
      <c r="D7" s="136"/>
      <c r="E7" s="136"/>
      <c r="F7" s="2" t="s">
        <v>48</v>
      </c>
      <c r="G7" s="25" t="s">
        <v>49</v>
      </c>
      <c r="H7" s="104">
        <v>0.5</v>
      </c>
      <c r="I7" s="105"/>
      <c r="J7" s="106">
        <f>SUMIF(Funções!$C$8:$C$469,Deflatores!G7,Funções!$H$8:$H$469)</f>
        <v>0</v>
      </c>
      <c r="K7" s="107">
        <f>IF(H7="",COUNTIF(Funções!C$8:C$469,G7)*I7,H7*J7)</f>
        <v>0</v>
      </c>
    </row>
    <row r="8" spans="1:12" x14ac:dyDescent="0.25">
      <c r="A8" s="3"/>
      <c r="B8" s="136" t="s">
        <v>151</v>
      </c>
      <c r="C8" s="136"/>
      <c r="D8" s="136"/>
      <c r="E8" s="136"/>
      <c r="F8" s="2" t="s">
        <v>48</v>
      </c>
      <c r="G8" s="25" t="s">
        <v>50</v>
      </c>
      <c r="H8" s="104">
        <v>0.75</v>
      </c>
      <c r="I8" s="105"/>
      <c r="J8" s="106">
        <f>SUMIF(Funções!$C$8:$C$469,Deflatores!G8,Funções!$H$8:$H$469)</f>
        <v>0</v>
      </c>
      <c r="K8" s="107">
        <f>IF(H8="",COUNTIF(Funções!C$8:C$469,G8)*I8,H8*J8)</f>
        <v>0</v>
      </c>
    </row>
    <row r="9" spans="1:12" x14ac:dyDescent="0.25">
      <c r="A9" s="3"/>
      <c r="B9" s="136" t="s">
        <v>152</v>
      </c>
      <c r="C9" s="136"/>
      <c r="D9" s="136"/>
      <c r="E9" s="136"/>
      <c r="F9" s="2" t="s">
        <v>48</v>
      </c>
      <c r="G9" s="25" t="s">
        <v>51</v>
      </c>
      <c r="H9" s="104">
        <v>0.9</v>
      </c>
      <c r="I9" s="105"/>
      <c r="J9" s="106">
        <f>SUMIF(Funções!$C$8:$C$469,Deflatores!G9,Funções!$H$8:$H$469)</f>
        <v>0</v>
      </c>
      <c r="K9" s="107">
        <f>IF(H9="",COUNTIF(Funções!C$8:C$469,G9)*I9,H9*J9)</f>
        <v>0</v>
      </c>
    </row>
    <row r="10" spans="1:12" x14ac:dyDescent="0.25">
      <c r="A10" s="3"/>
      <c r="B10" s="136" t="s">
        <v>52</v>
      </c>
      <c r="C10" s="136"/>
      <c r="D10" s="136"/>
      <c r="E10" s="136"/>
      <c r="F10" s="2" t="s">
        <v>53</v>
      </c>
      <c r="G10" s="25" t="s">
        <v>54</v>
      </c>
      <c r="H10" s="104">
        <v>1</v>
      </c>
      <c r="I10" s="105"/>
      <c r="J10" s="106">
        <f>SUMIF(Funções!$C$8:$C$469,Deflatores!G10,Funções!$H$8:$H$469)</f>
        <v>0</v>
      </c>
      <c r="K10" s="107">
        <f>IF(H10="",COUNTIF(Funções!C$8:C$469,G10)*I10,H10*J10)</f>
        <v>0</v>
      </c>
    </row>
    <row r="11" spans="1:12" x14ac:dyDescent="0.25">
      <c r="A11" s="3"/>
      <c r="B11" s="136" t="s">
        <v>55</v>
      </c>
      <c r="C11" s="136"/>
      <c r="D11" s="136"/>
      <c r="E11" s="136"/>
      <c r="F11" s="2" t="s">
        <v>56</v>
      </c>
      <c r="G11" s="25" t="s">
        <v>57</v>
      </c>
      <c r="H11" s="104">
        <v>0.5</v>
      </c>
      <c r="I11" s="105"/>
      <c r="J11" s="106">
        <f>SUMIF(Funções!$C$8:$C$469,Deflatores!G11,Funções!$H$8:$H$469)</f>
        <v>0</v>
      </c>
      <c r="K11" s="107">
        <f>IF(H11="",COUNTIF(Funções!C$8:C$469,G11)*I11,H11*J11)</f>
        <v>0</v>
      </c>
    </row>
    <row r="12" spans="1:12" ht="13.5" customHeight="1" x14ac:dyDescent="0.25">
      <c r="A12" s="3"/>
      <c r="B12" s="136" t="s">
        <v>146</v>
      </c>
      <c r="C12" s="136"/>
      <c r="D12" s="136"/>
      <c r="E12" s="136"/>
      <c r="F12" s="2" t="s">
        <v>56</v>
      </c>
      <c r="G12" s="25" t="s">
        <v>58</v>
      </c>
      <c r="H12" s="104">
        <v>0.5</v>
      </c>
      <c r="I12" s="105"/>
      <c r="J12" s="106">
        <f>SUMIF(Funções!$C$8:$C$469,Deflatores!G12,Funções!$H$8:$H$469)</f>
        <v>0</v>
      </c>
      <c r="K12" s="107">
        <f>IF(H12="",COUNTIF(Funções!C$8:C$469,G12)*I12,H12*J12)</f>
        <v>0</v>
      </c>
    </row>
    <row r="13" spans="1:12" ht="13.5" customHeight="1" x14ac:dyDescent="0.25">
      <c r="A13" s="3"/>
      <c r="B13" s="136" t="s">
        <v>147</v>
      </c>
      <c r="C13" s="136"/>
      <c r="D13" s="136"/>
      <c r="E13" s="136"/>
      <c r="F13" s="2" t="s">
        <v>56</v>
      </c>
      <c r="G13" s="25" t="s">
        <v>59</v>
      </c>
      <c r="H13" s="104">
        <v>0.75</v>
      </c>
      <c r="I13" s="105"/>
      <c r="J13" s="106">
        <f>SUMIF(Funções!$C$8:$C$469,Deflatores!G13,Funções!$H$8:$H$469)</f>
        <v>0</v>
      </c>
      <c r="K13" s="107">
        <f>IF(H13="",COUNTIF(Funções!C$8:C$469,G13)*I13,H13*J13)</f>
        <v>0</v>
      </c>
    </row>
    <row r="14" spans="1:12" ht="13.5" customHeight="1" x14ac:dyDescent="0.25">
      <c r="A14" s="3"/>
      <c r="B14" s="136" t="s">
        <v>148</v>
      </c>
      <c r="C14" s="136"/>
      <c r="D14" s="136"/>
      <c r="E14" s="136"/>
      <c r="F14" s="2" t="s">
        <v>56</v>
      </c>
      <c r="G14" s="25" t="s">
        <v>149</v>
      </c>
      <c r="H14" s="104">
        <v>0.9</v>
      </c>
      <c r="I14" s="105"/>
      <c r="J14" s="106">
        <f>SUMIF(Funções!$C$8:$C$469,Deflatores!G14,Funções!$H$8:$H$469)</f>
        <v>0</v>
      </c>
      <c r="K14" s="107">
        <f>IF(H14="",COUNTIF(Funções!C$8:C$469,G14)*I14,H14*J14)</f>
        <v>0</v>
      </c>
    </row>
    <row r="15" spans="1:12" ht="13.5" customHeight="1" x14ac:dyDescent="0.25">
      <c r="A15" s="3"/>
      <c r="B15" s="136" t="s">
        <v>60</v>
      </c>
      <c r="C15" s="136"/>
      <c r="D15" s="136"/>
      <c r="E15" s="136"/>
      <c r="F15" s="2" t="s">
        <v>56</v>
      </c>
      <c r="G15" s="25" t="s">
        <v>61</v>
      </c>
      <c r="H15" s="104">
        <v>0</v>
      </c>
      <c r="I15" s="105"/>
      <c r="J15" s="106">
        <f>SUMIF(Funções!$C$8:$C$469,Deflatores!G15,Funções!$H$8:$H$469)</f>
        <v>0</v>
      </c>
      <c r="K15" s="107">
        <f>IF(H15="",COUNTIF(Funções!C$8:C$469,G15)*I15,H15*J15)</f>
        <v>0</v>
      </c>
    </row>
    <row r="16" spans="1:12" ht="13.5" customHeight="1" x14ac:dyDescent="0.25">
      <c r="A16" s="3"/>
      <c r="B16" s="136" t="s">
        <v>62</v>
      </c>
      <c r="C16" s="136"/>
      <c r="D16" s="136"/>
      <c r="E16" s="136"/>
      <c r="F16" s="2" t="s">
        <v>63</v>
      </c>
      <c r="G16" s="25" t="s">
        <v>64</v>
      </c>
      <c r="H16" s="104">
        <v>1</v>
      </c>
      <c r="I16" s="105"/>
      <c r="J16" s="106">
        <f>SUMIF(Funções!$C$8:$C$469,Deflatores!G16,Funções!$H$8:$H$469)</f>
        <v>0</v>
      </c>
      <c r="K16" s="107">
        <f>IF(H16="",COUNTIF(Funções!C$8:C$469,G16)*I16,H16*J16)</f>
        <v>0</v>
      </c>
    </row>
    <row r="17" spans="1:11" x14ac:dyDescent="0.25">
      <c r="A17" s="3"/>
      <c r="B17" s="136" t="s">
        <v>168</v>
      </c>
      <c r="C17" s="136"/>
      <c r="D17" s="136"/>
      <c r="E17" s="136"/>
      <c r="F17" s="2" t="s">
        <v>65</v>
      </c>
      <c r="G17" s="25" t="s">
        <v>161</v>
      </c>
      <c r="H17" s="104">
        <v>1</v>
      </c>
      <c r="I17" s="105"/>
      <c r="J17" s="106">
        <f>SUMIF(Funções!$C$8:$C$469,Deflatores!G17,Funções!$H$8:$H$469)</f>
        <v>0</v>
      </c>
      <c r="K17" s="107">
        <f>IF(H17="",COUNTIF(Funções!C$8:C$469,G17)*I17,H17*J17)</f>
        <v>0</v>
      </c>
    </row>
    <row r="18" spans="1:11" ht="13.5" customHeight="1" x14ac:dyDescent="0.25">
      <c r="A18" s="3"/>
      <c r="B18" s="136" t="s">
        <v>169</v>
      </c>
      <c r="C18" s="136"/>
      <c r="D18" s="136"/>
      <c r="E18" s="136"/>
      <c r="F18" s="2" t="s">
        <v>65</v>
      </c>
      <c r="G18" s="25" t="s">
        <v>162</v>
      </c>
      <c r="H18" s="104">
        <v>0.3</v>
      </c>
      <c r="I18" s="105"/>
      <c r="J18" s="106">
        <f>SUMIF(Funções!$C$8:$C$469,Deflatores!G18,Funções!$H$8:$H$469)</f>
        <v>0</v>
      </c>
      <c r="K18" s="107">
        <f>IF(H18="",COUNTIF(Funções!C$8:C$469,G18)*I18,H18*J18)</f>
        <v>0</v>
      </c>
    </row>
    <row r="19" spans="1:11" ht="13.5" customHeight="1" x14ac:dyDescent="0.25">
      <c r="A19" s="3"/>
      <c r="B19" s="136" t="s">
        <v>66</v>
      </c>
      <c r="C19" s="136"/>
      <c r="D19" s="136"/>
      <c r="E19" s="136"/>
      <c r="F19" s="2" t="s">
        <v>67</v>
      </c>
      <c r="G19" s="25" t="s">
        <v>68</v>
      </c>
      <c r="H19" s="104">
        <v>0.3</v>
      </c>
      <c r="I19" s="105"/>
      <c r="J19" s="106">
        <f>SUMIF(Funções!$C$8:$C$469,Deflatores!G19,Funções!$H$8:$H$469)</f>
        <v>0</v>
      </c>
      <c r="K19" s="107">
        <f>IF(H19="",COUNTIF(Funções!C$8:C$469,G19)*I19,H19*J19)</f>
        <v>0</v>
      </c>
    </row>
    <row r="20" spans="1:11" ht="13.5" customHeight="1" x14ac:dyDescent="0.25">
      <c r="A20" s="3"/>
      <c r="B20" s="136" t="s">
        <v>69</v>
      </c>
      <c r="C20" s="136"/>
      <c r="D20" s="136"/>
      <c r="E20" s="136"/>
      <c r="F20" s="2" t="s">
        <v>70</v>
      </c>
      <c r="G20" s="25" t="s">
        <v>71</v>
      </c>
      <c r="H20" s="104">
        <v>0.3</v>
      </c>
      <c r="I20" s="105"/>
      <c r="J20" s="106">
        <f>SUMIF(Funções!$C$8:$C$469,Deflatores!G20,Funções!$H$8:$H$469)</f>
        <v>0</v>
      </c>
      <c r="K20" s="107">
        <f>IF(H20="",COUNTIF(Funções!C$8:C$469,G20)*I20,H20*J20)</f>
        <v>0</v>
      </c>
    </row>
    <row r="21" spans="1:11" ht="13.5" customHeight="1" x14ac:dyDescent="0.25">
      <c r="A21" s="3"/>
      <c r="B21" s="136" t="s">
        <v>72</v>
      </c>
      <c r="C21" s="136"/>
      <c r="D21" s="136"/>
      <c r="E21" s="136"/>
      <c r="F21" s="2" t="s">
        <v>73</v>
      </c>
      <c r="G21" s="25" t="s">
        <v>74</v>
      </c>
      <c r="H21" s="104">
        <v>0.3</v>
      </c>
      <c r="I21" s="105"/>
      <c r="J21" s="106">
        <f>SUMIF(Funções!$C$8:$C$469,Deflatores!G21,Funções!$H$8:$H$469)</f>
        <v>0</v>
      </c>
      <c r="K21" s="107">
        <f>IF(H21="",COUNTIF(Funções!C$8:C$469,G21)*I21,H21*J21)</f>
        <v>0</v>
      </c>
    </row>
    <row r="22" spans="1:11" x14ac:dyDescent="0.25">
      <c r="A22" s="3"/>
      <c r="B22" s="136" t="s">
        <v>75</v>
      </c>
      <c r="C22" s="136"/>
      <c r="D22" s="136"/>
      <c r="E22" s="136"/>
      <c r="F22" s="2" t="s">
        <v>76</v>
      </c>
      <c r="G22" s="25" t="s">
        <v>77</v>
      </c>
      <c r="H22" s="104"/>
      <c r="I22" s="105">
        <v>0.6</v>
      </c>
      <c r="J22" s="106">
        <f>SUMIF(Funções!$C$8:$C$469,Deflatores!G22,Funções!$H$8:$H$469)</f>
        <v>0</v>
      </c>
      <c r="K22" s="107">
        <f>IF(H22="",COUNTIF(Funções!C$8:C$469,G22)*I22,H22*J22)</f>
        <v>0</v>
      </c>
    </row>
    <row r="23" spans="1:11" ht="27" customHeight="1" x14ac:dyDescent="0.25">
      <c r="A23" s="3"/>
      <c r="B23" s="157" t="s">
        <v>154</v>
      </c>
      <c r="C23" s="158"/>
      <c r="D23" s="158"/>
      <c r="E23" s="159"/>
      <c r="F23" s="103" t="s">
        <v>78</v>
      </c>
      <c r="G23" s="25" t="s">
        <v>153</v>
      </c>
      <c r="H23" s="104">
        <v>0.5</v>
      </c>
      <c r="I23" s="105"/>
      <c r="J23" s="106">
        <f>SUMIF(Funções!$C$8:$C$469,Deflatores!G23,Funções!$H$8:$H$469)</f>
        <v>0</v>
      </c>
      <c r="K23" s="107">
        <f>IF(H23="",COUNTIF(Funções!C$8:C$469,G23)*I23,H23*J23)</f>
        <v>0</v>
      </c>
    </row>
    <row r="24" spans="1:11" ht="27" customHeight="1" x14ac:dyDescent="0.25">
      <c r="A24" s="3"/>
      <c r="B24" s="157" t="s">
        <v>155</v>
      </c>
      <c r="C24" s="158"/>
      <c r="D24" s="158"/>
      <c r="E24" s="159"/>
      <c r="F24" s="103" t="s">
        <v>78</v>
      </c>
      <c r="G24" s="25" t="s">
        <v>79</v>
      </c>
      <c r="H24" s="104">
        <v>0.5</v>
      </c>
      <c r="I24" s="105"/>
      <c r="J24" s="106">
        <f>SUMIF(Funções!$C$8:$C$469,Deflatores!G24,Funções!$H$8:$H$469)</f>
        <v>0</v>
      </c>
      <c r="K24" s="107">
        <f>IF(H24="",COUNTIF(Funções!C$8:C$469,G24)*I24,H24*J24)</f>
        <v>0</v>
      </c>
    </row>
    <row r="25" spans="1:11" ht="27" customHeight="1" x14ac:dyDescent="0.25">
      <c r="A25" s="3"/>
      <c r="B25" s="160" t="s">
        <v>156</v>
      </c>
      <c r="C25" s="136"/>
      <c r="D25" s="136"/>
      <c r="E25" s="136"/>
      <c r="F25" s="103" t="s">
        <v>78</v>
      </c>
      <c r="G25" s="25" t="s">
        <v>80</v>
      </c>
      <c r="H25" s="104">
        <v>0.75</v>
      </c>
      <c r="I25" s="105"/>
      <c r="J25" s="106">
        <f>SUMIF(Funções!$C$8:$C$469,Deflatores!G25,Funções!$H$8:$H$469)</f>
        <v>0</v>
      </c>
      <c r="K25" s="107">
        <f>IF(H25="",COUNTIF(Funções!C$8:C$469,G25)*I25,H25*J25)</f>
        <v>0</v>
      </c>
    </row>
    <row r="26" spans="1:11" ht="13.5" customHeight="1" x14ac:dyDescent="0.25">
      <c r="A26" s="3"/>
      <c r="B26" s="136" t="s">
        <v>167</v>
      </c>
      <c r="C26" s="136"/>
      <c r="D26" s="136"/>
      <c r="E26" s="136"/>
      <c r="F26" s="2" t="s">
        <v>81</v>
      </c>
      <c r="G26" s="25" t="s">
        <v>82</v>
      </c>
      <c r="H26" s="104">
        <v>1</v>
      </c>
      <c r="I26" s="105"/>
      <c r="J26" s="106">
        <f>SUMIF(Funções!$C$8:$C$469,Deflatores!G26,Funções!$H$8:$H$469)</f>
        <v>0</v>
      </c>
      <c r="K26" s="107">
        <f>IF(H26="",COUNTIF(Funções!C$8:C$469,G26)*I26,H26*J26)</f>
        <v>0</v>
      </c>
    </row>
    <row r="27" spans="1:11" ht="13.5" customHeight="1" x14ac:dyDescent="0.25">
      <c r="A27" s="3"/>
      <c r="B27" s="136" t="s">
        <v>166</v>
      </c>
      <c r="C27" s="136"/>
      <c r="D27" s="136"/>
      <c r="E27" s="136"/>
      <c r="F27" s="2" t="s">
        <v>81</v>
      </c>
      <c r="G27" s="25" t="s">
        <v>83</v>
      </c>
      <c r="H27" s="104">
        <v>1</v>
      </c>
      <c r="I27" s="105"/>
      <c r="J27" s="106">
        <f>SUMIF(Funções!$C$8:$C$469,Deflatores!G27,Funções!$H$8:$H$469)</f>
        <v>0</v>
      </c>
      <c r="K27" s="107">
        <f>IF(H27="",COUNTIF(Funções!C$8:C$469,G27)*I27,H27*J27)</f>
        <v>0</v>
      </c>
    </row>
    <row r="28" spans="1:11" ht="13.5" customHeight="1" x14ac:dyDescent="0.25">
      <c r="A28" s="3"/>
      <c r="B28" s="136" t="s">
        <v>165</v>
      </c>
      <c r="C28" s="136"/>
      <c r="D28" s="136"/>
      <c r="E28" s="136"/>
      <c r="F28" s="2" t="s">
        <v>81</v>
      </c>
      <c r="G28" s="25" t="s">
        <v>84</v>
      </c>
      <c r="H28" s="104">
        <v>0.6</v>
      </c>
      <c r="I28" s="105"/>
      <c r="J28" s="106">
        <f>SUMIF(Funções!$C$8:$C$469,Deflatores!G28,Funções!$H$8:$H$469)</f>
        <v>0</v>
      </c>
      <c r="K28" s="107">
        <f>IF(H28="",COUNTIF(Funções!C$8:C$469,G28)*I28,H28*J28)</f>
        <v>0</v>
      </c>
    </row>
    <row r="29" spans="1:11" ht="13.5" customHeight="1" x14ac:dyDescent="0.25">
      <c r="A29" s="3"/>
      <c r="B29" s="136" t="s">
        <v>85</v>
      </c>
      <c r="C29" s="136"/>
      <c r="D29" s="136"/>
      <c r="E29" s="136"/>
      <c r="F29" s="2" t="s">
        <v>86</v>
      </c>
      <c r="G29" s="25" t="s">
        <v>87</v>
      </c>
      <c r="H29" s="104">
        <v>1</v>
      </c>
      <c r="I29" s="105"/>
      <c r="J29" s="106">
        <f>SUMIF(Funções!$C$8:$C$469,Deflatores!G29,Funções!$H$8:$H$469)</f>
        <v>0</v>
      </c>
      <c r="K29" s="107">
        <f>IF(H29="",COUNTIF(Funções!C$8:C$469,G29)*I29,H29*J29)</f>
        <v>0</v>
      </c>
    </row>
    <row r="30" spans="1:11" ht="13.5" customHeight="1" x14ac:dyDescent="0.25">
      <c r="A30" s="3"/>
      <c r="B30" s="136" t="s">
        <v>88</v>
      </c>
      <c r="C30" s="136"/>
      <c r="D30" s="136"/>
      <c r="E30" s="136"/>
      <c r="F30" s="2" t="s">
        <v>89</v>
      </c>
      <c r="G30" s="25" t="s">
        <v>90</v>
      </c>
      <c r="H30" s="104">
        <v>0.1</v>
      </c>
      <c r="I30" s="105"/>
      <c r="J30" s="106">
        <f>SUMIF(Funções!$C$8:$C$469,Deflatores!G30,Funções!$H$8:$H$469)</f>
        <v>0</v>
      </c>
      <c r="K30" s="107">
        <f>IF(H30="",COUNTIF(Funções!C$8:C$469,G30)*I30,H30*J30)</f>
        <v>0</v>
      </c>
    </row>
    <row r="31" spans="1:11" ht="13.5" customHeight="1" x14ac:dyDescent="0.25">
      <c r="A31" s="3"/>
      <c r="B31" s="136" t="s">
        <v>91</v>
      </c>
      <c r="C31" s="136"/>
      <c r="D31" s="136"/>
      <c r="E31" s="136"/>
      <c r="F31" s="2" t="s">
        <v>92</v>
      </c>
      <c r="G31" s="25" t="s">
        <v>93</v>
      </c>
      <c r="H31" s="104">
        <v>0.1</v>
      </c>
      <c r="I31" s="105"/>
      <c r="J31" s="106">
        <f>SUMIF(Funções!$C$8:$C$469,Deflatores!G31,Funções!$H$8:$H$469)</f>
        <v>0</v>
      </c>
      <c r="K31" s="107">
        <f>IF(H31="",COUNTIF(Funções!C$8:C$469,G31)*I31,H31*J31)</f>
        <v>0</v>
      </c>
    </row>
    <row r="32" spans="1:11" ht="13.5" customHeight="1" x14ac:dyDescent="0.25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SUMIF(Funções!$C$8:$C$469,Deflatores!G32,Funções!$H$8:$H$469)</f>
        <v>0</v>
      </c>
      <c r="K32" s="107">
        <f>IF(H32="",COUNTIF(Funções!C$8:C$469,G32)*I32,H32*J32)</f>
        <v>0</v>
      </c>
    </row>
    <row r="33" spans="1:12" ht="13.5" customHeight="1" x14ac:dyDescent="0.25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SUMIF(Funções!$C$8:$C$469,Deflatores!G33,Funções!$H$8:$H$469)</f>
        <v>0</v>
      </c>
      <c r="K33" s="107">
        <f>IF(H33="",COUNTIF(Funções!C$8:C$469,G33)*I33,H33*J33)</f>
        <v>0</v>
      </c>
    </row>
    <row r="34" spans="1:12" ht="13.5" customHeight="1" x14ac:dyDescent="0.25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SUMIF(Funções!$C$8:$C$469,Deflatores!G34,Funções!$H$8:$H$469)</f>
        <v>0</v>
      </c>
      <c r="K34" s="107">
        <f>IF(H34="",COUNTIF(Funções!C$8:C$469,G34)*I34,H34*J34)</f>
        <v>0</v>
      </c>
    </row>
    <row r="35" spans="1:12" ht="13.5" customHeight="1" x14ac:dyDescent="0.25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SUMIF(Funções!$C$8:$C$469,Deflatores!G35,Funções!$H$8:$H$469)</f>
        <v>0</v>
      </c>
      <c r="K35" s="107">
        <f>IF(H35="",COUNTIF(Funções!C$8:C$469,G35)*I35,H35*J35)</f>
        <v>0</v>
      </c>
    </row>
    <row r="36" spans="1:12" ht="13.5" customHeight="1" x14ac:dyDescent="0.25">
      <c r="A36" s="3"/>
      <c r="B36" s="136" t="s">
        <v>94</v>
      </c>
      <c r="C36" s="136"/>
      <c r="D36" s="136"/>
      <c r="E36" s="136"/>
      <c r="F36" s="2" t="s">
        <v>95</v>
      </c>
      <c r="G36" s="25" t="s">
        <v>96</v>
      </c>
      <c r="H36" s="104">
        <v>1</v>
      </c>
      <c r="I36" s="105"/>
      <c r="J36" s="106">
        <f>SUMIF(Funções!$C$8:$C$469,Deflatores!G36,Funções!$H$8:$H$469)</f>
        <v>0</v>
      </c>
      <c r="K36" s="107">
        <f>IF(H36="",COUNTIF(Funções!C$8:C$469,G36)*I36,H36*J36)</f>
        <v>0</v>
      </c>
    </row>
    <row r="37" spans="1:12" ht="13.5" customHeight="1" x14ac:dyDescent="0.25">
      <c r="A37" s="3"/>
      <c r="B37" s="136"/>
      <c r="C37" s="136"/>
      <c r="D37" s="136"/>
      <c r="E37" s="136"/>
      <c r="F37" s="2"/>
      <c r="G37" s="25" t="s">
        <v>97</v>
      </c>
      <c r="H37" s="104"/>
      <c r="I37" s="105"/>
      <c r="J37" s="106">
        <f>SUMIF(Funções!$C$8:$C$469,Deflatores!G37,Funções!$H$8:$H$469)</f>
        <v>0</v>
      </c>
      <c r="K37" s="107">
        <f>IF(H37="",COUNTIF(Funções!C$8:C$469,G37)*I37,H37*J37)</f>
        <v>0</v>
      </c>
      <c r="L37" s="19" t="s">
        <v>98</v>
      </c>
    </row>
    <row r="38" spans="1:12" ht="13.5" customHeight="1" x14ac:dyDescent="0.25">
      <c r="A38" s="3"/>
      <c r="B38" s="136"/>
      <c r="C38" s="136"/>
      <c r="D38" s="136"/>
      <c r="E38" s="136"/>
      <c r="F38" s="2"/>
      <c r="G38" s="25" t="s">
        <v>97</v>
      </c>
      <c r="H38" s="104"/>
      <c r="I38" s="105"/>
      <c r="J38" s="106">
        <f>SUMIF(Funções!$C$8:$C$469,Deflatores!G38,Funções!$H$8:$H$469)</f>
        <v>0</v>
      </c>
      <c r="K38" s="107">
        <f>IF(H38="",COUNTIF(Funções!C$8:C$469,G38)*I38,H38*J38)</f>
        <v>0</v>
      </c>
      <c r="L38" s="19" t="s">
        <v>99</v>
      </c>
    </row>
    <row r="39" spans="1:12" ht="13.8" x14ac:dyDescent="0.3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5">
      <c r="A40" s="155" t="s">
        <v>30</v>
      </c>
      <c r="B40" s="155"/>
      <c r="C40" s="155"/>
      <c r="D40" s="155"/>
      <c r="E40" s="155"/>
      <c r="F40" s="155"/>
      <c r="G40" s="154" t="s">
        <v>32</v>
      </c>
      <c r="H40" s="154" t="s">
        <v>33</v>
      </c>
      <c r="I40" s="154"/>
      <c r="J40" s="154" t="s">
        <v>101</v>
      </c>
      <c r="K40" s="156" t="s">
        <v>34</v>
      </c>
      <c r="L40" s="19" t="s">
        <v>102</v>
      </c>
    </row>
    <row r="41" spans="1:12" ht="14.85" customHeight="1" x14ac:dyDescent="0.25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6"/>
      <c r="L41" s="19" t="s">
        <v>103</v>
      </c>
    </row>
    <row r="42" spans="1:12" ht="13.5" customHeight="1" x14ac:dyDescent="0.3">
      <c r="A42" s="27"/>
      <c r="B42" s="136" t="s">
        <v>104</v>
      </c>
      <c r="C42" s="136"/>
      <c r="D42" s="136"/>
      <c r="E42" s="136"/>
      <c r="F42" s="2" t="s">
        <v>105</v>
      </c>
      <c r="G42" s="25" t="s">
        <v>106</v>
      </c>
      <c r="H42" s="151">
        <v>0.6</v>
      </c>
      <c r="I42" s="151"/>
      <c r="J42" s="28">
        <f>COUNTIF(Funções!B$8:B$469,G42)</f>
        <v>0</v>
      </c>
      <c r="K42" s="26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 x14ac:dyDescent="0.3">
      <c r="A43" s="27"/>
      <c r="B43" s="136" t="s">
        <v>116</v>
      </c>
      <c r="C43" s="136"/>
      <c r="D43" s="136"/>
      <c r="E43" s="136"/>
      <c r="F43" s="2" t="s">
        <v>76</v>
      </c>
      <c r="G43" s="25" t="s">
        <v>117</v>
      </c>
      <c r="H43" s="151">
        <v>0.6</v>
      </c>
      <c r="I43" s="151"/>
      <c r="J43" s="28">
        <f>COUNTIF(Funções!B$8:B$469,G43)</f>
        <v>0</v>
      </c>
      <c r="K43" s="26">
        <f>SUMIF(Funções!B$8:B$469,$G43,Funções!K$8:K$469)</f>
        <v>0</v>
      </c>
      <c r="L43" s="19" t="str">
        <f t="shared" si="0"/>
        <v>COSNF</v>
      </c>
    </row>
    <row r="44" spans="1:12" ht="13.5" customHeight="1" x14ac:dyDescent="0.3">
      <c r="A44" s="27"/>
      <c r="B44" s="136" t="s">
        <v>159</v>
      </c>
      <c r="C44" s="136"/>
      <c r="D44" s="136"/>
      <c r="E44" s="136"/>
      <c r="F44" s="2"/>
      <c r="G44" s="25" t="s">
        <v>160</v>
      </c>
      <c r="H44" s="151">
        <v>0</v>
      </c>
      <c r="I44" s="151"/>
      <c r="J44" s="28">
        <f>COUNTIF(Funções!B$8:B$469,G44)</f>
        <v>0</v>
      </c>
      <c r="K44" s="26">
        <f>SUMIF(Funções!B$8:B$469,$G44,Funções!K$8:K$469)</f>
        <v>0</v>
      </c>
      <c r="L44" s="19" t="str">
        <f t="shared" si="0"/>
        <v>DC</v>
      </c>
    </row>
    <row r="45" spans="1:12" ht="13.5" customHeight="1" x14ac:dyDescent="0.3">
      <c r="A45" s="27"/>
      <c r="B45" s="136"/>
      <c r="C45" s="136"/>
      <c r="D45" s="136"/>
      <c r="E45" s="136"/>
      <c r="F45" s="2"/>
      <c r="G45" s="25" t="s">
        <v>97</v>
      </c>
      <c r="H45" s="151"/>
      <c r="I45" s="151"/>
      <c r="J45" s="28">
        <f>COUNTIF(Funções!B$8:B$469,G45)</f>
        <v>0</v>
      </c>
      <c r="K45" s="26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 x14ac:dyDescent="0.3">
      <c r="A46" s="27"/>
      <c r="B46" s="136"/>
      <c r="C46" s="136"/>
      <c r="D46" s="136"/>
      <c r="E46" s="136"/>
      <c r="F46" s="2"/>
      <c r="G46" s="25" t="s">
        <v>97</v>
      </c>
      <c r="H46" s="151"/>
      <c r="I46" s="151"/>
      <c r="J46" s="28">
        <f>COUNTIF(Funções!B$8:B$469,G46)</f>
        <v>0</v>
      </c>
      <c r="K46" s="26">
        <f>SUMIF(Funções!B$8:B$469,$G46,Funções!K$8:K$469)</f>
        <v>0</v>
      </c>
      <c r="L46" s="19" t="str">
        <f t="shared" si="0"/>
        <v xml:space="preserve">           .</v>
      </c>
    </row>
    <row r="47" spans="1:12" ht="13.8" x14ac:dyDescent="0.3">
      <c r="A47" s="27"/>
      <c r="B47" s="136"/>
      <c r="C47" s="136"/>
      <c r="D47" s="136"/>
      <c r="E47" s="136"/>
      <c r="F47" s="2"/>
      <c r="G47" s="25" t="s">
        <v>97</v>
      </c>
      <c r="H47" s="151"/>
      <c r="I47" s="151"/>
      <c r="J47" s="28">
        <f>COUNTIF(Funções!B$8:B$469,G47)</f>
        <v>0</v>
      </c>
      <c r="K47" s="26">
        <f>SUMIF(Funções!B$8:B$469,$G47,Funções!K$8:K$469)</f>
        <v>0</v>
      </c>
      <c r="L47" s="19" t="str">
        <f t="shared" si="0"/>
        <v xml:space="preserve">           .</v>
      </c>
    </row>
    <row r="48" spans="1:12" ht="13.8" x14ac:dyDescent="0.3">
      <c r="A48" s="27"/>
      <c r="B48" s="136"/>
      <c r="C48" s="136"/>
      <c r="D48" s="136"/>
      <c r="E48" s="136"/>
      <c r="F48" s="2"/>
      <c r="G48" s="25" t="s">
        <v>97</v>
      </c>
      <c r="H48" s="151"/>
      <c r="I48" s="151"/>
      <c r="J48" s="28">
        <f>COUNTIF(Funções!B$8:B$469,G48)</f>
        <v>0</v>
      </c>
      <c r="K48" s="26">
        <f>SUMIF(Funções!B$8:B$469,$G48,Funções!K$8:K$469)</f>
        <v>0</v>
      </c>
      <c r="L48" s="19" t="str">
        <f t="shared" si="0"/>
        <v xml:space="preserve">           .</v>
      </c>
    </row>
    <row r="49" spans="1:12" ht="13.8" x14ac:dyDescent="0.3">
      <c r="A49" s="27"/>
      <c r="B49" s="136"/>
      <c r="C49" s="136"/>
      <c r="D49" s="136"/>
      <c r="E49" s="136"/>
      <c r="F49" s="2"/>
      <c r="G49" s="25" t="s">
        <v>97</v>
      </c>
      <c r="H49" s="151"/>
      <c r="I49" s="151"/>
      <c r="J49" s="28">
        <f>COUNTIF(Funções!B$8:B$469,G49)</f>
        <v>0</v>
      </c>
      <c r="K49" s="26">
        <f>SUMIF(Funções!B$8:B$469,$G49,Funções!K$8:K$469)</f>
        <v>0</v>
      </c>
      <c r="L49" s="19" t="str">
        <f t="shared" si="0"/>
        <v xml:space="preserve">           .</v>
      </c>
    </row>
    <row r="50" spans="1:12" ht="13.8" x14ac:dyDescent="0.3">
      <c r="A50" s="27"/>
      <c r="B50" s="136"/>
      <c r="C50" s="136"/>
      <c r="D50" s="136"/>
      <c r="E50" s="136"/>
      <c r="F50" s="2"/>
      <c r="G50" s="25" t="s">
        <v>97</v>
      </c>
      <c r="H50" s="151"/>
      <c r="I50" s="151"/>
      <c r="J50" s="28">
        <f>COUNTIF(Funções!B$8:B$469,G50)</f>
        <v>0</v>
      </c>
      <c r="K50" s="26">
        <f>SUMIF(Funções!B$8:B$469,$G50,Funções!K$8:K$469)</f>
        <v>0</v>
      </c>
      <c r="L50" s="19" t="str">
        <f t="shared" si="0"/>
        <v xml:space="preserve">           .</v>
      </c>
    </row>
    <row r="51" spans="1:12" ht="13.8" x14ac:dyDescent="0.3">
      <c r="A51" s="27"/>
      <c r="B51" s="136"/>
      <c r="C51" s="136"/>
      <c r="D51" s="136"/>
      <c r="E51" s="136"/>
      <c r="F51" s="2"/>
      <c r="G51" s="25" t="s">
        <v>97</v>
      </c>
      <c r="H51" s="151"/>
      <c r="I51" s="151"/>
      <c r="J51" s="28">
        <f>COUNTIF(Funções!B$8:B$469,G51)</f>
        <v>0</v>
      </c>
      <c r="K51" s="26">
        <f>SUMIF(Funções!B$8:B$469,$G51,Funções!K$8:K$469)</f>
        <v>0</v>
      </c>
      <c r="L51" s="19" t="str">
        <f t="shared" si="0"/>
        <v xml:space="preserve">           .</v>
      </c>
    </row>
    <row r="52" spans="1:12" ht="13.8" x14ac:dyDescent="0.3">
      <c r="A52" s="27"/>
      <c r="B52" s="136"/>
      <c r="C52" s="136"/>
      <c r="D52" s="136"/>
      <c r="E52" s="136"/>
      <c r="F52" s="2"/>
      <c r="G52" s="25" t="s">
        <v>97</v>
      </c>
      <c r="H52" s="151"/>
      <c r="I52" s="151"/>
      <c r="J52" s="28">
        <f>COUNTIF(Funções!B$8:B$469,G52)</f>
        <v>0</v>
      </c>
      <c r="K52" s="26">
        <f>SUMIF(Funções!B$8:B$469,$G52,Funções!K$8:K$469)</f>
        <v>0</v>
      </c>
      <c r="L52" s="19" t="str">
        <f t="shared" si="0"/>
        <v xml:space="preserve">           .</v>
      </c>
    </row>
    <row r="53" spans="1:12" ht="13.8" x14ac:dyDescent="0.3">
      <c r="A53" s="27"/>
      <c r="B53" s="136"/>
      <c r="C53" s="136"/>
      <c r="D53" s="136"/>
      <c r="E53" s="136"/>
      <c r="F53" s="2"/>
      <c r="G53" s="25" t="s">
        <v>97</v>
      </c>
      <c r="H53" s="151"/>
      <c r="I53" s="151"/>
      <c r="J53" s="28">
        <f>COUNTIF(Funções!B$8:B$469,G53)</f>
        <v>0</v>
      </c>
      <c r="K53" s="26">
        <f>SUMIF(Funções!B$8:B$469,$G53,Funções!K$8:K$469)</f>
        <v>0</v>
      </c>
      <c r="L53" s="19" t="str">
        <f t="shared" si="0"/>
        <v xml:space="preserve">           .</v>
      </c>
    </row>
    <row r="54" spans="1:12" ht="13.8" x14ac:dyDescent="0.3">
      <c r="A54" s="27"/>
      <c r="B54" s="136"/>
      <c r="C54" s="136"/>
      <c r="D54" s="136"/>
      <c r="E54" s="136"/>
      <c r="F54" s="2"/>
      <c r="G54" s="25" t="s">
        <v>97</v>
      </c>
      <c r="H54" s="151"/>
      <c r="I54" s="151"/>
      <c r="J54" s="28">
        <f>COUNTIF(Funções!B$8:B$469,G54)</f>
        <v>0</v>
      </c>
      <c r="K54" s="26">
        <f>SUMIF(Funções!B$8:B$469,$G54,Funções!K$8:K$469)</f>
        <v>0</v>
      </c>
      <c r="L54" s="19" t="str">
        <f t="shared" si="0"/>
        <v xml:space="preserve">           .</v>
      </c>
    </row>
    <row r="55" spans="1:12" ht="13.8" x14ac:dyDescent="0.3">
      <c r="A55" s="27"/>
      <c r="B55" s="136"/>
      <c r="C55" s="136"/>
      <c r="D55" s="136"/>
      <c r="E55" s="136"/>
      <c r="F55" s="2"/>
      <c r="G55" s="25" t="s">
        <v>97</v>
      </c>
      <c r="H55" s="151"/>
      <c r="I55" s="151"/>
      <c r="J55" s="28">
        <f>COUNTIF(Funções!B$8:B$469,G55)</f>
        <v>0</v>
      </c>
      <c r="K55" s="26">
        <f>SUMIF(Funções!B$8:B$469,$G55,Funções!K$8:K$469)</f>
        <v>0</v>
      </c>
      <c r="L55" s="19" t="str">
        <f t="shared" si="0"/>
        <v xml:space="preserve">           .</v>
      </c>
    </row>
    <row r="56" spans="1:12" ht="13.8" x14ac:dyDescent="0.3">
      <c r="A56" s="27"/>
      <c r="B56" s="136"/>
      <c r="C56" s="136"/>
      <c r="D56" s="136"/>
      <c r="E56" s="136"/>
      <c r="F56" s="2"/>
      <c r="G56" s="25" t="s">
        <v>97</v>
      </c>
      <c r="H56" s="151"/>
      <c r="I56" s="151"/>
      <c r="J56" s="28">
        <f>COUNTIF(Funções!B$8:B$469,G56)</f>
        <v>0</v>
      </c>
      <c r="K56" s="26">
        <f>SUMIF(Funções!B$8:B$469,$G56,Funções!K$8:K$469)</f>
        <v>0</v>
      </c>
      <c r="L56" s="19" t="str">
        <f t="shared" si="0"/>
        <v xml:space="preserve">           .</v>
      </c>
    </row>
    <row r="57" spans="1:12" ht="13.8" x14ac:dyDescent="0.3">
      <c r="A57" s="27"/>
      <c r="B57" s="136"/>
      <c r="C57" s="136"/>
      <c r="D57" s="136"/>
      <c r="E57" s="136"/>
      <c r="F57" s="2"/>
      <c r="G57" s="25" t="s">
        <v>97</v>
      </c>
      <c r="H57" s="151"/>
      <c r="I57" s="151"/>
      <c r="J57" s="28">
        <f>COUNTIF(Funções!B$8:B$469,G57)</f>
        <v>0</v>
      </c>
      <c r="K57" s="26">
        <f>SUMIF(Funções!B$8:B$469,$G57,Funções!K$8:K$469)</f>
        <v>0</v>
      </c>
      <c r="L57" s="19" t="str">
        <f t="shared" si="0"/>
        <v xml:space="preserve">           .</v>
      </c>
    </row>
    <row r="58" spans="1:12" ht="13.8" x14ac:dyDescent="0.3">
      <c r="A58" s="27"/>
      <c r="B58" s="136"/>
      <c r="C58" s="136"/>
      <c r="D58" s="136"/>
      <c r="E58" s="136"/>
      <c r="F58" s="2"/>
      <c r="G58" s="25" t="s">
        <v>97</v>
      </c>
      <c r="H58" s="151"/>
      <c r="I58" s="151"/>
      <c r="J58" s="28">
        <f>COUNTIF(Funções!B$8:B$469,G58)</f>
        <v>0</v>
      </c>
      <c r="K58" s="26">
        <f>SUMIF(Funções!B$8:B$469,$G58,Funções!K$8:K$469)</f>
        <v>0</v>
      </c>
      <c r="L58" s="19" t="str">
        <f t="shared" si="0"/>
        <v xml:space="preserve">           .</v>
      </c>
    </row>
    <row r="59" spans="1:12" ht="13.8" x14ac:dyDescent="0.3">
      <c r="A59" s="27"/>
      <c r="B59" s="136"/>
      <c r="C59" s="136"/>
      <c r="D59" s="136"/>
      <c r="E59" s="136"/>
      <c r="F59" s="2"/>
      <c r="G59" s="25" t="s">
        <v>97</v>
      </c>
      <c r="H59" s="151"/>
      <c r="I59" s="151"/>
      <c r="J59" s="28">
        <f>COUNTIF(Funções!B$8:B$469,G59)</f>
        <v>0</v>
      </c>
      <c r="K59" s="26">
        <f>SUMIF(Funções!B$8:B$469,$G59,Funções!K$8:K$469)</f>
        <v>0</v>
      </c>
      <c r="L59" s="19" t="str">
        <f t="shared" si="0"/>
        <v xml:space="preserve">           .</v>
      </c>
    </row>
    <row r="60" spans="1:12" ht="13.8" x14ac:dyDescent="0.3">
      <c r="A60" s="27"/>
      <c r="B60" s="136"/>
      <c r="C60" s="136"/>
      <c r="D60" s="136"/>
      <c r="E60" s="136"/>
      <c r="F60" s="2"/>
      <c r="G60" s="25" t="s">
        <v>97</v>
      </c>
      <c r="H60" s="151"/>
      <c r="I60" s="151"/>
      <c r="J60" s="28">
        <f>COUNTIF(Funções!B$8:B$469,G60)</f>
        <v>0</v>
      </c>
      <c r="K60" s="26">
        <f>SUMIF(Funções!B$8:B$469,$G60,Funções!K$8:K$469)</f>
        <v>0</v>
      </c>
      <c r="L60" s="19" t="str">
        <f t="shared" si="0"/>
        <v xml:space="preserve">           .</v>
      </c>
    </row>
    <row r="61" spans="1:12" ht="13.8" x14ac:dyDescent="0.3">
      <c r="A61" s="27"/>
      <c r="B61" s="136"/>
      <c r="C61" s="136"/>
      <c r="D61" s="136"/>
      <c r="E61" s="136"/>
      <c r="F61" s="2"/>
      <c r="G61" s="25" t="s">
        <v>97</v>
      </c>
      <c r="H61" s="151"/>
      <c r="I61" s="151"/>
      <c r="J61" s="28">
        <f>COUNTIF(Funções!B$8:B$469,G61)</f>
        <v>0</v>
      </c>
      <c r="K61" s="26">
        <f>SUMIF(Funções!B$8:B$469,$G61,Funções!K$8:K$469)</f>
        <v>0</v>
      </c>
      <c r="L61" s="19" t="str">
        <f t="shared" si="0"/>
        <v xml:space="preserve">           .</v>
      </c>
    </row>
    <row r="62" spans="1:12" ht="13.8" x14ac:dyDescent="0.3">
      <c r="A62" s="27"/>
      <c r="B62" s="136"/>
      <c r="C62" s="136"/>
      <c r="D62" s="136"/>
      <c r="E62" s="136"/>
      <c r="F62" s="2"/>
      <c r="G62" s="25" t="s">
        <v>97</v>
      </c>
      <c r="H62" s="151"/>
      <c r="I62" s="151"/>
      <c r="J62" s="28">
        <f>COUNTIF(Funções!B$8:B$469,G62)</f>
        <v>0</v>
      </c>
      <c r="K62" s="26">
        <f>SUMIF(Funções!B$8:B$469,$G62,Funções!K$8:K$469)</f>
        <v>0</v>
      </c>
      <c r="L62" s="19" t="str">
        <f t="shared" si="0"/>
        <v xml:space="preserve">           .</v>
      </c>
    </row>
    <row r="63" spans="1:12" ht="13.8" x14ac:dyDescent="0.3">
      <c r="A63" s="27"/>
      <c r="B63" s="136"/>
      <c r="C63" s="136"/>
      <c r="D63" s="136"/>
      <c r="E63" s="136"/>
      <c r="F63" s="2"/>
      <c r="G63" s="25" t="s">
        <v>97</v>
      </c>
      <c r="H63" s="151"/>
      <c r="I63" s="151"/>
      <c r="J63" s="28">
        <f>COUNTIF(Funções!B$8:B$469,G63)</f>
        <v>0</v>
      </c>
      <c r="K63" s="26">
        <f>SUMIF(Funções!B$8:B$469,$G63,Funções!K$8:K$469)</f>
        <v>0</v>
      </c>
      <c r="L63" s="19" t="str">
        <f t="shared" si="0"/>
        <v xml:space="preserve">           .</v>
      </c>
    </row>
    <row r="64" spans="1:12" ht="13.8" x14ac:dyDescent="0.3">
      <c r="A64" s="29"/>
      <c r="B64" s="152"/>
      <c r="C64" s="152"/>
      <c r="D64" s="152"/>
      <c r="E64" s="152"/>
      <c r="F64" s="30"/>
      <c r="G64" s="31" t="s">
        <v>97</v>
      </c>
      <c r="H64" s="153"/>
      <c r="I64" s="153"/>
      <c r="J64" s="32">
        <f>COUNTIF(Funções!B$8:B$469,G64)</f>
        <v>0</v>
      </c>
      <c r="K64" s="33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9" activePane="bottomLeft" state="frozen"/>
      <selection activeCell="B11" sqref="B11"/>
      <selection pane="bottomLeft" activeCell="C17" sqref="C17"/>
    </sheetView>
  </sheetViews>
  <sheetFormatPr defaultColWidth="8.88671875" defaultRowHeight="13.2" x14ac:dyDescent="0.25"/>
  <cols>
    <col min="1" max="1" width="2.88671875" customWidth="1"/>
    <col min="2" max="2" width="8.33203125" customWidth="1"/>
    <col min="3" max="3" width="11.44140625" customWidth="1"/>
    <col min="4" max="4" width="1.109375" customWidth="1"/>
    <col min="5" max="5" width="7.6640625" customWidth="1"/>
    <col min="6" max="6" width="5.88671875" customWidth="1"/>
    <col min="7" max="7" width="13.44140625" customWidth="1"/>
    <col min="8" max="8" width="8.44140625" customWidth="1"/>
    <col min="9" max="9" width="5.88671875" customWidth="1"/>
    <col min="10" max="10" width="11.44140625" customWidth="1"/>
    <col min="11" max="11" width="8.44140625" customWidth="1"/>
    <col min="12" max="12" width="6.44140625" customWidth="1"/>
  </cols>
  <sheetData>
    <row r="1" spans="1:12" x14ac:dyDescent="0.25">
      <c r="A1" s="140" t="s">
        <v>118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x14ac:dyDescent="0.25">
      <c r="A4" s="166" t="str">
        <f>Contagem!A5&amp;" : "&amp;Contagem!F5</f>
        <v>Aplicação : Administrativo</v>
      </c>
      <c r="B4" s="166"/>
      <c r="C4" s="166"/>
      <c r="D4" s="166"/>
      <c r="E4" s="166"/>
      <c r="F4" s="143" t="str">
        <f>Contagem!A8&amp;" : "&amp;Contagem!F8</f>
        <v>Projeto : Sistema de Prestação de Serviços ao Cidadão</v>
      </c>
      <c r="G4" s="143"/>
      <c r="H4" s="143"/>
      <c r="I4" s="143"/>
      <c r="J4" s="143"/>
      <c r="K4" s="143"/>
      <c r="L4" s="143"/>
    </row>
    <row r="5" spans="1:12" x14ac:dyDescent="0.25">
      <c r="A5" s="166" t="str">
        <f>Contagem!A9&amp;" : "&amp;Contagem!F9</f>
        <v>Responsável : Pedro Bezerra</v>
      </c>
      <c r="B5" s="166"/>
      <c r="C5" s="166"/>
      <c r="D5" s="166"/>
      <c r="E5" s="166"/>
      <c r="F5" s="143" t="str">
        <f>Contagem!A10&amp;" : "&amp;Contagem!F10</f>
        <v>Revisor : Pedro Bezerra</v>
      </c>
      <c r="G5" s="143"/>
      <c r="H5" s="143"/>
      <c r="I5" s="143"/>
      <c r="J5" s="143"/>
      <c r="K5" s="143"/>
      <c r="L5" s="143"/>
    </row>
    <row r="6" spans="1:12" x14ac:dyDescent="0.25">
      <c r="A6" s="166" t="str">
        <f>Contagem!A4&amp;" : "&amp;Contagem!F4</f>
        <v>Empresa : ConectAí</v>
      </c>
      <c r="B6" s="166"/>
      <c r="C6" s="166"/>
      <c r="D6" s="166"/>
      <c r="E6" s="166"/>
      <c r="F6" s="143" t="str">
        <f>"Tipo de Contagem : "&amp;Contagem!F6</f>
        <v>Tipo de Contagem : Projeto de Desenvolvimento</v>
      </c>
      <c r="G6" s="143"/>
      <c r="H6" s="143"/>
      <c r="I6" s="143"/>
      <c r="J6" s="143"/>
      <c r="K6" s="143"/>
      <c r="L6" s="143"/>
    </row>
    <row r="7" spans="1:12" ht="12.75" customHeight="1" x14ac:dyDescent="0.25">
      <c r="A7" s="162" t="s">
        <v>119</v>
      </c>
      <c r="B7" s="162"/>
      <c r="C7" s="163" t="s">
        <v>120</v>
      </c>
      <c r="D7" s="163"/>
      <c r="E7" s="163"/>
      <c r="F7" s="163"/>
      <c r="G7" s="164" t="s">
        <v>121</v>
      </c>
      <c r="H7" s="164" t="s">
        <v>122</v>
      </c>
      <c r="I7" s="69"/>
      <c r="J7" s="164" t="s">
        <v>123</v>
      </c>
      <c r="K7" s="164"/>
      <c r="L7" s="165" t="s">
        <v>122</v>
      </c>
    </row>
    <row r="8" spans="1:12" x14ac:dyDescent="0.25">
      <c r="A8" s="162"/>
      <c r="B8" s="162"/>
      <c r="C8" s="163"/>
      <c r="D8" s="163"/>
      <c r="E8" s="163"/>
      <c r="F8" s="163"/>
      <c r="G8" s="164"/>
      <c r="H8" s="164"/>
      <c r="I8" s="70"/>
      <c r="J8" s="164"/>
      <c r="K8" s="164"/>
      <c r="L8" s="165"/>
    </row>
    <row r="9" spans="1:12" ht="6" customHeight="1" x14ac:dyDescent="0.3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8" x14ac:dyDescent="0.3">
      <c r="A10" s="50"/>
      <c r="B10" s="51" t="s">
        <v>100</v>
      </c>
      <c r="C10" s="52">
        <f>COUNTIF(Funções!G8:G469,"EEL")</f>
        <v>12</v>
      </c>
      <c r="D10" s="51"/>
      <c r="E10" s="53" t="s">
        <v>124</v>
      </c>
      <c r="F10" s="53" t="s">
        <v>125</v>
      </c>
      <c r="G10" s="52">
        <f>C10*3</f>
        <v>36</v>
      </c>
      <c r="H10" s="51"/>
      <c r="I10" s="34"/>
      <c r="J10" s="54" t="str">
        <f>Deflatores!$G$4&amp;"="</f>
        <v>I=</v>
      </c>
      <c r="K10" s="55">
        <f>SUMIF(Funções!$J$8:$J$469,"EE"&amp;Deflatores!G4,Funções!$L$8:$L$469)</f>
        <v>36</v>
      </c>
      <c r="L10" s="56"/>
    </row>
    <row r="11" spans="1:12" ht="13.8" x14ac:dyDescent="0.3">
      <c r="A11" s="57"/>
      <c r="B11" s="51"/>
      <c r="C11" s="52">
        <f>COUNTIF(Funções!G8:G469,"EEA")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SUMIF(Funções!$J$8:$J$469,"EE"&amp;Deflatores!G5,Funções!$L$8:$L$469)</f>
        <v>0</v>
      </c>
      <c r="L11" s="56"/>
    </row>
    <row r="12" spans="1:12" ht="13.8" x14ac:dyDescent="0.3">
      <c r="A12" s="57"/>
      <c r="B12" s="51"/>
      <c r="C12" s="52">
        <f>COUNTIF(Funções!G8:G469,"EEH")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SUMIF(Funções!$J$8:$J$469,"EE"&amp;Deflatores!G6,Funções!$L$8:$L$469)</f>
        <v>0</v>
      </c>
      <c r="L12" s="58"/>
    </row>
    <row r="13" spans="1:12" ht="13.8" x14ac:dyDescent="0.3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8" x14ac:dyDescent="0.3">
      <c r="A14" s="57"/>
      <c r="B14" s="60" t="s">
        <v>130</v>
      </c>
      <c r="C14" s="52">
        <f>SUM(C10:C12)</f>
        <v>12</v>
      </c>
      <c r="D14" s="51"/>
      <c r="E14" s="51"/>
      <c r="F14" s="60" t="s">
        <v>131</v>
      </c>
      <c r="G14" s="52">
        <f>SUM(G10:G12)</f>
        <v>36</v>
      </c>
      <c r="H14" s="34">
        <f>IF($G$45&lt;&gt;0,G14/$G$45,"")</f>
        <v>0.53731343283582089</v>
      </c>
      <c r="I14" s="61"/>
      <c r="J14" s="54"/>
      <c r="K14" s="55">
        <f>SUM(K10:K13)</f>
        <v>36</v>
      </c>
      <c r="L14" s="36">
        <f>IF('Sumário 2'!L11&lt;&gt;0,K14/'Sumário 2'!L11,"")</f>
        <v>0.53731343283582089</v>
      </c>
    </row>
    <row r="15" spans="1:12" ht="6" customHeight="1" x14ac:dyDescent="0.3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3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8" x14ac:dyDescent="0.3">
      <c r="A17" s="57"/>
      <c r="B17" s="51" t="s">
        <v>103</v>
      </c>
      <c r="C17" s="54">
        <f>COUNTIF(Funções!G8:G469,"SEL")</f>
        <v>1</v>
      </c>
      <c r="D17" s="51"/>
      <c r="E17" s="53" t="s">
        <v>124</v>
      </c>
      <c r="F17" s="53" t="s">
        <v>127</v>
      </c>
      <c r="G17" s="54">
        <f>C17*4</f>
        <v>4</v>
      </c>
      <c r="H17" s="51"/>
      <c r="I17" s="51"/>
      <c r="J17" s="54" t="str">
        <f>Deflatores!$G$4&amp;"="</f>
        <v>I=</v>
      </c>
      <c r="K17" s="64">
        <f>SUMIF(Funções!$J$8:$J$469,"SE"&amp;Deflatores!$G$4,Funções!$L$8:$L$469)</f>
        <v>4</v>
      </c>
      <c r="L17" s="56"/>
    </row>
    <row r="18" spans="1:12" ht="13.8" x14ac:dyDescent="0.3">
      <c r="A18" s="57"/>
      <c r="B18" s="51"/>
      <c r="C18" s="54">
        <f>COUNTIF(Funções!G8:G469,"SEA")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SUMIF(Funções!$J$8:$J$469,"SE"&amp;Deflatores!$G$5,Funções!$L$8:$L$469)</f>
        <v>0</v>
      </c>
      <c r="L18" s="56"/>
    </row>
    <row r="19" spans="1:12" ht="13.8" x14ac:dyDescent="0.3">
      <c r="A19" s="57"/>
      <c r="B19" s="51"/>
      <c r="C19" s="54">
        <f>COUNTIF(Funções!G8:G469,"SEH")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SUMIF(Funções!$J$8:$J$469,"SE"&amp;Deflatores!$G$6,Funções!$L$8:$L$469)</f>
        <v>0</v>
      </c>
      <c r="L19" s="58"/>
    </row>
    <row r="20" spans="1:12" ht="13.8" x14ac:dyDescent="0.3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8" x14ac:dyDescent="0.3">
      <c r="A21" s="57"/>
      <c r="B21" s="60" t="s">
        <v>130</v>
      </c>
      <c r="C21" s="52">
        <f>SUM(C17:C19)</f>
        <v>1</v>
      </c>
      <c r="D21" s="51"/>
      <c r="E21" s="51"/>
      <c r="F21" s="60" t="s">
        <v>131</v>
      </c>
      <c r="G21" s="52">
        <f>SUM(G17:G19)</f>
        <v>4</v>
      </c>
      <c r="H21" s="34">
        <f>IF($G$45&lt;&gt;0,G21/$G$45,"")</f>
        <v>5.9701492537313432E-2</v>
      </c>
      <c r="I21" s="61"/>
      <c r="J21" s="54"/>
      <c r="K21" s="55">
        <f>SUM(K17:K20)</f>
        <v>4</v>
      </c>
      <c r="L21" s="36">
        <f>IF('Sumário 2'!L11&lt;&gt;0,K21/'Sumário 2'!L11,"")</f>
        <v>5.9701492537313432E-2</v>
      </c>
    </row>
    <row r="22" spans="1:12" ht="6" customHeight="1" x14ac:dyDescent="0.3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3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8" x14ac:dyDescent="0.3">
      <c r="A24" s="57"/>
      <c r="B24" s="51" t="s">
        <v>102</v>
      </c>
      <c r="C24" s="52">
        <f>COUNTIF(Funções!G8:G469,"CEL")</f>
        <v>6</v>
      </c>
      <c r="D24" s="51"/>
      <c r="E24" s="53" t="s">
        <v>124</v>
      </c>
      <c r="F24" s="53" t="s">
        <v>125</v>
      </c>
      <c r="G24" s="52">
        <f>C24*3</f>
        <v>18</v>
      </c>
      <c r="H24" s="51"/>
      <c r="I24" s="51"/>
      <c r="J24" s="54" t="str">
        <f>Deflatores!$G$4&amp;"="</f>
        <v>I=</v>
      </c>
      <c r="K24" s="55">
        <f>SUMIF(Funções!$J$8:$J$469,"CE"&amp;Deflatores!$G$4,Funções!$L$8:$L$469)</f>
        <v>22</v>
      </c>
      <c r="L24" s="56"/>
    </row>
    <row r="25" spans="1:12" ht="13.8" x14ac:dyDescent="0.3">
      <c r="A25" s="57"/>
      <c r="B25" s="51"/>
      <c r="C25" s="52">
        <f>COUNTIF(Funções!G8:G469,"CEA")</f>
        <v>1</v>
      </c>
      <c r="D25" s="51"/>
      <c r="E25" s="53" t="s">
        <v>126</v>
      </c>
      <c r="F25" s="53" t="s">
        <v>127</v>
      </c>
      <c r="G25" s="52">
        <f>C25*4</f>
        <v>4</v>
      </c>
      <c r="H25" s="51"/>
      <c r="I25" s="51"/>
      <c r="J25" s="54" t="str">
        <f>Deflatores!$G$5&amp;"="</f>
        <v>A=</v>
      </c>
      <c r="K25" s="55">
        <f>SUMIF(Funções!$J$8:$J$469,"CE"&amp;Deflatores!$G$5,Funções!$L$8:$L$469)</f>
        <v>0</v>
      </c>
      <c r="L25" s="56"/>
    </row>
    <row r="26" spans="1:12" ht="13.8" x14ac:dyDescent="0.3">
      <c r="A26" s="57"/>
      <c r="B26" s="51"/>
      <c r="C26" s="52">
        <f>COUNTIF(Funções!G8:G469,"CEH")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SUMIF(Funções!$J$8:$J$469,"CE"&amp;Deflatores!$G$6,Funções!$L$8:$L$469)</f>
        <v>0</v>
      </c>
      <c r="L26" s="58"/>
    </row>
    <row r="27" spans="1:12" ht="13.8" x14ac:dyDescent="0.3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8" x14ac:dyDescent="0.3">
      <c r="A28" s="57"/>
      <c r="B28" s="60" t="s">
        <v>130</v>
      </c>
      <c r="C28" s="52">
        <f>SUM(C24:C26)</f>
        <v>7</v>
      </c>
      <c r="D28" s="51"/>
      <c r="E28" s="51"/>
      <c r="F28" s="60" t="s">
        <v>131</v>
      </c>
      <c r="G28" s="52">
        <f>SUM(G24:G26)</f>
        <v>22</v>
      </c>
      <c r="H28" s="34">
        <f>IF($G$45&lt;&gt;0,G28/$G$45,"")</f>
        <v>0.32835820895522388</v>
      </c>
      <c r="I28" s="61"/>
      <c r="J28" s="54"/>
      <c r="K28" s="55">
        <f>SUM(K24:K27)</f>
        <v>22</v>
      </c>
      <c r="L28" s="36">
        <f>IF('Sumário 2'!L11&lt;&gt;0,K28/'Sumário 2'!L11,"")</f>
        <v>0.32835820895522388</v>
      </c>
    </row>
    <row r="29" spans="1:12" ht="6" customHeight="1" x14ac:dyDescent="0.3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3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8" x14ac:dyDescent="0.3">
      <c r="A31" s="57"/>
      <c r="B31" s="51" t="s">
        <v>98</v>
      </c>
      <c r="C31" s="52">
        <f>COUNTIF(Funções!G8:G469,"ALIL")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SUMIF(Funções!$J$8:$J$469,"ALI"&amp;Deflatores!$G$4,Funções!$L$8:$L$469)</f>
        <v>0</v>
      </c>
      <c r="L31" s="56"/>
    </row>
    <row r="32" spans="1:12" ht="13.8" x14ac:dyDescent="0.3">
      <c r="A32" s="57"/>
      <c r="B32" s="51"/>
      <c r="C32" s="52">
        <f>COUNTIF(Funções!G8:G469,"ALIA")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SUMIF(Funções!$J$8:$J$469,"ALI"&amp;Deflatores!$G$5,Funções!$L$8:$L$469)</f>
        <v>0</v>
      </c>
      <c r="L32" s="56"/>
    </row>
    <row r="33" spans="1:12" ht="13.8" x14ac:dyDescent="0.3">
      <c r="A33" s="57"/>
      <c r="B33" s="51"/>
      <c r="C33" s="52">
        <f>COUNTIF(Funções!G8:G469,"ALIH")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SUMIF(Funções!$J$8:$J$469,"ALI"&amp;Deflatores!$G$6,Funções!$L$8:$L$469)</f>
        <v>0</v>
      </c>
      <c r="L33" s="58"/>
    </row>
    <row r="34" spans="1:12" ht="13.8" x14ac:dyDescent="0.3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8" x14ac:dyDescent="0.3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>
        <f>IF($G$45&lt;&gt;0,G35/$G$45,"")</f>
        <v>0</v>
      </c>
      <c r="I35" s="61"/>
      <c r="J35" s="54"/>
      <c r="K35" s="55">
        <f>SUM(K31:K34)</f>
        <v>0</v>
      </c>
      <c r="L35" s="36">
        <f>IF('Sumário 2'!L11&lt;&gt;0,K35/'Sumário 2'!L11,"")</f>
        <v>0</v>
      </c>
    </row>
    <row r="36" spans="1:12" ht="6" customHeight="1" x14ac:dyDescent="0.3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3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8" x14ac:dyDescent="0.3">
      <c r="A38" s="57"/>
      <c r="B38" s="51" t="s">
        <v>99</v>
      </c>
      <c r="C38" s="52">
        <f>COUNTIF(Funções!G8:G469,"AIEL")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SUMIF(Funções!$J$8:$J$469,"AIE"&amp;Deflatores!$G$4,Funções!$L$8:$L$469)</f>
        <v>5</v>
      </c>
      <c r="L38" s="56"/>
    </row>
    <row r="39" spans="1:12" ht="13.8" x14ac:dyDescent="0.3">
      <c r="A39" s="57"/>
      <c r="B39" s="51"/>
      <c r="C39" s="52">
        <f>COUNTIF(Funções!G8:G469,"AIEA")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SUMIF(Funções!$J$8:$J$469,"AIE"&amp;Deflatores!$G$5,Funções!$L$8:$L$469)</f>
        <v>0</v>
      </c>
      <c r="L39" s="56"/>
    </row>
    <row r="40" spans="1:12" ht="13.8" x14ac:dyDescent="0.3">
      <c r="A40" s="57"/>
      <c r="B40" s="51"/>
      <c r="C40" s="52">
        <f>COUNTIF(Funções!G8:G469,"AIEH")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SUMIF(Funções!$J$8:$J$469,"AIE"&amp;Deflatores!$G$6,Funções!$L$8:$L$469)</f>
        <v>0</v>
      </c>
      <c r="L40" s="58"/>
    </row>
    <row r="41" spans="1:12" ht="13.8" x14ac:dyDescent="0.3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8" x14ac:dyDescent="0.3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7.4626865671641784E-2</v>
      </c>
      <c r="I42" s="61"/>
      <c r="J42" s="54"/>
      <c r="K42" s="55">
        <f>SUM(K38:K41)</f>
        <v>5</v>
      </c>
      <c r="L42" s="36">
        <f>IF('Sumário 2'!L11&lt;&gt;0,K42/'Sumário 2'!L11,"")</f>
        <v>7.4626865671641784E-2</v>
      </c>
    </row>
    <row r="43" spans="1:12" ht="6" customHeight="1" x14ac:dyDescent="0.3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3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8" x14ac:dyDescent="0.3">
      <c r="A45" s="57"/>
      <c r="B45" s="161" t="s">
        <v>136</v>
      </c>
      <c r="C45" s="161"/>
      <c r="D45" s="161"/>
      <c r="E45" s="161"/>
      <c r="F45" s="161"/>
      <c r="G45" s="52">
        <f>SUM(G14+G21+G28+G35+G42)</f>
        <v>67</v>
      </c>
      <c r="H45" s="51"/>
      <c r="I45" s="51"/>
      <c r="J45" s="51"/>
      <c r="K45" s="51"/>
      <c r="L45" s="56"/>
    </row>
    <row r="46" spans="1:12" ht="13.8" x14ac:dyDescent="0.3">
      <c r="A46" s="57"/>
      <c r="B46" s="161" t="s">
        <v>137</v>
      </c>
      <c r="C46" s="161"/>
      <c r="D46" s="161"/>
      <c r="E46" s="161"/>
      <c r="F46" s="161"/>
      <c r="G46" s="52">
        <f>(C10+C11+C12)*4+(C17+C18+C19)*5+(C24+C25+C26)*4+(C31+C32+C33)*7+(C38+C39+C40)*5</f>
        <v>86</v>
      </c>
      <c r="H46" s="51"/>
      <c r="I46" s="51"/>
      <c r="J46" s="51"/>
      <c r="K46" s="51"/>
      <c r="L46" s="56"/>
    </row>
    <row r="47" spans="1:12" ht="13.8" x14ac:dyDescent="0.3">
      <c r="A47" s="57"/>
      <c r="B47" s="161" t="s">
        <v>138</v>
      </c>
      <c r="C47" s="161"/>
      <c r="D47" s="161"/>
      <c r="E47" s="161"/>
      <c r="F47" s="161"/>
      <c r="G47" s="52">
        <f>(C31+C32+C33)*35+(C38+C39+C40)*15</f>
        <v>15</v>
      </c>
      <c r="H47" s="51"/>
      <c r="I47" s="51"/>
      <c r="J47" s="51"/>
      <c r="K47" s="51"/>
      <c r="L47" s="56"/>
    </row>
    <row r="48" spans="1:12" ht="13.8" x14ac:dyDescent="0.3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8" x14ac:dyDescent="0.3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8" x14ac:dyDescent="0.3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8" x14ac:dyDescent="0.3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8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tabSelected="1" zoomScaleSheetLayoutView="100" workbookViewId="0">
      <pane ySplit="6" topLeftCell="A7" activePane="bottomLeft" state="frozen"/>
      <selection activeCell="B11" sqref="B11"/>
      <selection pane="bottomLeft" activeCell="E10" sqref="E10"/>
    </sheetView>
  </sheetViews>
  <sheetFormatPr defaultColWidth="11.44140625" defaultRowHeight="13.2" x14ac:dyDescent="0.25"/>
  <cols>
    <col min="1" max="1" width="3.109375" customWidth="1"/>
    <col min="2" max="2" width="32.44140625" customWidth="1"/>
    <col min="3" max="3" width="36.44140625" customWidth="1"/>
    <col min="4" max="4" width="7" customWidth="1"/>
    <col min="5" max="5" width="9.88671875" customWidth="1"/>
    <col min="6" max="6" width="9.33203125" customWidth="1"/>
    <col min="7" max="8" width="12.33203125" customWidth="1"/>
    <col min="9" max="9" width="12.44140625" customWidth="1"/>
    <col min="10" max="10" width="7.44140625" customWidth="1"/>
    <col min="11" max="11" width="2.109375" customWidth="1"/>
    <col min="12" max="12" width="13.44140625" customWidth="1"/>
    <col min="13" max="13" width="1.88671875" customWidth="1"/>
  </cols>
  <sheetData>
    <row r="1" spans="1:13" x14ac:dyDescent="0.25">
      <c r="A1" s="140" t="s">
        <v>139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25">
      <c r="A4" s="166" t="str">
        <f>Contagem!A5&amp;" : "&amp;Contagem!F5</f>
        <v>Aplicação : Administrativo</v>
      </c>
      <c r="B4" s="166"/>
      <c r="C4" s="166"/>
      <c r="D4" s="166"/>
      <c r="E4" s="166"/>
      <c r="F4" s="143" t="str">
        <f>Contagem!A8&amp;" : "&amp;Contagem!F8</f>
        <v>Projeto : Sistema de Prestação de Serviços ao Cidadão</v>
      </c>
      <c r="G4" s="143"/>
      <c r="H4" s="143"/>
      <c r="I4" s="143"/>
      <c r="J4" s="143"/>
      <c r="K4" s="143"/>
      <c r="L4" s="143"/>
      <c r="M4" s="143"/>
    </row>
    <row r="5" spans="1:13" x14ac:dyDescent="0.25">
      <c r="A5" s="168" t="str">
        <f>Contagem!A9&amp;" : "&amp;Contagem!F9</f>
        <v>Responsável : Pedro Bezerra</v>
      </c>
      <c r="B5" s="168"/>
      <c r="C5" s="168"/>
      <c r="D5" s="168"/>
      <c r="E5" s="168"/>
      <c r="F5" s="143" t="str">
        <f>Contagem!A10&amp;" : "&amp;Contagem!F10</f>
        <v>Revisor : Pedro Bezerra</v>
      </c>
      <c r="G5" s="143"/>
      <c r="H5" s="143"/>
      <c r="I5" s="143"/>
      <c r="J5" s="143"/>
      <c r="K5" s="143"/>
      <c r="L5" s="143"/>
      <c r="M5" s="143"/>
    </row>
    <row r="6" spans="1:13" x14ac:dyDescent="0.25">
      <c r="A6" s="168" t="str">
        <f>Contagem!A4&amp;" : "&amp;Contagem!F4</f>
        <v>Empresa : ConectAí</v>
      </c>
      <c r="B6" s="168"/>
      <c r="C6" s="168"/>
      <c r="D6" s="168"/>
      <c r="E6" s="168"/>
      <c r="F6" s="143" t="str">
        <f>"Tipo de Contagem : "&amp;Contagem!F6</f>
        <v>Tipo de Contagem : Projeto de Desenvolvimento</v>
      </c>
      <c r="G6" s="143"/>
      <c r="H6" s="143"/>
      <c r="I6" s="143"/>
      <c r="J6" s="143"/>
      <c r="K6" s="143"/>
      <c r="L6" s="143"/>
      <c r="M6" s="143"/>
    </row>
    <row r="7" spans="1:13" x14ac:dyDescent="0.25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8" x14ac:dyDescent="0.3">
      <c r="A8" s="84"/>
      <c r="B8" s="169"/>
      <c r="C8" s="169"/>
      <c r="D8" s="169"/>
      <c r="E8" s="169"/>
      <c r="F8" s="169"/>
      <c r="G8" s="169"/>
      <c r="H8" s="169"/>
      <c r="I8" s="169"/>
      <c r="J8" s="61"/>
      <c r="K8" s="61"/>
      <c r="L8" s="61"/>
      <c r="M8" s="85"/>
    </row>
    <row r="9" spans="1:13" ht="13.8" x14ac:dyDescent="0.3">
      <c r="A9" s="84"/>
      <c r="B9" s="170" t="s">
        <v>140</v>
      </c>
      <c r="C9" s="170"/>
      <c r="D9" s="170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3">
      <c r="A10" s="84"/>
      <c r="B10" s="136" t="str">
        <f>""&amp;Deflatores!B4</f>
        <v>Inclusão</v>
      </c>
      <c r="C10" s="136"/>
      <c r="D10" s="25" t="str">
        <f>""&amp;Deflatores!G4</f>
        <v>I</v>
      </c>
      <c r="E10" s="108">
        <f>IF(D10="","",COUNTIF(Funções!C$8:C$469,D10))</f>
        <v>21</v>
      </c>
      <c r="F10" s="109">
        <f>SUMIF(Funções!$C$8:$C$469,Deflatores!G4,Funções!$H$8:$H$469)</f>
        <v>67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67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3">
      <c r="A11" s="84"/>
      <c r="B11" s="136" t="str">
        <f>""&amp;Deflatores!B5</f>
        <v>Alteração (sem conhecimento do Fator de Impacto)</v>
      </c>
      <c r="C11" s="136"/>
      <c r="D11" s="25" t="str">
        <f>""&amp;Deflatores!G5</f>
        <v>A</v>
      </c>
      <c r="E11" s="108">
        <f>IF(D11="","",COUNTIF(Funções!C$8:C$469,D11))</f>
        <v>0</v>
      </c>
      <c r="F11" s="109">
        <f>SUMIF(Funções!$C$8:$C$469,Deflatores!G5,Funções!$H$8:$H$469)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67</v>
      </c>
      <c r="M11" s="56"/>
    </row>
    <row r="12" spans="1:13" ht="13.5" customHeight="1" x14ac:dyDescent="0.3">
      <c r="A12" s="84"/>
      <c r="B12" s="136" t="str">
        <f>""&amp;Deflatores!B6</f>
        <v>Exclusão</v>
      </c>
      <c r="C12" s="136"/>
      <c r="D12" s="25" t="str">
        <f>""&amp;Deflatores!G6</f>
        <v>E</v>
      </c>
      <c r="E12" s="108">
        <f>IF(D12="","",COUNTIF(Funções!C$8:C$469,D12))</f>
        <v>0</v>
      </c>
      <c r="F12" s="109">
        <f>SUMIF(Funções!$C$8:$C$469,Deflatores!G6,Funções!$H$8:$H$469)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3">
      <c r="A13" s="84"/>
      <c r="B13" s="136" t="str">
        <f>""&amp;Deflatores!B7</f>
        <v>Alteração (50%) de função desenvolvida ou já alterada pela empresa atual</v>
      </c>
      <c r="C13" s="136"/>
      <c r="D13" s="25" t="str">
        <f>""&amp;Deflatores!G7</f>
        <v>A50</v>
      </c>
      <c r="E13" s="108">
        <f>IF(D13="","",COUNTIF(Funções!C$8:C$469,D13))</f>
        <v>0</v>
      </c>
      <c r="F13" s="109">
        <f>SUMIF(Funções!$C$8:$C$469,Deflatores!G7,Funções!$H$8:$H$469)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3">
      <c r="A14" s="84"/>
      <c r="B14" s="136" t="str">
        <f>""&amp;Deflatores!B8</f>
        <v>Alteração (75%) de função não desenv. e ainda não alterada pela empresa atual</v>
      </c>
      <c r="C14" s="136"/>
      <c r="D14" s="25" t="str">
        <f>""&amp;Deflatores!G8</f>
        <v>A75</v>
      </c>
      <c r="E14" s="108">
        <f>IF(D14="","",COUNTIF(Funções!C$8:C$469,D14))</f>
        <v>0</v>
      </c>
      <c r="F14" s="109">
        <f>SUMIF(Funções!$C$8:$C$469,Deflatores!G8,Funções!$H$8:$H$469)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67</v>
      </c>
      <c r="M14" s="56"/>
    </row>
    <row r="15" spans="1:13" ht="13.5" customHeight="1" x14ac:dyDescent="0.25">
      <c r="A15" s="84"/>
      <c r="B15" s="136" t="str">
        <f>""&amp;Deflatores!B9</f>
        <v>Alteração (75%+15%): o mesmo acima + redocumentar a função</v>
      </c>
      <c r="C15" s="136"/>
      <c r="D15" s="25" t="str">
        <f>""&amp;Deflatores!G9</f>
        <v>A90</v>
      </c>
      <c r="E15" s="108">
        <f>IF(D15="","",COUNTIF(Funções!C$8:C$469,D15))</f>
        <v>0</v>
      </c>
      <c r="F15" s="109">
        <f>SUMIF(Funções!$C$8:$C$469,Deflatores!G9,Funções!$H$8:$H$469)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5">
      <c r="A16" s="84"/>
      <c r="B16" s="136" t="str">
        <f>""&amp;Deflatores!B10</f>
        <v>Migração de Dados</v>
      </c>
      <c r="C16" s="136"/>
      <c r="D16" s="25" t="str">
        <f>""&amp;Deflatores!G10</f>
        <v>PMD</v>
      </c>
      <c r="E16" s="108">
        <f>IF(D16="","",COUNTIF(Funções!C$8:C$469,D16))</f>
        <v>0</v>
      </c>
      <c r="F16" s="109">
        <f>SUMIF(Funções!$C$8:$C$469,Deflatores!G10,Funções!$H$8:$H$469)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5">
      <c r="A17" s="84"/>
      <c r="B17" s="136" t="str">
        <f>""&amp;Deflatores!B11</f>
        <v>Corretiva (sem conhecimento do Fator de Impacto)</v>
      </c>
      <c r="C17" s="136"/>
      <c r="D17" s="25" t="str">
        <f>""&amp;Deflatores!G11</f>
        <v>COR</v>
      </c>
      <c r="E17" s="108">
        <f>IF(D17="","",COUNTIF(Funções!C$8:C$469,D17))</f>
        <v>0</v>
      </c>
      <c r="F17" s="109">
        <f>SUMIF(Funções!$C$8:$C$469,Deflatores!G11,Funções!$H$8:$H$469)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5">
      <c r="A18" s="84"/>
      <c r="B18" s="136" t="str">
        <f>""&amp;Deflatores!B12</f>
        <v>Corretiva (50%) - Fora da garantia (mesma empresa)</v>
      </c>
      <c r="C18" s="136"/>
      <c r="D18" s="25" t="str">
        <f>""&amp;Deflatores!G12</f>
        <v>COR50</v>
      </c>
      <c r="E18" s="108">
        <f>IF(D18="","",COUNTIF(Funções!C$8:C$469,D18))</f>
        <v>0</v>
      </c>
      <c r="F18" s="109">
        <f>SUMIF(Funções!$C$8:$C$469,Deflatores!G12,Funções!$H$8:$H$469)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5">
      <c r="A19" s="84"/>
      <c r="B19" s="136" t="str">
        <f>""&amp;Deflatores!B13</f>
        <v>Corretiva (75%) - Fora da garantia (outra empresa)</v>
      </c>
      <c r="C19" s="136"/>
      <c r="D19" s="25" t="str">
        <f>""&amp;Deflatores!G13</f>
        <v>COR75</v>
      </c>
      <c r="E19" s="108">
        <f>IF(D19="","",COUNTIF(Funções!C$8:C$469,D19))</f>
        <v>0</v>
      </c>
      <c r="F19" s="109">
        <f>SUMIF(Funções!$C$8:$C$469,Deflatores!G13,Funções!$H$8:$H$469)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5">
      <c r="A20" s="84"/>
      <c r="B20" s="136" t="str">
        <f>""&amp;Deflatores!B14</f>
        <v>Corretiva (75%+15%) - Fora da garantia (outra empresa) + Redocumentação</v>
      </c>
      <c r="C20" s="136"/>
      <c r="D20" s="25" t="str">
        <f>""&amp;Deflatores!G14</f>
        <v>COR90</v>
      </c>
      <c r="E20" s="108">
        <f>IF(D20="","",COUNTIF(Funções!C$8:C$469,D20))</f>
        <v>0</v>
      </c>
      <c r="F20" s="109">
        <f>SUMIF(Funções!$C$8:$C$469,Deflatores!G14,Funções!$H$8:$H$469)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5">
      <c r="A21" s="84"/>
      <c r="B21" s="136" t="str">
        <f>""&amp;Deflatores!B15</f>
        <v>Corretiva em Garantia</v>
      </c>
      <c r="C21" s="136"/>
      <c r="D21" s="25" t="str">
        <f>""&amp;Deflatores!G15</f>
        <v>GAR</v>
      </c>
      <c r="E21" s="108">
        <f>IF(D21="","",COUNTIF(Funções!C$8:C$469,D21))</f>
        <v>0</v>
      </c>
      <c r="F21" s="109">
        <f>SUMIF(Funções!$C$8:$C$469,Deflatores!G15,Funções!$H$8:$H$469)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5">
      <c r="A22" s="84"/>
      <c r="B22" s="136" t="str">
        <f>""&amp;Deflatores!B16</f>
        <v>Mudança de Plataforma - Linguagem de Programação</v>
      </c>
      <c r="C22" s="136"/>
      <c r="D22" s="25" t="str">
        <f>""&amp;Deflatores!G16</f>
        <v>MLP</v>
      </c>
      <c r="E22" s="108">
        <f>IF(D22="","",COUNTIF(Funções!C$8:C$469,D22))</f>
        <v>0</v>
      </c>
      <c r="F22" s="109">
        <f>SUMIF(Funções!$C$8:$C$469,Deflatores!G16,Funções!$H$8:$H$469)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5">
      <c r="A23" s="84"/>
      <c r="B23" s="136" t="str">
        <f>""&amp;Deflatores!B17</f>
        <v>Mudança de Plataforma - Banco de Dados (outro paradigma)</v>
      </c>
      <c r="C23" s="136"/>
      <c r="D23" s="25" t="str">
        <f>""&amp;Deflatores!G17</f>
        <v>MBO</v>
      </c>
      <c r="E23" s="108">
        <f>IF(D23="","",COUNTIF(Funções!C$8:C$469,D23))</f>
        <v>0</v>
      </c>
      <c r="F23" s="109">
        <f>SUMIF(Funções!$C$8:$C$469,Deflatores!G17,Funções!$H$8:$H$469)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5">
      <c r="A24" s="84"/>
      <c r="B24" s="136" t="str">
        <f>""&amp;Deflatores!B18</f>
        <v>Mudança de Plataforma - Banco de Dados (mesmo paradigma com alterações)</v>
      </c>
      <c r="C24" s="136"/>
      <c r="D24" s="25" t="str">
        <f>""&amp;Deflatores!G18</f>
        <v>MBM</v>
      </c>
      <c r="E24" s="108">
        <f>IF(D24="","",COUNTIF(Funções!C$8:C$469,D24))</f>
        <v>0</v>
      </c>
      <c r="F24" s="109">
        <f>SUMIF(Funções!$C$8:$C$469,Deflatores!G18,Funções!$H$8:$H$469)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5">
      <c r="A25" s="84"/>
      <c r="B25" s="136" t="str">
        <f>""&amp;Deflatores!B19</f>
        <v>Atualização de Versão – Linguagem de Programação</v>
      </c>
      <c r="C25" s="136"/>
      <c r="D25" s="25" t="str">
        <f>""&amp;Deflatores!G19</f>
        <v>ALP</v>
      </c>
      <c r="E25" s="108">
        <f>IF(D25="","",COUNTIF(Funções!C$8:C$469,D25))</f>
        <v>0</v>
      </c>
      <c r="F25" s="109">
        <f>SUMIF(Funções!$C$8:$C$469,Deflatores!G19,Funções!$H$8:$H$469)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5">
      <c r="A26" s="84"/>
      <c r="B26" s="136" t="str">
        <f>""&amp;Deflatores!B20</f>
        <v>Atualização de Versão – Browser</v>
      </c>
      <c r="C26" s="136"/>
      <c r="D26" s="25" t="str">
        <f>""&amp;Deflatores!G20</f>
        <v>AVB</v>
      </c>
      <c r="E26" s="108">
        <f>IF(D26="","",COUNTIF(Funções!C$8:C$469,D26))</f>
        <v>0</v>
      </c>
      <c r="F26" s="109">
        <f>SUMIF(Funções!$C$8:$C$469,Deflatores!G20,Funções!$H$8:$H$469)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5">
      <c r="A27" s="84"/>
      <c r="B27" s="136" t="str">
        <f>""&amp;Deflatores!B21</f>
        <v>Atualização de Versão – Banco de Dados</v>
      </c>
      <c r="C27" s="136"/>
      <c r="D27" s="25" t="str">
        <f>""&amp;Deflatores!G21</f>
        <v>ABD</v>
      </c>
      <c r="E27" s="108">
        <f>IF(D27="","",COUNTIF(Funções!C$8:C$469,D27))</f>
        <v>0</v>
      </c>
      <c r="F27" s="109">
        <f>SUMIF(Funções!$C$8:$C$469,Deflatores!G21,Funções!$H$8:$H$469)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5">
      <c r="A28" s="84"/>
      <c r="B28" s="136" t="str">
        <f>""&amp;Deflatores!B22</f>
        <v>Manutenção Cosmética</v>
      </c>
      <c r="C28" s="136"/>
      <c r="D28" s="25" t="str">
        <f>""&amp;Deflatores!G22</f>
        <v>COS</v>
      </c>
      <c r="E28" s="108">
        <f>IF(D28="","",COUNTIF(Funções!C$8:C$469,D28))</f>
        <v>0</v>
      </c>
      <c r="F28" s="109">
        <f>SUMIF(Funções!$C$8:$C$469,Deflatores!G22,Funções!$H$8:$H$469)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5">
      <c r="A29" s="84"/>
      <c r="B29" s="157" t="str">
        <f>""&amp;Deflatores!B23</f>
        <v>Adaptação em Funcionalidades sem Alteração de Requisitos Funcionais
(sem conhecimento do Fator de Impacto)</v>
      </c>
      <c r="C29" s="159"/>
      <c r="D29" s="25" t="str">
        <f>""&amp;Deflatores!G23</f>
        <v>ARN</v>
      </c>
      <c r="E29" s="108">
        <f>IF(D29="","",COUNTIF(Funções!C$8:C$469,D29))</f>
        <v>0</v>
      </c>
      <c r="F29" s="109">
        <f>SUMIF(Funções!$C$8:$C$469,Deflatores!G23,Funções!$H$8:$H$469)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5">
      <c r="A30" s="84"/>
      <c r="B30" s="157" t="str">
        <f>""&amp;Deflatores!B24</f>
        <v>Adaptação em Funcionalidades sem Alteração de Requisitos Funcionais (50%)
(em função desenvolvida ou já alterada pela empresa atual)</v>
      </c>
      <c r="C30" s="159"/>
      <c r="D30" s="25" t="str">
        <f>""&amp;Deflatores!G24</f>
        <v>ARN50</v>
      </c>
      <c r="E30" s="108">
        <f>IF(D30="","",COUNTIF(Funções!C$8:C$469,D30))</f>
        <v>0</v>
      </c>
      <c r="F30" s="109">
        <f>SUMIF(Funções!$C$8:$C$469,Deflatores!G24,Funções!$H$8:$H$469)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5">
      <c r="A31" s="84"/>
      <c r="B31" s="157" t="str">
        <f>""&amp;Deflatores!B25</f>
        <v>Adaptação em Funcionalidades sem Alteração de Requisitos Funcionais (75%)
(em função não desenvolvida e ainda não alterada pela empresa atual)</v>
      </c>
      <c r="C31" s="159"/>
      <c r="D31" s="25" t="str">
        <f>""&amp;Deflatores!G25</f>
        <v>ARN75</v>
      </c>
      <c r="E31" s="108">
        <f>IF(D31="","",COUNTIF(Funções!C$8:C$469,D31))</f>
        <v>0</v>
      </c>
      <c r="F31" s="109">
        <f>SUMIF(Funções!$C$8:$C$469,Deflatores!G25,Funções!$H$8:$H$469)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5">
      <c r="A32" s="84"/>
      <c r="B32" s="136" t="str">
        <f>""&amp;Deflatores!B26</f>
        <v>Atualização de Dados sem Consulta Prévia</v>
      </c>
      <c r="C32" s="136"/>
      <c r="D32" s="25" t="str">
        <f>""&amp;Deflatores!G26</f>
        <v>ADS</v>
      </c>
      <c r="E32" s="108">
        <f>IF(D32="","",COUNTIF(Funções!C$8:C$469,D32))</f>
        <v>0</v>
      </c>
      <c r="F32" s="109">
        <f>SUMIF(Funções!$C$8:$C$469,Deflatores!G26,Funções!$H$8:$H$469)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5">
      <c r="A33" s="84"/>
      <c r="B33" s="136" t="str">
        <f>""&amp;Deflatores!B27</f>
        <v>Consulta Prévia sem Atualização</v>
      </c>
      <c r="C33" s="136"/>
      <c r="D33" s="25" t="str">
        <f>""&amp;Deflatores!G27</f>
        <v>CPA</v>
      </c>
      <c r="E33" s="108">
        <f>IF(D33="","",COUNTIF(Funções!C$8:C$469,D33))</f>
        <v>0</v>
      </c>
      <c r="F33" s="109">
        <f>SUMIF(Funções!$C$8:$C$469,Deflatores!G27,Funções!$H$8:$H$469)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5">
      <c r="A34" s="84"/>
      <c r="B34" s="136" t="str">
        <f>""&amp;Deflatores!B28</f>
        <v>Atualização de Dados com Consulta Prévia</v>
      </c>
      <c r="C34" s="136"/>
      <c r="D34" s="25" t="str">
        <f>""&amp;Deflatores!G28</f>
        <v>ADC</v>
      </c>
      <c r="E34" s="108">
        <f>IF(D34="","",COUNTIF(Funções!C$8:C$469,D34))</f>
        <v>0</v>
      </c>
      <c r="F34" s="109">
        <f>SUMIF(Funções!$C$8:$C$469,Deflatores!G28,Funções!$H$8:$H$469)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5">
      <c r="A35" s="84"/>
      <c r="B35" s="136" t="str">
        <f>""&amp;Deflatores!B29</f>
        <v>Apuração Especial – Geração de Relatórios</v>
      </c>
      <c r="C35" s="136"/>
      <c r="D35" s="25" t="str">
        <f>""&amp;Deflatores!G29</f>
        <v>AGR</v>
      </c>
      <c r="E35" s="108">
        <f>IF(D35="","",COUNTIF(Funções!C$8:C$469,D35))</f>
        <v>0</v>
      </c>
      <c r="F35" s="109">
        <f>SUMIF(Funções!$C$8:$C$469,Deflatores!G29,Funções!$H$8:$H$469)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5">
      <c r="A36" s="84"/>
      <c r="B36" s="136" t="str">
        <f>""&amp;Deflatores!B30</f>
        <v>Apuração Especial – Reexecução</v>
      </c>
      <c r="C36" s="136"/>
      <c r="D36" s="25" t="str">
        <f>""&amp;Deflatores!G30</f>
        <v>AER</v>
      </c>
      <c r="E36" s="108">
        <f>IF(D36="","",COUNTIF(Funções!C$8:C$469,D36))</f>
        <v>0</v>
      </c>
      <c r="F36" s="109">
        <f>SUMIF(Funções!$C$8:$C$469,Deflatores!G30,Funções!$H$8:$H$469)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5">
      <c r="A37" s="84"/>
      <c r="B37" s="136" t="str">
        <f>""&amp;Deflatores!B31</f>
        <v>Atualização de Dados</v>
      </c>
      <c r="C37" s="136"/>
      <c r="D37" s="25" t="str">
        <f>""&amp;Deflatores!G31</f>
        <v>ATD</v>
      </c>
      <c r="E37" s="108">
        <f>IF(D37="","",COUNTIF(Funções!C$8:C$469,D37))</f>
        <v>0</v>
      </c>
      <c r="F37" s="109">
        <f>SUMIF(Funções!$C$8:$C$469,Deflatores!G31,Funções!$H$8:$H$469)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5">
      <c r="A38" s="84"/>
      <c r="B38" s="136" t="str">
        <f>""&amp;Deflatores!B32</f>
        <v>Manutenção de Documentação de Sistemas Legados</v>
      </c>
      <c r="C38" s="136"/>
      <c r="D38" s="25" t="str">
        <f>""&amp;Deflatores!G32</f>
        <v>MSL</v>
      </c>
      <c r="E38" s="108">
        <f>IF(D38="","",COUNTIF(Funções!C$8:C$469,D38))</f>
        <v>0</v>
      </c>
      <c r="F38" s="109">
        <f>SUMIF(Funções!$C$8:$C$469,Deflatores!G32,Funções!$H$8:$H$469)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5">
      <c r="A39" s="84"/>
      <c r="B39" s="136" t="str">
        <f>""&amp;Deflatores!B33</f>
        <v>Verificação de Erros (Sem Documentação de Teste existente)</v>
      </c>
      <c r="C39" s="136"/>
      <c r="D39" s="25" t="str">
        <f>""&amp;Deflatores!G33</f>
        <v>VES</v>
      </c>
      <c r="E39" s="108">
        <f>IF(D39="","",COUNTIF(Funções!C$8:C$469,D39))</f>
        <v>0</v>
      </c>
      <c r="F39" s="109">
        <f>SUMIF(Funções!$C$8:$C$469,Deflatores!G33,Funções!$H$8:$H$469)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5">
      <c r="A40" s="84"/>
      <c r="B40" s="136" t="str">
        <f>""&amp;Deflatores!B34</f>
        <v>Verificação de Erros (Com Documentação de Teste existente)</v>
      </c>
      <c r="C40" s="136"/>
      <c r="D40" s="25" t="str">
        <f>""&amp;Deflatores!G34</f>
        <v>VEC</v>
      </c>
      <c r="E40" s="108">
        <f>IF(D40="","",COUNTIF(Funções!C$8:C$469,D40))</f>
        <v>0</v>
      </c>
      <c r="F40" s="109">
        <f>SUMIF(Funções!$C$8:$C$469,Deflatores!G34,Funções!$H$8:$H$469)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5">
      <c r="A41" s="84"/>
      <c r="B41" s="136" t="str">
        <f>""&amp;Deflatores!B35</f>
        <v>Pontos de Função de Teste</v>
      </c>
      <c r="C41" s="136"/>
      <c r="D41" s="25" t="str">
        <f>""&amp;Deflatores!G35</f>
        <v>PFT</v>
      </c>
      <c r="E41" s="108">
        <f>IF(D41="","",COUNTIF(Funções!C$8:C$469,D41))</f>
        <v>0</v>
      </c>
      <c r="F41" s="109">
        <f>SUMIF(Funções!$C$8:$C$469,Deflatores!G35,Funções!$H$8:$H$469)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5">
      <c r="A42" s="84"/>
      <c r="B42" s="136" t="str">
        <f>""&amp;Deflatores!B36</f>
        <v>Componente Interno Reusável</v>
      </c>
      <c r="C42" s="136"/>
      <c r="D42" s="25" t="str">
        <f>""&amp;Deflatores!G36</f>
        <v>CIR</v>
      </c>
      <c r="E42" s="108">
        <f>IF(D42="","",COUNTIF(Funções!C$8:C$469,D42))</f>
        <v>0</v>
      </c>
      <c r="F42" s="109">
        <f>SUMIF(Funções!$C$8:$C$469,Deflatores!G36,Funções!$H$8:$H$469)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5">
      <c r="A43" s="84"/>
      <c r="B43" s="136" t="str">
        <f>""&amp;Deflatores!B37</f>
        <v/>
      </c>
      <c r="C43" s="136"/>
      <c r="D43" s="25" t="str">
        <f>""&amp;Deflatores!G37</f>
        <v xml:space="preserve">           .</v>
      </c>
      <c r="E43" s="108">
        <f>IF(D43="","",COUNTIF(Funções!C$8:C$469,D43))</f>
        <v>0</v>
      </c>
      <c r="F43" s="109">
        <f>SUMIF(Funções!$C$8:$C$469,Deflatores!G37,Funções!$H$8:$H$469)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5">
      <c r="A44" s="84"/>
      <c r="B44" s="136" t="str">
        <f>""&amp;Deflatores!B38</f>
        <v/>
      </c>
      <c r="C44" s="136"/>
      <c r="D44" s="25" t="str">
        <f>""&amp;Deflatores!G38</f>
        <v xml:space="preserve">           .</v>
      </c>
      <c r="E44" s="108">
        <f>IF(D44="","",COUNTIF(Funções!C$8:C$469,D44))</f>
        <v>0</v>
      </c>
      <c r="F44" s="109">
        <f>SUMIF(Funções!$C$8:$C$469,Deflatores!G38,Funções!$H$8:$H$469)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8" x14ac:dyDescent="0.3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3">
      <c r="A46" s="84"/>
      <c r="B46" s="167" t="s">
        <v>145</v>
      </c>
      <c r="C46" s="167"/>
      <c r="D46" s="167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3">
      <c r="A47" s="84"/>
      <c r="B47" s="136" t="str">
        <f>""&amp;Deflatores!B42</f>
        <v>Páginas Estáticas</v>
      </c>
      <c r="C47" s="136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3">
      <c r="A48" s="84"/>
      <c r="B48" s="136" t="str">
        <f>""&amp;Deflatores!B43</f>
        <v>Manutenção Cosmética (atrelada a algo não funcional)</v>
      </c>
      <c r="C48" s="136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8" x14ac:dyDescent="0.3">
      <c r="A49" s="84"/>
      <c r="B49" s="136" t="str">
        <f>""&amp;Deflatores!B44</f>
        <v>Dados de Código</v>
      </c>
      <c r="C49" s="136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8" x14ac:dyDescent="0.3">
      <c r="A50" s="84"/>
      <c r="B50" s="136" t="str">
        <f>""&amp;Deflatores!B45</f>
        <v/>
      </c>
      <c r="C50" s="136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8" x14ac:dyDescent="0.3">
      <c r="A51" s="84"/>
      <c r="B51" s="136" t="str">
        <f>""&amp;Deflatores!B46</f>
        <v/>
      </c>
      <c r="C51" s="136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8" x14ac:dyDescent="0.3">
      <c r="A52" s="84"/>
      <c r="B52" s="136" t="str">
        <f>""&amp;Deflatores!B47</f>
        <v/>
      </c>
      <c r="C52" s="136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8" x14ac:dyDescent="0.3">
      <c r="A53" s="84"/>
      <c r="B53" s="136" t="str">
        <f>""&amp;Deflatores!B48</f>
        <v/>
      </c>
      <c r="C53" s="136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8" x14ac:dyDescent="0.3">
      <c r="A54" s="84"/>
      <c r="B54" s="136" t="str">
        <f>""&amp;Deflatores!B49</f>
        <v/>
      </c>
      <c r="C54" s="136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8" x14ac:dyDescent="0.3">
      <c r="A55" s="84"/>
      <c r="B55" s="136" t="str">
        <f>""&amp;Deflatores!B50</f>
        <v/>
      </c>
      <c r="C55" s="136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8" x14ac:dyDescent="0.3">
      <c r="A56" s="84"/>
      <c r="B56" s="136" t="str">
        <f>""&amp;Deflatores!B51</f>
        <v/>
      </c>
      <c r="C56" s="136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8" x14ac:dyDescent="0.3">
      <c r="A57" s="84"/>
      <c r="B57" s="136" t="str">
        <f>""&amp;Deflatores!B52</f>
        <v/>
      </c>
      <c r="C57" s="136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8" x14ac:dyDescent="0.3">
      <c r="A58" s="84"/>
      <c r="B58" s="136" t="str">
        <f>""&amp;Deflatores!B53</f>
        <v/>
      </c>
      <c r="C58" s="136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8" x14ac:dyDescent="0.3">
      <c r="A59" s="84"/>
      <c r="B59" s="136" t="str">
        <f>""&amp;Deflatores!B54</f>
        <v/>
      </c>
      <c r="C59" s="136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8" x14ac:dyDescent="0.3">
      <c r="A60" s="84"/>
      <c r="B60" s="136" t="str">
        <f>""&amp;Deflatores!B55</f>
        <v/>
      </c>
      <c r="C60" s="136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8" x14ac:dyDescent="0.3">
      <c r="A61" s="84"/>
      <c r="B61" s="136" t="str">
        <f>""&amp;Deflatores!B56</f>
        <v/>
      </c>
      <c r="C61" s="136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8" x14ac:dyDescent="0.3">
      <c r="A62" s="84"/>
      <c r="B62" s="136" t="str">
        <f>""&amp;Deflatores!B57</f>
        <v/>
      </c>
      <c r="C62" s="136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8" x14ac:dyDescent="0.3">
      <c r="A63" s="84"/>
      <c r="B63" s="136" t="str">
        <f>""&amp;Deflatores!B58</f>
        <v/>
      </c>
      <c r="C63" s="136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8" x14ac:dyDescent="0.3">
      <c r="A64" s="84"/>
      <c r="B64" s="136" t="str">
        <f>""&amp;Deflatores!B59</f>
        <v/>
      </c>
      <c r="C64" s="136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8" x14ac:dyDescent="0.3">
      <c r="A65" s="84"/>
      <c r="B65" s="136" t="str">
        <f>""&amp;Deflatores!B60</f>
        <v/>
      </c>
      <c r="C65" s="136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8" x14ac:dyDescent="0.3">
      <c r="A66" s="84"/>
      <c r="B66" s="136" t="str">
        <f>""&amp;Deflatores!B61</f>
        <v/>
      </c>
      <c r="C66" s="136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8" x14ac:dyDescent="0.3">
      <c r="A67" s="84"/>
      <c r="B67" s="136" t="str">
        <f>""&amp;Deflatores!B62</f>
        <v/>
      </c>
      <c r="C67" s="136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8" x14ac:dyDescent="0.3">
      <c r="A68" s="84"/>
      <c r="B68" s="136" t="str">
        <f>""&amp;Deflatores!B63</f>
        <v/>
      </c>
      <c r="C68" s="136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8" x14ac:dyDescent="0.3">
      <c r="A69" s="84"/>
      <c r="B69" s="136" t="str">
        <f>""&amp;Deflatores!B64</f>
        <v/>
      </c>
      <c r="C69" s="136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8" x14ac:dyDescent="0.3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Bezerra, Pedro</cp:lastModifiedBy>
  <cp:lastPrinted>2015-06-26T20:29:38Z</cp:lastPrinted>
  <dcterms:created xsi:type="dcterms:W3CDTF">2015-06-26T19:24:40Z</dcterms:created>
  <dcterms:modified xsi:type="dcterms:W3CDTF">2022-10-12T22:38:07Z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e463cba9-5f6c-478d-9329-7b2295e4e8ed_Enabled">
    <vt:lpwstr>true</vt:lpwstr>
  </property>
  <property fmtid="{D5CDD505-2E9C-101B-9397-08002B2CF9AE}" pid="5" name="MSIP_Label_e463cba9-5f6c-478d-9329-7b2295e4e8ed_SetDate">
    <vt:lpwstr>2022-10-12T22:35:52Z</vt:lpwstr>
  </property>
  <property fmtid="{D5CDD505-2E9C-101B-9397-08002B2CF9AE}" pid="6" name="MSIP_Label_e463cba9-5f6c-478d-9329-7b2295e4e8ed_Method">
    <vt:lpwstr>Standard</vt:lpwstr>
  </property>
  <property fmtid="{D5CDD505-2E9C-101B-9397-08002B2CF9AE}" pid="7" name="MSIP_Label_e463cba9-5f6c-478d-9329-7b2295e4e8ed_Name">
    <vt:lpwstr>All Employees_2</vt:lpwstr>
  </property>
  <property fmtid="{D5CDD505-2E9C-101B-9397-08002B2CF9AE}" pid="8" name="MSIP_Label_e463cba9-5f6c-478d-9329-7b2295e4e8ed_SiteId">
    <vt:lpwstr>33440fc6-b7c7-412c-bb73-0e70b0198d5a</vt:lpwstr>
  </property>
  <property fmtid="{D5CDD505-2E9C-101B-9397-08002B2CF9AE}" pid="9" name="MSIP_Label_e463cba9-5f6c-478d-9329-7b2295e4e8ed_ActionId">
    <vt:lpwstr>6c2d6c38-9f2b-4982-b32f-1499b902b79f</vt:lpwstr>
  </property>
  <property fmtid="{D5CDD505-2E9C-101B-9397-08002B2CF9AE}" pid="10" name="MSIP_Label_e463cba9-5f6c-478d-9329-7b2295e4e8ed_ContentBits">
    <vt:lpwstr>0</vt:lpwstr>
  </property>
</Properties>
</file>